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090" tabRatio="932" activeTab="3"/>
  </bookViews>
  <sheets>
    <sheet name="平衡表（全厂）" sheetId="31" r:id="rId1"/>
    <sheet name="回收率（全厂）" sheetId="45" r:id="rId2"/>
    <sheet name="回收率（熔炼）  (3)" sheetId="55" r:id="rId3"/>
    <sheet name="回收率（熔炼） " sheetId="35" r:id="rId4"/>
    <sheet name="回收率（精炼） " sheetId="36" r:id="rId5"/>
    <sheet name="回收率（综合厂)" sheetId="46" r:id="rId6"/>
    <sheet name="回收率（精炼+贵）" sheetId="52" state="hidden" r:id="rId7"/>
    <sheet name="回收率（贵金属）" sheetId="53" state="hidden" r:id="rId8"/>
    <sheet name="原料、中间物料盘点表" sheetId="33" r:id="rId9"/>
    <sheet name="产品消耗盘存表" sheetId="38" r:id="rId10"/>
    <sheet name="重要物料收拨结存" sheetId="47" r:id="rId11"/>
    <sheet name="燃料、辅料盘点表 " sheetId="49" r:id="rId12"/>
    <sheet name="1-8月报表" sheetId="44" r:id="rId13"/>
    <sheet name="2019-20年" sheetId="48" r:id="rId14"/>
    <sheet name="产量汇总 " sheetId="51" r:id="rId15"/>
    <sheet name="回收率（熔炼）  (2)" sheetId="54" r:id="rId16"/>
  </sheets>
  <externalReferences>
    <externalReference r:id="rId17"/>
  </externalReferences>
  <definedNames>
    <definedName name="_xlnm.Print_Area" localSheetId="0">'平衡表（全厂）'!$A$1:$L$118</definedName>
    <definedName name="_xlnm.Print_Area" localSheetId="8">原料、中间物料盘点表!$A$1:$K$68</definedName>
  </definedNames>
  <calcPr calcId="144525" fullPrecision="0"/>
</workbook>
</file>

<file path=xl/comments1.xml><?xml version="1.0" encoding="utf-8"?>
<comments xmlns="http://schemas.openxmlformats.org/spreadsheetml/2006/main">
  <authors>
    <author>NT</author>
  </authors>
  <commentList>
    <comment ref="G51" authorId="0">
      <text>
        <r>
          <rPr>
            <b/>
            <sz val="9"/>
            <rFont val="宋体"/>
            <charset val="134"/>
          </rPr>
          <t>NT:</t>
        </r>
        <r>
          <rPr>
            <sz val="9"/>
            <rFont val="宋体"/>
            <charset val="134"/>
          </rPr>
          <t xml:space="preserve">
单位为g/l</t>
        </r>
      </text>
    </comment>
    <comment ref="I66" authorId="0">
      <text>
        <r>
          <rPr>
            <b/>
            <sz val="9"/>
            <rFont val="宋体"/>
            <charset val="134"/>
          </rPr>
          <t>NT:</t>
        </r>
        <r>
          <rPr>
            <sz val="9"/>
            <rFont val="宋体"/>
            <charset val="134"/>
          </rPr>
          <t xml:space="preserve">
按产出推结存
</t>
        </r>
      </text>
    </comment>
    <comment ref="L87" authorId="0">
      <text>
        <r>
          <rPr>
            <b/>
            <sz val="9"/>
            <rFont val="宋体"/>
            <charset val="134"/>
          </rPr>
          <t>NT:</t>
        </r>
        <r>
          <rPr>
            <sz val="9"/>
            <rFont val="宋体"/>
            <charset val="134"/>
          </rPr>
          <t xml:space="preserve">
不做平衡，只做参考
</t>
        </r>
      </text>
    </comment>
  </commentList>
</comments>
</file>

<file path=xl/comments2.xml><?xml version="1.0" encoding="utf-8"?>
<comments xmlns="http://schemas.openxmlformats.org/spreadsheetml/2006/main">
  <authors>
    <author>NT</author>
  </authors>
  <commentList>
    <comment ref="I33" authorId="0">
      <text>
        <r>
          <rPr>
            <b/>
            <sz val="9"/>
            <rFont val="宋体"/>
            <charset val="134"/>
          </rPr>
          <t xml:space="preserve">NT:
</t>
        </r>
        <r>
          <rPr>
            <sz val="9"/>
            <rFont val="宋体"/>
            <charset val="134"/>
          </rPr>
          <t>按综合厂上报数据产量53890吨</t>
        </r>
      </text>
    </comment>
  </commentList>
</comments>
</file>

<file path=xl/comments3.xml><?xml version="1.0" encoding="utf-8"?>
<comments xmlns="http://schemas.openxmlformats.org/spreadsheetml/2006/main">
  <authors>
    <author>NT</author>
  </authors>
  <commentList>
    <comment ref="I37" authorId="0">
      <text>
        <r>
          <rPr>
            <b/>
            <sz val="9"/>
            <rFont val="宋体"/>
            <charset val="134"/>
          </rPr>
          <t xml:space="preserve">NT:
</t>
        </r>
        <r>
          <rPr>
            <sz val="9"/>
            <rFont val="宋体"/>
            <charset val="134"/>
          </rPr>
          <t>按综合厂上报数据产量53890吨</t>
        </r>
      </text>
    </comment>
  </commentList>
</comments>
</file>

<file path=xl/comments4.xml><?xml version="1.0" encoding="utf-8"?>
<comments xmlns="http://schemas.openxmlformats.org/spreadsheetml/2006/main">
  <authors>
    <author>NT</author>
  </authors>
  <commentList>
    <comment ref="I32" authorId="0">
      <text>
        <r>
          <rPr>
            <b/>
            <sz val="9"/>
            <rFont val="宋体"/>
            <charset val="134"/>
          </rPr>
          <t xml:space="preserve">NT:
</t>
        </r>
        <r>
          <rPr>
            <sz val="9"/>
            <rFont val="宋体"/>
            <charset val="134"/>
          </rPr>
          <t>按综合厂上报数据产量53890吨</t>
        </r>
      </text>
    </comment>
  </commentList>
</comments>
</file>

<file path=xl/sharedStrings.xml><?xml version="1.0" encoding="utf-8"?>
<sst xmlns="http://schemas.openxmlformats.org/spreadsheetml/2006/main" count="1981" uniqueCount="642">
  <si>
    <t xml:space="preserve">附：表1              </t>
  </si>
  <si>
    <t>8月份系统铜金属库存</t>
  </si>
  <si>
    <t>放置地点</t>
  </si>
  <si>
    <t>项目</t>
  </si>
  <si>
    <r>
      <rPr>
        <sz val="12"/>
        <rFont val="Times New Roman"/>
        <charset val="134"/>
      </rPr>
      <t xml:space="preserve"> </t>
    </r>
    <r>
      <rPr>
        <sz val="12"/>
        <rFont val="宋体"/>
        <charset val="134"/>
      </rPr>
      <t>名称</t>
    </r>
  </si>
  <si>
    <t>湿重量</t>
  </si>
  <si>
    <t>水分</t>
  </si>
  <si>
    <t>干重量</t>
  </si>
  <si>
    <t>Cu</t>
  </si>
  <si>
    <t>Ag</t>
  </si>
  <si>
    <t>Au</t>
  </si>
  <si>
    <t>t</t>
  </si>
  <si>
    <t>%</t>
  </si>
  <si>
    <t>g/t</t>
  </si>
  <si>
    <t>Kg</t>
  </si>
  <si>
    <t>熔炼厂</t>
  </si>
  <si>
    <t>原料</t>
  </si>
  <si>
    <t>铜精矿</t>
  </si>
  <si>
    <t>外购冰铜</t>
  </si>
  <si>
    <t>外购铜米</t>
  </si>
  <si>
    <t>铅阳极泥（南丹）</t>
  </si>
  <si>
    <t>碱洗铜渣（南丹）</t>
  </si>
  <si>
    <t>电铜排（南丹）</t>
  </si>
  <si>
    <t>中间物料</t>
  </si>
  <si>
    <t>渣精矿</t>
  </si>
  <si>
    <t>冰铜（侧吹）</t>
  </si>
  <si>
    <t>熔炼渣（侧吹）</t>
  </si>
  <si>
    <t>熔炼渣</t>
  </si>
  <si>
    <t>熔炼烟尘</t>
  </si>
  <si>
    <t>粗铜（顶吹）</t>
  </si>
  <si>
    <t>吹炼渣（顶吹）</t>
  </si>
  <si>
    <t>吹炼渣</t>
  </si>
  <si>
    <t>吹炼烟尘</t>
  </si>
  <si>
    <t>白烟尘（熔炼）</t>
  </si>
  <si>
    <t>阳极铜（炉存）</t>
  </si>
  <si>
    <t>阳极铜</t>
  </si>
  <si>
    <t>冷铜</t>
  </si>
  <si>
    <t>铜模</t>
  </si>
  <si>
    <t>精炼渣</t>
  </si>
  <si>
    <t>氧化渣</t>
  </si>
  <si>
    <t>精炼烟尘</t>
  </si>
  <si>
    <t>残极板</t>
  </si>
  <si>
    <t>铜屑</t>
  </si>
  <si>
    <t>旋流电积铜</t>
  </si>
  <si>
    <t>铅滤饼</t>
  </si>
  <si>
    <t>硫化铜渣</t>
  </si>
  <si>
    <t>砷滤饼</t>
  </si>
  <si>
    <t>中和渣</t>
  </si>
  <si>
    <t>污泥渣（应急水处理站）</t>
  </si>
  <si>
    <t>小计</t>
  </si>
  <si>
    <t>银锭（Kg）</t>
  </si>
  <si>
    <t>外购铜粉</t>
  </si>
  <si>
    <t>银粉（南丹）</t>
  </si>
  <si>
    <t>还原炉炉渣(南丹)</t>
  </si>
  <si>
    <t>氧化渣（南丹）</t>
  </si>
  <si>
    <t>精炼厂</t>
  </si>
  <si>
    <t>五水硫酸铜</t>
  </si>
  <si>
    <t>阳极铜（东区槽存）</t>
  </si>
  <si>
    <t>阳极铜（西区槽存）</t>
  </si>
  <si>
    <t>阳极铜（槽外）</t>
  </si>
  <si>
    <t>阳极泥（东区槽存）</t>
  </si>
  <si>
    <t>阳极泥（西区槽存）</t>
  </si>
  <si>
    <t>阴极铜（槽存）</t>
  </si>
  <si>
    <t>阳极泥</t>
  </si>
  <si>
    <t>电解液（m³）</t>
  </si>
  <si>
    <t>阴极铜（次品铜）</t>
  </si>
  <si>
    <t>产品</t>
  </si>
  <si>
    <t>电解铜</t>
  </si>
  <si>
    <t>电积铜（一段脱铜）</t>
  </si>
  <si>
    <t>电积铜（旋流电积）</t>
  </si>
  <si>
    <t>综合厂</t>
  </si>
  <si>
    <t>渣精矿（浓密机）</t>
  </si>
  <si>
    <t>铁精矿（浓密机）</t>
  </si>
  <si>
    <t>尾矿（浓密机）</t>
  </si>
  <si>
    <t>球磨机</t>
  </si>
  <si>
    <t>浮选槽</t>
  </si>
  <si>
    <t>铁精矿</t>
  </si>
  <si>
    <t>尾矿</t>
  </si>
  <si>
    <t>石膏</t>
  </si>
  <si>
    <t>合计</t>
  </si>
  <si>
    <t xml:space="preserve">附：表2              </t>
  </si>
  <si>
    <t>8月份进厂金属物料数据表</t>
  </si>
  <si>
    <t xml:space="preserve"> 名称</t>
  </si>
  <si>
    <t>进厂物料</t>
  </si>
  <si>
    <t>渣料</t>
  </si>
  <si>
    <t>铜粉（外购）</t>
  </si>
  <si>
    <t>8月份出厂物料数据表</t>
  </si>
  <si>
    <t>出厂物料</t>
  </si>
  <si>
    <t>电积铜（一次脱铜）</t>
  </si>
  <si>
    <t>尾 矿</t>
  </si>
  <si>
    <t>白烟尘</t>
  </si>
  <si>
    <r>
      <rPr>
        <b/>
        <sz val="18"/>
        <rFont val="Times New Roman"/>
        <charset val="134"/>
      </rPr>
      <t>2020</t>
    </r>
    <r>
      <rPr>
        <b/>
        <sz val="18"/>
        <rFont val="宋体"/>
        <charset val="134"/>
      </rPr>
      <t>年</t>
    </r>
    <r>
      <rPr>
        <b/>
        <sz val="18"/>
        <rFont val="Times New Roman"/>
        <charset val="134"/>
      </rPr>
      <t>8</t>
    </r>
    <r>
      <rPr>
        <b/>
        <sz val="18"/>
        <rFont val="宋体"/>
        <charset val="134"/>
      </rPr>
      <t>月份系统铜金属平衡表</t>
    </r>
  </si>
  <si>
    <t>名  称</t>
  </si>
  <si>
    <t>铜(t)</t>
  </si>
  <si>
    <t>银（Kg）</t>
  </si>
  <si>
    <t>Au（Kg）</t>
  </si>
  <si>
    <t>备注</t>
  </si>
  <si>
    <t>生产数据</t>
  </si>
  <si>
    <t>2020年7月库存</t>
  </si>
  <si>
    <t>2020年8月进厂</t>
  </si>
  <si>
    <t>2020年8月出厂</t>
  </si>
  <si>
    <t>2020年8月库存</t>
  </si>
  <si>
    <t>盈亏</t>
  </si>
  <si>
    <t>平衡率</t>
  </si>
  <si>
    <t>平衡率子项</t>
  </si>
  <si>
    <t>平衡率母项</t>
  </si>
  <si>
    <t>平衡率（%）</t>
  </si>
  <si>
    <t>计算公式说明</t>
  </si>
  <si>
    <t>平衡率%=（本月出库+本月结存）÷（上月结存+本月进厂）×100</t>
  </si>
  <si>
    <t>2020年7月平衡率</t>
  </si>
  <si>
    <t>名称</t>
  </si>
  <si>
    <t>铜(%)</t>
  </si>
  <si>
    <t>银（%）</t>
  </si>
  <si>
    <t>Au（%）</t>
  </si>
  <si>
    <t>回收率</t>
  </si>
  <si>
    <t>2019年（%）</t>
  </si>
  <si>
    <t>2020年8月全厂</t>
  </si>
  <si>
    <t>2020年8月熔炼厂</t>
  </si>
  <si>
    <t>2020年8月精炼厂</t>
  </si>
  <si>
    <t>2020年8月综合厂</t>
  </si>
  <si>
    <t>上月回收率</t>
  </si>
  <si>
    <t>2020年7月全厂</t>
  </si>
  <si>
    <t>2020年7月熔炼厂</t>
  </si>
  <si>
    <t>2020年7月精炼厂</t>
  </si>
  <si>
    <t>2020年7月综合厂</t>
  </si>
  <si>
    <t>铁、尾进入回收项综合厂损失</t>
  </si>
  <si>
    <t>熔炼厂损失</t>
  </si>
  <si>
    <t>精炼厂厂损失</t>
  </si>
  <si>
    <t>上月平衡率</t>
  </si>
  <si>
    <t xml:space="preserve">                                        2020年8月份回收率报表（全厂）                                      </t>
  </si>
  <si>
    <t>品名</t>
  </si>
  <si>
    <t>前期结存（1）</t>
  </si>
  <si>
    <t>本期收入（2）</t>
  </si>
  <si>
    <t>本期结存（3）</t>
  </si>
  <si>
    <t>本期使用（4）</t>
  </si>
  <si>
    <t>干量</t>
  </si>
  <si>
    <t>干量(t)</t>
  </si>
  <si>
    <t>％</t>
  </si>
  <si>
    <t>含量(t)</t>
  </si>
  <si>
    <t>含量(Kg)</t>
  </si>
  <si>
    <t>1.原料</t>
  </si>
  <si>
    <t>银锭(南丹kg）</t>
  </si>
  <si>
    <t>还原炉炉渣（南丹）</t>
  </si>
  <si>
    <t>废旧电缆</t>
  </si>
  <si>
    <t>合   计</t>
  </si>
  <si>
    <t>2.中间物料</t>
  </si>
  <si>
    <t>冰铜</t>
  </si>
  <si>
    <t>粗铜</t>
  </si>
  <si>
    <t>阳极铜（槽存）</t>
  </si>
  <si>
    <t>阳极泥（槽存）</t>
  </si>
  <si>
    <t>污泥渣</t>
  </si>
  <si>
    <t>合    计</t>
  </si>
  <si>
    <t>3.回收品</t>
  </si>
  <si>
    <t>本期产出（6）</t>
  </si>
  <si>
    <t>本期外卖（7）</t>
  </si>
  <si>
    <t>4.产品</t>
  </si>
  <si>
    <t>本期产出（8）</t>
  </si>
  <si>
    <t>本期外卖（9）</t>
  </si>
  <si>
    <t>5.损失</t>
  </si>
  <si>
    <t>本期产出（10）</t>
  </si>
  <si>
    <t>本期外卖+调拨南丹（11）</t>
  </si>
  <si>
    <t xml:space="preserve">铜回收率（%）= </t>
  </si>
  <si>
    <t>子项</t>
  </si>
  <si>
    <t xml:space="preserve">银回收率（%）= </t>
  </si>
  <si>
    <t xml:space="preserve">金回收率（%）= </t>
  </si>
  <si>
    <t>母项</t>
  </si>
  <si>
    <t>计算公式说明：</t>
  </si>
  <si>
    <t>铜回收率%=本月产出阴极铜、电积铜÷（本期使用原料+上月中间结存-本月中间结存-阳极泥）×100；银回收率%=本月产出阳极泥÷（本期使用原料+上月中间结存-本月中间结存）×100；金回收率%=本月产出阳极泥÷（本期使用原料+上月中间结存-本月中间结存）×100</t>
  </si>
  <si>
    <t xml:space="preserve">    制  表：王丽梅                                                                                                                                                审  核：潘小龙                           </t>
  </si>
  <si>
    <t>上月Cu指标</t>
  </si>
  <si>
    <t>上月Ag指标</t>
  </si>
  <si>
    <t>上月Au指标</t>
  </si>
  <si>
    <t>本月</t>
  </si>
  <si>
    <t>损失Cu金属</t>
  </si>
  <si>
    <t>损失Ag金属</t>
  </si>
  <si>
    <t>损失Au金属</t>
  </si>
  <si>
    <t>总损失</t>
  </si>
  <si>
    <t>铁精矿、尾矿、阴极铜进入回收</t>
  </si>
  <si>
    <t>中间物料上月结存</t>
  </si>
  <si>
    <t>中间物料本月结存</t>
  </si>
  <si>
    <t>上月结存总金属</t>
  </si>
  <si>
    <t>本月结存总金属</t>
  </si>
  <si>
    <t>熔炼损失</t>
  </si>
  <si>
    <t>铜</t>
  </si>
  <si>
    <t>精炼损失</t>
  </si>
  <si>
    <t>银</t>
  </si>
  <si>
    <t>综合损失</t>
  </si>
  <si>
    <t>金</t>
  </si>
  <si>
    <t>核对</t>
  </si>
  <si>
    <t>核对数</t>
  </si>
  <si>
    <t>设计指标%（产品）</t>
  </si>
  <si>
    <t>上月</t>
  </si>
  <si>
    <t xml:space="preserve">                                        2020年8月份 熔炼厂 回收率报表                                      </t>
  </si>
  <si>
    <t>废阴极铜</t>
  </si>
  <si>
    <t>铜、银、金回收率%=本期产出阳极铜÷（本期使用原料+前期中间结存-本期中间结存-本期产出熔炼渣）×100</t>
  </si>
  <si>
    <t xml:space="preserve">    制  表：李奕龙                                                                                                                                                审  核：潘小龙                           </t>
  </si>
  <si>
    <t>本月指标应﹤</t>
  </si>
  <si>
    <t>损失铜金属</t>
  </si>
  <si>
    <t>损失银金属</t>
  </si>
  <si>
    <t>损失金金属</t>
  </si>
  <si>
    <t>上月中间结存</t>
  </si>
  <si>
    <t>本月中间结存</t>
  </si>
  <si>
    <t>上月总金属</t>
  </si>
  <si>
    <t>本月总金属</t>
  </si>
  <si>
    <t>本月损失</t>
  </si>
  <si>
    <t>上月损失</t>
  </si>
  <si>
    <t>4.中间产品</t>
  </si>
  <si>
    <t>本期产出（7）</t>
  </si>
  <si>
    <t>本期外卖+调拨南丹（9）</t>
  </si>
  <si>
    <r>
      <rPr>
        <b/>
        <sz val="22"/>
        <rFont val="宋体"/>
        <charset val="134"/>
      </rPr>
      <t xml:space="preserve">     2020年8月份</t>
    </r>
    <r>
      <rPr>
        <b/>
        <u/>
        <sz val="22"/>
        <rFont val="宋体"/>
        <charset val="134"/>
      </rPr>
      <t xml:space="preserve">  精炼厂  </t>
    </r>
    <r>
      <rPr>
        <b/>
        <sz val="22"/>
        <rFont val="宋体"/>
        <charset val="134"/>
      </rPr>
      <t xml:space="preserve">回收率报表                                      </t>
    </r>
  </si>
  <si>
    <t>本期入库（2）</t>
  </si>
  <si>
    <t>干量（t）</t>
  </si>
  <si>
    <t>含量（t）</t>
  </si>
  <si>
    <t>含量（Kg）</t>
  </si>
  <si>
    <t>小    计</t>
  </si>
  <si>
    <t>本期产出（5）</t>
  </si>
  <si>
    <t>本期转运或外卖（6）</t>
  </si>
  <si>
    <t>铜  屑</t>
  </si>
  <si>
    <t>本期外卖（8）</t>
  </si>
  <si>
    <t>铜回收率%=本期产出阴极铜÷（本期使用原料+前期中间结存-本期中间结存-本期产出回收品）×100</t>
  </si>
  <si>
    <t>银回收率%=本期产出阳极泥÷（本期使用原料+前期中间结存-本期中间结存-本期产出残极板-本期产出铜屑）×100</t>
  </si>
  <si>
    <t>金回收率%=本期产出阳极泥÷（本期使用原料+前期中间结存-本期中间结存-本期产出残极板-本期产出铜屑）×100</t>
  </si>
  <si>
    <t>说明</t>
  </si>
  <si>
    <t>银回收率低的原因：</t>
  </si>
  <si>
    <t>（1）外卖产品阴极铜中带走银金属24.351Kg；</t>
  </si>
  <si>
    <t xml:space="preserve">                      制  表：李奕龙                                                                                                         审  核：潘小龙                           </t>
  </si>
  <si>
    <t>设计值%</t>
  </si>
  <si>
    <t>本月中间结存（所有）</t>
  </si>
  <si>
    <t>阴极铜进入回收</t>
  </si>
  <si>
    <t>实际回收率损失</t>
  </si>
  <si>
    <r>
      <rPr>
        <b/>
        <sz val="22"/>
        <rFont val="宋体"/>
        <charset val="134"/>
      </rPr>
      <t xml:space="preserve">     2020年8月份 </t>
    </r>
    <r>
      <rPr>
        <b/>
        <u/>
        <sz val="22"/>
        <rFont val="宋体"/>
        <charset val="134"/>
      </rPr>
      <t xml:space="preserve"> 综合厂</t>
    </r>
    <r>
      <rPr>
        <b/>
        <sz val="22"/>
        <rFont val="宋体"/>
        <charset val="134"/>
      </rPr>
      <t xml:space="preserve">  铜回收率报表                                      </t>
    </r>
  </si>
  <si>
    <t>尾  矿（浓密机）</t>
  </si>
  <si>
    <t>本期转运（6）</t>
  </si>
  <si>
    <t xml:space="preserve">铜回收率 (%)= </t>
  </si>
  <si>
    <t>铜、金、银回收率%=本期产出渣精矿÷本期使用原料×100</t>
  </si>
  <si>
    <t>结存</t>
  </si>
  <si>
    <t>上月结存</t>
  </si>
  <si>
    <t>本月结存</t>
  </si>
  <si>
    <t>湿重</t>
  </si>
  <si>
    <t>干重</t>
  </si>
  <si>
    <t>包含产品损失</t>
  </si>
  <si>
    <t>铁</t>
  </si>
  <si>
    <t>铁精矿、尾矿进入回收</t>
  </si>
  <si>
    <t>尾</t>
  </si>
  <si>
    <t>上月指标%</t>
  </si>
  <si>
    <t>上月无名损失</t>
  </si>
  <si>
    <t>回收率设计值</t>
  </si>
  <si>
    <r>
      <rPr>
        <b/>
        <sz val="22"/>
        <rFont val="宋体"/>
        <charset val="134"/>
      </rPr>
      <t xml:space="preserve">     2020年5月份</t>
    </r>
    <r>
      <rPr>
        <b/>
        <u/>
        <sz val="22"/>
        <rFont val="宋体"/>
        <charset val="134"/>
      </rPr>
      <t xml:space="preserve">  精炼厂  </t>
    </r>
    <r>
      <rPr>
        <b/>
        <sz val="22"/>
        <rFont val="宋体"/>
        <charset val="134"/>
      </rPr>
      <t xml:space="preserve">回收率报表                                      </t>
    </r>
  </si>
  <si>
    <t xml:space="preserve">                      制  表：王丽梅                                                                                                         审  核：潘小龙                           </t>
  </si>
  <si>
    <r>
      <rPr>
        <b/>
        <sz val="22"/>
        <rFont val="宋体"/>
        <charset val="134"/>
      </rPr>
      <t xml:space="preserve">     2020年7月份</t>
    </r>
    <r>
      <rPr>
        <b/>
        <u/>
        <sz val="22"/>
        <rFont val="宋体"/>
        <charset val="134"/>
      </rPr>
      <t xml:space="preserve">  贵金属  </t>
    </r>
    <r>
      <rPr>
        <b/>
        <sz val="22"/>
        <rFont val="宋体"/>
        <charset val="134"/>
      </rPr>
      <t xml:space="preserve">回收率报表                                      </t>
    </r>
  </si>
  <si>
    <t>Se</t>
  </si>
  <si>
    <t xml:space="preserve"> 银锭（Kg）</t>
  </si>
  <si>
    <t>浸出段液占用（m³）</t>
  </si>
  <si>
    <t>浸出段槽存阳极泥</t>
  </si>
  <si>
    <t>干脱铜阳极泥</t>
  </si>
  <si>
    <t>熔炼渣（贵）</t>
  </si>
  <si>
    <t>吹炼渣（贵）</t>
  </si>
  <si>
    <t>贵铅</t>
  </si>
  <si>
    <t>银硒渣</t>
  </si>
  <si>
    <t>酸泥</t>
  </si>
  <si>
    <t>银阳极板</t>
  </si>
  <si>
    <t>银阳极板（槽存）</t>
  </si>
  <si>
    <t>银电解液（槽存m³）</t>
  </si>
  <si>
    <t>残极</t>
  </si>
  <si>
    <t>银粉</t>
  </si>
  <si>
    <t>银阳极泥</t>
  </si>
  <si>
    <t>沉碲渣</t>
  </si>
  <si>
    <t>银锭</t>
  </si>
  <si>
    <t>金锭</t>
  </si>
  <si>
    <t>银回收率%=本期产出阳极泥÷（本期使用原料+前期中间结存-本期中间结存-本期产出残极板-本期产出银粉）×100</t>
  </si>
  <si>
    <t>金回收率%=本期产出阳极泥÷（本期使用原料+前期中间结存-本期中间结存-本期产出残极板-本期产出银粉）×100</t>
  </si>
  <si>
    <t>银回收率</t>
  </si>
  <si>
    <t>金回收率</t>
  </si>
  <si>
    <t>8月份系统物料盘点表</t>
  </si>
  <si>
    <t xml:space="preserve">                                                                       单位：t</t>
  </si>
  <si>
    <t>放置位置</t>
  </si>
  <si>
    <t>物料名称</t>
  </si>
  <si>
    <t>上期结存</t>
  </si>
  <si>
    <t>本月采购量</t>
  </si>
  <si>
    <t>本月入库</t>
  </si>
  <si>
    <t>内部转运量或外卖量（-代表转出，+代表转进）</t>
  </si>
  <si>
    <t>本月消耗量</t>
  </si>
  <si>
    <t>本月盘点</t>
  </si>
  <si>
    <t>熔   炼  厂</t>
  </si>
  <si>
    <t>铜精矿（湿重）</t>
  </si>
  <si>
    <t>铜精矿库</t>
  </si>
  <si>
    <t>南丹调入</t>
  </si>
  <si>
    <t>窑渣（南丹）</t>
  </si>
  <si>
    <t>废旧电缆（机电厂）</t>
  </si>
  <si>
    <t>渣精矿（湿重）</t>
  </si>
  <si>
    <t>转精炼29479.4吨</t>
  </si>
  <si>
    <t>入库数取日报表数据</t>
  </si>
  <si>
    <t>精炼厂转进3656.48吨</t>
  </si>
  <si>
    <t>铅滤饼（湿重）</t>
  </si>
  <si>
    <t>熔炼厂上月上报结存数据错误，本月调整正确库存。</t>
  </si>
  <si>
    <t>硫化铜渣（湿重）</t>
  </si>
  <si>
    <t>回炉</t>
  </si>
  <si>
    <t>砷滤饼（湿重）</t>
  </si>
  <si>
    <t>中和渣（湿重）</t>
  </si>
  <si>
    <t>综合仓库</t>
  </si>
  <si>
    <t>贵金属消耗，未出产品</t>
  </si>
  <si>
    <t>本月未使用</t>
  </si>
  <si>
    <t>6月份南丹调入</t>
  </si>
  <si>
    <t>7月份南丹调入</t>
  </si>
  <si>
    <t>6月份南丹调入，贵金属消耗，未出产品</t>
  </si>
  <si>
    <t>熔炼厂转进26827.27吨</t>
  </si>
  <si>
    <t>转熔炼厂3374.08吨</t>
  </si>
  <si>
    <t>转熔炼厂14.86吨</t>
  </si>
  <si>
    <t>阳极泥（湿重）</t>
  </si>
  <si>
    <t>转熔炼28.9吨</t>
  </si>
  <si>
    <t>物料</t>
  </si>
  <si>
    <t>调熔炼2708.03吨</t>
  </si>
  <si>
    <t>铁精矿（湿重）</t>
  </si>
  <si>
    <t>尾  矿（湿重）</t>
  </si>
  <si>
    <t>石  膏（湿重）</t>
  </si>
  <si>
    <t>转熔炼1306.28吨</t>
  </si>
  <si>
    <t>本月转熔炼厂34.68吨</t>
  </si>
  <si>
    <t>参加盘点人员：潘小龙 何宗庆 王聪慧  阮华宇 李钰 梁忠志 李龙平 黄兵 覃焕章 覃春利  吴贵捷  李奕龙 马双宝 卢仕威 李林建 张国琼 黄东勤  李金莲 廖许慧 曹琴 莫耀坚 陆飞强  文桂林  韦柳萍 王通武 韦肖勤 陶小莉  谢妮 余建龙 罗开耀 罗恒祥 王立新  覃志孔</t>
  </si>
  <si>
    <t>8月份产品产量表</t>
  </si>
  <si>
    <t>上月库存</t>
  </si>
  <si>
    <t>本月采购/调进</t>
  </si>
  <si>
    <t>实际产量</t>
  </si>
  <si>
    <t>本月销售</t>
  </si>
  <si>
    <t>内部转运量（-代表转出，+代表转进）</t>
  </si>
  <si>
    <t>生产领用</t>
  </si>
  <si>
    <t>本月库存</t>
  </si>
  <si>
    <t>98%硫酸</t>
  </si>
  <si>
    <t>尾   矿（湿重）</t>
  </si>
  <si>
    <t>硫酸钠（湿重）</t>
  </si>
  <si>
    <t>液  氧</t>
  </si>
  <si>
    <t>液氧产量以外卖量来计算，实际产量见物资盘存表</t>
  </si>
  <si>
    <t>参加盘点人员：潘小龙 何宗庆 王聪慧  阮华宇 李钰 梁忠志 李龙平 黄兵 覃焕章 覃春利  吴贵捷  李奕龙 马双宝 卢仕威 李林建 张国琼 黄东勤  李金莲 廖许慧 曹琴 莫耀坚 陆飞强  文桂林  韦柳萍 王通武 韦肖勤 陶小莉  谢妮 余建龙 罗开耀 罗恒祥   王立新  覃志孔</t>
  </si>
  <si>
    <t>2020年8月份原料、中间物料收拨结存表</t>
  </si>
  <si>
    <t>月初结存</t>
  </si>
  <si>
    <t>本月入库（本月产出）</t>
  </si>
  <si>
    <t>本月消耗</t>
  </si>
  <si>
    <t>Ag（Kg）</t>
  </si>
  <si>
    <t>湿重（t）</t>
  </si>
  <si>
    <t>干重（t）</t>
  </si>
  <si>
    <t>银锭（南丹）Kg</t>
  </si>
  <si>
    <t>铜渣（南丹）</t>
  </si>
  <si>
    <t>-</t>
  </si>
  <si>
    <t>2020年8月份产品收拨结存表</t>
  </si>
  <si>
    <t>本月入库（本月产出或调进）</t>
  </si>
  <si>
    <t>本月消耗（本月外卖）</t>
  </si>
  <si>
    <t>硫酸</t>
  </si>
  <si>
    <t>南铜公司2020年8月物料盘点表</t>
  </si>
  <si>
    <r>
      <rPr>
        <b/>
        <sz val="14"/>
        <rFont val="宋体"/>
        <charset val="134"/>
      </rPr>
      <t>单位：</t>
    </r>
    <r>
      <rPr>
        <b/>
        <sz val="14"/>
        <rFont val="Times New Roman"/>
        <charset val="134"/>
      </rPr>
      <t>t</t>
    </r>
  </si>
  <si>
    <t>上期库存</t>
  </si>
  <si>
    <t>产出（炉内）</t>
  </si>
  <si>
    <t>内部转运量或外卖量</t>
  </si>
  <si>
    <t>二联炉</t>
  </si>
  <si>
    <t>无烟粒煤</t>
  </si>
  <si>
    <t>储存在精矿库10#仓及11#仓内</t>
  </si>
  <si>
    <r>
      <rPr>
        <sz val="11"/>
        <rFont val="宋体"/>
        <charset val="134"/>
      </rPr>
      <t>焦</t>
    </r>
    <r>
      <rPr>
        <sz val="11"/>
        <rFont val="Times New Roman"/>
        <charset val="134"/>
      </rPr>
      <t xml:space="preserve"> </t>
    </r>
    <r>
      <rPr>
        <sz val="11"/>
        <rFont val="宋体"/>
        <charset val="134"/>
      </rPr>
      <t>炭</t>
    </r>
  </si>
  <si>
    <t>储存在精矿库8#仓</t>
  </si>
  <si>
    <r>
      <rPr>
        <sz val="11"/>
        <rFont val="宋体"/>
        <charset val="134"/>
      </rPr>
      <t>焦</t>
    </r>
    <r>
      <rPr>
        <sz val="11"/>
        <rFont val="Times New Roman"/>
        <charset val="134"/>
      </rPr>
      <t xml:space="preserve"> </t>
    </r>
    <r>
      <rPr>
        <sz val="11"/>
        <rFont val="宋体"/>
        <charset val="134"/>
      </rPr>
      <t>米</t>
    </r>
  </si>
  <si>
    <t>储存在精矿库8#仓平台上</t>
  </si>
  <si>
    <t>柴火</t>
  </si>
  <si>
    <t>柴油</t>
  </si>
  <si>
    <t>从油库转入197.47吨</t>
  </si>
  <si>
    <t>石英石</t>
  </si>
  <si>
    <t>储存在精矿库9#仓</t>
  </si>
  <si>
    <t>石灰石</t>
  </si>
  <si>
    <t>本月从厂内搅拌站转运785.9吨</t>
  </si>
  <si>
    <t>磷酸</t>
  </si>
  <si>
    <t>储存在综合仓</t>
  </si>
  <si>
    <t>硫酸钡（脱模剂）</t>
  </si>
  <si>
    <t xml:space="preserve">20*25kg/包  </t>
  </si>
  <si>
    <t>水玻璃</t>
  </si>
  <si>
    <t>调拨0.3吨到二连炉</t>
  </si>
  <si>
    <t>缓蚀阻垢剂</t>
  </si>
  <si>
    <t xml:space="preserve">21*25kg/桶 </t>
  </si>
  <si>
    <t>铸铁</t>
  </si>
  <si>
    <t>南丹转入</t>
  </si>
  <si>
    <r>
      <rPr>
        <sz val="11"/>
        <rFont val="宋体"/>
        <charset val="134"/>
      </rPr>
      <t>烧氧管（</t>
    </r>
    <r>
      <rPr>
        <sz val="11"/>
        <rFont val="Times New Roman"/>
        <charset val="134"/>
      </rPr>
      <t>Ф10</t>
    </r>
    <r>
      <rPr>
        <sz val="11"/>
        <rFont val="宋体"/>
        <charset val="134"/>
      </rPr>
      <t>）</t>
    </r>
  </si>
  <si>
    <t>1吨/捆 盘点数为17捆</t>
  </si>
  <si>
    <r>
      <rPr>
        <sz val="11"/>
        <rFont val="宋体"/>
        <charset val="134"/>
      </rPr>
      <t>烧氧管（</t>
    </r>
    <r>
      <rPr>
        <sz val="11"/>
        <rFont val="Times New Roman"/>
        <charset val="134"/>
      </rPr>
      <t>Ф20</t>
    </r>
    <r>
      <rPr>
        <sz val="11"/>
        <rFont val="宋体"/>
        <charset val="134"/>
      </rPr>
      <t>）</t>
    </r>
  </si>
  <si>
    <t>盘点数为（3捆*2.055）+（2.071*7）14.49</t>
  </si>
  <si>
    <t>余热锅炉</t>
  </si>
  <si>
    <t>磷酸三钠</t>
  </si>
  <si>
    <t>碳酸钠</t>
  </si>
  <si>
    <t>51*0.05</t>
  </si>
  <si>
    <t>氢氧化钠（片碱）</t>
  </si>
  <si>
    <t>（6555+80+5243+1320+2155）*25kg/包</t>
  </si>
  <si>
    <t>硫氢化钠</t>
  </si>
  <si>
    <t>(4015+127+3626)*25KG/包+54</t>
  </si>
  <si>
    <t>硫化钠</t>
  </si>
  <si>
    <t>2801*0.025吨</t>
  </si>
  <si>
    <t>174*300kg/桶  调拨0.3吨到二连炉</t>
  </si>
  <si>
    <t>离子液</t>
  </si>
  <si>
    <t>4*200kg/桶</t>
  </si>
  <si>
    <t>乙二醇</t>
  </si>
  <si>
    <t>42*0.2吨</t>
  </si>
  <si>
    <t>活性炭、柱状炭</t>
  </si>
  <si>
    <r>
      <rPr>
        <sz val="11"/>
        <rFont val="宋体"/>
        <charset val="134"/>
      </rPr>
      <t>缓蚀阻垢剂</t>
    </r>
    <r>
      <rPr>
        <sz val="11"/>
        <rFont val="Times New Roman"/>
        <charset val="134"/>
      </rPr>
      <t>LC-402</t>
    </r>
  </si>
  <si>
    <t>151*25kg/桶</t>
  </si>
  <si>
    <r>
      <rPr>
        <sz val="11"/>
        <rFont val="宋体"/>
        <charset val="134"/>
      </rPr>
      <t>缓蚀阻垢剂</t>
    </r>
    <r>
      <rPr>
        <sz val="11"/>
        <rFont val="Times New Roman"/>
        <charset val="134"/>
      </rPr>
      <t>LC-403</t>
    </r>
  </si>
  <si>
    <t>310*25kg/桶</t>
  </si>
  <si>
    <r>
      <rPr>
        <sz val="11"/>
        <rFont val="宋体"/>
        <charset val="134"/>
      </rPr>
      <t>杀菌灭藻剂</t>
    </r>
    <r>
      <rPr>
        <sz val="11"/>
        <rFont val="Times New Roman"/>
        <charset val="134"/>
      </rPr>
      <t>LC-308</t>
    </r>
  </si>
  <si>
    <t>136*25kg/桶  调3吨制氧站</t>
  </si>
  <si>
    <t>硅藻泥</t>
  </si>
  <si>
    <t>1月份进厂1吨（50袋），未使用</t>
  </si>
  <si>
    <t>阳离子交换树脂</t>
  </si>
  <si>
    <t>60*25kg/袋</t>
  </si>
  <si>
    <t>阴离子交换树脂</t>
  </si>
  <si>
    <t>57*25kg/袋</t>
  </si>
  <si>
    <t>阳极炉</t>
  </si>
  <si>
    <t xml:space="preserve">2058*25kg/包  </t>
  </si>
  <si>
    <r>
      <rPr>
        <sz val="11"/>
        <rFont val="宋体"/>
        <charset val="134"/>
      </rPr>
      <t>综合厂调</t>
    </r>
    <r>
      <rPr>
        <sz val="11"/>
        <rFont val="Times New Roman"/>
        <charset val="134"/>
      </rPr>
      <t>0.75</t>
    </r>
    <r>
      <rPr>
        <sz val="11"/>
        <rFont val="宋体"/>
        <charset val="134"/>
      </rPr>
      <t>至阳极炉</t>
    </r>
  </si>
  <si>
    <t>制氧站</t>
  </si>
  <si>
    <t>液氮</t>
  </si>
  <si>
    <t>盘点数47立方*0.808</t>
  </si>
  <si>
    <t>液氧</t>
  </si>
  <si>
    <t>盘点数1071.74立方*1.141，本月外卖266.46吨。</t>
  </si>
  <si>
    <t>LS-CW303非氧化杀菌剂</t>
  </si>
  <si>
    <t>1吨/桶</t>
  </si>
  <si>
    <r>
      <rPr>
        <sz val="11"/>
        <rFont val="Times New Roman"/>
        <charset val="134"/>
      </rPr>
      <t>LS-CW2101</t>
    </r>
    <r>
      <rPr>
        <sz val="11"/>
        <rFont val="宋体"/>
        <charset val="134"/>
      </rPr>
      <t>缓蚀阻垢剂</t>
    </r>
  </si>
  <si>
    <r>
      <rPr>
        <sz val="11"/>
        <rFont val="宋体"/>
        <charset val="134"/>
      </rPr>
      <t>缓蚀阻垢剂</t>
    </r>
    <r>
      <rPr>
        <sz val="11"/>
        <rFont val="Times New Roman"/>
        <charset val="134"/>
      </rPr>
      <t>LC-401</t>
    </r>
  </si>
  <si>
    <t>547桶*25kg/桶</t>
  </si>
  <si>
    <t>24桶*25kg/桶 调3吨制氧站</t>
  </si>
  <si>
    <r>
      <rPr>
        <sz val="11"/>
        <rFont val="宋体"/>
        <charset val="134"/>
      </rPr>
      <t>天然气加臭剂（四氢噻吩，</t>
    </r>
    <r>
      <rPr>
        <sz val="11"/>
        <rFont val="Times New Roman"/>
        <charset val="134"/>
      </rPr>
      <t>200</t>
    </r>
    <r>
      <rPr>
        <sz val="11"/>
        <rFont val="宋体"/>
        <charset val="134"/>
      </rPr>
      <t>升</t>
    </r>
    <r>
      <rPr>
        <sz val="11"/>
        <rFont val="Times New Roman"/>
        <charset val="134"/>
      </rPr>
      <t>/</t>
    </r>
    <r>
      <rPr>
        <sz val="11"/>
        <rFont val="宋体"/>
        <charset val="134"/>
      </rPr>
      <t>桶）</t>
    </r>
  </si>
  <si>
    <r>
      <rPr>
        <sz val="11"/>
        <rFont val="Times New Roman"/>
        <charset val="134"/>
      </rPr>
      <t>LNG</t>
    </r>
    <r>
      <rPr>
        <sz val="11"/>
        <rFont val="宋体"/>
        <charset val="134"/>
      </rPr>
      <t>站</t>
    </r>
  </si>
  <si>
    <t>天然气</t>
  </si>
  <si>
    <t>电解</t>
  </si>
  <si>
    <t>明胶</t>
  </si>
  <si>
    <t>25kg/袋 单位为吨</t>
  </si>
  <si>
    <t>硫脲</t>
  </si>
  <si>
    <t>25kg/袋 单位为吨   本月电解调拨0.075吨至贵金属</t>
  </si>
  <si>
    <t>盐酸（东区）</t>
  </si>
  <si>
    <t>盐酸（西区）</t>
  </si>
  <si>
    <r>
      <rPr>
        <sz val="11"/>
        <rFont val="宋体"/>
        <charset val="134"/>
      </rPr>
      <t>硫酸（</t>
    </r>
    <r>
      <rPr>
        <sz val="11"/>
        <rFont val="Times New Roman"/>
        <charset val="134"/>
      </rPr>
      <t>98.5%</t>
    </r>
    <r>
      <rPr>
        <sz val="11"/>
        <rFont val="宋体"/>
        <charset val="134"/>
      </rPr>
      <t>东区）</t>
    </r>
  </si>
  <si>
    <t>本月从熔炼厂转运硫酸16吨、</t>
  </si>
  <si>
    <r>
      <rPr>
        <sz val="11"/>
        <rFont val="宋体"/>
        <charset val="134"/>
      </rPr>
      <t>硫酸（</t>
    </r>
    <r>
      <rPr>
        <sz val="11"/>
        <rFont val="Times New Roman"/>
        <charset val="134"/>
      </rPr>
      <t>98.5%</t>
    </r>
    <r>
      <rPr>
        <sz val="11"/>
        <rFont val="宋体"/>
        <charset val="134"/>
      </rPr>
      <t>西区）</t>
    </r>
  </si>
  <si>
    <t>45*25kg/桶</t>
  </si>
  <si>
    <r>
      <rPr>
        <sz val="11"/>
        <rFont val="Times New Roman"/>
        <charset val="134"/>
      </rPr>
      <t>LS-CW303</t>
    </r>
    <r>
      <rPr>
        <sz val="11"/>
        <rFont val="宋体"/>
        <charset val="134"/>
      </rPr>
      <t>非氧化杀菌剂</t>
    </r>
  </si>
  <si>
    <t>30*25kg/桶</t>
  </si>
  <si>
    <r>
      <rPr>
        <sz val="11"/>
        <rFont val="Times New Roman"/>
        <charset val="134"/>
      </rPr>
      <t>LS-CW401</t>
    </r>
    <r>
      <rPr>
        <sz val="11"/>
        <rFont val="宋体"/>
        <charset val="134"/>
      </rPr>
      <t>活性溴氧化杀菌剂</t>
    </r>
  </si>
  <si>
    <t>32*25kg/桶</t>
  </si>
  <si>
    <t>不锈钢阴极板</t>
  </si>
  <si>
    <t>单位为片 电解厂房（瑞林）</t>
  </si>
  <si>
    <t>单位为片 电解厂房（三门三友）</t>
  </si>
  <si>
    <t>单位为片 电解厂房（恒邦）</t>
  </si>
  <si>
    <t>钛基二氧化铅阳极板</t>
  </si>
  <si>
    <t>单位为片</t>
  </si>
  <si>
    <t>打包铜带</t>
  </si>
  <si>
    <t>高强度开式卡扣</t>
  </si>
  <si>
    <t>85盒  单位为个1000个/盒</t>
  </si>
  <si>
    <t>铅基阳极板</t>
  </si>
  <si>
    <t>贵金属</t>
  </si>
  <si>
    <t>氢氧化钠</t>
  </si>
  <si>
    <t>21*0.025KG/包/</t>
  </si>
  <si>
    <t>液碱</t>
  </si>
  <si>
    <t>盐酸（贵金属）</t>
  </si>
  <si>
    <t>硫酸1（98.5%）</t>
  </si>
  <si>
    <t>从硫酸工段转入83.14吨</t>
  </si>
  <si>
    <t>硝酸钠</t>
  </si>
  <si>
    <t>60*50kg/袋</t>
  </si>
  <si>
    <t>硫脲（贵金属）</t>
  </si>
  <si>
    <t xml:space="preserve"> 本月电解调拨0.075吨至贵金属</t>
  </si>
  <si>
    <t>硝酸（63%-65%）</t>
  </si>
  <si>
    <t>659*2.5L/瓶 单位为升</t>
  </si>
  <si>
    <t>氯化钠</t>
  </si>
  <si>
    <t>亚硫酸氢钠</t>
  </si>
  <si>
    <t>木炭</t>
  </si>
  <si>
    <t>焦米</t>
  </si>
  <si>
    <t>液态二氧化硫</t>
  </si>
  <si>
    <t>无磷缓蚀阻垢剂</t>
  </si>
  <si>
    <t>氧化性杀菌灭藻剂</t>
  </si>
  <si>
    <t>硼砂</t>
  </si>
  <si>
    <t>耐火可塑料</t>
  </si>
  <si>
    <t>尿素</t>
  </si>
  <si>
    <t>0*50kg/包</t>
  </si>
  <si>
    <t>石英砂</t>
  </si>
  <si>
    <t>深度水处理</t>
  </si>
  <si>
    <r>
      <rPr>
        <sz val="11"/>
        <color theme="1"/>
        <rFont val="Times New Roman"/>
        <charset val="134"/>
      </rPr>
      <t>50%</t>
    </r>
    <r>
      <rPr>
        <sz val="11"/>
        <color theme="1"/>
        <rFont val="宋体"/>
        <charset val="134"/>
      </rPr>
      <t>液碱</t>
    </r>
  </si>
  <si>
    <t>盐酸</t>
  </si>
  <si>
    <t>反渗透膜杀菌剂</t>
  </si>
  <si>
    <t xml:space="preserve">111*25kg/桶 </t>
  </si>
  <si>
    <t>反渗透膜阻垢剂（浓缩型）</t>
  </si>
  <si>
    <t xml:space="preserve">13*27.5kg/桶  </t>
  </si>
  <si>
    <t>柠檬酸（清洗剂）</t>
  </si>
  <si>
    <t xml:space="preserve">40*25kg/包 </t>
  </si>
  <si>
    <t>碱性清洗剂</t>
  </si>
  <si>
    <t>12*25kg/包</t>
  </si>
  <si>
    <t>次氯酸钠</t>
  </si>
  <si>
    <t xml:space="preserve">31*25kg/桶  </t>
  </si>
  <si>
    <t>应急水处理</t>
  </si>
  <si>
    <t>560*50kg/包</t>
  </si>
  <si>
    <r>
      <rPr>
        <sz val="11"/>
        <color theme="1"/>
        <rFont val="Times New Roman"/>
        <charset val="134"/>
      </rPr>
      <t>DTCR</t>
    </r>
    <r>
      <rPr>
        <sz val="11"/>
        <color theme="1"/>
        <rFont val="宋体"/>
        <charset val="134"/>
      </rPr>
      <t>重金属补集剂</t>
    </r>
  </si>
  <si>
    <r>
      <rPr>
        <sz val="11"/>
        <color theme="1"/>
        <rFont val="宋体"/>
        <charset val="134"/>
      </rPr>
      <t>应急站絮凝剂</t>
    </r>
    <r>
      <rPr>
        <sz val="11"/>
        <color theme="1"/>
        <rFont val="Times New Roman"/>
        <charset val="134"/>
      </rPr>
      <t>(</t>
    </r>
    <r>
      <rPr>
        <sz val="11"/>
        <color theme="1"/>
        <rFont val="宋体"/>
        <charset val="134"/>
      </rPr>
      <t>聚丙烯酰胺</t>
    </r>
    <r>
      <rPr>
        <sz val="11"/>
        <color theme="1"/>
        <rFont val="Times New Roman"/>
        <charset val="134"/>
      </rPr>
      <t>)</t>
    </r>
  </si>
  <si>
    <t>28*25kg/包 从应急水处理转运0.1吨到贵金属水处理</t>
  </si>
  <si>
    <t>聚合硫酸铁粉</t>
  </si>
  <si>
    <t>786*25kg/包   从应急水处理转运0.175吨到贵金属水处理</t>
  </si>
  <si>
    <t>纳米铁药剂</t>
  </si>
  <si>
    <t>絮凝剂(聚丙烯酰胺)</t>
  </si>
  <si>
    <t>从应急水处理转运0.1吨到贵金属水处理</t>
  </si>
  <si>
    <t>从应急水处理转运0.175吨到贵金属水处理</t>
  </si>
  <si>
    <t>污水站</t>
  </si>
  <si>
    <t>152*0.75吨0 综合厂调0.75至阳极炉</t>
  </si>
  <si>
    <r>
      <rPr>
        <sz val="11"/>
        <color theme="1"/>
        <rFont val="宋体"/>
        <charset val="134"/>
      </rPr>
      <t>絮凝剂</t>
    </r>
    <r>
      <rPr>
        <sz val="11"/>
        <color theme="1"/>
        <rFont val="Times New Roman"/>
        <charset val="134"/>
      </rPr>
      <t>(</t>
    </r>
    <r>
      <rPr>
        <sz val="11"/>
        <color theme="1"/>
        <rFont val="宋体"/>
        <charset val="134"/>
      </rPr>
      <t>聚丙烯酰胺</t>
    </r>
    <r>
      <rPr>
        <sz val="11"/>
        <color theme="1"/>
        <rFont val="Times New Roman"/>
        <charset val="134"/>
      </rPr>
      <t>)</t>
    </r>
  </si>
  <si>
    <t xml:space="preserve">84*25kg/包 </t>
  </si>
  <si>
    <t>铁盐（硫酸亚铁粉）</t>
  </si>
  <si>
    <t xml:space="preserve">2821*50kg/包 </t>
  </si>
  <si>
    <r>
      <rPr>
        <sz val="11"/>
        <color theme="1"/>
        <rFont val="宋体"/>
        <charset val="134"/>
      </rPr>
      <t>生石灰（</t>
    </r>
    <r>
      <rPr>
        <sz val="11"/>
        <color theme="1"/>
        <rFont val="Times New Roman"/>
        <charset val="134"/>
      </rPr>
      <t>CaO</t>
    </r>
    <r>
      <rPr>
        <sz val="11"/>
        <color theme="1"/>
        <rFont val="宋体"/>
        <charset val="134"/>
      </rPr>
      <t>）</t>
    </r>
  </si>
  <si>
    <r>
      <rPr>
        <sz val="11"/>
        <color theme="1"/>
        <rFont val="宋体"/>
        <charset val="134"/>
      </rPr>
      <t>水处理石灰石（</t>
    </r>
    <r>
      <rPr>
        <sz val="11"/>
        <color theme="1"/>
        <rFont val="Times New Roman"/>
        <charset val="134"/>
      </rPr>
      <t>CaCO3</t>
    </r>
    <r>
      <rPr>
        <sz val="11"/>
        <color theme="1"/>
        <rFont val="宋体"/>
        <charset val="134"/>
      </rPr>
      <t>）</t>
    </r>
  </si>
  <si>
    <t>本月从公司内搅拌站转运46.08吨石粉</t>
  </si>
  <si>
    <t>浓硫酸（98%）</t>
  </si>
  <si>
    <t>铁精矿库</t>
  </si>
  <si>
    <t>98%硝酸</t>
  </si>
  <si>
    <t>草酸</t>
  </si>
  <si>
    <t xml:space="preserve">18*50kg/包 </t>
  </si>
  <si>
    <t>碳酸氢钠</t>
  </si>
  <si>
    <t>磨浮</t>
  </si>
  <si>
    <r>
      <rPr>
        <sz val="11"/>
        <color theme="1"/>
        <rFont val="宋体"/>
        <charset val="134"/>
      </rPr>
      <t>乙硫氨酯（</t>
    </r>
    <r>
      <rPr>
        <sz val="11"/>
        <color theme="1"/>
        <rFont val="Times New Roman"/>
        <charset val="134"/>
      </rPr>
      <t>Z-200</t>
    </r>
    <r>
      <rPr>
        <sz val="11"/>
        <color theme="1"/>
        <rFont val="宋体"/>
        <charset val="134"/>
      </rPr>
      <t>）</t>
    </r>
  </si>
  <si>
    <t xml:space="preserve">148*200kg/桶 </t>
  </si>
  <si>
    <r>
      <rPr>
        <sz val="11"/>
        <color theme="1"/>
        <rFont val="Times New Roman"/>
        <charset val="134"/>
      </rPr>
      <t>2</t>
    </r>
    <r>
      <rPr>
        <sz val="11"/>
        <color theme="1"/>
        <rFont val="宋体"/>
        <charset val="134"/>
      </rPr>
      <t>号起泡剂（</t>
    </r>
    <r>
      <rPr>
        <sz val="11"/>
        <color theme="1"/>
        <rFont val="Times New Roman"/>
        <charset val="134"/>
      </rPr>
      <t>2#</t>
    </r>
    <r>
      <rPr>
        <sz val="11"/>
        <color theme="1"/>
        <rFont val="宋体"/>
        <charset val="134"/>
      </rPr>
      <t>油）</t>
    </r>
  </si>
  <si>
    <t xml:space="preserve">28*190kg/桶 </t>
  </si>
  <si>
    <t>丁基钠黄药</t>
  </si>
  <si>
    <t xml:space="preserve">42*40kg/包 </t>
  </si>
  <si>
    <t>戍基钠黄药</t>
  </si>
  <si>
    <t xml:space="preserve">  BH451</t>
  </si>
  <si>
    <r>
      <rPr>
        <sz val="11"/>
        <color theme="1"/>
        <rFont val="宋体"/>
        <charset val="134"/>
      </rPr>
      <t>高铬球（</t>
    </r>
    <r>
      <rPr>
        <sz val="11"/>
        <color theme="1"/>
        <rFont val="Times New Roman"/>
        <charset val="134"/>
      </rPr>
      <t>Ф20</t>
    </r>
    <r>
      <rPr>
        <sz val="11"/>
        <color theme="1"/>
        <rFont val="宋体"/>
        <charset val="134"/>
      </rPr>
      <t>）</t>
    </r>
  </si>
  <si>
    <r>
      <rPr>
        <sz val="11"/>
        <color theme="1"/>
        <rFont val="宋体"/>
        <charset val="134"/>
      </rPr>
      <t>高铬球（</t>
    </r>
    <r>
      <rPr>
        <sz val="11"/>
        <color theme="1"/>
        <rFont val="Times New Roman"/>
        <charset val="134"/>
      </rPr>
      <t>Ф30</t>
    </r>
    <r>
      <rPr>
        <sz val="11"/>
        <color theme="1"/>
        <rFont val="宋体"/>
        <charset val="134"/>
      </rPr>
      <t>）</t>
    </r>
  </si>
  <si>
    <r>
      <rPr>
        <sz val="11"/>
        <color theme="1"/>
        <rFont val="宋体"/>
        <charset val="134"/>
      </rPr>
      <t>高铬球（</t>
    </r>
    <r>
      <rPr>
        <sz val="11"/>
        <color theme="1"/>
        <rFont val="Times New Roman"/>
        <charset val="134"/>
      </rPr>
      <t>Ф50</t>
    </r>
    <r>
      <rPr>
        <sz val="11"/>
        <color theme="1"/>
        <rFont val="宋体"/>
        <charset val="134"/>
      </rPr>
      <t>）</t>
    </r>
  </si>
  <si>
    <r>
      <rPr>
        <sz val="11"/>
        <color theme="1"/>
        <rFont val="宋体"/>
        <charset val="134"/>
      </rPr>
      <t>高铬球（</t>
    </r>
    <r>
      <rPr>
        <sz val="11"/>
        <color theme="1"/>
        <rFont val="Times New Roman"/>
        <charset val="134"/>
      </rPr>
      <t>Ф70</t>
    </r>
    <r>
      <rPr>
        <sz val="11"/>
        <color theme="1"/>
        <rFont val="宋体"/>
        <charset val="134"/>
      </rPr>
      <t>）</t>
    </r>
  </si>
  <si>
    <r>
      <rPr>
        <sz val="11"/>
        <color theme="1"/>
        <rFont val="宋体"/>
        <charset val="134"/>
      </rPr>
      <t>高铬球（</t>
    </r>
    <r>
      <rPr>
        <sz val="11"/>
        <color theme="1"/>
        <rFont val="Times New Roman"/>
        <charset val="134"/>
      </rPr>
      <t>Ф80</t>
    </r>
    <r>
      <rPr>
        <sz val="11"/>
        <color theme="1"/>
        <rFont val="宋体"/>
        <charset val="134"/>
      </rPr>
      <t>）</t>
    </r>
  </si>
  <si>
    <r>
      <rPr>
        <sz val="11"/>
        <color theme="1"/>
        <rFont val="宋体"/>
        <charset val="134"/>
      </rPr>
      <t>高铬球（</t>
    </r>
    <r>
      <rPr>
        <sz val="11"/>
        <color theme="1"/>
        <rFont val="Times New Roman"/>
        <charset val="134"/>
      </rPr>
      <t>Ф100</t>
    </r>
    <r>
      <rPr>
        <sz val="11"/>
        <color theme="1"/>
        <rFont val="宋体"/>
        <charset val="134"/>
      </rPr>
      <t>）</t>
    </r>
  </si>
  <si>
    <r>
      <rPr>
        <sz val="11"/>
        <color theme="1"/>
        <rFont val="宋体"/>
        <charset val="134"/>
      </rPr>
      <t>高铬球（</t>
    </r>
    <r>
      <rPr>
        <sz val="11"/>
        <color theme="1"/>
        <rFont val="Times New Roman"/>
        <charset val="134"/>
      </rPr>
      <t>Ф120</t>
    </r>
    <r>
      <rPr>
        <sz val="11"/>
        <color theme="1"/>
        <rFont val="宋体"/>
        <charset val="134"/>
      </rPr>
      <t>）</t>
    </r>
  </si>
  <si>
    <t>机  电  厂</t>
  </si>
  <si>
    <t>纯水站</t>
  </si>
  <si>
    <r>
      <rPr>
        <sz val="11"/>
        <rFont val="Times New Roman"/>
        <charset val="134"/>
      </rPr>
      <t>50%</t>
    </r>
    <r>
      <rPr>
        <sz val="11"/>
        <rFont val="宋体"/>
        <charset val="134"/>
      </rPr>
      <t>液碱</t>
    </r>
  </si>
  <si>
    <r>
      <rPr>
        <sz val="11"/>
        <rFont val="宋体"/>
        <charset val="134"/>
      </rPr>
      <t>杀菌剂（二溴次氮基丙酰胺）、</t>
    </r>
    <r>
      <rPr>
        <sz val="11"/>
        <rFont val="Times New Roman"/>
        <charset val="134"/>
      </rPr>
      <t>DBNPA</t>
    </r>
  </si>
  <si>
    <t xml:space="preserve">16*25kg/桶 </t>
  </si>
  <si>
    <r>
      <rPr>
        <sz val="11"/>
        <rFont val="宋体"/>
        <charset val="134"/>
      </rPr>
      <t>阻垢剂（六偏磷酸钠（</t>
    </r>
    <r>
      <rPr>
        <sz val="11"/>
        <rFont val="Times New Roman"/>
        <charset val="134"/>
      </rPr>
      <t>SHMP</t>
    </r>
    <r>
      <rPr>
        <sz val="11"/>
        <rFont val="宋体"/>
        <charset val="134"/>
      </rPr>
      <t>））</t>
    </r>
  </si>
  <si>
    <t xml:space="preserve">178*25kg/桶 </t>
  </si>
  <si>
    <t>反渗透阻垢剂（纯水站）</t>
  </si>
  <si>
    <t xml:space="preserve">20*27.44kg/桶 </t>
  </si>
  <si>
    <t>非氧化性杀菌剂（纯水站）</t>
  </si>
  <si>
    <t xml:space="preserve">153*25kg/桶 </t>
  </si>
  <si>
    <t>亚硫酸氢钠（还原剂）</t>
  </si>
  <si>
    <t>66*25kg/包</t>
  </si>
  <si>
    <t>19*25kg/包</t>
  </si>
  <si>
    <t>清洗剂（三聚磷酸钠）</t>
  </si>
  <si>
    <t xml:space="preserve">6*50kg/包 </t>
  </si>
  <si>
    <t xml:space="preserve">17*25kg/桶 </t>
  </si>
  <si>
    <r>
      <rPr>
        <sz val="11"/>
        <rFont val="宋体"/>
        <charset val="134"/>
      </rPr>
      <t>氨水（浓度﹥</t>
    </r>
    <r>
      <rPr>
        <sz val="11"/>
        <rFont val="Times New Roman"/>
        <charset val="134"/>
      </rPr>
      <t>25%</t>
    </r>
    <r>
      <rPr>
        <sz val="11"/>
        <rFont val="宋体"/>
        <charset val="134"/>
      </rPr>
      <t>）</t>
    </r>
  </si>
  <si>
    <t>8*950kg/桶</t>
  </si>
  <si>
    <t>生活水站</t>
  </si>
  <si>
    <t>聚丙烯酸阻垢剂</t>
  </si>
  <si>
    <t>37*25kg/包；</t>
  </si>
  <si>
    <t>57桶*25kg</t>
  </si>
  <si>
    <t>净水站</t>
  </si>
  <si>
    <t>0.8m2*1.32*1.15</t>
  </si>
  <si>
    <r>
      <rPr>
        <sz val="11"/>
        <rFont val="宋体"/>
        <charset val="134"/>
      </rPr>
      <t>絮凝剂</t>
    </r>
    <r>
      <rPr>
        <sz val="11"/>
        <rFont val="Times New Roman"/>
        <charset val="134"/>
      </rPr>
      <t>(</t>
    </r>
    <r>
      <rPr>
        <sz val="11"/>
        <rFont val="宋体"/>
        <charset val="134"/>
      </rPr>
      <t>聚丙烯酰胺</t>
    </r>
    <r>
      <rPr>
        <sz val="11"/>
        <rFont val="Times New Roman"/>
        <charset val="134"/>
      </rPr>
      <t>)</t>
    </r>
  </si>
  <si>
    <t xml:space="preserve">11*25kg/包 </t>
  </si>
  <si>
    <t>聚合氯化铝（絮凝剂）</t>
  </si>
  <si>
    <t>60*25kg/包</t>
  </si>
  <si>
    <t>氯酸钠</t>
  </si>
  <si>
    <t>307*25kg/包</t>
  </si>
  <si>
    <t>离子交换树脂</t>
  </si>
  <si>
    <t>储运</t>
  </si>
  <si>
    <r>
      <rPr>
        <sz val="11"/>
        <rFont val="宋体"/>
        <charset val="134"/>
      </rPr>
      <t>酸罐</t>
    </r>
    <r>
      <rPr>
        <sz val="11"/>
        <rFont val="Times New Roman"/>
        <charset val="134"/>
      </rPr>
      <t xml:space="preserve"> </t>
    </r>
  </si>
  <si>
    <r>
      <rPr>
        <b/>
        <sz val="11"/>
        <rFont val="宋体"/>
        <charset val="134"/>
      </rPr>
      <t>参加盘点人员：</t>
    </r>
    <r>
      <rPr>
        <sz val="11"/>
        <rFont val="宋体"/>
        <charset val="134"/>
      </rPr>
      <t>潘小龙 何宗庆 王聪慧  阮华宇 李钰 梁忠志 李龙平 黄兵 覃焕章 覃春利  吴贵捷  李奕龙 马双宝 卢仕威 李林建 张国琼 黄东勤  李金莲 廖许慧 曹琴 莫耀坚 陆飞强  文桂林  韦柳萍 王通武 韦肖勤 陶小莉  谢妮 余建龙 罗开耀 罗恒祥   王立新  覃志孔</t>
    </r>
  </si>
  <si>
    <t xml:space="preserve">         制表：梁忠志                                                                          审核：李龙平</t>
  </si>
  <si>
    <t>1-8月份外购物料</t>
  </si>
  <si>
    <t>年初结存</t>
  </si>
  <si>
    <t>进厂</t>
  </si>
  <si>
    <t>消耗</t>
  </si>
  <si>
    <t>铜量（t）</t>
  </si>
  <si>
    <t>银量（kg）</t>
  </si>
  <si>
    <t>金量（kg）</t>
  </si>
  <si>
    <t>外购硫酸铜</t>
  </si>
  <si>
    <t>银锭（Kg南丹）</t>
  </si>
  <si>
    <t>粗铜（南丹）</t>
  </si>
  <si>
    <t>废铜制品</t>
  </si>
  <si>
    <t>锌阳极板铜梁</t>
  </si>
  <si>
    <t>废旧铜电缆（机电厂）</t>
  </si>
  <si>
    <t>1-8月份出厂物料</t>
  </si>
  <si>
    <t>产出或外购</t>
  </si>
  <si>
    <t>出厂</t>
  </si>
  <si>
    <t>阴极铜</t>
  </si>
  <si>
    <t>铜渣</t>
  </si>
  <si>
    <t>硫酸铜</t>
  </si>
  <si>
    <t>1-8月危废物料</t>
  </si>
  <si>
    <t>2019年库存</t>
  </si>
  <si>
    <t>2020年进厂</t>
  </si>
  <si>
    <t>2020年出厂</t>
  </si>
  <si>
    <t>2020年月初结存</t>
  </si>
  <si>
    <t>2020年7月中间结存</t>
  </si>
  <si>
    <t>回收率子项</t>
  </si>
  <si>
    <t>回收率率母项</t>
  </si>
  <si>
    <t>回收率（%）</t>
  </si>
  <si>
    <t>其中：</t>
  </si>
  <si>
    <t>不可回收项损失</t>
  </si>
  <si>
    <t>无名损失</t>
  </si>
  <si>
    <t>与平衡率相比</t>
  </si>
  <si>
    <t>2019年外购物料</t>
  </si>
  <si>
    <t>日期</t>
  </si>
  <si>
    <t>2019年</t>
  </si>
  <si>
    <t>外购粗铜</t>
  </si>
  <si>
    <t>外购阳极铜</t>
  </si>
  <si>
    <t>外购熔炼渣</t>
  </si>
  <si>
    <t>铜  渣</t>
  </si>
  <si>
    <t>2019年出厂物料</t>
  </si>
  <si>
    <t>年份</t>
  </si>
  <si>
    <t>2019年危废物料</t>
  </si>
  <si>
    <t>2018年库存</t>
  </si>
  <si>
    <t>2019年进厂</t>
  </si>
  <si>
    <t>2019年出厂</t>
  </si>
  <si>
    <t>2019年月初中间物料结存</t>
  </si>
  <si>
    <t>2019年12月中间物料结存</t>
  </si>
  <si>
    <t>5月份中间物料结存</t>
  </si>
  <si>
    <t>2019年回收率子项</t>
  </si>
  <si>
    <t>2020年回收率子项</t>
  </si>
  <si>
    <t>2019回收率率母项</t>
  </si>
  <si>
    <t>2020回收率率母项</t>
  </si>
  <si>
    <t>2019不可回收项损失</t>
  </si>
  <si>
    <t>2020不可回收项损失</t>
  </si>
  <si>
    <t>南国铜业2020年1-8月产量、处理量汇总</t>
  </si>
  <si>
    <t>单位：</t>
  </si>
  <si>
    <t>吨</t>
  </si>
  <si>
    <t>1月份</t>
  </si>
  <si>
    <t>2月份</t>
  </si>
  <si>
    <t>3月份</t>
  </si>
  <si>
    <t>4月份</t>
  </si>
  <si>
    <t>5月份</t>
  </si>
  <si>
    <t>6月份</t>
  </si>
  <si>
    <t>7月份</t>
  </si>
  <si>
    <t>8月份</t>
  </si>
  <si>
    <t>9月份</t>
  </si>
  <si>
    <t>10月份</t>
  </si>
  <si>
    <t>11月份</t>
  </si>
  <si>
    <t>12月份</t>
  </si>
  <si>
    <t>全年累计</t>
  </si>
  <si>
    <t>铜精矿处理量（湿重）</t>
  </si>
  <si>
    <t>铜精矿处理量（干重）</t>
  </si>
  <si>
    <t>阳极泥（干重）</t>
  </si>
  <si>
    <t>熔炼渣处理量（干重）</t>
  </si>
  <si>
    <t>尾矿（湿重）</t>
  </si>
  <si>
    <t>石膏（湿重）</t>
  </si>
  <si>
    <t>余热发电量（万kwh）</t>
  </si>
</sst>
</file>

<file path=xl/styles.xml><?xml version="1.0" encoding="utf-8"?>
<styleSheet xmlns="http://schemas.openxmlformats.org/spreadsheetml/2006/main">
  <numFmts count="21">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0_ "/>
    <numFmt numFmtId="177" formatCode="0.00_);[Red]\(0.00\)"/>
    <numFmt numFmtId="178" formatCode="0.00_ "/>
    <numFmt numFmtId="179" formatCode="0.000000_);[Red]\(0.000000\)"/>
    <numFmt numFmtId="180" formatCode="0_);[Red]\(0\)"/>
    <numFmt numFmtId="181" formatCode="0.000_);[Red]\(0.000\)"/>
    <numFmt numFmtId="182" formatCode="0.0000_);[Red]\(0.0000\)"/>
    <numFmt numFmtId="183" formatCode="0_ "/>
    <numFmt numFmtId="184" formatCode="0.00_);\(0.00\)"/>
    <numFmt numFmtId="185" formatCode="0.0_ "/>
    <numFmt numFmtId="186" formatCode="0.000"/>
    <numFmt numFmtId="187" formatCode="0.00_ ;[Red]\-0.00\ "/>
    <numFmt numFmtId="188" formatCode="0.0000_ "/>
    <numFmt numFmtId="189" formatCode="0.000000_ "/>
    <numFmt numFmtId="190" formatCode="#,###,##0.00"/>
    <numFmt numFmtId="191" formatCode="0.0000_ ;[Red]\-0.0000\ "/>
    <numFmt numFmtId="192" formatCode="0.0_);[Red]\(0.0\)"/>
  </numFmts>
  <fonts count="112">
    <font>
      <sz val="11"/>
      <color theme="1"/>
      <name val="宋体"/>
      <charset val="134"/>
      <scheme val="minor"/>
    </font>
    <font>
      <b/>
      <sz val="18"/>
      <name val="宋体"/>
      <charset val="134"/>
    </font>
    <font>
      <b/>
      <sz val="11"/>
      <name val="宋体"/>
      <charset val="134"/>
      <scheme val="minor"/>
    </font>
    <font>
      <sz val="11"/>
      <name val="宋体"/>
      <charset val="134"/>
      <scheme val="minor"/>
    </font>
    <font>
      <b/>
      <sz val="10"/>
      <name val="宋体"/>
      <charset val="134"/>
      <scheme val="minor"/>
    </font>
    <font>
      <b/>
      <sz val="9"/>
      <name val="宋体"/>
      <charset val="134"/>
    </font>
    <font>
      <b/>
      <sz val="12"/>
      <name val="宋体"/>
      <charset val="134"/>
    </font>
    <font>
      <b/>
      <sz val="12"/>
      <name val="Times New Roman"/>
      <charset val="134"/>
    </font>
    <font>
      <sz val="12"/>
      <name val="宋体"/>
      <charset val="134"/>
      <scheme val="minor"/>
    </font>
    <font>
      <b/>
      <sz val="12"/>
      <name val="宋体"/>
      <charset val="134"/>
      <scheme val="minor"/>
    </font>
    <font>
      <sz val="11"/>
      <name val="宋体"/>
      <charset val="0"/>
      <scheme val="minor"/>
    </font>
    <font>
      <b/>
      <sz val="20"/>
      <name val="宋体"/>
      <charset val="134"/>
    </font>
    <font>
      <b/>
      <sz val="14"/>
      <name val="宋体"/>
      <charset val="134"/>
    </font>
    <font>
      <sz val="12"/>
      <name val="宋体"/>
      <charset val="134"/>
    </font>
    <font>
      <sz val="12"/>
      <name val="宋体"/>
      <charset val="0"/>
    </font>
    <font>
      <sz val="14"/>
      <name val="宋体"/>
      <charset val="134"/>
    </font>
    <font>
      <b/>
      <sz val="20"/>
      <name val="宋体"/>
      <charset val="134"/>
      <scheme val="minor"/>
    </font>
    <font>
      <sz val="11"/>
      <name val="宋体"/>
      <charset val="134"/>
    </font>
    <font>
      <b/>
      <sz val="10"/>
      <name val="宋体"/>
      <charset val="134"/>
    </font>
    <font>
      <b/>
      <sz val="11"/>
      <name val="宋体"/>
      <charset val="134"/>
    </font>
    <font>
      <sz val="22"/>
      <name val="黑体"/>
      <charset val="134"/>
    </font>
    <font>
      <b/>
      <sz val="14"/>
      <name val="Times New Roman"/>
      <charset val="134"/>
    </font>
    <font>
      <b/>
      <sz val="12"/>
      <color rgb="FFFF0000"/>
      <name val="宋体"/>
      <charset val="134"/>
    </font>
    <font>
      <sz val="11"/>
      <name val="Times New Roman"/>
      <charset val="134"/>
    </font>
    <font>
      <sz val="11"/>
      <color rgb="FFFF0000"/>
      <name val="Times New Roman"/>
      <charset val="134"/>
    </font>
    <font>
      <sz val="10"/>
      <name val="宋体"/>
      <charset val="134"/>
    </font>
    <font>
      <sz val="11"/>
      <color indexed="8"/>
      <name val="arial"/>
      <charset val="0"/>
    </font>
    <font>
      <sz val="10"/>
      <name val="黑体"/>
      <charset val="134"/>
    </font>
    <font>
      <sz val="11"/>
      <color theme="1"/>
      <name val="宋体"/>
      <charset val="134"/>
    </font>
    <font>
      <sz val="9"/>
      <color theme="1"/>
      <name val="宋体"/>
      <charset val="134"/>
    </font>
    <font>
      <sz val="11"/>
      <color theme="1"/>
      <name val="Times New Roman"/>
      <charset val="134"/>
    </font>
    <font>
      <sz val="9"/>
      <color theme="1"/>
      <name val="Times New Roman"/>
      <charset val="134"/>
    </font>
    <font>
      <sz val="10"/>
      <color theme="1"/>
      <name val="宋体"/>
      <charset val="134"/>
      <scheme val="minor"/>
    </font>
    <font>
      <sz val="10"/>
      <color theme="1"/>
      <name val="宋体"/>
      <charset val="134"/>
    </font>
    <font>
      <sz val="11"/>
      <name val="Yu Gothic Medium"/>
      <charset val="134"/>
    </font>
    <font>
      <sz val="10"/>
      <name val="Times New Roman"/>
      <charset val="134"/>
    </font>
    <font>
      <b/>
      <sz val="24"/>
      <name val="宋体"/>
      <charset val="134"/>
      <scheme val="minor"/>
    </font>
    <font>
      <sz val="18"/>
      <name val="宋体"/>
      <charset val="134"/>
      <scheme val="minor"/>
    </font>
    <font>
      <sz val="9"/>
      <name val="宋体"/>
      <charset val="134"/>
    </font>
    <font>
      <sz val="18"/>
      <color rgb="FF00B0F0"/>
      <name val="宋体"/>
      <charset val="134"/>
      <scheme val="minor"/>
    </font>
    <font>
      <b/>
      <sz val="12"/>
      <color rgb="FF00B0F0"/>
      <name val="宋体"/>
      <charset val="134"/>
    </font>
    <font>
      <sz val="9"/>
      <color rgb="FF00B0F0"/>
      <name val="宋体"/>
      <charset val="134"/>
    </font>
    <font>
      <sz val="12"/>
      <color rgb="FF00B0F0"/>
      <name val="宋体"/>
      <charset val="134"/>
    </font>
    <font>
      <sz val="10"/>
      <color rgb="FF00B0F0"/>
      <name val="宋体"/>
      <charset val="134"/>
    </font>
    <font>
      <sz val="11"/>
      <name val="新宋体"/>
      <charset val="0"/>
    </font>
    <font>
      <b/>
      <sz val="22"/>
      <name val="宋体"/>
      <charset val="134"/>
    </font>
    <font>
      <b/>
      <sz val="11"/>
      <name val="Times New Roman"/>
      <charset val="134"/>
    </font>
    <font>
      <sz val="11"/>
      <color rgb="FF00B0F0"/>
      <name val="宋体"/>
      <charset val="134"/>
      <scheme val="minor"/>
    </font>
    <font>
      <sz val="11"/>
      <color rgb="FF00B0F0"/>
      <name val="宋体"/>
      <charset val="134"/>
    </font>
    <font>
      <sz val="12"/>
      <name val="Times New Roman"/>
      <charset val="134"/>
    </font>
    <font>
      <sz val="11"/>
      <name val="宋体"/>
      <charset val="0"/>
    </font>
    <font>
      <sz val="9"/>
      <name val="宋体"/>
      <charset val="134"/>
      <scheme val="minor"/>
    </font>
    <font>
      <b/>
      <sz val="10"/>
      <name val="Times New Roman"/>
      <charset val="134"/>
    </font>
    <font>
      <b/>
      <sz val="8"/>
      <name val="宋体"/>
      <charset val="134"/>
    </font>
    <font>
      <sz val="10"/>
      <name val="宋体"/>
      <charset val="134"/>
      <scheme val="minor"/>
    </font>
    <font>
      <sz val="10"/>
      <name val="宋体"/>
      <charset val="0"/>
    </font>
    <font>
      <sz val="18"/>
      <name val="宋体"/>
      <charset val="134"/>
    </font>
    <font>
      <b/>
      <sz val="16"/>
      <name val="Times New Roman"/>
      <charset val="134"/>
    </font>
    <font>
      <b/>
      <sz val="16"/>
      <name val="宋体"/>
      <charset val="134"/>
    </font>
    <font>
      <b/>
      <sz val="18"/>
      <name val="Times New Roman"/>
      <charset val="134"/>
    </font>
    <font>
      <sz val="11"/>
      <color indexed="8"/>
      <name val="宋体"/>
      <charset val="134"/>
    </font>
    <font>
      <sz val="11"/>
      <color indexed="9"/>
      <name val="宋体"/>
      <charset val="134"/>
    </font>
    <font>
      <b/>
      <sz val="11"/>
      <color rgb="FFFFFFFF"/>
      <name val="宋体"/>
      <charset val="0"/>
      <scheme val="minor"/>
    </font>
    <font>
      <sz val="11"/>
      <color theme="1"/>
      <name val="宋体"/>
      <charset val="0"/>
      <scheme val="minor"/>
    </font>
    <font>
      <u/>
      <sz val="11"/>
      <color rgb="FF0000FF"/>
      <name val="宋体"/>
      <charset val="0"/>
      <scheme val="minor"/>
    </font>
    <font>
      <b/>
      <sz val="11"/>
      <color rgb="FF3F3F3F"/>
      <name val="宋体"/>
      <charset val="0"/>
      <scheme val="minor"/>
    </font>
    <font>
      <sz val="11"/>
      <color rgb="FF9C0006"/>
      <name val="宋体"/>
      <charset val="134"/>
    </font>
    <font>
      <b/>
      <sz val="15"/>
      <color theme="3"/>
      <name val="宋体"/>
      <charset val="134"/>
      <scheme val="minor"/>
    </font>
    <font>
      <b/>
      <sz val="11"/>
      <color theme="3"/>
      <name val="宋体"/>
      <charset val="134"/>
      <scheme val="minor"/>
    </font>
    <font>
      <sz val="11"/>
      <color theme="0"/>
      <name val="宋体"/>
      <charset val="0"/>
      <scheme val="minor"/>
    </font>
    <font>
      <b/>
      <sz val="11"/>
      <color rgb="FFFA7D00"/>
      <name val="宋体"/>
      <charset val="0"/>
      <scheme val="minor"/>
    </font>
    <font>
      <b/>
      <sz val="13"/>
      <color theme="3"/>
      <name val="宋体"/>
      <charset val="134"/>
      <scheme val="minor"/>
    </font>
    <font>
      <i/>
      <sz val="11"/>
      <color rgb="FF7F7F7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sz val="11"/>
      <color rgb="FFFA7D00"/>
      <name val="宋体"/>
      <charset val="0"/>
      <scheme val="minor"/>
    </font>
    <font>
      <sz val="11"/>
      <color rgb="FF3F3F76"/>
      <name val="宋体"/>
      <charset val="0"/>
      <scheme val="minor"/>
    </font>
    <font>
      <sz val="11"/>
      <color rgb="FF9C0006"/>
      <name val="宋体"/>
      <charset val="0"/>
      <scheme val="minor"/>
    </font>
    <font>
      <i/>
      <sz val="11"/>
      <color indexed="23"/>
      <name val="宋体"/>
      <charset val="134"/>
    </font>
    <font>
      <b/>
      <sz val="11"/>
      <color indexed="9"/>
      <name val="宋体"/>
      <charset val="134"/>
    </font>
    <font>
      <b/>
      <sz val="11"/>
      <color rgb="FF1F4A7E"/>
      <name val="宋体"/>
      <charset val="134"/>
    </font>
    <font>
      <b/>
      <sz val="13"/>
      <color rgb="FF1F4A7E"/>
      <name val="宋体"/>
      <charset val="134"/>
    </font>
    <font>
      <b/>
      <sz val="18"/>
      <color rgb="FF1F4A7E"/>
      <name val="宋体"/>
      <charset val="134"/>
    </font>
    <font>
      <b/>
      <sz val="15"/>
      <color rgb="FF1F4A7E"/>
      <name val="宋体"/>
      <charset val="134"/>
    </font>
    <font>
      <b/>
      <sz val="11"/>
      <color theme="1"/>
      <name val="宋体"/>
      <charset val="0"/>
      <scheme val="minor"/>
    </font>
    <font>
      <sz val="11"/>
      <color rgb="FF006100"/>
      <name val="宋体"/>
      <charset val="0"/>
      <scheme val="minor"/>
    </font>
    <font>
      <sz val="11"/>
      <color rgb="FF9C6500"/>
      <name val="宋体"/>
      <charset val="0"/>
      <scheme val="minor"/>
    </font>
    <font>
      <sz val="11"/>
      <color rgb="FFFA7D00"/>
      <name val="宋体"/>
      <charset val="134"/>
    </font>
    <font>
      <b/>
      <sz val="15"/>
      <color indexed="54"/>
      <name val="宋体"/>
      <charset val="134"/>
    </font>
    <font>
      <b/>
      <sz val="13"/>
      <color indexed="54"/>
      <name val="宋体"/>
      <charset val="134"/>
    </font>
    <font>
      <sz val="11"/>
      <color rgb="FF9C6500"/>
      <name val="宋体"/>
      <charset val="134"/>
    </font>
    <font>
      <b/>
      <sz val="11"/>
      <color indexed="54"/>
      <name val="宋体"/>
      <charset val="134"/>
    </font>
    <font>
      <sz val="11"/>
      <color rgb="FF006100"/>
      <name val="宋体"/>
      <charset val="134"/>
    </font>
    <font>
      <b/>
      <sz val="18"/>
      <color indexed="54"/>
      <name val="宋体"/>
      <charset val="134"/>
    </font>
    <font>
      <sz val="11"/>
      <color indexed="16"/>
      <name val="宋体"/>
      <charset val="134"/>
    </font>
    <font>
      <b/>
      <sz val="11"/>
      <color indexed="8"/>
      <name val="宋体"/>
      <charset val="134"/>
    </font>
    <font>
      <sz val="11"/>
      <color rgb="FF3F3F76"/>
      <name val="宋体"/>
      <charset val="134"/>
    </font>
    <font>
      <sz val="11"/>
      <color indexed="17"/>
      <name val="宋体"/>
      <charset val="134"/>
    </font>
    <font>
      <b/>
      <sz val="11"/>
      <color rgb="FFFA7D00"/>
      <name val="宋体"/>
      <charset val="134"/>
    </font>
    <font>
      <sz val="12"/>
      <color rgb="FF000000"/>
      <name val="宋体"/>
      <charset val="134"/>
    </font>
    <font>
      <b/>
      <sz val="11"/>
      <color rgb="FF3F3F3F"/>
      <name val="宋体"/>
      <charset val="134"/>
    </font>
    <font>
      <sz val="11"/>
      <color indexed="10"/>
      <name val="宋体"/>
      <charset val="134"/>
    </font>
    <font>
      <sz val="11"/>
      <color indexed="19"/>
      <name val="宋体"/>
      <charset val="134"/>
    </font>
    <font>
      <sz val="11"/>
      <color rgb="FF006100"/>
      <name val="宋体"/>
      <charset val="134"/>
      <scheme val="minor"/>
    </font>
    <font>
      <b/>
      <sz val="11"/>
      <color indexed="53"/>
      <name val="宋体"/>
      <charset val="134"/>
    </font>
    <font>
      <sz val="11"/>
      <color indexed="53"/>
      <name val="宋体"/>
      <charset val="134"/>
    </font>
    <font>
      <b/>
      <sz val="11"/>
      <color indexed="63"/>
      <name val="宋体"/>
      <charset val="134"/>
    </font>
    <font>
      <sz val="11"/>
      <color indexed="62"/>
      <name val="宋体"/>
      <charset val="134"/>
    </font>
    <font>
      <b/>
      <u/>
      <sz val="22"/>
      <name val="宋体"/>
      <charset val="134"/>
    </font>
    <font>
      <sz val="9"/>
      <name val="宋体"/>
      <charset val="134"/>
    </font>
    <font>
      <b/>
      <sz val="9"/>
      <name val="宋体"/>
      <charset val="134"/>
    </font>
  </fonts>
  <fills count="7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D6E3BC"/>
        <bgColor indexed="64"/>
      </patternFill>
    </fill>
    <fill>
      <patternFill patternType="solid">
        <fgColor rgb="FFEAF1DD"/>
        <bgColor indexed="64"/>
      </patternFill>
    </fill>
    <fill>
      <patternFill patternType="solid">
        <fgColor indexed="47"/>
        <bgColor indexed="64"/>
      </patternFill>
    </fill>
    <fill>
      <patternFill patternType="solid">
        <fgColor rgb="FFFBD4B4"/>
        <bgColor indexed="64"/>
      </patternFill>
    </fill>
    <fill>
      <patternFill patternType="solid">
        <fgColor rgb="FFDBEEF3"/>
        <bgColor indexed="64"/>
      </patternFill>
    </fill>
    <fill>
      <patternFill patternType="solid">
        <fgColor rgb="FFC2D69B"/>
        <bgColor indexed="64"/>
      </patternFill>
    </fill>
    <fill>
      <patternFill patternType="solid">
        <fgColor indexed="27"/>
        <bgColor indexed="64"/>
      </patternFill>
    </fill>
    <fill>
      <patternFill patternType="solid">
        <fgColor rgb="FFFDE9D9"/>
        <bgColor indexed="64"/>
      </patternFill>
    </fill>
    <fill>
      <patternFill patternType="solid">
        <fgColor rgb="FFB2A1C6"/>
        <bgColor indexed="64"/>
      </patternFill>
    </fill>
    <fill>
      <patternFill patternType="solid">
        <fgColor rgb="FFCBC0D9"/>
        <bgColor indexed="64"/>
      </patternFill>
    </fill>
    <fill>
      <patternFill patternType="solid">
        <fgColor indexed="9"/>
        <bgColor indexed="64"/>
      </patternFill>
    </fill>
    <fill>
      <patternFill patternType="solid">
        <fgColor rgb="FFA5A5A5"/>
        <bgColor indexed="64"/>
      </patternFill>
    </fill>
    <fill>
      <patternFill patternType="solid">
        <fgColor rgb="FFF2DCDB"/>
        <bgColor indexed="64"/>
      </patternFill>
    </fill>
    <fill>
      <patternFill patternType="solid">
        <fgColor theme="8" tint="0.599993896298105"/>
        <bgColor indexed="64"/>
      </patternFill>
    </fill>
    <fill>
      <patternFill patternType="solid">
        <fgColor rgb="FFDCE5F1"/>
        <bgColor indexed="64"/>
      </patternFill>
    </fill>
    <fill>
      <patternFill patternType="solid">
        <fgColor rgb="FFB7DDE8"/>
        <bgColor indexed="64"/>
      </patternFill>
    </fill>
    <fill>
      <patternFill patternType="solid">
        <fgColor rgb="FFB9CCE4"/>
        <bgColor indexed="64"/>
      </patternFill>
    </fill>
    <fill>
      <patternFill patternType="solid">
        <fgColor indexed="31"/>
        <bgColor indexed="64"/>
      </patternFill>
    </fill>
    <fill>
      <patternFill patternType="solid">
        <fgColor rgb="FFFABF8F"/>
        <bgColor indexed="64"/>
      </patternFill>
    </fill>
    <fill>
      <patternFill patternType="solid">
        <fgColor indexed="26"/>
        <bgColor indexed="64"/>
      </patternFill>
    </fill>
    <fill>
      <patternFill patternType="solid">
        <fgColor rgb="FF96B3D7"/>
        <bgColor indexed="64"/>
      </patternFill>
    </fill>
    <fill>
      <patternFill patternType="solid">
        <fgColor rgb="FFE6B9B8"/>
        <bgColor indexed="64"/>
      </patternFill>
    </fill>
    <fill>
      <patternFill patternType="solid">
        <fgColor rgb="FFF2F2F2"/>
        <bgColor indexed="64"/>
      </patternFill>
    </fill>
    <fill>
      <patternFill patternType="solid">
        <fgColor rgb="FFFFC7CE"/>
        <bgColor indexed="64"/>
      </patternFill>
    </fill>
    <fill>
      <patternFill patternType="solid">
        <fgColor rgb="FFE5DFEC"/>
        <bgColor indexed="64"/>
      </patternFill>
    </fill>
    <fill>
      <patternFill patternType="solid">
        <fgColor indexed="22"/>
        <bgColor indexed="64"/>
      </patternFill>
    </fill>
    <fill>
      <patternFill patternType="solid">
        <fgColor rgb="FFD99694"/>
        <bgColor indexed="64"/>
      </patternFill>
    </fill>
    <fill>
      <patternFill patternType="solid">
        <fgColor theme="9" tint="0.399975585192419"/>
        <bgColor indexed="64"/>
      </patternFill>
    </fill>
    <fill>
      <patternFill patternType="solid">
        <fgColor theme="7"/>
        <bgColor indexed="64"/>
      </patternFill>
    </fill>
    <fill>
      <patternFill patternType="solid">
        <fgColor rgb="FF94CDDD"/>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indexed="43"/>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indexed="44"/>
        <bgColor indexed="64"/>
      </patternFill>
    </fill>
    <fill>
      <patternFill patternType="solid">
        <fgColor indexed="42"/>
        <bgColor indexed="64"/>
      </patternFill>
    </fill>
    <fill>
      <patternFill patternType="solid">
        <fgColor rgb="FF5181BD"/>
        <bgColor indexed="64"/>
      </patternFill>
    </fill>
    <fill>
      <patternFill patternType="solid">
        <fgColor indexed="53"/>
        <bgColor indexed="64"/>
      </patternFill>
    </fill>
    <fill>
      <patternFill patternType="solid">
        <fgColor indexed="51"/>
        <bgColor indexed="64"/>
      </patternFill>
    </fill>
    <fill>
      <patternFill patternType="solid">
        <fgColor indexed="24"/>
        <bgColor indexed="64"/>
      </patternFill>
    </fill>
    <fill>
      <patternFill patternType="solid">
        <fgColor indexed="55"/>
        <bgColor indexed="64"/>
      </patternFill>
    </fill>
    <fill>
      <patternFill patternType="solid">
        <fgColor rgb="FF7E62A1"/>
        <bgColor indexed="64"/>
      </patternFill>
    </fill>
    <fill>
      <patternFill patternType="solid">
        <fgColor indexed="45"/>
        <bgColor indexed="64"/>
      </patternFill>
    </fill>
    <fill>
      <patternFill patternType="solid">
        <fgColor rgb="FFF79544"/>
        <bgColor indexed="64"/>
      </patternFill>
    </fill>
    <fill>
      <patternFill patternType="solid">
        <fgColor indexed="48"/>
        <bgColor indexed="64"/>
      </patternFill>
    </fill>
    <fill>
      <patternFill patternType="solid">
        <fgColor rgb="FFC0514D"/>
        <bgColor indexed="64"/>
      </patternFill>
    </fill>
    <fill>
      <patternFill patternType="solid">
        <fgColor rgb="FF4CACC6"/>
        <bgColor indexed="64"/>
      </patternFill>
    </fill>
    <fill>
      <patternFill patternType="solid">
        <fgColor indexed="57"/>
        <bgColor indexed="64"/>
      </patternFill>
    </fill>
    <fill>
      <patternFill patternType="solid">
        <fgColor rgb="FF9ABA58"/>
        <bgColor indexed="64"/>
      </patternFill>
    </fill>
    <fill>
      <patternFill patternType="solid">
        <fgColor indexed="54"/>
        <bgColor indexed="64"/>
      </patternFill>
    </fill>
  </fills>
  <borders count="3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thick">
        <color rgb="FFA8C0DE"/>
      </bottom>
      <diagonal/>
    </border>
    <border>
      <left/>
      <right/>
      <top/>
      <bottom style="thick">
        <color rgb="FF5181BD"/>
      </bottom>
      <diagonal/>
    </border>
    <border>
      <left/>
      <right/>
      <top/>
      <bottom style="medium">
        <color rgb="FF96B3D7"/>
      </bottom>
      <diagonal/>
    </border>
    <border>
      <left/>
      <right/>
      <top style="thin">
        <color theme="4"/>
      </top>
      <bottom style="double">
        <color theme="4"/>
      </bottom>
      <diagonal/>
    </border>
    <border>
      <left/>
      <right/>
      <top/>
      <bottom style="medium">
        <color indexed="48"/>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style="thin">
        <color rgb="FF5181BD"/>
      </top>
      <bottom style="double">
        <color rgb="FF5181BD"/>
      </bottom>
      <diagonal/>
    </border>
    <border>
      <left style="thin">
        <color indexed="22"/>
      </left>
      <right style="thin">
        <color indexed="22"/>
      </right>
      <top style="thin">
        <color indexed="22"/>
      </top>
      <bottom style="thin">
        <color indexed="22"/>
      </bottom>
      <diagonal/>
    </border>
    <border>
      <left/>
      <right/>
      <top style="thin">
        <color indexed="48"/>
      </top>
      <bottom style="double">
        <color indexed="48"/>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s>
  <cellStyleXfs count="41989">
    <xf numFmtId="0" fontId="0" fillId="0" borderId="0">
      <alignment vertical="center"/>
    </xf>
    <xf numFmtId="42" fontId="0" fillId="0" borderId="0" applyFont="0" applyFill="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5" borderId="0" applyNumberFormat="0" applyBorder="0" applyAlignment="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12" borderId="0" applyNumberFormat="0" applyBorder="0" applyAlignment="0" applyProtection="0">
      <alignment vertical="center"/>
    </xf>
    <xf numFmtId="0" fontId="77" fillId="37" borderId="19" applyNumberFormat="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60" fillId="11" borderId="0" applyNumberFormat="0" applyBorder="0" applyAlignment="0" applyProtection="0">
      <alignment vertical="center"/>
    </xf>
    <xf numFmtId="0" fontId="13" fillId="0" borderId="0">
      <alignment vertical="center"/>
    </xf>
    <xf numFmtId="0" fontId="63" fillId="36" borderId="0" applyNumberFormat="0" applyBorder="0" applyAlignment="0" applyProtection="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44" fontId="0" fillId="0" borderId="0" applyFont="0" applyFill="0" applyBorder="0" applyAlignment="0" applyProtection="0">
      <alignment vertical="center"/>
    </xf>
    <xf numFmtId="0" fontId="0"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24"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41" fontId="0" fillId="0" borderId="0" applyFont="0" applyFill="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3" fillId="38" borderId="0" applyNumberFormat="0" applyBorder="0" applyAlignment="0" applyProtection="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78" fillId="28"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43" fontId="0" fillId="0" borderId="0" applyFont="0" applyFill="0" applyBorder="0" applyAlignment="0" applyProtection="0">
      <alignment vertical="center"/>
    </xf>
    <xf numFmtId="0" fontId="69" fillId="35"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4" fillId="0" borderId="0" applyNumberFormat="0" applyFill="0" applyBorder="0" applyAlignment="0" applyProtection="0">
      <alignment vertical="center"/>
    </xf>
    <xf numFmtId="0" fontId="60" fillId="19" borderId="0" applyNumberFormat="0" applyBorder="0" applyAlignment="0" applyProtection="0">
      <alignment vertical="center"/>
    </xf>
    <xf numFmtId="9" fontId="0" fillId="0" borderId="0" applyFont="0" applyFill="0" applyBorder="0" applyAlignment="0" applyProtection="0">
      <alignment vertical="center"/>
    </xf>
    <xf numFmtId="0" fontId="60" fillId="17"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11"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73" fillId="0" borderId="0" applyNumberFormat="0" applyFill="0" applyBorder="0" applyAlignment="0" applyProtection="0">
      <alignment vertical="center"/>
    </xf>
    <xf numFmtId="0" fontId="61" fillId="25" borderId="0" applyNumberFormat="0" applyBorder="0" applyAlignment="0" applyProtection="0">
      <alignment vertical="center"/>
    </xf>
    <xf numFmtId="0" fontId="61" fillId="23" borderId="0" applyNumberFormat="0" applyBorder="0" applyAlignment="0" applyProtection="0">
      <alignment vertical="center"/>
    </xf>
    <xf numFmtId="0" fontId="0" fillId="39" borderId="21" applyNumberFormat="0" applyFont="0" applyAlignment="0" applyProtection="0">
      <alignment vertical="center"/>
    </xf>
    <xf numFmtId="0" fontId="13" fillId="0" borderId="0">
      <alignment vertical="center"/>
    </xf>
    <xf numFmtId="0" fontId="61" fillId="7" borderId="0" applyNumberFormat="0" applyBorder="0" applyAlignment="0" applyProtection="0">
      <alignment vertical="center"/>
    </xf>
    <xf numFmtId="0" fontId="60" fillId="29" borderId="0" applyNumberFormat="0" applyBorder="0" applyAlignment="0" applyProtection="0">
      <alignment vertical="center"/>
    </xf>
    <xf numFmtId="0" fontId="69" fillId="49" borderId="0" applyNumberFormat="0" applyBorder="0" applyAlignment="0" applyProtection="0">
      <alignment vertical="center"/>
    </xf>
    <xf numFmtId="0" fontId="13" fillId="0" borderId="0">
      <alignment vertical="center"/>
    </xf>
    <xf numFmtId="0" fontId="13" fillId="0" borderId="0">
      <alignment vertical="center"/>
    </xf>
    <xf numFmtId="0" fontId="61" fillId="23" borderId="0" applyNumberFormat="0" applyBorder="0" applyAlignment="0" applyProtection="0">
      <alignment vertical="center"/>
    </xf>
    <xf numFmtId="0" fontId="60" fillId="0" borderId="0" applyProtection="0">
      <alignment vertical="center"/>
    </xf>
    <xf numFmtId="0" fontId="60" fillId="0" borderId="0" applyProtection="0">
      <alignment vertical="center"/>
    </xf>
    <xf numFmtId="0" fontId="68"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75" fillId="0" borderId="0" applyNumberFormat="0" applyFill="0" applyBorder="0" applyAlignment="0" applyProtection="0">
      <alignment vertical="center"/>
    </xf>
    <xf numFmtId="0" fontId="61" fillId="25" borderId="0" applyNumberFormat="0" applyBorder="0" applyAlignment="0" applyProtection="0">
      <alignment vertical="center"/>
    </xf>
    <xf numFmtId="0" fontId="72" fillId="0" borderId="0" applyNumberFormat="0" applyFill="0" applyBorder="0" applyAlignment="0" applyProtection="0">
      <alignment vertical="center"/>
    </xf>
    <xf numFmtId="0" fontId="60" fillId="0" borderId="0" applyProtection="0">
      <alignment vertical="center"/>
    </xf>
    <xf numFmtId="0" fontId="67" fillId="0" borderId="18" applyNumberFormat="0" applyFill="0" applyAlignment="0" applyProtection="0">
      <alignment vertical="center"/>
    </xf>
    <xf numFmtId="0" fontId="60" fillId="0" borderId="0" applyProtection="0">
      <alignment vertical="center"/>
    </xf>
    <xf numFmtId="0" fontId="71" fillId="0" borderId="18" applyNumberFormat="0" applyFill="0" applyAlignment="0" applyProtection="0">
      <alignment vertical="center"/>
    </xf>
    <xf numFmtId="0" fontId="69" fillId="50"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0" fillId="0" borderId="0" applyProtection="0">
      <alignment vertical="center"/>
    </xf>
    <xf numFmtId="0" fontId="68" fillId="0" borderId="22" applyNumberFormat="0" applyFill="0" applyAlignment="0" applyProtection="0">
      <alignment vertical="center"/>
    </xf>
    <xf numFmtId="0" fontId="69" fillId="40"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1" fillId="23" borderId="0" applyNumberFormat="0" applyBorder="0" applyAlignment="0" applyProtection="0">
      <alignment vertical="center"/>
    </xf>
    <xf numFmtId="0" fontId="65" fillId="27" borderId="17" applyNumberFormat="0" applyAlignment="0" applyProtection="0">
      <alignment vertical="center"/>
    </xf>
    <xf numFmtId="0" fontId="60" fillId="5" borderId="0" applyNumberFormat="0" applyBorder="0" applyAlignment="0" applyProtection="0">
      <alignment vertical="center"/>
    </xf>
    <xf numFmtId="0" fontId="60" fillId="24" borderId="0" applyNumberFormat="0" applyBorder="0" applyAlignment="0" applyProtection="0">
      <alignment vertical="center"/>
    </xf>
    <xf numFmtId="0" fontId="13" fillId="0" borderId="0"/>
    <xf numFmtId="0" fontId="70" fillId="27" borderId="19" applyNumberFormat="0" applyAlignment="0" applyProtection="0">
      <alignment vertical="center"/>
    </xf>
    <xf numFmtId="0" fontId="13" fillId="0" borderId="0" applyProtection="0">
      <alignment vertical="center"/>
    </xf>
    <xf numFmtId="0" fontId="84" fillId="0" borderId="24" applyNumberFormat="0" applyFill="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14" borderId="0" applyNumberFormat="0" applyBorder="0" applyAlignment="0" applyProtection="0">
      <alignment vertical="center"/>
    </xf>
    <xf numFmtId="0" fontId="60" fillId="19" borderId="0" applyNumberFormat="0" applyBorder="0" applyAlignment="0" applyProtection="0">
      <alignment vertical="center"/>
    </xf>
    <xf numFmtId="0" fontId="66" fillId="28" borderId="0" applyNumberFormat="0" applyBorder="0" applyAlignment="0" applyProtection="0">
      <alignment vertical="center"/>
    </xf>
    <xf numFmtId="0" fontId="62" fillId="16" borderId="16" applyNumberFormat="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63" fillId="43"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0" fillId="15" borderId="0" applyNumberFormat="0" applyBorder="0" applyAlignment="0" applyProtection="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13" fillId="0" borderId="0" applyProtection="0">
      <alignment vertical="center"/>
    </xf>
    <xf numFmtId="0" fontId="0" fillId="0" borderId="0">
      <alignment vertical="center"/>
    </xf>
    <xf numFmtId="0" fontId="60" fillId="17" borderId="0" applyNumberFormat="0" applyBorder="0" applyAlignment="0" applyProtection="0">
      <alignment vertical="center"/>
    </xf>
    <xf numFmtId="0" fontId="61" fillId="13" borderId="0" applyNumberFormat="0" applyBorder="0" applyAlignment="0" applyProtection="0">
      <alignment vertical="center"/>
    </xf>
    <xf numFmtId="0" fontId="60" fillId="11" borderId="0" applyNumberFormat="0" applyBorder="0" applyAlignment="0" applyProtection="0">
      <alignment vertical="center"/>
    </xf>
    <xf numFmtId="0" fontId="13" fillId="0" borderId="0">
      <alignment vertical="center"/>
    </xf>
    <xf numFmtId="0" fontId="69" fillId="4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76" fillId="0" borderId="20" applyNumberFormat="0" applyFill="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85" fillId="0" borderId="26" applyNumberFormat="0" applyFill="0" applyAlignment="0" applyProtection="0">
      <alignment vertical="center"/>
    </xf>
    <xf numFmtId="0" fontId="60" fillId="19" borderId="0" applyNumberFormat="0" applyBorder="0" applyAlignment="0" applyProtection="0">
      <alignment vertical="center"/>
    </xf>
    <xf numFmtId="0" fontId="61" fillId="31" borderId="0" applyNumberFormat="0" applyBorder="0" applyAlignment="0" applyProtection="0">
      <alignment vertical="center"/>
    </xf>
    <xf numFmtId="0" fontId="60" fillId="19" borderId="0" applyNumberFormat="0" applyBorder="0" applyAlignment="0" applyProtection="0">
      <alignment vertical="center"/>
    </xf>
    <xf numFmtId="0" fontId="0" fillId="0" borderId="0">
      <alignment vertical="center"/>
    </xf>
    <xf numFmtId="0" fontId="86" fillId="51" borderId="0" applyNumberFormat="0" applyBorder="0" applyAlignment="0" applyProtection="0">
      <alignment vertical="center"/>
    </xf>
    <xf numFmtId="0" fontId="66" fillId="28" borderId="0" applyNumberFormat="0" applyBorder="0" applyAlignment="0" applyProtection="0">
      <alignment vertical="center"/>
    </xf>
    <xf numFmtId="0" fontId="13" fillId="0" borderId="0">
      <alignment vertical="center"/>
    </xf>
    <xf numFmtId="0" fontId="8" fillId="0" borderId="0">
      <alignment vertical="center"/>
    </xf>
    <xf numFmtId="0" fontId="87" fillId="52" borderId="0" applyNumberFormat="0" applyBorder="0" applyAlignment="0" applyProtection="0">
      <alignment vertical="center"/>
    </xf>
    <xf numFmtId="0" fontId="60" fillId="30" borderId="0" applyNumberFormat="0" applyBorder="0" applyAlignment="0" applyProtection="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8" fillId="0" borderId="0">
      <alignment vertical="center"/>
    </xf>
    <xf numFmtId="0" fontId="63" fillId="41" borderId="0" applyNumberFormat="0" applyBorder="0" applyAlignment="0" applyProtection="0">
      <alignment vertical="center"/>
    </xf>
    <xf numFmtId="0" fontId="83" fillId="0" borderId="0" applyNumberFormat="0" applyFill="0" applyBorder="0" applyAlignment="0" applyProtection="0">
      <alignment vertical="center"/>
    </xf>
    <xf numFmtId="0" fontId="69" fillId="53"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3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3" fillId="54" borderId="0" applyNumberFormat="0" applyBorder="0" applyAlignment="0" applyProtection="0">
      <alignment vertical="center"/>
    </xf>
    <xf numFmtId="0" fontId="61" fillId="13" borderId="0" applyNumberFormat="0" applyBorder="0" applyAlignment="0" applyProtection="0">
      <alignment vertical="center"/>
    </xf>
    <xf numFmtId="0" fontId="60" fillId="0" borderId="0" applyProtection="0">
      <alignment vertical="center"/>
    </xf>
    <xf numFmtId="0" fontId="0"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3" fillId="55" borderId="0" applyNumberFormat="0" applyBorder="0" applyAlignment="0" applyProtection="0">
      <alignment vertical="center"/>
    </xf>
    <xf numFmtId="0" fontId="13" fillId="0" borderId="0">
      <alignment vertical="center"/>
    </xf>
    <xf numFmtId="0" fontId="13" fillId="0" borderId="0">
      <alignment vertical="center"/>
    </xf>
    <xf numFmtId="0" fontId="63" fillId="47" borderId="0" applyNumberFormat="0" applyBorder="0" applyAlignment="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82" fillId="0" borderId="23" applyNumberFormat="0" applyFill="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9" fillId="46" borderId="0" applyNumberFormat="0" applyBorder="0" applyAlignment="0" applyProtection="0">
      <alignment vertical="center"/>
    </xf>
    <xf numFmtId="0" fontId="60" fillId="14" borderId="0" applyNumberFormat="0" applyBorder="0" applyAlignment="0" applyProtection="0">
      <alignment vertical="center"/>
    </xf>
    <xf numFmtId="0" fontId="69" fillId="33"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8" fillId="0" borderId="0">
      <alignment vertical="center"/>
    </xf>
    <xf numFmtId="0" fontId="63" fillId="56" borderId="0" applyNumberFormat="0" applyBorder="0" applyAlignment="0" applyProtection="0">
      <alignment vertical="center"/>
    </xf>
    <xf numFmtId="0" fontId="83" fillId="0" borderId="0" applyNumberFormat="0" applyFill="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0" fillId="0" borderId="0" applyProtection="0">
      <alignment vertical="center"/>
    </xf>
    <xf numFmtId="0" fontId="61" fillId="13"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3" fillId="57"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69" fillId="45"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83" fillId="0" borderId="0" applyNumberFormat="0" applyFill="0" applyBorder="0" applyAlignment="0" applyProtection="0">
      <alignment vertical="center"/>
    </xf>
    <xf numFmtId="0" fontId="61" fillId="34" borderId="0" applyNumberFormat="0" applyBorder="0" applyAlignment="0" applyProtection="0">
      <alignment vertical="center"/>
    </xf>
    <xf numFmtId="0" fontId="60" fillId="0" borderId="0" applyProtection="0">
      <alignment vertical="center"/>
    </xf>
    <xf numFmtId="0" fontId="13" fillId="0" borderId="0">
      <alignment vertical="center"/>
    </xf>
    <xf numFmtId="0" fontId="60" fillId="17"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31" borderId="0" applyNumberFormat="0" applyBorder="0" applyAlignment="0" applyProtection="0">
      <alignment vertical="center"/>
    </xf>
    <xf numFmtId="0" fontId="0"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3" fillId="18" borderId="0" applyNumberFormat="0" applyBorder="0" applyAlignment="0" applyProtection="0">
      <alignment vertical="center"/>
    </xf>
    <xf numFmtId="0" fontId="60" fillId="20" borderId="0" applyNumberFormat="0" applyBorder="0" applyAlignment="0" applyProtection="0">
      <alignment vertical="center"/>
    </xf>
    <xf numFmtId="0" fontId="69" fillId="58" borderId="0" applyNumberFormat="0" applyBorder="0" applyAlignment="0" applyProtection="0">
      <alignment vertical="center"/>
    </xf>
    <xf numFmtId="0" fontId="0" fillId="0" borderId="0">
      <alignment vertical="center"/>
    </xf>
    <xf numFmtId="0" fontId="13" fillId="0" borderId="0">
      <alignment vertical="center"/>
    </xf>
    <xf numFmtId="0" fontId="69" fillId="59" borderId="0" applyNumberFormat="0" applyBorder="0" applyAlignment="0" applyProtection="0">
      <alignment vertical="center"/>
    </xf>
    <xf numFmtId="0" fontId="60" fillId="14"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3" fillId="60"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9" fillId="32" borderId="0" applyNumberFormat="0" applyBorder="0" applyAlignment="0" applyProtection="0">
      <alignment vertical="center"/>
    </xf>
    <xf numFmtId="0" fontId="13" fillId="0" borderId="0">
      <alignment vertical="center"/>
    </xf>
    <xf numFmtId="9" fontId="0" fillId="0" borderId="0" applyFont="0" applyFill="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11" borderId="0" applyNumberFormat="0" applyBorder="0" applyAlignment="0" applyProtection="0">
      <alignment vertical="center"/>
    </xf>
    <xf numFmtId="0" fontId="60" fillId="19"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0" fillId="0" borderId="0">
      <alignment vertical="center"/>
    </xf>
    <xf numFmtId="0" fontId="60" fillId="11"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11" borderId="0" applyNumberFormat="0" applyBorder="0" applyAlignment="0" applyProtection="0">
      <alignment vertical="center"/>
    </xf>
    <xf numFmtId="0" fontId="60" fillId="19"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60" fillId="11" borderId="0" applyNumberFormat="0" applyBorder="0" applyAlignment="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60" fillId="12" borderId="0" applyNumberFormat="0" applyBorder="0" applyAlignment="0" applyProtection="0">
      <alignment vertical="center"/>
    </xf>
    <xf numFmtId="0" fontId="0" fillId="0" borderId="0">
      <alignment vertical="center"/>
    </xf>
    <xf numFmtId="0" fontId="60" fillId="11" borderId="0" applyNumberFormat="0" applyBorder="0" applyAlignment="0" applyProtection="0">
      <alignment vertical="center"/>
    </xf>
    <xf numFmtId="0" fontId="60" fillId="17" borderId="0" applyNumberFormat="0" applyBorder="0" applyAlignment="0" applyProtection="0">
      <alignment vertical="center"/>
    </xf>
    <xf numFmtId="0" fontId="61" fillId="10" borderId="0" applyNumberFormat="0" applyBorder="0" applyAlignment="0" applyProtection="0">
      <alignment vertical="center"/>
    </xf>
    <xf numFmtId="0" fontId="60" fillId="7" borderId="0" applyNumberFormat="0" applyBorder="0" applyAlignment="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60" fillId="11"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60" fillId="11"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8" fillId="0" borderId="0">
      <alignment vertical="center"/>
    </xf>
    <xf numFmtId="0" fontId="60" fillId="14" borderId="0" applyNumberFormat="0" applyBorder="0" applyAlignment="0" applyProtection="0">
      <alignment vertical="center"/>
    </xf>
    <xf numFmtId="0" fontId="60" fillId="17"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1"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4" borderId="0" applyNumberFormat="0" applyBorder="0" applyAlignment="0" applyProtection="0">
      <alignment vertical="center"/>
    </xf>
    <xf numFmtId="0" fontId="60" fillId="17"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60" fillId="11" borderId="0" applyNumberFormat="0" applyBorder="0" applyAlignment="0" applyProtection="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60" fillId="11"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8" fillId="0" borderId="0">
      <alignment vertical="center"/>
    </xf>
    <xf numFmtId="0" fontId="60" fillId="12" borderId="0" applyNumberFormat="0" applyBorder="0" applyAlignment="0" applyProtection="0">
      <alignment vertical="center"/>
    </xf>
    <xf numFmtId="0" fontId="0" fillId="0" borderId="0">
      <alignment vertical="center"/>
    </xf>
    <xf numFmtId="0" fontId="60" fillId="11"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5"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0" fillId="0" borderId="0">
      <alignment vertical="center"/>
    </xf>
    <xf numFmtId="0" fontId="60" fillId="11"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0" fillId="0" borderId="0">
      <alignment vertical="center"/>
    </xf>
    <xf numFmtId="0" fontId="60" fillId="11"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11"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11"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60" fillId="11"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1" fillId="61"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19"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1" fillId="61" borderId="0" applyNumberFormat="0" applyBorder="0" applyAlignment="0" applyProtection="0">
      <alignment vertical="center"/>
    </xf>
    <xf numFmtId="0" fontId="13" fillId="0" borderId="0" applyProtection="0">
      <alignment vertical="center"/>
    </xf>
    <xf numFmtId="0" fontId="60" fillId="2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pplyProtection="0">
      <alignment vertical="center"/>
    </xf>
    <xf numFmtId="0" fontId="13" fillId="0" borderId="0">
      <protection locked="0"/>
    </xf>
    <xf numFmtId="0" fontId="60" fillId="6"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5" borderId="0" applyNumberFormat="0" applyBorder="0" applyAlignment="0" applyProtection="0">
      <alignment vertical="center"/>
    </xf>
    <xf numFmtId="0" fontId="60" fillId="17" borderId="0" applyNumberFormat="0" applyBorder="0" applyAlignment="0" applyProtection="0">
      <alignment vertical="center"/>
    </xf>
    <xf numFmtId="0" fontId="60" fillId="29" borderId="0" applyNumberFormat="0" applyBorder="0" applyAlignment="0" applyProtection="0">
      <alignment vertical="center"/>
    </xf>
    <xf numFmtId="0" fontId="60" fillId="19" borderId="0" applyNumberFormat="0" applyBorder="0" applyAlignment="0" applyProtection="0">
      <alignment vertical="center"/>
    </xf>
    <xf numFmtId="0" fontId="60" fillId="6"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60" fillId="29" borderId="0" applyNumberFormat="0" applyBorder="0" applyAlignment="0" applyProtection="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1" fillId="13"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5" borderId="0" applyNumberFormat="0" applyBorder="0" applyAlignment="0" applyProtection="0">
      <alignment vertical="center"/>
    </xf>
    <xf numFmtId="0" fontId="60" fillId="17" borderId="0" applyNumberFormat="0" applyBorder="0" applyAlignment="0" applyProtection="0">
      <alignment vertical="center"/>
    </xf>
    <xf numFmtId="0" fontId="60" fillId="20" borderId="0" applyNumberFormat="0" applyBorder="0" applyAlignment="0" applyProtection="0">
      <alignment vertical="center"/>
    </xf>
    <xf numFmtId="0" fontId="60" fillId="11"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0" fillId="0" borderId="0" applyProtection="0">
      <alignment vertical="center"/>
    </xf>
    <xf numFmtId="0" fontId="60" fillId="19" borderId="0" applyNumberFormat="0" applyBorder="0" applyAlignment="0" applyProtection="0">
      <alignment vertical="center"/>
    </xf>
    <xf numFmtId="0" fontId="61" fillId="13" borderId="0" applyNumberFormat="0" applyBorder="0" applyAlignment="0" applyProtection="0">
      <alignment vertical="center"/>
    </xf>
    <xf numFmtId="0" fontId="60" fillId="30"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8" fillId="0" borderId="0">
      <alignment vertical="center"/>
    </xf>
    <xf numFmtId="0" fontId="60" fillId="9"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0" borderId="0" applyProtection="0">
      <alignment vertical="center"/>
    </xf>
    <xf numFmtId="0" fontId="13" fillId="0" borderId="0" applyProtection="0">
      <alignment vertical="center"/>
    </xf>
    <xf numFmtId="0" fontId="60" fillId="19" borderId="0" applyNumberFormat="0" applyBorder="0" applyAlignment="0" applyProtection="0">
      <alignment vertical="center"/>
    </xf>
    <xf numFmtId="0" fontId="60" fillId="20" borderId="0" applyNumberFormat="0" applyBorder="0" applyAlignment="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8"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60" fillId="19"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8" fillId="0" borderId="0">
      <alignment vertical="center"/>
    </xf>
    <xf numFmtId="0" fontId="13" fillId="0" borderId="0">
      <alignment vertical="center"/>
    </xf>
    <xf numFmtId="0" fontId="60" fillId="19"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1" fillId="34"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88" fillId="0" borderId="20" applyNumberFormat="0" applyFill="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60" fillId="48" borderId="0" applyNumberFormat="0" applyBorder="0" applyAlignment="0" applyProtection="0">
      <alignment vertical="center"/>
    </xf>
    <xf numFmtId="0" fontId="60" fillId="15"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8" fillId="0" borderId="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61" fillId="13" borderId="0" applyNumberFormat="0" applyBorder="0" applyAlignment="0" applyProtection="0">
      <alignment vertical="center"/>
    </xf>
    <xf numFmtId="0" fontId="8" fillId="0" borderId="0">
      <alignment vertical="center"/>
    </xf>
    <xf numFmtId="0" fontId="13" fillId="0" borderId="0">
      <alignment vertical="center"/>
    </xf>
    <xf numFmtId="0" fontId="60" fillId="19"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61" fillId="23" borderId="0" applyNumberFormat="0" applyBorder="0" applyAlignment="0" applyProtection="0">
      <alignment vertical="center"/>
    </xf>
    <xf numFmtId="0" fontId="60" fillId="8" borderId="0" applyNumberFormat="0" applyBorder="0" applyAlignment="0" applyProtection="0">
      <alignment vertical="center"/>
    </xf>
    <xf numFmtId="0" fontId="0" fillId="0" borderId="0">
      <alignment vertical="center"/>
    </xf>
    <xf numFmtId="0" fontId="13" fillId="0" borderId="0">
      <alignment vertical="center"/>
    </xf>
    <xf numFmtId="0" fontId="8" fillId="0" borderId="0">
      <alignment vertical="center"/>
    </xf>
    <xf numFmtId="0" fontId="60" fillId="19"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8" fillId="0" borderId="0">
      <alignment vertical="center"/>
    </xf>
    <xf numFmtId="0" fontId="13" fillId="0" borderId="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0" fillId="0" borderId="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60" fillId="0" borderId="0" applyProtection="0">
      <alignment vertical="center"/>
    </xf>
    <xf numFmtId="0" fontId="60" fillId="19" borderId="0" applyNumberFormat="0" applyBorder="0" applyAlignment="0" applyProtection="0">
      <alignment vertical="center"/>
    </xf>
    <xf numFmtId="0" fontId="13" fillId="0" borderId="0" applyProtection="0"/>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60" fillId="19" borderId="0" applyNumberFormat="0" applyBorder="0" applyAlignment="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60" fillId="19" borderId="0" applyNumberFormat="0" applyBorder="0" applyAlignment="0" applyProtection="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19" borderId="0" applyNumberFormat="0" applyBorder="0" applyAlignment="0" applyProtection="0">
      <alignment vertical="center"/>
    </xf>
    <xf numFmtId="0" fontId="81" fillId="0" borderId="25" applyNumberFormat="0" applyFill="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81" fillId="0" borderId="25" applyNumberFormat="0" applyFill="0" applyAlignment="0" applyProtection="0">
      <alignment vertical="center"/>
    </xf>
    <xf numFmtId="0" fontId="60" fillId="19" borderId="0" applyNumberFormat="0" applyBorder="0" applyAlignment="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0" borderId="0" applyProtection="0">
      <alignment vertical="center"/>
    </xf>
    <xf numFmtId="0" fontId="60" fillId="17"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0" borderId="0" applyProtection="0">
      <alignment vertical="center"/>
    </xf>
    <xf numFmtId="0" fontId="60" fillId="17"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0" fillId="6" borderId="0" applyNumberFormat="0" applyBorder="0" applyAlignment="0" applyProtection="0">
      <alignment vertical="center"/>
    </xf>
    <xf numFmtId="0" fontId="60" fillId="12" borderId="0" applyNumberFormat="0" applyBorder="0" applyAlignment="0" applyProtection="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81" fillId="0" borderId="25" applyNumberFormat="0" applyFill="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1" fillId="23" borderId="0" applyNumberFormat="0" applyBorder="0" applyAlignment="0" applyProtection="0">
      <alignment vertical="center"/>
    </xf>
    <xf numFmtId="0" fontId="8" fillId="0" borderId="0">
      <alignment vertical="center"/>
    </xf>
    <xf numFmtId="0" fontId="60" fillId="5"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0" fillId="24"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25"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61" fillId="23" borderId="0" applyNumberFormat="0" applyBorder="0" applyAlignment="0" applyProtection="0">
      <alignment vertical="center"/>
    </xf>
    <xf numFmtId="0" fontId="60" fillId="19" borderId="0" applyNumberFormat="0" applyBorder="0" applyAlignment="0" applyProtection="0">
      <alignment vertical="center"/>
    </xf>
    <xf numFmtId="0" fontId="61" fillId="23" borderId="0" applyNumberFormat="0" applyBorder="0" applyAlignment="0" applyProtection="0">
      <alignment vertical="center"/>
    </xf>
    <xf numFmtId="0" fontId="60" fillId="19"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5"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0" fillId="30" borderId="0" applyNumberFormat="0" applyBorder="0" applyAlignment="0" applyProtection="0">
      <alignment vertical="center"/>
    </xf>
    <xf numFmtId="0" fontId="60" fillId="30" borderId="0" applyNumberFormat="0" applyBorder="0" applyAlignment="0" applyProtection="0">
      <alignment vertical="center"/>
    </xf>
    <xf numFmtId="0" fontId="0" fillId="0" borderId="0">
      <alignment vertical="center"/>
    </xf>
    <xf numFmtId="0" fontId="13" fillId="0" borderId="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0"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60" fillId="19" borderId="0" applyNumberFormat="0" applyBorder="0" applyAlignment="0" applyProtection="0">
      <alignment vertical="center"/>
    </xf>
    <xf numFmtId="0" fontId="13" fillId="0" borderId="0" applyProtection="0">
      <alignment vertical="center"/>
    </xf>
    <xf numFmtId="0" fontId="60" fillId="19"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0"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24"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60" fillId="19" borderId="0" applyNumberFormat="0" applyBorder="0" applyAlignment="0" applyProtection="0">
      <alignment vertical="center"/>
    </xf>
    <xf numFmtId="0" fontId="61" fillId="13" borderId="0" applyNumberFormat="0" applyBorder="0" applyAlignment="0" applyProtection="0">
      <alignment vertical="center"/>
    </xf>
    <xf numFmtId="0" fontId="0" fillId="0" borderId="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4" borderId="0" applyNumberFormat="0" applyBorder="0" applyAlignment="0" applyProtection="0">
      <alignment vertical="center"/>
    </xf>
    <xf numFmtId="0" fontId="60" fillId="19" borderId="0" applyNumberFormat="0" applyBorder="0" applyAlignment="0" applyProtection="0">
      <alignment vertical="center"/>
    </xf>
    <xf numFmtId="0" fontId="60" fillId="0" borderId="0" applyProtection="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8" fillId="0" borderId="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8" fillId="0" borderId="0">
      <alignment vertical="center"/>
    </xf>
    <xf numFmtId="0" fontId="60" fillId="8"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9"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60" fillId="48"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4" borderId="0" applyNumberFormat="0" applyBorder="0" applyAlignment="0" applyProtection="0">
      <alignment vertical="center"/>
    </xf>
    <xf numFmtId="0" fontId="60" fillId="17"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81" fillId="0" borderId="0" applyNumberFormat="0" applyFill="0" applyBorder="0" applyAlignment="0" applyProtection="0">
      <alignment vertical="center"/>
    </xf>
    <xf numFmtId="0" fontId="13" fillId="0" borderId="0">
      <alignment vertical="center"/>
    </xf>
    <xf numFmtId="0" fontId="60" fillId="48" borderId="0" applyNumberFormat="0" applyBorder="0" applyAlignment="0" applyProtection="0">
      <alignment vertical="center"/>
    </xf>
    <xf numFmtId="0" fontId="60" fillId="15"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60" fillId="19" borderId="0" applyNumberFormat="0" applyBorder="0" applyAlignment="0" applyProtection="0">
      <alignment vertical="center"/>
    </xf>
    <xf numFmtId="0" fontId="60" fillId="15" borderId="0" applyNumberFormat="0" applyBorder="0" applyAlignment="0" applyProtection="0">
      <alignment vertical="center"/>
    </xf>
    <xf numFmtId="0" fontId="60" fillId="19" borderId="0" applyNumberFormat="0" applyBorder="0" applyAlignment="0" applyProtection="0">
      <alignment vertical="center"/>
    </xf>
    <xf numFmtId="0" fontId="61" fillId="13" borderId="0" applyNumberFormat="0" applyBorder="0" applyAlignment="0" applyProtection="0">
      <alignment vertical="center"/>
    </xf>
    <xf numFmtId="0" fontId="0" fillId="0" borderId="0">
      <alignment vertical="center"/>
    </xf>
    <xf numFmtId="0" fontId="60" fillId="14"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60" fillId="1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60" fillId="15" borderId="0" applyNumberFormat="0" applyBorder="0" applyAlignment="0" applyProtection="0">
      <alignment vertical="center"/>
    </xf>
    <xf numFmtId="0" fontId="13" fillId="0" borderId="0">
      <alignment vertical="center"/>
    </xf>
    <xf numFmtId="0" fontId="60" fillId="48" borderId="0" applyNumberFormat="0" applyBorder="0" applyAlignment="0" applyProtection="0">
      <alignment vertical="center"/>
    </xf>
    <xf numFmtId="0" fontId="60" fillId="19" borderId="0" applyNumberFormat="0" applyBorder="0" applyAlignment="0" applyProtection="0">
      <alignment vertical="center"/>
    </xf>
    <xf numFmtId="0" fontId="60" fillId="15" borderId="0" applyNumberFormat="0" applyBorder="0" applyAlignment="0" applyProtection="0">
      <alignment vertical="center"/>
    </xf>
    <xf numFmtId="0" fontId="60" fillId="5" borderId="0" applyNumberFormat="0" applyBorder="0" applyAlignment="0" applyProtection="0">
      <alignment vertical="center"/>
    </xf>
    <xf numFmtId="0" fontId="60" fillId="19"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1" borderId="0" applyNumberFormat="0" applyBorder="0" applyAlignment="0" applyProtection="0">
      <alignment vertical="center"/>
    </xf>
    <xf numFmtId="0" fontId="13" fillId="0" borderId="0">
      <alignment vertical="center"/>
    </xf>
    <xf numFmtId="0" fontId="13" fillId="0" borderId="0">
      <alignment vertical="center"/>
    </xf>
    <xf numFmtId="0" fontId="60" fillId="19" borderId="0" applyNumberFormat="0" applyBorder="0" applyAlignment="0" applyProtection="0">
      <alignment vertical="center"/>
    </xf>
    <xf numFmtId="0" fontId="61" fillId="13" borderId="0" applyNumberFormat="0" applyBorder="0" applyAlignment="0" applyProtection="0">
      <alignment vertical="center"/>
    </xf>
    <xf numFmtId="0" fontId="13" fillId="0" borderId="0" applyProtection="0">
      <alignment vertical="center"/>
    </xf>
    <xf numFmtId="0" fontId="60" fillId="11" borderId="0" applyNumberFormat="0" applyBorder="0" applyAlignment="0" applyProtection="0">
      <alignment vertical="center"/>
    </xf>
    <xf numFmtId="0" fontId="60" fillId="5" borderId="0" applyNumberFormat="0" applyBorder="0" applyAlignment="0" applyProtection="0">
      <alignment vertical="center"/>
    </xf>
    <xf numFmtId="0" fontId="60" fillId="19" borderId="0" applyNumberFormat="0" applyBorder="0" applyAlignment="0" applyProtection="0">
      <alignment vertical="center"/>
    </xf>
    <xf numFmtId="0" fontId="61" fillId="13" borderId="0" applyNumberFormat="0" applyBorder="0" applyAlignment="0" applyProtection="0">
      <alignment vertical="center"/>
    </xf>
    <xf numFmtId="0" fontId="60" fillId="24"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60" fillId="17" borderId="0" applyNumberFormat="0" applyBorder="0" applyAlignment="0" applyProtection="0">
      <alignment vertical="center"/>
    </xf>
    <xf numFmtId="0" fontId="13" fillId="0" borderId="0"/>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0" fillId="19"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21" borderId="0" applyNumberFormat="0" applyBorder="0" applyAlignment="0" applyProtection="0">
      <alignment vertical="center"/>
    </xf>
    <xf numFmtId="0" fontId="60" fillId="19" borderId="0" applyNumberFormat="0" applyBorder="0" applyAlignment="0" applyProtection="0">
      <alignment vertical="center"/>
    </xf>
    <xf numFmtId="0" fontId="60" fillId="17" borderId="0" applyNumberFormat="0" applyBorder="0" applyAlignment="0" applyProtection="0">
      <alignment vertical="center"/>
    </xf>
    <xf numFmtId="0" fontId="60" fillId="48" borderId="0" applyNumberFormat="0" applyBorder="0" applyAlignment="0" applyProtection="0">
      <alignment vertical="center"/>
    </xf>
    <xf numFmtId="0" fontId="60" fillId="19" borderId="0" applyNumberFormat="0" applyBorder="0" applyAlignment="0" applyProtection="0">
      <alignment vertical="center"/>
    </xf>
    <xf numFmtId="0" fontId="60" fillId="15" borderId="0" applyNumberFormat="0" applyBorder="0" applyAlignment="0" applyProtection="0">
      <alignment vertical="center"/>
    </xf>
    <xf numFmtId="0" fontId="60" fillId="48" borderId="0" applyNumberFormat="0" applyBorder="0" applyAlignment="0" applyProtection="0">
      <alignment vertical="center"/>
    </xf>
    <xf numFmtId="0" fontId="13" fillId="0" borderId="0">
      <alignment vertical="center"/>
    </xf>
    <xf numFmtId="0" fontId="60" fillId="19" borderId="0" applyNumberFormat="0" applyBorder="0" applyAlignment="0" applyProtection="0">
      <alignment vertical="center"/>
    </xf>
    <xf numFmtId="0" fontId="8" fillId="0" borderId="0">
      <alignment vertical="center"/>
    </xf>
    <xf numFmtId="0" fontId="60" fillId="15" borderId="0" applyNumberFormat="0" applyBorder="0" applyAlignment="0" applyProtection="0">
      <alignment vertical="center"/>
    </xf>
    <xf numFmtId="0" fontId="60" fillId="14" borderId="0" applyNumberFormat="0" applyBorder="0" applyAlignment="0" applyProtection="0">
      <alignment vertical="center"/>
    </xf>
    <xf numFmtId="0" fontId="60" fillId="48" borderId="0" applyNumberFormat="0" applyBorder="0" applyAlignment="0" applyProtection="0">
      <alignment vertical="center"/>
    </xf>
    <xf numFmtId="0" fontId="60" fillId="19" borderId="0" applyNumberFormat="0" applyBorder="0" applyAlignment="0" applyProtection="0">
      <alignment vertical="center"/>
    </xf>
    <xf numFmtId="0" fontId="60" fillId="15" borderId="0" applyNumberFormat="0" applyBorder="0" applyAlignment="0" applyProtection="0">
      <alignment vertical="center"/>
    </xf>
    <xf numFmtId="0" fontId="60" fillId="48" borderId="0" applyNumberFormat="0" applyBorder="0" applyAlignment="0" applyProtection="0">
      <alignment vertical="center"/>
    </xf>
    <xf numFmtId="0" fontId="8" fillId="0" borderId="0">
      <alignment vertical="center"/>
    </xf>
    <xf numFmtId="0" fontId="60" fillId="19" borderId="0" applyNumberFormat="0" applyBorder="0" applyAlignment="0" applyProtection="0">
      <alignment vertical="center"/>
    </xf>
    <xf numFmtId="0" fontId="60" fillId="15" borderId="0" applyNumberFormat="0" applyBorder="0" applyAlignment="0" applyProtection="0">
      <alignment vertical="center"/>
    </xf>
    <xf numFmtId="0" fontId="61" fillId="23" borderId="0" applyNumberFormat="0" applyBorder="0" applyAlignment="0" applyProtection="0">
      <alignment vertical="center"/>
    </xf>
    <xf numFmtId="0" fontId="60" fillId="14" borderId="0" applyNumberFormat="0" applyBorder="0" applyAlignment="0" applyProtection="0">
      <alignment vertical="center"/>
    </xf>
    <xf numFmtId="0" fontId="60" fillId="17" borderId="0" applyNumberFormat="0" applyBorder="0" applyAlignment="0" applyProtection="0">
      <alignment vertical="center"/>
    </xf>
    <xf numFmtId="0" fontId="60" fillId="48" borderId="0" applyNumberFormat="0" applyBorder="0" applyAlignment="0" applyProtection="0">
      <alignment vertical="center"/>
    </xf>
    <xf numFmtId="0" fontId="60" fillId="48" borderId="0" applyNumberFormat="0" applyBorder="0" applyAlignment="0" applyProtection="0">
      <alignment vertical="center"/>
    </xf>
    <xf numFmtId="0" fontId="60" fillId="14" borderId="0" applyNumberFormat="0" applyBorder="0" applyAlignment="0" applyProtection="0">
      <alignment vertical="center"/>
    </xf>
    <xf numFmtId="0" fontId="60" fillId="19" borderId="0" applyNumberFormat="0" applyBorder="0" applyAlignment="0" applyProtection="0">
      <alignment vertical="center"/>
    </xf>
    <xf numFmtId="0" fontId="60" fillId="15" borderId="0" applyNumberFormat="0" applyBorder="0" applyAlignment="0" applyProtection="0">
      <alignment vertical="center"/>
    </xf>
    <xf numFmtId="0" fontId="60" fillId="48" borderId="0" applyNumberFormat="0" applyBorder="0" applyAlignment="0" applyProtection="0">
      <alignment vertical="center"/>
    </xf>
    <xf numFmtId="0" fontId="60" fillId="48" borderId="0" applyNumberFormat="0" applyBorder="0" applyAlignment="0" applyProtection="0">
      <alignment vertical="center"/>
    </xf>
    <xf numFmtId="0" fontId="13" fillId="0" borderId="0" applyProtection="0">
      <alignment vertical="center"/>
    </xf>
    <xf numFmtId="0" fontId="60" fillId="22" borderId="0" applyNumberFormat="0" applyBorder="0" applyAlignment="0" applyProtection="0">
      <alignment vertical="center"/>
    </xf>
    <xf numFmtId="0" fontId="8" fillId="0" borderId="0">
      <alignment vertical="center"/>
    </xf>
    <xf numFmtId="0" fontId="60" fillId="19" borderId="0" applyNumberFormat="0" applyBorder="0" applyAlignment="0" applyProtection="0">
      <alignment vertical="center"/>
    </xf>
    <xf numFmtId="0" fontId="60" fillId="15" borderId="0" applyNumberFormat="0" applyBorder="0" applyAlignment="0" applyProtection="0">
      <alignment vertical="center"/>
    </xf>
    <xf numFmtId="0" fontId="13" fillId="0" borderId="0">
      <alignment vertical="center"/>
    </xf>
    <xf numFmtId="0" fontId="13" fillId="0" borderId="0">
      <alignment vertical="center"/>
    </xf>
    <xf numFmtId="0" fontId="60" fillId="11" borderId="0" applyNumberFormat="0" applyBorder="0" applyAlignment="0" applyProtection="0">
      <alignment vertical="center"/>
    </xf>
    <xf numFmtId="0" fontId="60" fillId="5"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5"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81" fillId="0" borderId="25" applyNumberFormat="0" applyFill="0" applyAlignment="0" applyProtection="0">
      <alignment vertical="center"/>
    </xf>
    <xf numFmtId="0" fontId="61" fillId="13" borderId="0" applyNumberFormat="0" applyBorder="0" applyAlignment="0" applyProtection="0">
      <alignment vertical="center"/>
    </xf>
    <xf numFmtId="0" fontId="13" fillId="0" borderId="0" applyProtection="0">
      <alignment vertical="center"/>
    </xf>
    <xf numFmtId="0" fontId="60" fillId="1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60" fillId="9" borderId="0" applyNumberFormat="0" applyBorder="0" applyAlignment="0" applyProtection="0">
      <alignment vertical="center"/>
    </xf>
    <xf numFmtId="0" fontId="60" fillId="11" borderId="0" applyNumberFormat="0" applyBorder="0" applyAlignment="0" applyProtection="0">
      <alignment vertical="center"/>
    </xf>
    <xf numFmtId="0" fontId="13" fillId="0" borderId="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5" borderId="0" applyNumberFormat="0" applyBorder="0" applyAlignment="0" applyProtection="0">
      <alignment vertical="center"/>
    </xf>
    <xf numFmtId="0" fontId="60" fillId="24" borderId="0" applyNumberFormat="0" applyBorder="0" applyAlignment="0" applyProtection="0">
      <alignment vertical="center"/>
    </xf>
    <xf numFmtId="0" fontId="60" fillId="11" borderId="0" applyNumberFormat="0" applyBorder="0" applyAlignment="0" applyProtection="0">
      <alignment vertical="center"/>
    </xf>
    <xf numFmtId="0" fontId="60" fillId="17" borderId="0" applyNumberFormat="0" applyBorder="0" applyAlignment="0" applyProtection="0">
      <alignment vertical="center"/>
    </xf>
    <xf numFmtId="0" fontId="60" fillId="11" borderId="0" applyNumberFormat="0" applyBorder="0" applyAlignment="0" applyProtection="0">
      <alignment vertical="center"/>
    </xf>
    <xf numFmtId="0" fontId="60" fillId="17" borderId="0" applyNumberFormat="0" applyBorder="0" applyAlignment="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0" fillId="30"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30"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0" fillId="6" borderId="0" applyNumberFormat="0" applyBorder="0" applyAlignment="0" applyProtection="0">
      <alignment vertical="center"/>
    </xf>
    <xf numFmtId="0" fontId="13" fillId="0" borderId="0" applyProtection="0">
      <alignment vertical="center"/>
    </xf>
    <xf numFmtId="0" fontId="60" fillId="30"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13" fillId="0" borderId="0" applyProtection="0">
      <alignment vertical="center"/>
    </xf>
    <xf numFmtId="0" fontId="60" fillId="30" borderId="0" applyNumberFormat="0" applyBorder="0" applyAlignment="0" applyProtection="0">
      <alignment vertical="center"/>
    </xf>
    <xf numFmtId="0" fontId="13" fillId="0" borderId="0" applyProtection="0">
      <alignment vertical="center"/>
    </xf>
    <xf numFmtId="0" fontId="60" fillId="2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30" borderId="0" applyNumberFormat="0" applyBorder="0" applyAlignment="0" applyProtection="0">
      <alignment vertical="center"/>
    </xf>
    <xf numFmtId="0" fontId="8" fillId="0" borderId="0">
      <alignment vertical="center"/>
    </xf>
    <xf numFmtId="0" fontId="13" fillId="0" borderId="0">
      <alignment vertical="center"/>
    </xf>
    <xf numFmtId="0" fontId="60" fillId="24" borderId="0" applyNumberFormat="0" applyBorder="0" applyAlignment="0" applyProtection="0">
      <alignment vertical="center"/>
    </xf>
    <xf numFmtId="0" fontId="61" fillId="31"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30" borderId="0" applyNumberFormat="0" applyBorder="0" applyAlignment="0" applyProtection="0">
      <alignment vertical="center"/>
    </xf>
    <xf numFmtId="0" fontId="0" fillId="0" borderId="0">
      <alignment vertical="center"/>
    </xf>
    <xf numFmtId="0" fontId="13" fillId="0" borderId="0">
      <alignment vertical="center"/>
    </xf>
    <xf numFmtId="0" fontId="60" fillId="24"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30" borderId="0" applyNumberFormat="0" applyBorder="0" applyAlignment="0" applyProtection="0">
      <alignment vertical="center"/>
    </xf>
    <xf numFmtId="0" fontId="13" fillId="0" borderId="0">
      <alignment vertical="center"/>
    </xf>
    <xf numFmtId="0" fontId="8" fillId="0" borderId="0">
      <alignment vertical="center"/>
    </xf>
    <xf numFmtId="0" fontId="60" fillId="24" borderId="0" applyNumberFormat="0" applyBorder="0" applyAlignment="0" applyProtection="0">
      <alignment vertical="center"/>
    </xf>
    <xf numFmtId="0" fontId="61" fillId="31"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60" fillId="30"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60" fillId="17" borderId="0" applyNumberFormat="0" applyBorder="0" applyAlignment="0" applyProtection="0">
      <alignment vertical="center"/>
    </xf>
    <xf numFmtId="0" fontId="60" fillId="30" borderId="0" applyNumberFormat="0" applyBorder="0" applyAlignment="0" applyProtection="0">
      <alignment vertical="center"/>
    </xf>
    <xf numFmtId="0" fontId="60" fillId="30" borderId="0" applyNumberFormat="0" applyBorder="0" applyAlignment="0" applyProtection="0">
      <alignment vertical="center"/>
    </xf>
    <xf numFmtId="0" fontId="60" fillId="24" borderId="0" applyNumberFormat="0" applyBorder="0" applyAlignment="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30" borderId="0" applyNumberFormat="0" applyBorder="0" applyAlignment="0" applyProtection="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60" fillId="17"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13" fillId="0" borderId="0">
      <alignment vertical="center"/>
    </xf>
    <xf numFmtId="0" fontId="0"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24" borderId="0" applyNumberFormat="0" applyBorder="0" applyAlignment="0" applyProtection="0">
      <alignment vertical="center"/>
    </xf>
    <xf numFmtId="0" fontId="61" fillId="31"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60" fillId="24" borderId="0" applyNumberFormat="0" applyBorder="0" applyAlignment="0" applyProtection="0">
      <alignment vertical="center"/>
    </xf>
    <xf numFmtId="0" fontId="60" fillId="5" borderId="0" applyNumberFormat="0" applyBorder="0" applyAlignment="0" applyProtection="0">
      <alignment vertical="center"/>
    </xf>
    <xf numFmtId="0" fontId="0"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24" borderId="0" applyNumberFormat="0" applyBorder="0" applyAlignment="0" applyProtection="0">
      <alignment vertical="center"/>
    </xf>
    <xf numFmtId="0" fontId="61" fillId="31" borderId="0" applyNumberFormat="0" applyBorder="0" applyAlignment="0" applyProtection="0">
      <alignment vertical="center"/>
    </xf>
    <xf numFmtId="0" fontId="0" fillId="0" borderId="0">
      <alignment vertical="center"/>
    </xf>
    <xf numFmtId="0" fontId="60" fillId="30"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lignment vertical="center"/>
    </xf>
    <xf numFmtId="0" fontId="60" fillId="24"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0" fillId="22"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0" fillId="0" borderId="0">
      <alignment vertical="center"/>
    </xf>
    <xf numFmtId="0" fontId="60" fillId="17"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0" fillId="24"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17" borderId="0" applyNumberFormat="0" applyBorder="0" applyAlignment="0" applyProtection="0">
      <alignment vertical="center"/>
    </xf>
    <xf numFmtId="0" fontId="81" fillId="0" borderId="25" applyNumberFormat="0" applyFill="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0" fillId="17" borderId="0" applyNumberFormat="0" applyBorder="0" applyAlignment="0" applyProtection="0">
      <alignment vertical="center"/>
    </xf>
    <xf numFmtId="0" fontId="60" fillId="0" borderId="0" applyProtection="0">
      <alignment vertical="center"/>
    </xf>
    <xf numFmtId="0" fontId="60" fillId="29" borderId="0" applyNumberFormat="0" applyBorder="0" applyAlignment="0" applyProtection="0">
      <alignment vertical="center"/>
    </xf>
    <xf numFmtId="0" fontId="13" fillId="0" borderId="0" applyProtection="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17" borderId="0" applyNumberFormat="0" applyBorder="0" applyAlignment="0" applyProtection="0">
      <alignment vertical="center"/>
    </xf>
    <xf numFmtId="0" fontId="60" fillId="14"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60" fillId="20" borderId="0" applyNumberFormat="0" applyBorder="0" applyAlignment="0" applyProtection="0">
      <alignment vertical="center"/>
    </xf>
    <xf numFmtId="0" fontId="60" fillId="6" borderId="0" applyNumberFormat="0" applyBorder="0" applyAlignment="0" applyProtection="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26" borderId="0" applyNumberFormat="0" applyBorder="0" applyAlignment="0" applyProtection="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34" borderId="0" applyNumberFormat="0" applyBorder="0" applyAlignment="0" applyProtection="0">
      <alignment vertical="center"/>
    </xf>
    <xf numFmtId="0" fontId="60" fillId="26"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1" fillId="34" borderId="0" applyNumberFormat="0" applyBorder="0" applyAlignment="0" applyProtection="0">
      <alignment vertical="center"/>
    </xf>
    <xf numFmtId="0" fontId="60" fillId="6"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0" fillId="62" borderId="0" applyNumberFormat="0" applyBorder="0" applyAlignment="0" applyProtection="0">
      <alignment vertical="center"/>
    </xf>
    <xf numFmtId="0" fontId="60" fillId="17" borderId="0" applyNumberFormat="0" applyBorder="0" applyAlignment="0" applyProtection="0">
      <alignment vertical="center"/>
    </xf>
    <xf numFmtId="0" fontId="60" fillId="14" borderId="0" applyNumberFormat="0" applyBorder="0" applyAlignment="0" applyProtection="0">
      <alignment vertical="center"/>
    </xf>
    <xf numFmtId="0" fontId="60" fillId="5" borderId="0" applyNumberFormat="0" applyBorder="0" applyAlignment="0" applyProtection="0">
      <alignment vertical="center"/>
    </xf>
    <xf numFmtId="0" fontId="60" fillId="17" borderId="0" applyNumberFormat="0" applyBorder="0" applyAlignment="0" applyProtection="0">
      <alignment vertical="center"/>
    </xf>
    <xf numFmtId="0" fontId="60" fillId="26" borderId="0" applyNumberFormat="0" applyBorder="0" applyAlignment="0" applyProtection="0">
      <alignment vertical="center"/>
    </xf>
    <xf numFmtId="0" fontId="60" fillId="17" borderId="0" applyNumberFormat="0" applyBorder="0" applyAlignment="0" applyProtection="0">
      <alignment vertical="center"/>
    </xf>
    <xf numFmtId="0" fontId="60" fillId="26"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12"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1" fillId="25"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1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5" borderId="0" applyNumberFormat="0" applyBorder="0" applyAlignment="0" applyProtection="0">
      <alignment vertical="center"/>
    </xf>
    <xf numFmtId="0" fontId="60" fillId="17" borderId="0" applyNumberFormat="0" applyBorder="0" applyAlignment="0" applyProtection="0">
      <alignment vertical="center"/>
    </xf>
    <xf numFmtId="0" fontId="81" fillId="0" borderId="25" applyNumberFormat="0" applyFill="0" applyAlignment="0" applyProtection="0">
      <alignment vertical="center"/>
    </xf>
    <xf numFmtId="0" fontId="61" fillId="13" borderId="0" applyNumberFormat="0" applyBorder="0" applyAlignment="0" applyProtection="0">
      <alignment vertical="center"/>
    </xf>
    <xf numFmtId="0" fontId="60" fillId="24" borderId="0" applyNumberFormat="0" applyBorder="0" applyAlignment="0" applyProtection="0">
      <alignment vertical="center"/>
    </xf>
    <xf numFmtId="0" fontId="60" fillId="17" borderId="0" applyNumberFormat="0" applyBorder="0" applyAlignment="0" applyProtection="0">
      <alignment vertical="center"/>
    </xf>
    <xf numFmtId="0" fontId="13" fillId="0" borderId="0"/>
    <xf numFmtId="0" fontId="60" fillId="17" borderId="0" applyNumberFormat="0" applyBorder="0" applyAlignment="0" applyProtection="0">
      <alignment vertical="center"/>
    </xf>
    <xf numFmtId="0" fontId="60" fillId="24" borderId="0" applyNumberFormat="0" applyBorder="0" applyAlignment="0" applyProtection="0">
      <alignment vertical="center"/>
    </xf>
    <xf numFmtId="0" fontId="0" fillId="0" borderId="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4"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pplyProtection="0">
      <alignment vertical="center"/>
    </xf>
    <xf numFmtId="0" fontId="0"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1" fillId="10" borderId="0" applyNumberFormat="0" applyBorder="0" applyAlignment="0" applyProtection="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91" fillId="52"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0" fillId="24" borderId="0" applyNumberFormat="0" applyBorder="0" applyAlignment="0" applyProtection="0">
      <alignment vertical="center"/>
    </xf>
    <xf numFmtId="0" fontId="61" fillId="31"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1" fillId="10" borderId="0" applyNumberFormat="0" applyBorder="0" applyAlignment="0" applyProtection="0">
      <alignment vertical="center"/>
    </xf>
    <xf numFmtId="0" fontId="61" fillId="34" borderId="0" applyNumberFormat="0" applyBorder="0" applyAlignment="0" applyProtection="0">
      <alignment vertical="center"/>
    </xf>
    <xf numFmtId="0" fontId="60" fillId="7"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7"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pplyProtection="0">
      <alignment vertical="center"/>
    </xf>
    <xf numFmtId="0" fontId="60" fillId="17"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60" fillId="17" borderId="0" applyNumberFormat="0" applyBorder="0" applyAlignment="0" applyProtection="0">
      <alignment vertical="center"/>
    </xf>
    <xf numFmtId="0" fontId="13" fillId="0" borderId="0">
      <alignment vertical="center"/>
    </xf>
    <xf numFmtId="0" fontId="60" fillId="62" borderId="0" applyNumberFormat="0" applyBorder="0" applyAlignment="0" applyProtection="0">
      <alignment vertical="center"/>
    </xf>
    <xf numFmtId="0" fontId="60" fillId="17" borderId="0" applyNumberFormat="0" applyBorder="0" applyAlignment="0" applyProtection="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17" borderId="0" applyNumberFormat="0" applyBorder="0" applyAlignment="0" applyProtection="0">
      <alignment vertical="center"/>
    </xf>
    <xf numFmtId="0" fontId="60" fillId="15" borderId="0" applyNumberFormat="0" applyBorder="0" applyAlignment="0" applyProtection="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60" fillId="17" borderId="0" applyNumberFormat="0" applyBorder="0" applyAlignment="0" applyProtection="0">
      <alignment vertical="center"/>
    </xf>
    <xf numFmtId="0" fontId="13" fillId="0" borderId="0">
      <alignment vertical="center"/>
    </xf>
    <xf numFmtId="0" fontId="13" fillId="0" borderId="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2"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14" borderId="0" applyNumberFormat="0" applyBorder="0" applyAlignment="0" applyProtection="0">
      <alignment vertical="center"/>
    </xf>
    <xf numFmtId="0" fontId="60" fillId="17"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14" borderId="0" applyNumberFormat="0" applyBorder="0" applyAlignment="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6" borderId="0" applyNumberFormat="0" applyBorder="0" applyAlignment="0" applyProtection="0">
      <alignment vertical="center"/>
    </xf>
    <xf numFmtId="0" fontId="60" fillId="17" borderId="0" applyNumberFormat="0" applyBorder="0" applyAlignment="0" applyProtection="0">
      <alignment vertical="center"/>
    </xf>
    <xf numFmtId="0" fontId="13" fillId="0" borderId="0" applyProtection="0">
      <alignment vertical="center"/>
    </xf>
    <xf numFmtId="0" fontId="60" fillId="17" borderId="0" applyNumberFormat="0" applyBorder="0" applyAlignment="0" applyProtection="0">
      <alignment vertical="center"/>
    </xf>
    <xf numFmtId="0" fontId="60" fillId="17" borderId="0" applyNumberFormat="0" applyBorder="0" applyAlignment="0" applyProtection="0">
      <alignment vertical="center"/>
    </xf>
    <xf numFmtId="0" fontId="60" fillId="14" borderId="0" applyNumberFormat="0" applyBorder="0" applyAlignment="0" applyProtection="0">
      <alignment vertical="center"/>
    </xf>
    <xf numFmtId="0" fontId="60" fillId="17"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24" borderId="0" applyNumberFormat="0" applyBorder="0" applyAlignment="0" applyProtection="0">
      <alignment vertical="center"/>
    </xf>
    <xf numFmtId="0" fontId="60" fillId="48" borderId="0" applyNumberFormat="0" applyBorder="0" applyAlignment="0" applyProtection="0">
      <alignment vertical="center"/>
    </xf>
    <xf numFmtId="0" fontId="0" fillId="0" borderId="0">
      <alignment vertical="center"/>
    </xf>
    <xf numFmtId="0" fontId="60" fillId="15" borderId="0" applyNumberFormat="0" applyBorder="0" applyAlignment="0" applyProtection="0">
      <alignment vertical="center"/>
    </xf>
    <xf numFmtId="0" fontId="60" fillId="15" borderId="0" applyNumberFormat="0" applyBorder="0" applyAlignment="0" applyProtection="0">
      <alignment vertical="center"/>
    </xf>
    <xf numFmtId="0" fontId="60" fillId="48" borderId="0" applyNumberFormat="0" applyBorder="0" applyAlignment="0" applyProtection="0">
      <alignment vertical="center"/>
    </xf>
    <xf numFmtId="0" fontId="60" fillId="15" borderId="0" applyNumberFormat="0" applyBorder="0" applyAlignment="0" applyProtection="0">
      <alignment vertical="center"/>
    </xf>
    <xf numFmtId="0" fontId="60" fillId="15" borderId="0" applyNumberFormat="0" applyBorder="0" applyAlignment="0" applyProtection="0">
      <alignment vertical="center"/>
    </xf>
    <xf numFmtId="0" fontId="0" fillId="0" borderId="0">
      <alignment vertical="center"/>
    </xf>
    <xf numFmtId="0" fontId="60" fillId="48" borderId="0" applyNumberFormat="0" applyBorder="0" applyAlignment="0" applyProtection="0">
      <alignment vertical="center"/>
    </xf>
    <xf numFmtId="0" fontId="13" fillId="0" borderId="0">
      <alignment vertical="center"/>
    </xf>
    <xf numFmtId="0" fontId="60" fillId="15" borderId="0" applyNumberFormat="0" applyBorder="0" applyAlignment="0" applyProtection="0">
      <alignment vertical="center"/>
    </xf>
    <xf numFmtId="0" fontId="60" fillId="48" borderId="0" applyNumberFormat="0" applyBorder="0" applyAlignment="0" applyProtection="0">
      <alignment vertical="center"/>
    </xf>
    <xf numFmtId="0" fontId="13" fillId="0" borderId="0" applyProtection="0">
      <alignment vertical="center"/>
    </xf>
    <xf numFmtId="0" fontId="60" fillId="15" borderId="0" applyNumberFormat="0" applyBorder="0" applyAlignment="0" applyProtection="0">
      <alignment vertical="center"/>
    </xf>
    <xf numFmtId="0" fontId="60" fillId="48" borderId="0" applyNumberFormat="0" applyBorder="0" applyAlignment="0" applyProtection="0">
      <alignment vertical="center"/>
    </xf>
    <xf numFmtId="0" fontId="13" fillId="0" borderId="0">
      <alignment vertical="center"/>
    </xf>
    <xf numFmtId="0" fontId="60" fillId="15" borderId="0" applyNumberFormat="0" applyBorder="0" applyAlignment="0" applyProtection="0">
      <alignment vertical="center"/>
    </xf>
    <xf numFmtId="0" fontId="13" fillId="0" borderId="0" applyProtection="0">
      <alignment vertical="center"/>
    </xf>
    <xf numFmtId="0" fontId="60" fillId="48" borderId="0" applyNumberFormat="0" applyBorder="0" applyAlignment="0" applyProtection="0">
      <alignment vertical="center"/>
    </xf>
    <xf numFmtId="0" fontId="60" fillId="15" borderId="0" applyNumberFormat="0" applyBorder="0" applyAlignment="0" applyProtection="0">
      <alignment vertical="center"/>
    </xf>
    <xf numFmtId="0" fontId="60" fillId="15"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6" borderId="0" applyNumberFormat="0" applyBorder="0" applyAlignment="0" applyProtection="0">
      <alignment vertical="center"/>
    </xf>
    <xf numFmtId="0" fontId="60" fillId="26"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60" fillId="6" borderId="0" applyNumberFormat="0" applyBorder="0" applyAlignment="0" applyProtection="0">
      <alignment vertical="center"/>
    </xf>
    <xf numFmtId="0" fontId="61" fillId="25" borderId="0" applyNumberFormat="0" applyBorder="0" applyAlignment="0" applyProtection="0">
      <alignment vertical="center"/>
    </xf>
    <xf numFmtId="0" fontId="60" fillId="6" borderId="0" applyNumberFormat="0" applyBorder="0" applyAlignment="0" applyProtection="0">
      <alignment vertical="center"/>
    </xf>
    <xf numFmtId="0" fontId="60" fillId="0" borderId="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79" fillId="0" borderId="0" applyNumberFormat="0" applyFill="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81" fillId="0" borderId="0" applyNumberFormat="0" applyFill="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0"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60" fillId="6" borderId="0" applyNumberFormat="0" applyBorder="0" applyAlignment="0" applyProtection="0">
      <alignment vertical="center"/>
    </xf>
    <xf numFmtId="0" fontId="0" fillId="0" borderId="0">
      <alignment vertical="center"/>
    </xf>
    <xf numFmtId="0" fontId="13" fillId="0" borderId="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6" borderId="0" applyNumberFormat="0" applyBorder="0" applyAlignment="0" applyProtection="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8" fillId="0" borderId="0">
      <alignment vertical="center"/>
    </xf>
    <xf numFmtId="0" fontId="83" fillId="0" borderId="0" applyNumberFormat="0" applyFill="0" applyBorder="0" applyAlignment="0" applyProtection="0">
      <alignment vertical="center"/>
    </xf>
    <xf numFmtId="0" fontId="13" fillId="0" borderId="0">
      <alignment vertical="center"/>
    </xf>
    <xf numFmtId="0" fontId="8"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83" fillId="0" borderId="0" applyNumberFormat="0" applyFill="0" applyBorder="0" applyAlignment="0" applyProtection="0">
      <alignment vertical="center"/>
    </xf>
    <xf numFmtId="0" fontId="8" fillId="0" borderId="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60" fillId="6" borderId="0" applyNumberFormat="0" applyBorder="0" applyAlignment="0" applyProtection="0">
      <alignment vertical="center"/>
    </xf>
    <xf numFmtId="0" fontId="61" fillId="10" borderId="0" applyNumberFormat="0" applyBorder="0" applyAlignment="0" applyProtection="0">
      <alignment vertical="center"/>
    </xf>
    <xf numFmtId="0" fontId="60"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0" fillId="0" borderId="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8" fillId="0" borderId="0">
      <alignment vertical="center"/>
    </xf>
    <xf numFmtId="0" fontId="60" fillId="6" borderId="0" applyNumberFormat="0" applyBorder="0" applyAlignment="0" applyProtection="0">
      <alignment vertical="center"/>
    </xf>
    <xf numFmtId="0" fontId="60" fillId="26" borderId="0" applyNumberFormat="0" applyBorder="0" applyAlignment="0" applyProtection="0">
      <alignment vertical="center"/>
    </xf>
    <xf numFmtId="0" fontId="60" fillId="6" borderId="0" applyNumberFormat="0" applyBorder="0" applyAlignment="0" applyProtection="0">
      <alignment vertical="center"/>
    </xf>
    <xf numFmtId="0" fontId="60" fillId="26" borderId="0" applyNumberFormat="0" applyBorder="0" applyAlignment="0" applyProtection="0">
      <alignment vertical="center"/>
    </xf>
    <xf numFmtId="0" fontId="60" fillId="6" borderId="0" applyNumberFormat="0" applyBorder="0" applyAlignment="0" applyProtection="0">
      <alignment vertical="center"/>
    </xf>
    <xf numFmtId="0" fontId="8" fillId="0" borderId="0">
      <alignment vertical="center"/>
    </xf>
    <xf numFmtId="0" fontId="60" fillId="6" borderId="0" applyNumberFormat="0" applyBorder="0" applyAlignment="0" applyProtection="0">
      <alignment vertical="center"/>
    </xf>
    <xf numFmtId="0" fontId="60" fillId="26" borderId="0" applyNumberFormat="0" applyBorder="0" applyAlignment="0" applyProtection="0">
      <alignment vertical="center"/>
    </xf>
    <xf numFmtId="0" fontId="60" fillId="6" borderId="0" applyNumberFormat="0" applyBorder="0" applyAlignment="0" applyProtection="0">
      <alignment vertical="center"/>
    </xf>
    <xf numFmtId="0" fontId="60" fillId="14" borderId="0" applyNumberFormat="0" applyBorder="0" applyAlignment="0" applyProtection="0">
      <alignment vertical="center"/>
    </xf>
    <xf numFmtId="0" fontId="60" fillId="26" borderId="0" applyNumberFormat="0" applyBorder="0" applyAlignment="0" applyProtection="0">
      <alignment vertical="center"/>
    </xf>
    <xf numFmtId="0" fontId="79" fillId="0" borderId="0" applyNumberFormat="0" applyFill="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0" fillId="0" borderId="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60" fillId="29" borderId="0" applyNumberFormat="0" applyBorder="0" applyAlignment="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1" fillId="23" borderId="0" applyNumberFormat="0" applyBorder="0" applyAlignment="0" applyProtection="0">
      <alignment vertical="center"/>
    </xf>
    <xf numFmtId="0" fontId="61" fillId="25" borderId="0" applyNumberFormat="0" applyBorder="0" applyAlignment="0" applyProtection="0">
      <alignment vertical="center"/>
    </xf>
    <xf numFmtId="0" fontId="60" fillId="29"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13" fillId="0" borderId="0" applyProtection="0">
      <alignment vertical="center"/>
    </xf>
    <xf numFmtId="0" fontId="60" fillId="29"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8"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60" fillId="29" borderId="0" applyNumberFormat="0" applyBorder="0" applyAlignment="0" applyProtection="0">
      <alignment vertical="center"/>
    </xf>
    <xf numFmtId="0" fontId="60" fillId="0" borderId="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29"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6"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14" borderId="0" applyNumberFormat="0" applyBorder="0" applyAlignment="0" applyProtection="0">
      <alignment vertical="center"/>
    </xf>
    <xf numFmtId="0" fontId="60" fillId="6"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6"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8"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5"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8" fillId="0" borderId="0">
      <alignment vertical="center"/>
    </xf>
    <xf numFmtId="0" fontId="8"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0" fillId="0" borderId="0">
      <alignment vertical="center"/>
    </xf>
    <xf numFmtId="0" fontId="60" fillId="6" borderId="0" applyNumberFormat="0" applyBorder="0" applyAlignment="0" applyProtection="0">
      <alignment vertical="center"/>
    </xf>
    <xf numFmtId="0" fontId="60" fillId="0" borderId="0" applyProtection="0">
      <alignment vertical="center"/>
    </xf>
    <xf numFmtId="0" fontId="60" fillId="26"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0" borderId="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21"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8" fillId="0" borderId="0">
      <alignment vertical="center"/>
    </xf>
    <xf numFmtId="0" fontId="60" fillId="29" borderId="0" applyNumberFormat="0" applyBorder="0" applyAlignment="0" applyProtection="0">
      <alignment vertical="center"/>
    </xf>
    <xf numFmtId="0" fontId="60" fillId="6" borderId="0" applyNumberFormat="0" applyBorder="0" applyAlignment="0" applyProtection="0">
      <alignment vertical="center"/>
    </xf>
    <xf numFmtId="0" fontId="60" fillId="0" borderId="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13" fillId="0" borderId="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20"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60" fillId="20"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1" fillId="23" borderId="0" applyNumberFormat="0" applyBorder="0" applyAlignment="0" applyProtection="0">
      <alignment vertical="center"/>
    </xf>
    <xf numFmtId="0" fontId="81" fillId="0" borderId="0" applyNumberFormat="0" applyFill="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0" fillId="0" borderId="0">
      <alignment vertical="center"/>
    </xf>
    <xf numFmtId="0" fontId="60" fillId="12"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lignment vertical="center"/>
    </xf>
    <xf numFmtId="0" fontId="8" fillId="0" borderId="0">
      <alignment vertical="center"/>
    </xf>
    <xf numFmtId="0" fontId="60" fillId="6" borderId="0" applyNumberFormat="0" applyBorder="0" applyAlignment="0" applyProtection="0">
      <alignment vertical="center"/>
    </xf>
    <xf numFmtId="0" fontId="66" fillId="2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0"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66" fillId="28"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8"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81" fillId="0" borderId="0" applyNumberFormat="0" applyFill="0" applyBorder="0" applyAlignment="0" applyProtection="0">
      <alignment vertical="center"/>
    </xf>
    <xf numFmtId="0" fontId="60" fillId="20"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lignment vertical="center"/>
    </xf>
    <xf numFmtId="0" fontId="8" fillId="0" borderId="0">
      <alignment vertical="center"/>
    </xf>
    <xf numFmtId="0" fontId="60" fillId="6"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6"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6" borderId="0" applyNumberFormat="0" applyBorder="0" applyAlignment="0" applyProtection="0">
      <alignment vertical="center"/>
    </xf>
    <xf numFmtId="0" fontId="60" fillId="20" borderId="0" applyNumberFormat="0" applyBorder="0" applyAlignment="0" applyProtection="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8" fillId="0" borderId="0">
      <alignment vertical="center"/>
    </xf>
    <xf numFmtId="0" fontId="60" fillId="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15" borderId="0" applyNumberFormat="0" applyBorder="0" applyAlignment="0" applyProtection="0">
      <alignment vertical="center"/>
    </xf>
    <xf numFmtId="0" fontId="13" fillId="0" borderId="0">
      <alignment vertical="center"/>
    </xf>
    <xf numFmtId="0" fontId="60" fillId="15"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0" fillId="15" borderId="0" applyNumberFormat="0" applyBorder="0" applyAlignment="0" applyProtection="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13" fillId="0" borderId="0" applyProtection="0">
      <alignment vertical="center"/>
    </xf>
    <xf numFmtId="0" fontId="60" fillId="15" borderId="0" applyNumberFormat="0" applyBorder="0" applyAlignment="0" applyProtection="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60" fillId="15" borderId="0" applyNumberFormat="0" applyBorder="0" applyAlignment="0" applyProtection="0">
      <alignment vertical="center"/>
    </xf>
    <xf numFmtId="0" fontId="13" fillId="0" borderId="0"/>
    <xf numFmtId="0" fontId="13" fillId="0" borderId="0">
      <alignment vertical="center"/>
    </xf>
    <xf numFmtId="0" fontId="60" fillId="12" borderId="0" applyNumberFormat="0" applyBorder="0" applyAlignment="0" applyProtection="0">
      <alignment vertical="center"/>
    </xf>
    <xf numFmtId="0" fontId="60" fillId="15" borderId="0" applyNumberFormat="0" applyBorder="0" applyAlignment="0" applyProtection="0">
      <alignment vertical="center"/>
    </xf>
    <xf numFmtId="0" fontId="13" fillId="0" borderId="0">
      <alignment vertical="center"/>
    </xf>
    <xf numFmtId="0" fontId="60" fillId="15"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15" borderId="0" applyNumberFormat="0" applyBorder="0" applyAlignment="0" applyProtection="0">
      <alignment vertical="center"/>
    </xf>
    <xf numFmtId="0" fontId="60" fillId="15" borderId="0" applyNumberFormat="0" applyBorder="0" applyAlignment="0" applyProtection="0">
      <alignment vertical="center"/>
    </xf>
    <xf numFmtId="0" fontId="60" fillId="15" borderId="0" applyNumberFormat="0" applyBorder="0" applyAlignment="0" applyProtection="0">
      <alignment vertical="center"/>
    </xf>
    <xf numFmtId="0" fontId="13" fillId="0" borderId="0">
      <alignment vertical="center"/>
    </xf>
    <xf numFmtId="0" fontId="0" fillId="0" borderId="0">
      <alignment vertical="center"/>
    </xf>
    <xf numFmtId="0" fontId="60" fillId="20" borderId="0" applyNumberFormat="0" applyBorder="0" applyAlignment="0" applyProtection="0">
      <alignment vertical="center"/>
    </xf>
    <xf numFmtId="0" fontId="60" fillId="15"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22"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60" fillId="24"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22" borderId="0" applyNumberFormat="0" applyBorder="0" applyAlignment="0" applyProtection="0">
      <alignment vertical="center"/>
    </xf>
    <xf numFmtId="0" fontId="13" fillId="0" borderId="0" applyProtection="0">
      <alignment vertical="center"/>
    </xf>
    <xf numFmtId="0" fontId="60" fillId="24"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22"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60" fillId="24"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1" fillId="31" borderId="0" applyNumberFormat="0" applyBorder="0" applyAlignment="0" applyProtection="0">
      <alignment vertical="center"/>
    </xf>
    <xf numFmtId="0" fontId="13" fillId="0" borderId="0" applyProtection="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61" fillId="31" borderId="0" applyNumberFormat="0" applyBorder="0" applyAlignment="0" applyProtection="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61" fillId="31"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8" fillId="0" borderId="0">
      <alignment vertical="center"/>
    </xf>
    <xf numFmtId="0" fontId="13" fillId="0" borderId="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60" fillId="22"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0" fillId="24" borderId="0" applyNumberFormat="0" applyBorder="0" applyAlignment="0" applyProtection="0">
      <alignment vertical="center"/>
    </xf>
    <xf numFmtId="0" fontId="83" fillId="0" borderId="0" applyNumberFormat="0" applyFill="0" applyBorder="0" applyAlignment="0" applyProtection="0">
      <alignment vertical="center"/>
    </xf>
    <xf numFmtId="0" fontId="0" fillId="0" borderId="0">
      <alignment vertical="center"/>
    </xf>
    <xf numFmtId="0" fontId="60" fillId="29"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61" fillId="25" borderId="0" applyNumberFormat="0" applyBorder="0" applyAlignment="0" applyProtection="0">
      <alignment vertical="center"/>
    </xf>
    <xf numFmtId="0" fontId="60" fillId="29" borderId="0" applyNumberFormat="0" applyBorder="0" applyAlignment="0" applyProtection="0">
      <alignment vertical="center"/>
    </xf>
    <xf numFmtId="0" fontId="13" fillId="0" borderId="0"/>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1" fillId="25" borderId="0" applyNumberFormat="0" applyBorder="0" applyAlignment="0" applyProtection="0">
      <alignment vertical="center"/>
    </xf>
    <xf numFmtId="0" fontId="60" fillId="29" borderId="0" applyNumberFormat="0" applyBorder="0" applyAlignment="0" applyProtection="0">
      <alignment vertical="center"/>
    </xf>
    <xf numFmtId="0" fontId="13" fillId="0" borderId="0" applyProtection="0">
      <alignment vertical="center"/>
    </xf>
    <xf numFmtId="0" fontId="61" fillId="25"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1" fillId="13"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0"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1" fillId="13"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13"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8"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0"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8" fillId="0" borderId="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pplyProtection="0">
      <alignment vertical="center"/>
    </xf>
    <xf numFmtId="0" fontId="60" fillId="29"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0" fillId="29" borderId="0" applyNumberFormat="0" applyBorder="0" applyAlignment="0" applyProtection="0">
      <alignment vertical="center"/>
    </xf>
    <xf numFmtId="0" fontId="60" fillId="20" borderId="0" applyNumberFormat="0" applyBorder="0" applyAlignment="0" applyProtection="0">
      <alignment vertical="center"/>
    </xf>
    <xf numFmtId="0" fontId="13" fillId="0" borderId="0" applyProtection="0">
      <alignment vertical="center"/>
    </xf>
    <xf numFmtId="0" fontId="60" fillId="29"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60" fillId="0" borderId="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61" fillId="23" borderId="0" applyNumberFormat="0" applyBorder="0" applyAlignment="0" applyProtection="0">
      <alignment vertical="center"/>
    </xf>
    <xf numFmtId="0" fontId="60" fillId="0" borderId="0" applyProtection="0">
      <alignment vertical="center"/>
    </xf>
    <xf numFmtId="0" fontId="60" fillId="29" borderId="0" applyNumberFormat="0" applyBorder="0" applyAlignment="0" applyProtection="0">
      <alignment vertical="center"/>
    </xf>
    <xf numFmtId="0" fontId="0" fillId="0" borderId="0">
      <alignment vertical="center"/>
    </xf>
    <xf numFmtId="0" fontId="8" fillId="0" borderId="0">
      <alignment vertical="center"/>
    </xf>
    <xf numFmtId="0" fontId="60" fillId="29" borderId="0" applyNumberFormat="0" applyBorder="0" applyAlignment="0" applyProtection="0">
      <alignment vertical="center"/>
    </xf>
    <xf numFmtId="0" fontId="60" fillId="0" borderId="0" applyProtection="0">
      <alignment vertical="center"/>
    </xf>
    <xf numFmtId="0" fontId="60" fillId="29" borderId="0" applyNumberFormat="0" applyBorder="0" applyAlignment="0" applyProtection="0">
      <alignment vertical="center"/>
    </xf>
    <xf numFmtId="0" fontId="8" fillId="0" borderId="0">
      <alignment vertical="center"/>
    </xf>
    <xf numFmtId="0" fontId="13" fillId="0" borderId="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60" fillId="29" borderId="0" applyNumberFormat="0" applyBorder="0" applyAlignment="0" applyProtection="0">
      <alignment vertical="center"/>
    </xf>
    <xf numFmtId="0" fontId="8" fillId="0" borderId="0">
      <alignment vertical="center"/>
    </xf>
    <xf numFmtId="0" fontId="60" fillId="29"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29" borderId="0" applyNumberFormat="0" applyBorder="0" applyAlignment="0" applyProtection="0">
      <alignment vertical="center"/>
    </xf>
    <xf numFmtId="0" fontId="60" fillId="0" borderId="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0" borderId="0" applyProtection="0">
      <alignment vertical="center"/>
    </xf>
    <xf numFmtId="0" fontId="60" fillId="29" borderId="0" applyNumberFormat="0" applyBorder="0" applyAlignment="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60" fillId="20" borderId="0" applyNumberFormat="0" applyBorder="0" applyAlignment="0" applyProtection="0">
      <alignment vertical="center"/>
    </xf>
    <xf numFmtId="0" fontId="13" fillId="0" borderId="0" applyProtection="0">
      <alignment vertical="center"/>
    </xf>
    <xf numFmtId="0" fontId="60" fillId="0" borderId="0" applyProtection="0">
      <alignment vertical="center"/>
    </xf>
    <xf numFmtId="0" fontId="60" fillId="29"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60" fillId="20" borderId="0" applyNumberFormat="0" applyBorder="0" applyAlignment="0" applyProtection="0">
      <alignment vertical="center"/>
    </xf>
    <xf numFmtId="0" fontId="13" fillId="0" borderId="0" applyProtection="0">
      <alignment vertical="center"/>
    </xf>
    <xf numFmtId="0" fontId="8" fillId="0" borderId="0">
      <alignment vertical="center"/>
    </xf>
    <xf numFmtId="0" fontId="60" fillId="29" borderId="0" applyNumberFormat="0" applyBorder="0" applyAlignment="0" applyProtection="0">
      <alignment vertical="center"/>
    </xf>
    <xf numFmtId="0" fontId="60" fillId="0" borderId="0" applyProtection="0">
      <alignment vertical="center"/>
    </xf>
    <xf numFmtId="0" fontId="60" fillId="29" borderId="0" applyNumberFormat="0" applyBorder="0" applyAlignment="0" applyProtection="0">
      <alignment vertical="center"/>
    </xf>
    <xf numFmtId="0" fontId="8" fillId="0" borderId="0">
      <alignment vertical="center"/>
    </xf>
    <xf numFmtId="0" fontId="60" fillId="29" borderId="0" applyNumberFormat="0" applyBorder="0" applyAlignment="0" applyProtection="0">
      <alignment vertical="center"/>
    </xf>
    <xf numFmtId="0" fontId="60" fillId="0" borderId="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8" fillId="0" borderId="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29" borderId="0" applyNumberFormat="0" applyBorder="0" applyAlignment="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29" borderId="0" applyNumberFormat="0" applyBorder="0" applyAlignment="0" applyProtection="0">
      <alignment vertical="center"/>
    </xf>
    <xf numFmtId="0" fontId="13" fillId="0" borderId="0"/>
    <xf numFmtId="0" fontId="60" fillId="20" borderId="0" applyNumberFormat="0" applyBorder="0" applyAlignment="0" applyProtection="0">
      <alignment vertical="center"/>
    </xf>
    <xf numFmtId="0" fontId="61" fillId="34" borderId="0" applyNumberFormat="0" applyBorder="0" applyAlignment="0" applyProtection="0">
      <alignment vertical="center"/>
    </xf>
    <xf numFmtId="0" fontId="60" fillId="29" borderId="0" applyNumberFormat="0" applyBorder="0" applyAlignment="0" applyProtection="0">
      <alignment vertical="center"/>
    </xf>
    <xf numFmtId="0" fontId="61" fillId="13" borderId="0" applyNumberFormat="0" applyBorder="0" applyAlignment="0" applyProtection="0">
      <alignment vertical="center"/>
    </xf>
    <xf numFmtId="0" fontId="61" fillId="25" borderId="0" applyNumberFormat="0" applyBorder="0" applyAlignment="0" applyProtection="0">
      <alignment vertical="center"/>
    </xf>
    <xf numFmtId="0" fontId="60" fillId="29"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61" fillId="10"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26" borderId="0" applyNumberFormat="0" applyBorder="0" applyAlignment="0" applyProtection="0">
      <alignment vertical="center"/>
    </xf>
    <xf numFmtId="0" fontId="60" fillId="29" borderId="0" applyNumberFormat="0" applyBorder="0" applyAlignment="0" applyProtection="0">
      <alignment vertical="center"/>
    </xf>
    <xf numFmtId="0" fontId="60" fillId="0" borderId="0" applyProtection="0">
      <alignment vertical="center"/>
    </xf>
    <xf numFmtId="0" fontId="60" fillId="26" borderId="0" applyNumberFormat="0" applyBorder="0" applyAlignment="0" applyProtection="0">
      <alignment vertical="center"/>
    </xf>
    <xf numFmtId="0" fontId="60" fillId="29" borderId="0" applyNumberFormat="0" applyBorder="0" applyAlignment="0" applyProtection="0">
      <alignment vertical="center"/>
    </xf>
    <xf numFmtId="0" fontId="60" fillId="26"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26" borderId="0" applyNumberFormat="0" applyBorder="0" applyAlignment="0" applyProtection="0">
      <alignment vertical="center"/>
    </xf>
    <xf numFmtId="0" fontId="60" fillId="29"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83" fillId="0" borderId="0" applyNumberFormat="0" applyFill="0" applyBorder="0" applyAlignment="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26"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8" fillId="0" borderId="0">
      <alignment vertical="center"/>
    </xf>
    <xf numFmtId="0" fontId="60" fillId="29"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29" borderId="0" applyNumberFormat="0" applyBorder="0" applyAlignment="0" applyProtection="0">
      <alignment vertical="center"/>
    </xf>
    <xf numFmtId="0" fontId="61" fillId="25" borderId="0" applyNumberFormat="0" applyBorder="0" applyAlignment="0" applyProtection="0">
      <alignment vertical="center"/>
    </xf>
    <xf numFmtId="0" fontId="0"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9" borderId="0" applyNumberFormat="0" applyBorder="0" applyAlignment="0" applyProtection="0">
      <alignment vertical="center"/>
    </xf>
    <xf numFmtId="0" fontId="60" fillId="21"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protection locked="0"/>
    </xf>
    <xf numFmtId="0" fontId="61" fillId="34"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60" fillId="29" borderId="0" applyNumberFormat="0" applyBorder="0" applyAlignment="0" applyProtection="0">
      <alignment vertical="center"/>
    </xf>
    <xf numFmtId="0" fontId="61" fillId="23" borderId="0" applyNumberFormat="0" applyBorder="0" applyAlignment="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60" fillId="29"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0" fillId="0" borderId="0">
      <alignment vertical="center"/>
    </xf>
    <xf numFmtId="0" fontId="60" fillId="26" borderId="0" applyNumberFormat="0" applyBorder="0" applyAlignment="0" applyProtection="0">
      <alignment vertical="center"/>
    </xf>
    <xf numFmtId="0" fontId="13" fillId="0" borderId="0" applyProtection="0">
      <alignment vertical="center"/>
    </xf>
    <xf numFmtId="0" fontId="60" fillId="29" borderId="0" applyNumberFormat="0" applyBorder="0" applyAlignment="0" applyProtection="0">
      <alignment vertical="center"/>
    </xf>
    <xf numFmtId="0" fontId="13" fillId="0" borderId="0">
      <alignment vertical="center"/>
    </xf>
    <xf numFmtId="0" fontId="61" fillId="7"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1" fillId="25" borderId="0" applyNumberFormat="0" applyBorder="0" applyAlignment="0" applyProtection="0">
      <alignment vertical="center"/>
    </xf>
    <xf numFmtId="0" fontId="60" fillId="29" borderId="0" applyNumberFormat="0" applyBorder="0" applyAlignment="0" applyProtection="0">
      <alignment vertical="center"/>
    </xf>
    <xf numFmtId="0" fontId="13" fillId="0" borderId="0" applyProtection="0">
      <alignment vertical="center"/>
    </xf>
    <xf numFmtId="0" fontId="60" fillId="20" borderId="0" applyNumberFormat="0" applyBorder="0" applyAlignment="0" applyProtection="0">
      <alignment vertical="center"/>
    </xf>
    <xf numFmtId="0" fontId="13" fillId="0" borderId="0" applyProtection="0">
      <alignment vertical="center"/>
    </xf>
    <xf numFmtId="0" fontId="60" fillId="20"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0"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1" fillId="25" borderId="0" applyNumberFormat="0" applyBorder="0" applyAlignment="0" applyProtection="0">
      <alignment vertical="center"/>
    </xf>
    <xf numFmtId="0" fontId="60" fillId="29" borderId="0" applyNumberFormat="0" applyBorder="0" applyAlignment="0" applyProtection="0">
      <alignment vertical="center"/>
    </xf>
    <xf numFmtId="0" fontId="8" fillId="0" borderId="0">
      <alignment vertical="center"/>
    </xf>
    <xf numFmtId="0" fontId="60" fillId="29"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7"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30"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8"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60" fillId="2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60" fillId="29"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60" fillId="12" borderId="0" applyNumberFormat="0" applyBorder="0" applyAlignment="0" applyProtection="0">
      <alignment vertical="center"/>
    </xf>
    <xf numFmtId="0" fontId="60" fillId="24" borderId="0" applyNumberFormat="0" applyBorder="0" applyAlignment="0" applyProtection="0">
      <alignment vertical="center"/>
    </xf>
    <xf numFmtId="0" fontId="61" fillId="25" borderId="0" applyNumberFormat="0" applyBorder="0" applyAlignment="0" applyProtection="0">
      <alignment vertical="center"/>
    </xf>
    <xf numFmtId="0" fontId="60" fillId="24"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60" fillId="12" borderId="0" applyNumberFormat="0" applyBorder="0" applyAlignment="0" applyProtection="0">
      <alignment vertical="center"/>
    </xf>
    <xf numFmtId="0" fontId="60" fillId="24" borderId="0" applyNumberFormat="0" applyBorder="0" applyAlignment="0" applyProtection="0">
      <alignment vertical="center"/>
    </xf>
    <xf numFmtId="0" fontId="61" fillId="25" borderId="0" applyNumberFormat="0" applyBorder="0" applyAlignment="0" applyProtection="0">
      <alignment vertical="center"/>
    </xf>
    <xf numFmtId="0" fontId="60" fillId="24" borderId="0" applyNumberFormat="0" applyBorder="0" applyAlignment="0" applyProtection="0">
      <alignment vertical="center"/>
    </xf>
    <xf numFmtId="0" fontId="13" fillId="0" borderId="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8" fillId="0" borderId="0">
      <alignment vertical="center"/>
    </xf>
    <xf numFmtId="0" fontId="60" fillId="30" borderId="0" applyNumberFormat="0" applyBorder="0" applyAlignment="0" applyProtection="0">
      <alignment vertical="center"/>
    </xf>
    <xf numFmtId="0" fontId="13" fillId="0" borderId="0">
      <alignment vertical="center"/>
    </xf>
    <xf numFmtId="0" fontId="8" fillId="0" borderId="0">
      <alignment vertical="center"/>
    </xf>
    <xf numFmtId="0" fontId="60" fillId="21"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pplyProtection="0">
      <alignment vertical="center"/>
    </xf>
    <xf numFmtId="0" fontId="60" fillId="0" borderId="0" applyProtection="0">
      <alignment vertical="center"/>
    </xf>
    <xf numFmtId="0" fontId="61" fillId="34" borderId="0" applyNumberFormat="0" applyBorder="0" applyAlignment="0" applyProtection="0">
      <alignment vertical="center"/>
    </xf>
    <xf numFmtId="0" fontId="60" fillId="30" borderId="0" applyNumberFormat="0" applyBorder="0" applyAlignment="0" applyProtection="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1" borderId="0" applyNumberFormat="0" applyBorder="0" applyAlignment="0" applyProtection="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8" fillId="0" borderId="0">
      <alignment vertical="center"/>
    </xf>
    <xf numFmtId="0" fontId="13" fillId="0" borderId="0">
      <alignment vertical="center"/>
    </xf>
    <xf numFmtId="0" fontId="0" fillId="0" borderId="0">
      <alignment vertical="center"/>
    </xf>
    <xf numFmtId="0" fontId="61" fillId="34"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0" fillId="0" borderId="0">
      <alignment vertical="center"/>
    </xf>
    <xf numFmtId="0" fontId="60" fillId="21" borderId="0" applyNumberFormat="0" applyBorder="0" applyAlignment="0" applyProtection="0">
      <alignment vertical="center"/>
    </xf>
    <xf numFmtId="0" fontId="0" fillId="0" borderId="0">
      <alignment vertical="center"/>
    </xf>
    <xf numFmtId="0" fontId="60" fillId="30" borderId="0" applyNumberFormat="0" applyBorder="0" applyAlignment="0" applyProtection="0">
      <alignment vertical="center"/>
    </xf>
    <xf numFmtId="0" fontId="60" fillId="22" borderId="0" applyNumberFormat="0" applyBorder="0" applyAlignment="0" applyProtection="0">
      <alignment vertical="center"/>
    </xf>
    <xf numFmtId="0" fontId="8" fillId="0" borderId="0">
      <alignment vertical="center"/>
    </xf>
    <xf numFmtId="0" fontId="0" fillId="0" borderId="0">
      <alignment vertical="center"/>
    </xf>
    <xf numFmtId="0" fontId="61" fillId="34"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0" fillId="0" borderId="0">
      <alignment vertical="center"/>
    </xf>
    <xf numFmtId="0" fontId="60" fillId="22" borderId="0" applyNumberFormat="0" applyBorder="0" applyAlignment="0" applyProtection="0">
      <alignment vertical="center"/>
    </xf>
    <xf numFmtId="0" fontId="60" fillId="3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0" fillId="0" borderId="0">
      <alignment vertical="center"/>
    </xf>
    <xf numFmtId="0" fontId="60" fillId="22"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0" fillId="0" borderId="0">
      <alignment vertical="center"/>
    </xf>
    <xf numFmtId="0" fontId="60" fillId="22"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0" fillId="20" borderId="0" applyNumberFormat="0" applyBorder="0" applyAlignment="0" applyProtection="0">
      <alignment vertical="center"/>
    </xf>
    <xf numFmtId="0" fontId="60" fillId="0" borderId="0" applyProtection="0">
      <alignment vertical="center"/>
    </xf>
    <xf numFmtId="0" fontId="60" fillId="9" borderId="0" applyNumberFormat="0" applyBorder="0" applyAlignment="0" applyProtection="0">
      <alignment vertical="center"/>
    </xf>
    <xf numFmtId="0" fontId="0"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61" fillId="13" borderId="0" applyNumberFormat="0" applyBorder="0" applyAlignment="0" applyProtection="0">
      <alignment vertical="center"/>
    </xf>
    <xf numFmtId="0" fontId="0" fillId="0" borderId="0">
      <alignment vertical="center"/>
    </xf>
    <xf numFmtId="0" fontId="60" fillId="22" borderId="0" applyNumberFormat="0" applyBorder="0" applyAlignment="0" applyProtection="0">
      <alignment vertical="center"/>
    </xf>
    <xf numFmtId="0" fontId="60" fillId="26"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82" fillId="0" borderId="23" applyNumberFormat="0" applyFill="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60" fillId="9"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13" fillId="0" borderId="0">
      <alignment vertical="center"/>
    </xf>
    <xf numFmtId="0" fontId="0"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0" fillId="9" borderId="0" applyNumberFormat="0" applyBorder="0" applyAlignment="0" applyProtection="0">
      <alignment vertical="center"/>
    </xf>
    <xf numFmtId="0" fontId="61" fillId="13"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0"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0" fillId="9" borderId="0" applyNumberFormat="0" applyBorder="0" applyAlignment="0" applyProtection="0">
      <alignment vertical="center"/>
    </xf>
    <xf numFmtId="0" fontId="60" fillId="8"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7"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0" borderId="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0" borderId="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0" fillId="9"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0" fillId="0" borderId="0" applyProtection="0">
      <alignment vertical="center"/>
    </xf>
    <xf numFmtId="0" fontId="60" fillId="9" borderId="0" applyNumberFormat="0" applyBorder="0" applyAlignment="0" applyProtection="0">
      <alignment vertical="center"/>
    </xf>
    <xf numFmtId="0" fontId="60" fillId="21"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60" fillId="26"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21" borderId="0" applyNumberFormat="0" applyBorder="0" applyAlignment="0" applyProtection="0">
      <alignment vertical="center"/>
    </xf>
    <xf numFmtId="0" fontId="60" fillId="0" borderId="0" applyProtection="0">
      <alignment vertical="center"/>
    </xf>
    <xf numFmtId="0" fontId="60" fillId="9" borderId="0" applyNumberFormat="0" applyBorder="0" applyAlignment="0" applyProtection="0">
      <alignment vertical="center"/>
    </xf>
    <xf numFmtId="0" fontId="60" fillId="0" borderId="0" applyProtection="0">
      <alignment vertical="center"/>
    </xf>
    <xf numFmtId="0" fontId="84" fillId="0" borderId="24" applyNumberFormat="0" applyFill="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60" fillId="0" borderId="0" applyProtection="0">
      <alignment vertical="center"/>
    </xf>
    <xf numFmtId="0" fontId="60" fillId="9" borderId="0" applyNumberFormat="0" applyBorder="0" applyAlignment="0" applyProtection="0">
      <alignment vertical="center"/>
    </xf>
    <xf numFmtId="0" fontId="0" fillId="0" borderId="0">
      <alignment vertical="center"/>
    </xf>
    <xf numFmtId="0" fontId="60" fillId="12" borderId="0" applyNumberFormat="0" applyBorder="0" applyAlignment="0" applyProtection="0">
      <alignment vertical="center"/>
    </xf>
    <xf numFmtId="0" fontId="60" fillId="0" borderId="0" applyProtection="0">
      <alignment vertical="center"/>
    </xf>
    <xf numFmtId="0" fontId="60" fillId="9" borderId="0" applyNumberFormat="0" applyBorder="0" applyAlignment="0" applyProtection="0">
      <alignment vertical="center"/>
    </xf>
    <xf numFmtId="0" fontId="60" fillId="0" borderId="0" applyProtection="0">
      <alignment vertical="center"/>
    </xf>
    <xf numFmtId="0" fontId="60" fillId="9"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9"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8"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0"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6" fillId="28"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66" fillId="28"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83" fillId="0" borderId="0" applyNumberFormat="0" applyFill="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89" fillId="0" borderId="27" applyNumberFormat="0" applyFill="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89" fillId="0" borderId="27" applyNumberFormat="0" applyFill="0" applyAlignment="0" applyProtection="0">
      <alignment vertical="center"/>
    </xf>
    <xf numFmtId="0" fontId="60" fillId="0" borderId="0" applyProtection="0">
      <alignment vertical="center"/>
    </xf>
    <xf numFmtId="0" fontId="61" fillId="23" borderId="0" applyNumberFormat="0" applyBorder="0" applyAlignment="0" applyProtection="0">
      <alignment vertical="center"/>
    </xf>
    <xf numFmtId="0" fontId="0"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60" fillId="0" borderId="0" applyProtection="0">
      <alignment vertical="center"/>
    </xf>
    <xf numFmtId="0" fontId="61" fillId="23" borderId="0" applyNumberFormat="0" applyBorder="0" applyAlignment="0" applyProtection="0">
      <alignment vertical="center"/>
    </xf>
    <xf numFmtId="0" fontId="13" fillId="0" borderId="0"/>
    <xf numFmtId="0" fontId="17"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17"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60" fillId="9" borderId="0" applyNumberFormat="0" applyBorder="0" applyAlignment="0" applyProtection="0">
      <alignment vertical="center"/>
    </xf>
    <xf numFmtId="0" fontId="60" fillId="0" borderId="0" applyProtection="0">
      <alignment vertical="center"/>
    </xf>
    <xf numFmtId="0" fontId="13" fillId="0" borderId="0" applyProtection="0">
      <alignment vertical="center"/>
    </xf>
    <xf numFmtId="0" fontId="60" fillId="9"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90" fillId="0" borderId="27" applyNumberFormat="0" applyFill="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90" fillId="0" borderId="27" applyNumberFormat="0" applyFill="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0"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60" fillId="20" borderId="0" applyNumberFormat="0" applyBorder="0" applyAlignment="0" applyProtection="0">
      <alignment vertical="center"/>
    </xf>
    <xf numFmtId="0" fontId="60" fillId="0" borderId="0" applyProtection="0">
      <alignment vertical="center"/>
    </xf>
    <xf numFmtId="0" fontId="60" fillId="9"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0" fillId="0" borderId="0" applyProtection="0">
      <alignment vertical="center"/>
    </xf>
    <xf numFmtId="0" fontId="13" fillId="0" borderId="0" applyProtection="0">
      <alignment vertical="center"/>
    </xf>
    <xf numFmtId="0" fontId="60" fillId="9"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pplyProtection="0">
      <alignment vertical="center"/>
    </xf>
    <xf numFmtId="0" fontId="60" fillId="9"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60" fillId="9"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92" fillId="0" borderId="28" applyNumberFormat="0" applyFill="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92" fillId="0" borderId="28" applyNumberFormat="0" applyFill="0" applyAlignment="0" applyProtection="0">
      <alignment vertical="center"/>
    </xf>
    <xf numFmtId="0" fontId="60" fillId="20" borderId="0" applyNumberFormat="0" applyBorder="0" applyAlignment="0" applyProtection="0">
      <alignment vertical="center"/>
    </xf>
    <xf numFmtId="0" fontId="60" fillId="9" borderId="0" applyNumberFormat="0" applyBorder="0" applyAlignment="0" applyProtection="0">
      <alignment vertical="center"/>
    </xf>
    <xf numFmtId="0" fontId="61" fillId="1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1" fillId="63" borderId="0" applyNumberFormat="0" applyBorder="0" applyAlignment="0" applyProtection="0">
      <alignment vertical="center"/>
    </xf>
    <xf numFmtId="0" fontId="61" fillId="10" borderId="0" applyNumberFormat="0" applyBorder="0" applyAlignment="0" applyProtection="0">
      <alignment vertical="center"/>
    </xf>
    <xf numFmtId="0" fontId="60" fillId="0" borderId="0" applyProtection="0">
      <alignment vertical="center"/>
    </xf>
    <xf numFmtId="0" fontId="13" fillId="0" borderId="0" applyProtection="0">
      <alignment vertical="center"/>
    </xf>
    <xf numFmtId="0" fontId="60" fillId="9"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1" fillId="10"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9" borderId="0" applyNumberFormat="0" applyBorder="0" applyAlignment="0" applyProtection="0">
      <alignment vertical="center"/>
    </xf>
    <xf numFmtId="0" fontId="61" fillId="13"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92" fillId="0" borderId="0" applyNumberFormat="0" applyFill="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83" fillId="0" borderId="0" applyNumberFormat="0" applyFill="0" applyBorder="0" applyAlignment="0" applyProtection="0">
      <alignment vertical="center"/>
    </xf>
    <xf numFmtId="0" fontId="60" fillId="5" borderId="0" applyNumberFormat="0" applyBorder="0" applyAlignment="0" applyProtection="0">
      <alignment vertical="center"/>
    </xf>
    <xf numFmtId="0" fontId="60" fillId="12" borderId="0" applyNumberFormat="0" applyBorder="0" applyAlignment="0" applyProtection="0">
      <alignment vertical="center"/>
    </xf>
    <xf numFmtId="0" fontId="60" fillId="9" borderId="0" applyNumberFormat="0" applyBorder="0" applyAlignment="0" applyProtection="0">
      <alignment vertical="center"/>
    </xf>
    <xf numFmtId="0" fontId="60" fillId="12" borderId="0" applyNumberFormat="0" applyBorder="0" applyAlignment="0" applyProtection="0">
      <alignment vertical="center"/>
    </xf>
    <xf numFmtId="0" fontId="60" fillId="9" borderId="0" applyNumberFormat="0" applyBorder="0" applyAlignment="0" applyProtection="0">
      <alignment vertical="center"/>
    </xf>
    <xf numFmtId="0" fontId="60" fillId="5" borderId="0" applyNumberFormat="0" applyBorder="0" applyAlignment="0" applyProtection="0">
      <alignment vertical="center"/>
    </xf>
    <xf numFmtId="0" fontId="60" fillId="12" borderId="0" applyNumberFormat="0" applyBorder="0" applyAlignment="0" applyProtection="0">
      <alignment vertical="center"/>
    </xf>
    <xf numFmtId="0" fontId="60" fillId="9" borderId="0" applyNumberFormat="0" applyBorder="0" applyAlignment="0" applyProtection="0">
      <alignment vertical="center"/>
    </xf>
    <xf numFmtId="0" fontId="60" fillId="12"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60" fillId="26" borderId="0" applyNumberFormat="0" applyBorder="0" applyAlignment="0" applyProtection="0">
      <alignment vertical="center"/>
    </xf>
    <xf numFmtId="0" fontId="60" fillId="9" borderId="0" applyNumberFormat="0" applyBorder="0" applyAlignment="0" applyProtection="0">
      <alignment vertical="center"/>
    </xf>
    <xf numFmtId="0" fontId="60" fillId="14" borderId="0" applyNumberFormat="0" applyBorder="0" applyAlignment="0" applyProtection="0">
      <alignment vertical="center"/>
    </xf>
    <xf numFmtId="0" fontId="60" fillId="5"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8" fillId="0" borderId="0">
      <alignment vertical="center"/>
    </xf>
    <xf numFmtId="0" fontId="60" fillId="5"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0" fillId="12"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8" fillId="0" borderId="0">
      <alignment vertical="center"/>
    </xf>
    <xf numFmtId="0" fontId="60" fillId="5"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0"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8" fillId="0" borderId="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1" fillId="34" borderId="0" applyNumberFormat="0" applyBorder="0" applyAlignment="0" applyProtection="0">
      <alignment vertical="center"/>
    </xf>
    <xf numFmtId="0" fontId="60" fillId="20"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20"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8"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0" fillId="22"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60" fillId="9"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60" fillId="9"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0" fillId="20" borderId="0" applyNumberFormat="0" applyBorder="0" applyAlignment="0" applyProtection="0">
      <alignment vertical="center"/>
    </xf>
    <xf numFmtId="0" fontId="60" fillId="14" borderId="0" applyNumberFormat="0" applyBorder="0" applyAlignment="0" applyProtection="0">
      <alignment vertical="center"/>
    </xf>
    <xf numFmtId="0" fontId="60" fillId="0" borderId="0" applyProtection="0">
      <alignment vertical="center"/>
    </xf>
    <xf numFmtId="0" fontId="0" fillId="0" borderId="0">
      <alignment vertical="center"/>
    </xf>
    <xf numFmtId="0" fontId="60" fillId="22" borderId="0" applyNumberFormat="0" applyBorder="0" applyAlignment="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60" fillId="9"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60" fillId="9" borderId="0" applyNumberFormat="0" applyBorder="0" applyAlignment="0" applyProtection="0">
      <alignment vertical="center"/>
    </xf>
    <xf numFmtId="0" fontId="61" fillId="13" borderId="0" applyNumberFormat="0" applyBorder="0" applyAlignment="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0" fillId="9"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60" fillId="9" borderId="0" applyNumberFormat="0" applyBorder="0" applyAlignment="0" applyProtection="0">
      <alignment vertical="center"/>
    </xf>
    <xf numFmtId="0" fontId="13" fillId="0" borderId="0">
      <alignment vertical="center"/>
    </xf>
    <xf numFmtId="0" fontId="0" fillId="0" borderId="0">
      <alignment vertical="center"/>
    </xf>
    <xf numFmtId="0" fontId="60" fillId="9" borderId="0" applyNumberFormat="0" applyBorder="0" applyAlignment="0" applyProtection="0">
      <alignment vertical="center"/>
    </xf>
    <xf numFmtId="0" fontId="13" fillId="0" borderId="0">
      <alignment vertical="center"/>
    </xf>
    <xf numFmtId="0" fontId="13" fillId="0" borderId="0">
      <alignment vertical="center"/>
    </xf>
    <xf numFmtId="0" fontId="60" fillId="9" borderId="0" applyNumberFormat="0" applyBorder="0" applyAlignment="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13" fillId="0" borderId="0" applyProtection="0">
      <alignment vertical="center"/>
    </xf>
    <xf numFmtId="0" fontId="60" fillId="5"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62" borderId="0" applyNumberFormat="0" applyBorder="0" applyAlignment="0" applyProtection="0">
      <alignment vertical="center"/>
    </xf>
    <xf numFmtId="0" fontId="13" fillId="0" borderId="0">
      <alignment vertical="center"/>
    </xf>
    <xf numFmtId="0" fontId="13" fillId="0" borderId="0">
      <alignment vertical="center"/>
    </xf>
    <xf numFmtId="0" fontId="60" fillId="6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61" fillId="10" borderId="0" applyNumberFormat="0" applyBorder="0" applyAlignment="0" applyProtection="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13" fillId="0" borderId="0">
      <alignment vertical="center"/>
    </xf>
    <xf numFmtId="0" fontId="13" fillId="0" borderId="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81" fillId="0" borderId="0" applyNumberFormat="0" applyFill="0" applyBorder="0" applyAlignment="0" applyProtection="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61" fillId="34" borderId="0" applyNumberFormat="0" applyBorder="0" applyAlignment="0" applyProtection="0">
      <alignment vertical="center"/>
    </xf>
    <xf numFmtId="0" fontId="0" fillId="0" borderId="0">
      <alignment vertical="center"/>
    </xf>
    <xf numFmtId="0" fontId="60" fillId="62" borderId="0" applyNumberFormat="0" applyBorder="0" applyAlignment="0" applyProtection="0">
      <alignment vertical="center"/>
    </xf>
    <xf numFmtId="0" fontId="0" fillId="0" borderId="0">
      <alignment vertical="center"/>
    </xf>
    <xf numFmtId="0" fontId="60" fillId="62" borderId="0" applyNumberFormat="0" applyBorder="0" applyAlignment="0" applyProtection="0">
      <alignment vertical="center"/>
    </xf>
    <xf numFmtId="0" fontId="61" fillId="34" borderId="0" applyNumberFormat="0" applyBorder="0" applyAlignment="0" applyProtection="0">
      <alignment vertical="center"/>
    </xf>
    <xf numFmtId="0" fontId="0" fillId="0" borderId="0">
      <alignment vertical="center"/>
    </xf>
    <xf numFmtId="0" fontId="60" fillId="62" borderId="0" applyNumberFormat="0" applyBorder="0" applyAlignment="0" applyProtection="0">
      <alignment vertical="center"/>
    </xf>
    <xf numFmtId="0" fontId="0" fillId="0" borderId="0">
      <alignment vertical="center"/>
    </xf>
    <xf numFmtId="0" fontId="60" fillId="62" borderId="0" applyNumberFormat="0" applyBorder="0" applyAlignment="0" applyProtection="0">
      <alignment vertical="center"/>
    </xf>
    <xf numFmtId="0" fontId="60" fillId="20" borderId="0" applyNumberFormat="0" applyBorder="0" applyAlignment="0" applyProtection="0">
      <alignment vertical="center"/>
    </xf>
    <xf numFmtId="0" fontId="61" fillId="23" borderId="0" applyNumberFormat="0" applyBorder="0" applyAlignment="0" applyProtection="0">
      <alignment vertical="center"/>
    </xf>
    <xf numFmtId="0" fontId="0" fillId="0" borderId="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13" fillId="0" borderId="0">
      <alignment vertical="center"/>
    </xf>
    <xf numFmtId="0" fontId="60" fillId="62"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12" borderId="0" applyNumberFormat="0" applyBorder="0" applyAlignment="0" applyProtection="0">
      <alignment vertical="center"/>
    </xf>
    <xf numFmtId="0" fontId="0" fillId="0" borderId="0">
      <alignment vertical="center"/>
    </xf>
    <xf numFmtId="0" fontId="8" fillId="0" borderId="0">
      <alignment vertical="center"/>
    </xf>
    <xf numFmtId="0" fontId="13" fillId="0" borderId="0" applyProtection="0">
      <alignment vertical="center"/>
    </xf>
    <xf numFmtId="0" fontId="60" fillId="12" borderId="0" applyNumberFormat="0" applyBorder="0" applyAlignment="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0" fillId="12" borderId="0" applyNumberFormat="0" applyBorder="0" applyAlignment="0" applyProtection="0">
      <alignment vertical="center"/>
    </xf>
    <xf numFmtId="0" fontId="13" fillId="0" borderId="0" applyProtection="0">
      <alignment vertical="center"/>
    </xf>
    <xf numFmtId="0" fontId="60" fillId="62" borderId="0" applyNumberFormat="0" applyBorder="0" applyAlignment="0" applyProtection="0">
      <alignment vertical="center"/>
    </xf>
    <xf numFmtId="0" fontId="0" fillId="0" borderId="0">
      <alignment vertical="center"/>
    </xf>
    <xf numFmtId="0" fontId="8" fillId="0" borderId="0">
      <alignment vertical="center"/>
    </xf>
    <xf numFmtId="0" fontId="13" fillId="0" borderId="0" applyProtection="0">
      <alignment vertical="center"/>
    </xf>
    <xf numFmtId="0" fontId="60" fillId="62" borderId="0" applyNumberFormat="0" applyBorder="0" applyAlignment="0" applyProtection="0">
      <alignment vertical="center"/>
    </xf>
    <xf numFmtId="0" fontId="61" fillId="25" borderId="0" applyNumberFormat="0" applyBorder="0" applyAlignment="0" applyProtection="0">
      <alignment vertical="center"/>
    </xf>
    <xf numFmtId="0" fontId="60" fillId="12"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12" borderId="0" applyNumberFormat="0" applyBorder="0" applyAlignment="0" applyProtection="0">
      <alignment vertical="center"/>
    </xf>
    <xf numFmtId="0" fontId="61" fillId="30"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60" fillId="8"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60" fillId="12" borderId="0" applyNumberFormat="0" applyBorder="0" applyAlignment="0" applyProtection="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8"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8" fillId="0" borderId="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60" fillId="12"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8" fillId="0" borderId="0">
      <alignment vertical="center"/>
    </xf>
    <xf numFmtId="0" fontId="0"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8" fillId="0" borderId="0">
      <alignment vertical="center"/>
    </xf>
    <xf numFmtId="0" fontId="0" fillId="0" borderId="0">
      <alignment vertical="center"/>
    </xf>
    <xf numFmtId="0" fontId="60" fillId="12"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60" fillId="12" borderId="0" applyNumberFormat="0" applyBorder="0" applyAlignment="0" applyProtection="0">
      <alignment vertical="center"/>
    </xf>
    <xf numFmtId="0" fontId="61" fillId="34"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0" fillId="0" borderId="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0" fillId="0" borderId="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60" fillId="12"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60" fillId="12"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60" fillId="12" borderId="0" applyNumberFormat="0" applyBorder="0" applyAlignment="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2" borderId="0" applyNumberFormat="0" applyBorder="0" applyAlignment="0" applyProtection="0">
      <alignment vertical="center"/>
    </xf>
    <xf numFmtId="0" fontId="60" fillId="26"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60" fillId="12"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pplyProtection="0">
      <alignment vertical="center"/>
    </xf>
    <xf numFmtId="0" fontId="60" fillId="12" borderId="0" applyNumberFormat="0" applyBorder="0" applyAlignment="0" applyProtection="0">
      <alignment vertical="center"/>
    </xf>
    <xf numFmtId="0" fontId="13" fillId="0" borderId="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8" fillId="0" borderId="0">
      <alignment vertical="center"/>
    </xf>
    <xf numFmtId="0" fontId="13" fillId="0" borderId="0">
      <alignment vertical="center"/>
    </xf>
    <xf numFmtId="0" fontId="60" fillId="8" borderId="0" applyNumberFormat="0" applyBorder="0" applyAlignment="0" applyProtection="0">
      <alignment vertical="center"/>
    </xf>
    <xf numFmtId="0" fontId="60" fillId="12" borderId="0" applyNumberFormat="0" applyBorder="0" applyAlignment="0" applyProtection="0">
      <alignment vertical="center"/>
    </xf>
    <xf numFmtId="0" fontId="8" fillId="0" borderId="0">
      <alignment vertical="center"/>
    </xf>
    <xf numFmtId="0" fontId="60" fillId="8" borderId="0" applyNumberFormat="0" applyBorder="0" applyAlignment="0" applyProtection="0">
      <alignment vertical="center"/>
    </xf>
    <xf numFmtId="0" fontId="0" fillId="0" borderId="0">
      <alignment vertical="center"/>
    </xf>
    <xf numFmtId="0" fontId="60" fillId="12" borderId="0" applyNumberFormat="0" applyBorder="0" applyAlignment="0" applyProtection="0">
      <alignment vertical="center"/>
    </xf>
    <xf numFmtId="0" fontId="13" fillId="0" borderId="0" applyProtection="0">
      <alignment vertical="center"/>
    </xf>
    <xf numFmtId="0" fontId="60" fillId="12" borderId="0" applyNumberFormat="0" applyBorder="0" applyAlignment="0" applyProtection="0">
      <alignment vertical="center"/>
    </xf>
    <xf numFmtId="0" fontId="13" fillId="0" borderId="0">
      <alignment vertical="center"/>
    </xf>
    <xf numFmtId="0" fontId="17"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12" borderId="0" applyNumberFormat="0" applyBorder="0" applyAlignment="0" applyProtection="0">
      <alignment vertical="center"/>
    </xf>
    <xf numFmtId="0" fontId="60" fillId="8" borderId="0" applyNumberFormat="0" applyBorder="0" applyAlignment="0" applyProtection="0">
      <alignment vertical="center"/>
    </xf>
    <xf numFmtId="0" fontId="0" fillId="0" borderId="0">
      <alignment vertical="center"/>
    </xf>
    <xf numFmtId="0" fontId="60" fillId="12" borderId="0" applyNumberFormat="0" applyBorder="0" applyAlignment="0" applyProtection="0">
      <alignment vertical="center"/>
    </xf>
    <xf numFmtId="0" fontId="13" fillId="0" borderId="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0" fillId="0" borderId="0">
      <alignment vertical="center"/>
    </xf>
    <xf numFmtId="0" fontId="60" fillId="12" borderId="0" applyNumberFormat="0" applyBorder="0" applyAlignment="0" applyProtection="0">
      <alignment vertical="center"/>
    </xf>
    <xf numFmtId="0" fontId="13" fillId="0" borderId="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0"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5"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26"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0" fillId="0" borderId="0">
      <alignment vertical="center"/>
    </xf>
    <xf numFmtId="0" fontId="60" fillId="12"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0" fillId="0" borderId="0">
      <alignment vertical="center"/>
    </xf>
    <xf numFmtId="0" fontId="60" fillId="12" borderId="0" applyNumberFormat="0" applyBorder="0" applyAlignment="0" applyProtection="0">
      <alignment vertical="center"/>
    </xf>
    <xf numFmtId="0" fontId="60" fillId="14"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0"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5"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0"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0"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60" fillId="20"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3" fillId="0" borderId="0" applyProtection="0">
      <alignment vertical="center"/>
    </xf>
    <xf numFmtId="0" fontId="60" fillId="12" borderId="0" applyNumberFormat="0" applyBorder="0" applyAlignment="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13" fillId="0" borderId="0">
      <alignment vertical="center"/>
    </xf>
    <xf numFmtId="0" fontId="60" fillId="12" borderId="0" applyNumberFormat="0" applyBorder="0" applyAlignment="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60" fillId="12"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12" borderId="0" applyNumberFormat="0" applyBorder="0" applyAlignment="0" applyProtection="0">
      <alignment vertical="center"/>
    </xf>
    <xf numFmtId="0" fontId="60" fillId="26" borderId="0" applyNumberFormat="0" applyBorder="0" applyAlignment="0" applyProtection="0">
      <alignment vertical="center"/>
    </xf>
    <xf numFmtId="0" fontId="60" fillId="62" borderId="0" applyNumberFormat="0" applyBorder="0" applyAlignment="0" applyProtection="0">
      <alignment vertical="center"/>
    </xf>
    <xf numFmtId="0" fontId="61" fillId="34" borderId="0" applyNumberFormat="0" applyBorder="0" applyAlignment="0" applyProtection="0">
      <alignment vertical="center"/>
    </xf>
    <xf numFmtId="0" fontId="61" fillId="25" borderId="0" applyNumberFormat="0" applyBorder="0" applyAlignment="0" applyProtection="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13" fillId="0" borderId="0">
      <alignment vertical="center"/>
    </xf>
    <xf numFmtId="0" fontId="13" fillId="0" borderId="0">
      <alignment vertical="center"/>
    </xf>
    <xf numFmtId="0" fontId="60" fillId="26" borderId="0" applyNumberFormat="0" applyBorder="0" applyAlignment="0" applyProtection="0">
      <alignment vertical="center"/>
    </xf>
    <xf numFmtId="0" fontId="61" fillId="34" borderId="0" applyNumberFormat="0" applyBorder="0" applyAlignment="0" applyProtection="0">
      <alignment vertical="center"/>
    </xf>
    <xf numFmtId="0" fontId="61" fillId="25" borderId="0" applyNumberFormat="0" applyBorder="0" applyAlignment="0" applyProtection="0">
      <alignment vertical="center"/>
    </xf>
    <xf numFmtId="0" fontId="60" fillId="62" borderId="0" applyNumberFormat="0" applyBorder="0" applyAlignment="0" applyProtection="0">
      <alignment vertical="center"/>
    </xf>
    <xf numFmtId="0" fontId="60" fillId="62"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60" fillId="62" borderId="0" applyNumberFormat="0" applyBorder="0" applyAlignment="0" applyProtection="0">
      <alignment vertical="center"/>
    </xf>
    <xf numFmtId="0" fontId="8" fillId="0" borderId="0">
      <alignment vertical="center"/>
    </xf>
    <xf numFmtId="0" fontId="60" fillId="62"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0" fillId="0" borderId="0">
      <alignment vertical="center"/>
    </xf>
    <xf numFmtId="0" fontId="60" fillId="62" borderId="0" applyNumberFormat="0" applyBorder="0" applyAlignment="0" applyProtection="0">
      <alignment vertical="center"/>
    </xf>
    <xf numFmtId="0" fontId="8" fillId="0" borderId="0">
      <alignment vertical="center"/>
    </xf>
    <xf numFmtId="0" fontId="60" fillId="6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60" fillId="62" borderId="0" applyNumberFormat="0" applyBorder="0" applyAlignment="0" applyProtection="0">
      <alignment vertical="center"/>
    </xf>
    <xf numFmtId="0" fontId="13" fillId="0" borderId="0">
      <alignment vertical="center"/>
    </xf>
    <xf numFmtId="0" fontId="60" fillId="62" borderId="0" applyNumberFormat="0" applyBorder="0" applyAlignment="0" applyProtection="0">
      <alignment vertical="center"/>
    </xf>
    <xf numFmtId="0" fontId="13" fillId="0" borderId="0">
      <alignment vertical="center"/>
    </xf>
    <xf numFmtId="0" fontId="60" fillId="62" borderId="0" applyNumberFormat="0" applyBorder="0" applyAlignment="0" applyProtection="0">
      <alignment vertical="center"/>
    </xf>
    <xf numFmtId="0" fontId="13" fillId="0" borderId="0">
      <alignment vertical="center"/>
    </xf>
    <xf numFmtId="0" fontId="60" fillId="62" borderId="0" applyNumberFormat="0" applyBorder="0" applyAlignment="0" applyProtection="0">
      <alignment vertical="center"/>
    </xf>
    <xf numFmtId="0" fontId="60" fillId="21"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1" fillId="25" borderId="0" applyNumberFormat="0" applyBorder="0" applyAlignment="0" applyProtection="0">
      <alignment vertical="center"/>
    </xf>
    <xf numFmtId="0" fontId="60" fillId="21"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1" fillId="25"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pplyProtection="0">
      <alignment vertical="center"/>
    </xf>
    <xf numFmtId="0" fontId="60" fillId="22" borderId="0" applyNumberFormat="0" applyBorder="0" applyAlignment="0" applyProtection="0">
      <alignment vertical="center"/>
    </xf>
    <xf numFmtId="0" fontId="13" fillId="0" borderId="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pplyProtection="0">
      <alignment vertical="center"/>
    </xf>
    <xf numFmtId="0" fontId="60" fillId="22"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6" fillId="28" borderId="0" applyNumberFormat="0" applyBorder="0" applyAlignment="0" applyProtection="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84" fillId="0" borderId="24" applyNumberFormat="0" applyFill="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84" fillId="0" borderId="24" applyNumberFormat="0" applyFill="0" applyAlignment="0" applyProtection="0">
      <alignment vertical="center"/>
    </xf>
    <xf numFmtId="0" fontId="60" fillId="21" borderId="0" applyNumberFormat="0" applyBorder="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1" borderId="0" applyNumberFormat="0" applyBorder="0" applyAlignment="0" applyProtection="0">
      <alignment vertical="center"/>
    </xf>
    <xf numFmtId="0" fontId="60" fillId="22" borderId="0" applyNumberFormat="0" applyBorder="0" applyAlignment="0" applyProtection="0">
      <alignment vertical="center"/>
    </xf>
    <xf numFmtId="0" fontId="13" fillId="0" borderId="0" applyProtection="0">
      <alignment vertical="center"/>
    </xf>
    <xf numFmtId="0" fontId="60" fillId="22"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6" borderId="0" applyNumberFormat="0" applyBorder="0" applyAlignment="0" applyProtection="0">
      <alignment vertical="center"/>
    </xf>
    <xf numFmtId="0" fontId="60" fillId="21" borderId="0" applyNumberFormat="0" applyBorder="0" applyAlignment="0" applyProtection="0">
      <alignment vertical="center"/>
    </xf>
    <xf numFmtId="0" fontId="83" fillId="0" borderId="0" applyNumberFormat="0" applyFill="0" applyBorder="0" applyAlignment="0" applyProtection="0">
      <alignment vertical="center"/>
    </xf>
    <xf numFmtId="0" fontId="60" fillId="26"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8" fillId="0" borderId="0">
      <alignment vertical="center"/>
    </xf>
    <xf numFmtId="0" fontId="8" fillId="0" borderId="0">
      <alignment vertical="center"/>
    </xf>
    <xf numFmtId="0" fontId="60" fillId="21" borderId="0" applyNumberFormat="0" applyBorder="0" applyAlignment="0" applyProtection="0">
      <alignment vertical="center"/>
    </xf>
    <xf numFmtId="0" fontId="60" fillId="26" borderId="0" applyNumberFormat="0" applyBorder="0" applyAlignment="0" applyProtection="0">
      <alignment vertical="center"/>
    </xf>
    <xf numFmtId="0" fontId="60" fillId="21" borderId="0" applyNumberFormat="0" applyBorder="0" applyAlignment="0" applyProtection="0">
      <alignment vertical="center"/>
    </xf>
    <xf numFmtId="0" fontId="60" fillId="26"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6"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8" fillId="0" borderId="0">
      <alignment vertical="center"/>
    </xf>
    <xf numFmtId="0" fontId="61" fillId="25" borderId="0" applyNumberFormat="0" applyBorder="0" applyAlignment="0" applyProtection="0">
      <alignment vertical="center"/>
    </xf>
    <xf numFmtId="0" fontId="60" fillId="21" borderId="0" applyNumberFormat="0" applyBorder="0" applyAlignment="0" applyProtection="0">
      <alignment vertical="center"/>
    </xf>
    <xf numFmtId="0" fontId="60" fillId="26"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8" fillId="0" borderId="0">
      <alignment vertical="center"/>
    </xf>
    <xf numFmtId="0" fontId="60" fillId="26"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60" fillId="8"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0" fillId="21" borderId="0" applyNumberFormat="0" applyBorder="0" applyAlignment="0" applyProtection="0">
      <alignment vertical="center"/>
    </xf>
    <xf numFmtId="0" fontId="60" fillId="8"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1" fillId="13" borderId="0" applyNumberFormat="0" applyBorder="0" applyAlignment="0" applyProtection="0">
      <alignment vertical="center"/>
    </xf>
    <xf numFmtId="0" fontId="13" fillId="0" borderId="0" applyProtection="0">
      <alignment vertical="center"/>
    </xf>
    <xf numFmtId="0" fontId="60" fillId="5"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1" fillId="13" borderId="0" applyNumberFormat="0" applyBorder="0" applyAlignment="0" applyProtection="0">
      <alignment vertical="center"/>
    </xf>
    <xf numFmtId="0" fontId="60" fillId="5"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1" fillId="13" borderId="0" applyNumberFormat="0" applyBorder="0" applyAlignment="0" applyProtection="0">
      <alignment vertical="center"/>
    </xf>
    <xf numFmtId="0" fontId="60" fillId="5"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91" fillId="52"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1" fillId="25"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0" borderId="0" applyProtection="0">
      <alignment vertical="center"/>
    </xf>
    <xf numFmtId="0" fontId="61" fillId="34" borderId="0" applyNumberFormat="0" applyBorder="0" applyAlignment="0" applyProtection="0">
      <alignment vertical="center"/>
    </xf>
    <xf numFmtId="0" fontId="60" fillId="21" borderId="0" applyNumberFormat="0" applyBorder="0" applyAlignment="0" applyProtection="0">
      <alignment vertical="center"/>
    </xf>
    <xf numFmtId="0" fontId="61" fillId="23" borderId="0" applyNumberFormat="0" applyBorder="0" applyAlignment="0" applyProtection="0">
      <alignment vertical="center"/>
    </xf>
    <xf numFmtId="0" fontId="60" fillId="21" borderId="0" applyNumberFormat="0" applyBorder="0" applyAlignment="0" applyProtection="0">
      <alignment vertical="center"/>
    </xf>
    <xf numFmtId="0" fontId="61" fillId="13"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1" fillId="25" borderId="0" applyNumberFormat="0" applyBorder="0" applyAlignment="0" applyProtection="0">
      <alignment vertical="center"/>
    </xf>
    <xf numFmtId="0" fontId="60" fillId="21" borderId="0" applyNumberFormat="0" applyBorder="0" applyAlignment="0" applyProtection="0">
      <alignment vertical="center"/>
    </xf>
    <xf numFmtId="0" fontId="60" fillId="0" borderId="0" applyProtection="0">
      <alignment vertical="center"/>
    </xf>
    <xf numFmtId="0" fontId="61" fillId="34"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0" fillId="7" borderId="0" applyNumberFormat="0" applyBorder="0" applyAlignment="0" applyProtection="0">
      <alignment vertical="center"/>
    </xf>
    <xf numFmtId="0" fontId="8" fillId="0" borderId="0">
      <alignment vertical="center"/>
    </xf>
    <xf numFmtId="0" fontId="60" fillId="30" borderId="0" applyNumberFormat="0" applyBorder="0" applyAlignment="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0" fillId="0" borderId="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61" fillId="31"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82" fillId="0" borderId="23" applyNumberFormat="0" applyFill="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60" fillId="0" borderId="0" applyProtection="0">
      <alignment vertical="center"/>
    </xf>
    <xf numFmtId="0" fontId="61" fillId="23" borderId="0" applyNumberFormat="0" applyBorder="0" applyAlignment="0" applyProtection="0">
      <alignment vertical="center"/>
    </xf>
    <xf numFmtId="0" fontId="60" fillId="21" borderId="0" applyNumberFormat="0" applyBorder="0" applyAlignment="0" applyProtection="0">
      <alignment vertical="center"/>
    </xf>
    <xf numFmtId="0" fontId="60" fillId="21"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0" fillId="0" borderId="0" applyProtection="0">
      <alignment vertical="center"/>
    </xf>
    <xf numFmtId="0" fontId="82" fillId="0" borderId="23" applyNumberFormat="0" applyFill="0" applyAlignment="0" applyProtection="0">
      <alignment vertical="center"/>
    </xf>
    <xf numFmtId="0" fontId="13" fillId="0" borderId="0" applyProtection="0">
      <alignment vertical="center"/>
    </xf>
    <xf numFmtId="0" fontId="13" fillId="0" borderId="0">
      <alignment vertical="center"/>
    </xf>
    <xf numFmtId="0" fontId="60" fillId="21" borderId="0" applyNumberFormat="0" applyBorder="0" applyAlignment="0" applyProtection="0">
      <alignment vertical="center"/>
    </xf>
    <xf numFmtId="0" fontId="60" fillId="0" borderId="0" applyProtection="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79" fillId="0" borderId="0" applyNumberFormat="0" applyFill="0" applyBorder="0" applyAlignment="0" applyProtection="0">
      <alignment vertical="center"/>
    </xf>
    <xf numFmtId="0" fontId="60" fillId="2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0" fillId="21" borderId="0" applyNumberFormat="0" applyBorder="0" applyAlignment="0" applyProtection="0">
      <alignment vertical="center"/>
    </xf>
    <xf numFmtId="0" fontId="60" fillId="0" borderId="0" applyProtection="0">
      <alignment vertical="center"/>
    </xf>
    <xf numFmtId="0" fontId="81" fillId="0" borderId="25" applyNumberFormat="0" applyFill="0" applyAlignment="0" applyProtection="0">
      <alignment vertical="center"/>
    </xf>
    <xf numFmtId="0" fontId="13" fillId="0" borderId="0">
      <alignment vertical="center"/>
    </xf>
    <xf numFmtId="0" fontId="13" fillId="0" borderId="0">
      <alignment vertical="center"/>
    </xf>
    <xf numFmtId="0" fontId="60" fillId="21" borderId="0" applyNumberFormat="0" applyBorder="0" applyAlignment="0" applyProtection="0">
      <alignment vertical="center"/>
    </xf>
    <xf numFmtId="0" fontId="60" fillId="0" borderId="0" applyProtection="0">
      <alignment vertical="center"/>
    </xf>
    <xf numFmtId="0" fontId="81" fillId="0" borderId="25" applyNumberFormat="0" applyFill="0" applyAlignment="0" applyProtection="0">
      <alignment vertical="center"/>
    </xf>
    <xf numFmtId="0" fontId="60" fillId="20" borderId="0" applyNumberFormat="0" applyBorder="0" applyAlignment="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81" fillId="0" borderId="25" applyNumberFormat="0" applyFill="0" applyAlignment="0" applyProtection="0">
      <alignment vertical="center"/>
    </xf>
    <xf numFmtId="0" fontId="60" fillId="20" borderId="0" applyNumberFormat="0" applyBorder="0" applyAlignment="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81" fillId="0" borderId="25" applyNumberFormat="0" applyFill="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21"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pplyProtection="0">
      <alignment vertical="center"/>
    </xf>
    <xf numFmtId="0" fontId="60" fillId="21"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14" borderId="0" applyNumberFormat="0" applyBorder="0" applyAlignment="0" applyProtection="0">
      <alignment vertical="center"/>
    </xf>
    <xf numFmtId="0" fontId="60" fillId="26" borderId="0" applyNumberFormat="0" applyBorder="0" applyAlignment="0" applyProtection="0">
      <alignment vertical="center"/>
    </xf>
    <xf numFmtId="0" fontId="60" fillId="7" borderId="0" applyNumberFormat="0" applyBorder="0" applyAlignment="0" applyProtection="0">
      <alignment vertical="center"/>
    </xf>
    <xf numFmtId="0" fontId="60" fillId="20" borderId="0" applyNumberFormat="0" applyBorder="0" applyAlignment="0" applyProtection="0">
      <alignment vertical="center"/>
    </xf>
    <xf numFmtId="0" fontId="60" fillId="7"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14" borderId="0" applyNumberFormat="0" applyBorder="0" applyAlignment="0" applyProtection="0">
      <alignment vertical="center"/>
    </xf>
    <xf numFmtId="0" fontId="60" fillId="26" borderId="0" applyNumberFormat="0" applyBorder="0" applyAlignment="0" applyProtection="0">
      <alignment vertical="center"/>
    </xf>
    <xf numFmtId="0" fontId="60" fillId="5"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5"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83" fillId="0" borderId="0" applyNumberFormat="0" applyFill="0" applyBorder="0" applyAlignment="0" applyProtection="0">
      <alignment vertical="center"/>
    </xf>
    <xf numFmtId="0" fontId="60" fillId="26" borderId="0" applyNumberFormat="0" applyBorder="0" applyAlignment="0" applyProtection="0">
      <alignment vertical="center"/>
    </xf>
    <xf numFmtId="0" fontId="83" fillId="0" borderId="0" applyNumberFormat="0" applyFill="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83" fillId="0" borderId="0" applyNumberFormat="0" applyFill="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60" fillId="20"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0" fillId="0" borderId="0">
      <alignment vertical="center"/>
    </xf>
    <xf numFmtId="0" fontId="66" fillId="28"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83" fillId="0" borderId="0" applyNumberFormat="0" applyFill="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26" borderId="0" applyNumberFormat="0" applyBorder="0" applyAlignment="0" applyProtection="0">
      <alignment vertical="center"/>
    </xf>
    <xf numFmtId="0" fontId="60" fillId="8" borderId="0" applyNumberFormat="0" applyBorder="0" applyAlignment="0" applyProtection="0">
      <alignment vertical="center"/>
    </xf>
    <xf numFmtId="0" fontId="61" fillId="34" borderId="0" applyNumberFormat="0" applyBorder="0" applyAlignment="0" applyProtection="0">
      <alignment vertical="center"/>
    </xf>
    <xf numFmtId="0" fontId="60"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14" borderId="0" applyNumberFormat="0" applyBorder="0" applyAlignment="0" applyProtection="0">
      <alignment vertical="center"/>
    </xf>
    <xf numFmtId="0" fontId="60" fillId="0" borderId="0" applyProtection="0">
      <alignment vertical="center"/>
    </xf>
    <xf numFmtId="0" fontId="60" fillId="26"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8"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60" fillId="0" borderId="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61" fillId="63"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0" fillId="26"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61" fillId="31" borderId="0" applyNumberFormat="0" applyBorder="0" applyAlignment="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pplyProtection="0">
      <alignment vertical="center"/>
    </xf>
    <xf numFmtId="0" fontId="13" fillId="0" borderId="0">
      <alignment vertical="center"/>
    </xf>
    <xf numFmtId="0" fontId="60" fillId="26"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6"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1" fillId="10" borderId="0" applyNumberFormat="0" applyBorder="0" applyAlignment="0" applyProtection="0">
      <alignment vertical="center"/>
    </xf>
    <xf numFmtId="0" fontId="60" fillId="26" borderId="0" applyNumberFormat="0" applyBorder="0" applyAlignment="0" applyProtection="0">
      <alignment vertical="center"/>
    </xf>
    <xf numFmtId="0" fontId="13" fillId="0" borderId="0">
      <alignment vertical="center"/>
    </xf>
    <xf numFmtId="0" fontId="13" fillId="0" borderId="0">
      <alignment vertical="center"/>
    </xf>
    <xf numFmtId="0" fontId="60" fillId="7" borderId="0" applyNumberFormat="0" applyBorder="0" applyAlignment="0" applyProtection="0">
      <alignment vertical="center"/>
    </xf>
    <xf numFmtId="0" fontId="61" fillId="31"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0" fillId="7"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60"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60" fillId="7" borderId="0" applyNumberFormat="0" applyBorder="0" applyAlignment="0" applyProtection="0">
      <alignment vertical="center"/>
    </xf>
    <xf numFmtId="0" fontId="60" fillId="14"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30"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0" fillId="30"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1" fillId="10" borderId="0" applyNumberFormat="0" applyBorder="0" applyAlignment="0" applyProtection="0">
      <alignment vertical="center"/>
    </xf>
    <xf numFmtId="0" fontId="8" fillId="0" borderId="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5" borderId="0" applyNumberFormat="0" applyBorder="0" applyAlignment="0" applyProtection="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1" fillId="23" borderId="0" applyNumberFormat="0" applyBorder="0" applyAlignment="0" applyProtection="0">
      <alignment vertical="center"/>
    </xf>
    <xf numFmtId="0" fontId="60" fillId="5" borderId="0" applyNumberFormat="0" applyBorder="0" applyAlignment="0" applyProtection="0">
      <alignment vertical="center"/>
    </xf>
    <xf numFmtId="0" fontId="61" fillId="23" borderId="0" applyNumberFormat="0" applyBorder="0" applyAlignment="0" applyProtection="0">
      <alignment vertical="center"/>
    </xf>
    <xf numFmtId="0" fontId="60" fillId="5"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1" fillId="23"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81" fillId="0" borderId="0" applyNumberFormat="0" applyFill="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13" fillId="0" borderId="0">
      <alignment vertical="center"/>
    </xf>
    <xf numFmtId="0" fontId="0" fillId="0" borderId="0">
      <alignment vertical="center"/>
    </xf>
    <xf numFmtId="0" fontId="60" fillId="5" borderId="0" applyNumberFormat="0" applyBorder="0" applyAlignment="0" applyProtection="0">
      <alignment vertical="center"/>
    </xf>
    <xf numFmtId="0" fontId="0" fillId="0" borderId="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0" fillId="20" borderId="0" applyNumberFormat="0" applyBorder="0" applyAlignment="0" applyProtection="0">
      <alignment vertical="center"/>
    </xf>
    <xf numFmtId="0" fontId="60" fillId="5"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1" fillId="13"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1" fillId="2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20"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1" fillId="2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20"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6" fillId="28" borderId="0" applyNumberFormat="0" applyBorder="0" applyAlignment="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20" borderId="0" applyNumberFormat="0" applyBorder="0" applyAlignment="0" applyProtection="0">
      <alignment vertical="center"/>
    </xf>
    <xf numFmtId="0" fontId="60" fillId="5" borderId="0" applyNumberFormat="0" applyBorder="0" applyAlignment="0" applyProtection="0">
      <alignment vertical="center"/>
    </xf>
    <xf numFmtId="0" fontId="82" fillId="0" borderId="23" applyNumberFormat="0" applyFill="0" applyAlignment="0" applyProtection="0">
      <alignment vertical="center"/>
    </xf>
    <xf numFmtId="0" fontId="60" fillId="5" borderId="0" applyNumberFormat="0" applyBorder="0" applyAlignment="0" applyProtection="0">
      <alignment vertical="center"/>
    </xf>
    <xf numFmtId="0" fontId="60" fillId="20" borderId="0" applyNumberFormat="0" applyBorder="0" applyAlignment="0" applyProtection="0">
      <alignment vertical="center"/>
    </xf>
    <xf numFmtId="0" fontId="60" fillId="5" borderId="0" applyNumberFormat="0" applyBorder="0" applyAlignment="0" applyProtection="0">
      <alignment vertical="center"/>
    </xf>
    <xf numFmtId="0" fontId="82" fillId="0" borderId="23" applyNumberFormat="0" applyFill="0" applyAlignment="0" applyProtection="0">
      <alignment vertical="center"/>
    </xf>
    <xf numFmtId="0" fontId="60" fillId="5" borderId="0" applyNumberFormat="0" applyBorder="0" applyAlignment="0" applyProtection="0">
      <alignment vertical="center"/>
    </xf>
    <xf numFmtId="0" fontId="60" fillId="20"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8" borderId="0" applyNumberFormat="0" applyBorder="0" applyAlignment="0" applyProtection="0">
      <alignment vertical="center"/>
    </xf>
    <xf numFmtId="0" fontId="82" fillId="0" borderId="23" applyNumberFormat="0" applyFill="0" applyAlignment="0" applyProtection="0">
      <alignment vertical="center"/>
    </xf>
    <xf numFmtId="0" fontId="60" fillId="5" borderId="0" applyNumberFormat="0" applyBorder="0" applyAlignment="0" applyProtection="0">
      <alignment vertical="center"/>
    </xf>
    <xf numFmtId="0" fontId="61" fillId="13" borderId="0" applyNumberFormat="0" applyBorder="0" applyAlignment="0" applyProtection="0">
      <alignment vertical="center"/>
    </xf>
    <xf numFmtId="0" fontId="60" fillId="8" borderId="0" applyNumberFormat="0" applyBorder="0" applyAlignment="0" applyProtection="0">
      <alignment vertical="center"/>
    </xf>
    <xf numFmtId="0" fontId="60" fillId="5" borderId="0" applyNumberFormat="0" applyBorder="0" applyAlignment="0" applyProtection="0">
      <alignment vertical="center"/>
    </xf>
    <xf numFmtId="0" fontId="61" fillId="13"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5"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13" fillId="0" borderId="0">
      <alignment vertical="center"/>
    </xf>
    <xf numFmtId="0" fontId="60" fillId="5"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60" fillId="0" borderId="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6" fillId="28"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13" fillId="0" borderId="0"/>
    <xf numFmtId="0" fontId="60" fillId="0" borderId="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60" fillId="5" borderId="0" applyNumberFormat="0" applyBorder="0" applyAlignment="0" applyProtection="0">
      <alignment vertical="center"/>
    </xf>
    <xf numFmtId="0" fontId="60" fillId="14"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60" fillId="5" borderId="0" applyNumberFormat="0" applyBorder="0" applyAlignment="0" applyProtection="0">
      <alignment vertical="center"/>
    </xf>
    <xf numFmtId="0" fontId="61" fillId="31"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61" fillId="31" borderId="0" applyNumberFormat="0" applyBorder="0" applyAlignment="0" applyProtection="0">
      <alignment vertical="center"/>
    </xf>
    <xf numFmtId="0" fontId="60" fillId="0" borderId="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60" fillId="5" borderId="0" applyNumberFormat="0" applyBorder="0" applyAlignment="0" applyProtection="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60" fillId="30" borderId="0" applyNumberFormat="0" applyBorder="0" applyAlignment="0" applyProtection="0">
      <alignment vertical="center"/>
    </xf>
    <xf numFmtId="0" fontId="60" fillId="30"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8" fillId="0" borderId="0">
      <alignment vertical="center"/>
    </xf>
    <xf numFmtId="0" fontId="60" fillId="14" borderId="0" applyNumberFormat="0" applyBorder="0" applyAlignment="0" applyProtection="0">
      <alignment vertical="center"/>
    </xf>
    <xf numFmtId="0" fontId="0" fillId="0" borderId="0">
      <alignment vertical="center"/>
    </xf>
    <xf numFmtId="0" fontId="8"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48" borderId="0" applyNumberFormat="0" applyBorder="0" applyAlignment="0" applyProtection="0">
      <alignment vertical="center"/>
    </xf>
    <xf numFmtId="0" fontId="60" fillId="48" borderId="0" applyNumberFormat="0" applyBorder="0" applyAlignment="0" applyProtection="0">
      <alignment vertical="center"/>
    </xf>
    <xf numFmtId="0" fontId="61" fillId="34"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20" borderId="0" applyNumberFormat="0" applyBorder="0" applyAlignment="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60" fillId="14" borderId="0" applyNumberFormat="0" applyBorder="0" applyAlignment="0" applyProtection="0">
      <alignment vertical="center"/>
    </xf>
    <xf numFmtId="0" fontId="61" fillId="3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60" fillId="20" borderId="0" applyNumberFormat="0" applyBorder="0" applyAlignment="0" applyProtection="0">
      <alignment vertical="center"/>
    </xf>
    <xf numFmtId="0" fontId="60" fillId="0" borderId="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20"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1" fillId="34"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1" fillId="34"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81" fillId="0" borderId="25" applyNumberFormat="0" applyFill="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81" fillId="0" borderId="25" applyNumberFormat="0" applyFill="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81" fillId="0" borderId="25" applyNumberFormat="0" applyFill="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81" fillId="0" borderId="25" applyNumberFormat="0" applyFill="0" applyAlignment="0" applyProtection="0">
      <alignment vertical="center"/>
    </xf>
    <xf numFmtId="0" fontId="60" fillId="20"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60" fillId="14" borderId="0" applyNumberFormat="0" applyBorder="0" applyAlignment="0" applyProtection="0">
      <alignment vertical="center"/>
    </xf>
    <xf numFmtId="0" fontId="60" fillId="0" borderId="0">
      <alignment vertical="center"/>
    </xf>
    <xf numFmtId="0" fontId="60" fillId="14"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1" fillId="3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13" fillId="0" borderId="0">
      <alignment vertical="center"/>
    </xf>
    <xf numFmtId="0" fontId="60" fillId="14" borderId="0" applyNumberFormat="0" applyBorder="0" applyAlignment="0" applyProtection="0">
      <alignment vertical="center"/>
    </xf>
    <xf numFmtId="0" fontId="84" fillId="0" borderId="24" applyNumberFormat="0" applyFill="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0" borderId="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1" fillId="34" borderId="0" applyNumberFormat="0" applyBorder="0" applyAlignment="0" applyProtection="0">
      <alignment vertical="center"/>
    </xf>
    <xf numFmtId="0" fontId="61" fillId="23"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1" fillId="31" borderId="0" applyNumberFormat="0" applyBorder="0" applyAlignment="0" applyProtection="0">
      <alignment vertical="center"/>
    </xf>
    <xf numFmtId="0" fontId="60" fillId="14" borderId="0" applyNumberFormat="0" applyBorder="0" applyAlignment="0" applyProtection="0">
      <alignment vertical="center"/>
    </xf>
    <xf numFmtId="0" fontId="61" fillId="31" borderId="0" applyNumberFormat="0" applyBorder="0" applyAlignment="0" applyProtection="0">
      <alignment vertical="center"/>
    </xf>
    <xf numFmtId="0" fontId="60" fillId="14" borderId="0" applyNumberFormat="0" applyBorder="0" applyAlignment="0" applyProtection="0">
      <alignment vertical="center"/>
    </xf>
    <xf numFmtId="0" fontId="61" fillId="31" borderId="0" applyNumberFormat="0" applyBorder="0" applyAlignment="0" applyProtection="0">
      <alignment vertical="center"/>
    </xf>
    <xf numFmtId="0" fontId="60" fillId="14" borderId="0" applyNumberFormat="0" applyBorder="0" applyAlignment="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8" fillId="0" borderId="0">
      <alignment vertical="center"/>
    </xf>
    <xf numFmtId="0" fontId="61" fillId="31" borderId="0" applyNumberFormat="0" applyBorder="0" applyAlignment="0" applyProtection="0">
      <alignment vertical="center"/>
    </xf>
    <xf numFmtId="0" fontId="60" fillId="14" borderId="0" applyNumberFormat="0" applyBorder="0" applyAlignment="0" applyProtection="0">
      <alignment vertical="center"/>
    </xf>
    <xf numFmtId="0" fontId="60" fillId="0" borderId="0">
      <alignment vertical="center"/>
    </xf>
    <xf numFmtId="0" fontId="60" fillId="14" borderId="0" applyNumberFormat="0" applyBorder="0" applyAlignment="0" applyProtection="0">
      <alignment vertical="center"/>
    </xf>
    <xf numFmtId="0" fontId="61" fillId="31"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8"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8" fillId="0" borderId="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0" fillId="14"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13" fillId="0" borderId="0">
      <alignment vertical="center"/>
    </xf>
    <xf numFmtId="0" fontId="61" fillId="25" borderId="0" applyNumberFormat="0" applyBorder="0" applyAlignment="0" applyProtection="0">
      <alignment vertical="center"/>
    </xf>
    <xf numFmtId="0" fontId="60" fillId="14" borderId="0" applyNumberFormat="0" applyBorder="0" applyAlignment="0" applyProtection="0">
      <alignment vertical="center"/>
    </xf>
    <xf numFmtId="0" fontId="61" fillId="25"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61" fillId="25"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61" fillId="23" borderId="0" applyNumberFormat="0" applyBorder="0" applyAlignment="0" applyProtection="0">
      <alignment vertical="center"/>
    </xf>
    <xf numFmtId="0" fontId="60" fillId="14"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1" fillId="23" borderId="0" applyNumberFormat="0" applyBorder="0" applyAlignment="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0" fillId="14" borderId="0" applyNumberFormat="0" applyBorder="0" applyAlignment="0" applyProtection="0">
      <alignment vertical="center"/>
    </xf>
    <xf numFmtId="0" fontId="13" fillId="0" borderId="0" applyProtection="0">
      <alignment vertical="center"/>
    </xf>
    <xf numFmtId="0" fontId="61" fillId="25" borderId="0" applyNumberFormat="0" applyBorder="0" applyAlignment="0" applyProtection="0">
      <alignment vertical="center"/>
    </xf>
    <xf numFmtId="0" fontId="60" fillId="14"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60" fillId="48" borderId="0" applyNumberFormat="0" applyBorder="0" applyAlignment="0" applyProtection="0">
      <alignment vertical="center"/>
    </xf>
    <xf numFmtId="0" fontId="60" fillId="48" borderId="0" applyNumberFormat="0" applyBorder="0" applyAlignment="0" applyProtection="0">
      <alignment vertical="center"/>
    </xf>
    <xf numFmtId="0" fontId="60" fillId="48" borderId="0" applyNumberFormat="0" applyBorder="0" applyAlignment="0" applyProtection="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60" fillId="48" borderId="0" applyNumberFormat="0" applyBorder="0" applyAlignment="0" applyProtection="0">
      <alignment vertical="center"/>
    </xf>
    <xf numFmtId="0" fontId="13" fillId="0" borderId="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pplyProtection="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1" fillId="23"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0" fillId="0" borderId="0">
      <alignment vertical="center"/>
    </xf>
    <xf numFmtId="0" fontId="60" fillId="20"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60" fillId="20" borderId="0" applyNumberFormat="0" applyBorder="0" applyAlignment="0" applyProtection="0">
      <alignment vertical="center"/>
    </xf>
    <xf numFmtId="0" fontId="13" fillId="0" borderId="0">
      <alignment vertical="center"/>
    </xf>
    <xf numFmtId="0" fontId="66" fillId="28" borderId="0" applyNumberFormat="0" applyBorder="0" applyAlignment="0" applyProtection="0">
      <alignment vertical="center"/>
    </xf>
    <xf numFmtId="0" fontId="60" fillId="20" borderId="0" applyNumberFormat="0" applyBorder="0" applyAlignment="0" applyProtection="0">
      <alignment vertical="center"/>
    </xf>
    <xf numFmtId="0" fontId="8" fillId="0" borderId="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0"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82" fillId="0" borderId="23" applyNumberFormat="0" applyFill="0" applyAlignment="0" applyProtection="0">
      <alignment vertical="center"/>
    </xf>
    <xf numFmtId="0" fontId="8" fillId="0" borderId="0">
      <alignment vertical="center"/>
    </xf>
    <xf numFmtId="0" fontId="60" fillId="20" borderId="0" applyNumberFormat="0" applyBorder="0" applyAlignment="0" applyProtection="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82" fillId="0" borderId="23" applyNumberFormat="0" applyFill="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82" fillId="0" borderId="23" applyNumberFormat="0" applyFill="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82" fillId="0" borderId="23" applyNumberFormat="0" applyFill="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82" fillId="0" borderId="23" applyNumberFormat="0" applyFill="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20" borderId="0" applyNumberFormat="0" applyBorder="0" applyAlignment="0" applyProtection="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2" fillId="0" borderId="23" applyNumberFormat="0" applyFill="0" applyAlignment="0" applyProtection="0">
      <alignment vertical="center"/>
    </xf>
    <xf numFmtId="0" fontId="13" fillId="0" borderId="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2" fillId="0" borderId="23" applyNumberFormat="0" applyFill="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pplyProtection="0">
      <alignment vertical="center"/>
    </xf>
    <xf numFmtId="0" fontId="81" fillId="0" borderId="0" applyNumberFormat="0" applyFill="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pplyProtection="0">
      <alignment vertical="center"/>
    </xf>
    <xf numFmtId="0" fontId="81" fillId="0" borderId="0" applyNumberFormat="0" applyFill="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1" fillId="31"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0" fillId="20" borderId="0" applyNumberFormat="0" applyBorder="0" applyAlignment="0" applyProtection="0">
      <alignment vertical="center"/>
    </xf>
    <xf numFmtId="0" fontId="61" fillId="23"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61" fillId="23"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1" fillId="10" borderId="0" applyNumberFormat="0" applyBorder="0" applyAlignment="0" applyProtection="0">
      <alignment vertical="center"/>
    </xf>
    <xf numFmtId="0" fontId="81" fillId="0" borderId="25" applyNumberFormat="0" applyFill="0" applyAlignment="0" applyProtection="0">
      <alignment vertical="center"/>
    </xf>
    <xf numFmtId="0" fontId="60" fillId="20" borderId="0" applyNumberFormat="0" applyBorder="0" applyAlignment="0" applyProtection="0">
      <alignment vertical="center"/>
    </xf>
    <xf numFmtId="0" fontId="61" fillId="10" borderId="0" applyNumberFormat="0" applyBorder="0" applyAlignment="0" applyProtection="0">
      <alignment vertical="center"/>
    </xf>
    <xf numFmtId="0" fontId="81" fillId="0" borderId="25" applyNumberFormat="0" applyFill="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81" fillId="0" borderId="25" applyNumberFormat="0" applyFill="0" applyAlignment="0" applyProtection="0">
      <alignment vertical="center"/>
    </xf>
    <xf numFmtId="0" fontId="60" fillId="20" borderId="0" applyNumberFormat="0" applyBorder="0" applyAlignment="0" applyProtection="0">
      <alignment vertical="center"/>
    </xf>
    <xf numFmtId="0" fontId="61" fillId="10" borderId="0" applyNumberFormat="0" applyBorder="0" applyAlignment="0" applyProtection="0">
      <alignment vertical="center"/>
    </xf>
    <xf numFmtId="0" fontId="81" fillId="0" borderId="25" applyNumberFormat="0" applyFill="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13" fillId="0" borderId="0">
      <alignment vertical="center"/>
    </xf>
    <xf numFmtId="0" fontId="13" fillId="0" borderId="0" applyProtection="0">
      <alignment vertical="center"/>
    </xf>
    <xf numFmtId="0" fontId="81" fillId="0" borderId="0" applyNumberFormat="0" applyFill="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0" fillId="20" borderId="0" applyNumberFormat="0" applyBorder="0" applyAlignment="0" applyProtection="0">
      <alignment vertical="center"/>
    </xf>
    <xf numFmtId="0" fontId="61" fillId="23" borderId="0" applyNumberFormat="0" applyBorder="0" applyAlignment="0" applyProtection="0">
      <alignment vertical="center"/>
    </xf>
    <xf numFmtId="0" fontId="60" fillId="20"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0" fillId="20"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0" fillId="20" borderId="0" applyNumberFormat="0" applyBorder="0" applyAlignment="0" applyProtection="0">
      <alignment vertical="center"/>
    </xf>
    <xf numFmtId="0" fontId="61" fillId="23" borderId="0" applyNumberFormat="0" applyBorder="0" applyAlignment="0" applyProtection="0">
      <alignment vertical="center"/>
    </xf>
    <xf numFmtId="0" fontId="61" fillId="34" borderId="0" applyNumberFormat="0" applyBorder="0" applyAlignment="0" applyProtection="0">
      <alignment vertical="center"/>
    </xf>
    <xf numFmtId="0" fontId="60" fillId="20"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81" fillId="0" borderId="0" applyNumberFormat="0" applyFill="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92" fillId="0" borderId="0" applyNumberFormat="0" applyFill="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pplyProtection="0">
      <alignment vertical="center"/>
    </xf>
    <xf numFmtId="0" fontId="81" fillId="0" borderId="0" applyNumberFormat="0" applyFill="0" applyBorder="0" applyAlignment="0" applyProtection="0">
      <alignment vertical="center"/>
    </xf>
    <xf numFmtId="0" fontId="60" fillId="20" borderId="0" applyNumberFormat="0" applyBorder="0" applyAlignment="0" applyProtection="0">
      <alignment vertical="center"/>
    </xf>
    <xf numFmtId="0" fontId="60" fillId="20" borderId="0" applyNumberFormat="0" applyBorder="0" applyAlignment="0" applyProtection="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83" fillId="0" borderId="0" applyNumberFormat="0" applyFill="0" applyBorder="0" applyAlignment="0" applyProtection="0">
      <alignment vertical="center"/>
    </xf>
    <xf numFmtId="0" fontId="60" fillId="20" borderId="0" applyNumberFormat="0" applyBorder="0" applyAlignment="0" applyProtection="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pplyProtection="0">
      <alignment vertical="center"/>
    </xf>
    <xf numFmtId="0" fontId="81" fillId="0" borderId="0" applyNumberFormat="0" applyFill="0" applyBorder="0" applyAlignment="0" applyProtection="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13" fillId="0" borderId="0">
      <alignment vertical="center"/>
    </xf>
    <xf numFmtId="0" fontId="13" fillId="0" borderId="0">
      <alignment vertical="center"/>
    </xf>
    <xf numFmtId="0" fontId="83" fillId="0" borderId="0" applyNumberFormat="0" applyFill="0" applyBorder="0" applyAlignment="0" applyProtection="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61" fillId="25" borderId="0" applyNumberFormat="0" applyBorder="0" applyAlignment="0" applyProtection="0">
      <alignment vertical="center"/>
    </xf>
    <xf numFmtId="0" fontId="60" fillId="20" borderId="0" applyNumberFormat="0" applyBorder="0" applyAlignment="0" applyProtection="0">
      <alignment vertical="center"/>
    </xf>
    <xf numFmtId="0" fontId="60" fillId="22" borderId="0" applyNumberFormat="0" applyBorder="0" applyAlignment="0" applyProtection="0">
      <alignment vertical="center"/>
    </xf>
    <xf numFmtId="0" fontId="60" fillId="0" borderId="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60" fillId="22" borderId="0" applyNumberFormat="0" applyBorder="0" applyAlignment="0" applyProtection="0">
      <alignment vertical="center"/>
    </xf>
    <xf numFmtId="0" fontId="0"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2" borderId="0" applyNumberFormat="0" applyBorder="0" applyAlignment="0" applyProtection="0">
      <alignment vertical="center"/>
    </xf>
    <xf numFmtId="0" fontId="13" fillId="0" borderId="0" applyProtection="0">
      <alignment vertical="center"/>
    </xf>
    <xf numFmtId="0" fontId="0" fillId="0" borderId="0">
      <alignment vertical="center"/>
    </xf>
    <xf numFmtId="0" fontId="60" fillId="30"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82" fillId="0" borderId="23" applyNumberFormat="0" applyFill="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pplyProtection="0">
      <alignment vertical="center"/>
    </xf>
    <xf numFmtId="0" fontId="60" fillId="8" borderId="0" applyNumberFormat="0" applyBorder="0" applyAlignment="0" applyProtection="0">
      <alignment vertical="center"/>
    </xf>
    <xf numFmtId="0" fontId="61" fillId="13" borderId="0" applyNumberFormat="0" applyBorder="0" applyAlignment="0" applyProtection="0">
      <alignment vertical="center"/>
    </xf>
    <xf numFmtId="0" fontId="60" fillId="30" borderId="0" applyNumberFormat="0" applyBorder="0" applyAlignment="0" applyProtection="0">
      <alignment vertical="center"/>
    </xf>
    <xf numFmtId="0" fontId="13" fillId="0" borderId="0" applyProtection="0">
      <alignment vertical="center"/>
    </xf>
    <xf numFmtId="0" fontId="60" fillId="30"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0"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83" fillId="0" borderId="0" applyNumberFormat="0" applyFill="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8" fillId="0" borderId="0">
      <alignment vertical="center"/>
    </xf>
    <xf numFmtId="0" fontId="61" fillId="31"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8" fillId="0" borderId="0">
      <alignment vertical="center"/>
    </xf>
    <xf numFmtId="0" fontId="61" fillId="31"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8" fillId="0" borderId="0">
      <alignment vertical="center"/>
    </xf>
    <xf numFmtId="0" fontId="61" fillId="10"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6" fillId="28" borderId="0" applyNumberFormat="0" applyBorder="0" applyAlignment="0" applyProtection="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1" fillId="34"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84" fillId="0" borderId="24" applyNumberFormat="0" applyFill="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0" fillId="0" borderId="0" applyProtection="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61" fillId="34" borderId="0" applyNumberFormat="0" applyBorder="0" applyAlignment="0" applyProtection="0">
      <alignment vertical="center"/>
    </xf>
    <xf numFmtId="0" fontId="17" fillId="0" borderId="0">
      <alignment vertical="center"/>
    </xf>
    <xf numFmtId="0" fontId="13" fillId="0" borderId="0">
      <alignment vertical="center"/>
    </xf>
    <xf numFmtId="0" fontId="60" fillId="8"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13" fillId="0" borderId="0">
      <alignment vertical="center"/>
    </xf>
    <xf numFmtId="0" fontId="13" fillId="0" borderId="0" applyProtection="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8"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8" fillId="0" borderId="0">
      <alignment vertical="center"/>
    </xf>
    <xf numFmtId="0" fontId="60" fillId="8" borderId="0" applyNumberFormat="0" applyBorder="0" applyAlignment="0" applyProtection="0">
      <alignment vertical="center"/>
    </xf>
    <xf numFmtId="0" fontId="8"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8" borderId="0" applyNumberFormat="0" applyBorder="0" applyAlignment="0" applyProtection="0">
      <alignment vertical="center"/>
    </xf>
    <xf numFmtId="0" fontId="13" fillId="0" borderId="0">
      <alignment vertical="center"/>
    </xf>
    <xf numFmtId="0" fontId="17" fillId="0" borderId="0">
      <alignment vertical="center"/>
    </xf>
    <xf numFmtId="0" fontId="60" fillId="8"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0" fillId="0" borderId="0">
      <alignment vertical="center"/>
    </xf>
    <xf numFmtId="0" fontId="60" fillId="30"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0"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0" fillId="30" borderId="0" applyNumberFormat="0" applyBorder="0" applyAlignment="0" applyProtection="0">
      <alignment vertical="center"/>
    </xf>
    <xf numFmtId="0" fontId="13" fillId="0" borderId="0" applyProtection="0">
      <alignment vertical="center"/>
    </xf>
    <xf numFmtId="0" fontId="13" fillId="0" borderId="0">
      <alignment vertical="center"/>
    </xf>
    <xf numFmtId="0" fontId="61" fillId="34" borderId="0" applyNumberFormat="0" applyBorder="0" applyAlignment="0" applyProtection="0">
      <alignment vertical="center"/>
    </xf>
    <xf numFmtId="0" fontId="61" fillId="10"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61" fillId="25" borderId="0" applyNumberFormat="0" applyBorder="0" applyAlignment="0" applyProtection="0">
      <alignment vertical="center"/>
    </xf>
    <xf numFmtId="0" fontId="13" fillId="0" borderId="0" applyProtection="0">
      <alignment vertical="center"/>
    </xf>
    <xf numFmtId="0" fontId="61" fillId="25" borderId="0" applyNumberFormat="0" applyBorder="0" applyAlignment="0" applyProtection="0">
      <alignment vertical="center"/>
    </xf>
    <xf numFmtId="0" fontId="13" fillId="0" borderId="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25"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protection locked="0"/>
    </xf>
    <xf numFmtId="0" fontId="61" fillId="25"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8" fillId="0" borderId="0">
      <alignment vertical="center"/>
    </xf>
    <xf numFmtId="0" fontId="83" fillId="0" borderId="0" applyNumberFormat="0" applyFill="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xf numFmtId="0" fontId="13" fillId="0" borderId="0">
      <alignment vertical="center"/>
    </xf>
    <xf numFmtId="0" fontId="61" fillId="25" borderId="0" applyNumberFormat="0" applyBorder="0" applyAlignment="0" applyProtection="0">
      <alignment vertical="center"/>
    </xf>
    <xf numFmtId="0" fontId="13" fillId="0" borderId="0"/>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xf numFmtId="0" fontId="13" fillId="0" borderId="0">
      <alignment vertical="center"/>
    </xf>
    <xf numFmtId="0" fontId="61" fillId="25" borderId="0" applyNumberFormat="0" applyBorder="0" applyAlignment="0" applyProtection="0">
      <alignment vertical="center"/>
    </xf>
    <xf numFmtId="0" fontId="13" fillId="0" borderId="0"/>
    <xf numFmtId="0" fontId="13" fillId="0" borderId="0">
      <alignment vertical="center"/>
    </xf>
    <xf numFmtId="0" fontId="61" fillId="10"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0" fillId="0" borderId="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13" fillId="0" borderId="0"/>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8" fillId="0" borderId="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91" fillId="52"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66" fillId="28" borderId="0" applyNumberFormat="0" applyBorder="0" applyAlignment="0" applyProtection="0">
      <alignment vertical="center"/>
    </xf>
    <xf numFmtId="0" fontId="61" fillId="25"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82" fillId="0" borderId="2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34"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13" fillId="0" borderId="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61" fillId="25" borderId="0" applyNumberFormat="0" applyBorder="0" applyAlignment="0" applyProtection="0">
      <alignment vertical="center"/>
    </xf>
    <xf numFmtId="0" fontId="13" fillId="0" borderId="0">
      <alignment vertical="center"/>
    </xf>
    <xf numFmtId="0" fontId="61" fillId="25"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23" borderId="0" applyNumberFormat="0" applyBorder="0" applyAlignment="0" applyProtection="0">
      <alignment vertical="center"/>
    </xf>
    <xf numFmtId="0" fontId="61" fillId="31" borderId="0" applyNumberFormat="0" applyBorder="0" applyAlignment="0" applyProtection="0">
      <alignment vertical="center"/>
    </xf>
    <xf numFmtId="0" fontId="61" fillId="23" borderId="0" applyNumberFormat="0" applyBorder="0" applyAlignment="0" applyProtection="0">
      <alignment vertical="center"/>
    </xf>
    <xf numFmtId="0" fontId="60" fillId="0" borderId="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61" fillId="13"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1" fillId="31" borderId="0" applyNumberFormat="0" applyBorder="0" applyAlignment="0" applyProtection="0">
      <alignment vertical="center"/>
    </xf>
    <xf numFmtId="0" fontId="13" fillId="0" borderId="0" applyProtection="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8" fillId="0" borderId="0">
      <alignment vertical="center"/>
    </xf>
    <xf numFmtId="0" fontId="61" fillId="31" borderId="0" applyNumberFormat="0" applyBorder="0" applyAlignment="0" applyProtection="0">
      <alignment vertical="center"/>
    </xf>
    <xf numFmtId="0" fontId="0"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0"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63"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61" fillId="31"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81" fillId="0" borderId="0" applyNumberFormat="0" applyFill="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61" fillId="31"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8" fillId="0" borderId="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61" fillId="23"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1" fillId="10"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61" fillId="10" borderId="0" applyNumberFormat="0" applyBorder="0" applyAlignment="0" applyProtection="0">
      <alignment vertical="center"/>
    </xf>
    <xf numFmtId="0" fontId="61" fillId="34"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13" fillId="0" borderId="0">
      <alignment vertical="center"/>
    </xf>
    <xf numFmtId="0" fontId="61" fillId="10" borderId="0" applyNumberFormat="0" applyBorder="0" applyAlignment="0" applyProtection="0">
      <alignment vertical="center"/>
    </xf>
    <xf numFmtId="0" fontId="61" fillId="13" borderId="0" applyNumberFormat="0" applyBorder="0" applyAlignment="0" applyProtection="0">
      <alignment vertical="center"/>
    </xf>
    <xf numFmtId="0" fontId="60" fillId="0" borderId="0" applyProtection="0">
      <alignment vertical="center"/>
    </xf>
    <xf numFmtId="0" fontId="0" fillId="0" borderId="0">
      <alignment vertical="center"/>
    </xf>
    <xf numFmtId="0" fontId="61" fillId="10"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61" fillId="10" borderId="0" applyNumberFormat="0" applyBorder="0" applyAlignment="0" applyProtection="0">
      <alignment vertical="center"/>
    </xf>
    <xf numFmtId="0" fontId="61" fillId="34" borderId="0" applyNumberFormat="0" applyBorder="0" applyAlignment="0" applyProtection="0">
      <alignment vertical="center"/>
    </xf>
    <xf numFmtId="0" fontId="61" fillId="10" borderId="0" applyNumberFormat="0" applyBorder="0" applyAlignment="0" applyProtection="0">
      <alignment vertical="center"/>
    </xf>
    <xf numFmtId="0" fontId="61" fillId="13"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0" fillId="0" borderId="0" applyProtection="0">
      <alignment vertical="center"/>
    </xf>
    <xf numFmtId="0" fontId="84" fillId="0" borderId="24" applyNumberFormat="0" applyFill="0" applyAlignment="0" applyProtection="0">
      <alignment vertical="center"/>
    </xf>
    <xf numFmtId="0" fontId="60" fillId="0" borderId="0" applyProtection="0">
      <alignment vertical="center"/>
    </xf>
    <xf numFmtId="0" fontId="61" fillId="23"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81" fillId="0" borderId="25" applyNumberFormat="0" applyFill="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81" fillId="0" borderId="25" applyNumberFormat="0" applyFill="0" applyAlignment="0" applyProtection="0">
      <alignment vertical="center"/>
    </xf>
    <xf numFmtId="0" fontId="61" fillId="10" borderId="0" applyNumberFormat="0" applyBorder="0" applyAlignment="0" applyProtection="0">
      <alignment vertical="center"/>
    </xf>
    <xf numFmtId="0" fontId="81" fillId="0" borderId="25" applyNumberFormat="0" applyFill="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81" fillId="0" borderId="25" applyNumberFormat="0" applyFill="0" applyAlignment="0" applyProtection="0">
      <alignment vertical="center"/>
    </xf>
    <xf numFmtId="0" fontId="13" fillId="0" borderId="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8"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81" fillId="0" borderId="0" applyNumberFormat="0" applyFill="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63" borderId="0" applyNumberFormat="0" applyBorder="0" applyAlignment="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13" fillId="0" borderId="0">
      <alignment vertical="center"/>
    </xf>
    <xf numFmtId="0" fontId="61" fillId="10" borderId="0" applyNumberFormat="0" applyBorder="0" applyAlignment="0" applyProtection="0">
      <alignment vertical="center"/>
    </xf>
    <xf numFmtId="0" fontId="13" fillId="0" borderId="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60" fillId="0" borderId="0" applyProtection="0">
      <alignment vertical="center"/>
    </xf>
    <xf numFmtId="0" fontId="61" fillId="10" borderId="0" applyNumberFormat="0" applyBorder="0" applyAlignment="0" applyProtection="0">
      <alignment vertical="center"/>
    </xf>
    <xf numFmtId="0" fontId="13" fillId="0" borderId="0">
      <alignment vertical="center"/>
    </xf>
    <xf numFmtId="0" fontId="60" fillId="0" borderId="0" applyProtection="0">
      <alignment vertical="center"/>
    </xf>
    <xf numFmtId="0" fontId="61" fillId="10" borderId="0" applyNumberFormat="0" applyBorder="0" applyAlignment="0" applyProtection="0">
      <alignment vertical="center"/>
    </xf>
    <xf numFmtId="0" fontId="8" fillId="0" borderId="0">
      <alignment vertical="center"/>
    </xf>
    <xf numFmtId="0" fontId="61" fillId="10" borderId="0" applyNumberFormat="0" applyBorder="0" applyAlignment="0" applyProtection="0">
      <alignment vertical="center"/>
    </xf>
    <xf numFmtId="0" fontId="0" fillId="0" borderId="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pplyProtection="0">
      <alignment vertical="center"/>
    </xf>
    <xf numFmtId="0" fontId="61" fillId="10"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1" fillId="30" borderId="0" applyNumberFormat="0" applyBorder="0" applyAlignment="0" applyProtection="0">
      <alignment vertical="center"/>
    </xf>
    <xf numFmtId="0" fontId="61" fillId="30" borderId="0" applyNumberFormat="0" applyBorder="0" applyAlignment="0" applyProtection="0">
      <alignment vertical="center"/>
    </xf>
    <xf numFmtId="0" fontId="61" fillId="13"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1" fillId="13" borderId="0" applyNumberFormat="0" applyBorder="0" applyAlignment="0" applyProtection="0">
      <alignment vertical="center"/>
    </xf>
    <xf numFmtId="0" fontId="61" fillId="23" borderId="0" applyNumberFormat="0" applyBorder="0" applyAlignment="0" applyProtection="0">
      <alignment vertical="center"/>
    </xf>
    <xf numFmtId="0" fontId="61" fillId="13" borderId="0" applyNumberFormat="0" applyBorder="0" applyAlignment="0" applyProtection="0">
      <alignment vertical="center"/>
    </xf>
    <xf numFmtId="0" fontId="61" fillId="23" borderId="0" applyNumberFormat="0" applyBorder="0" applyAlignment="0" applyProtection="0">
      <alignment vertical="center"/>
    </xf>
    <xf numFmtId="0" fontId="61" fillId="13"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0" borderId="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0" borderId="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84" fillId="0" borderId="24" applyNumberFormat="0" applyFill="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0" fillId="0" borderId="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81" fillId="0" borderId="25" applyNumberFormat="0" applyFill="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pplyProtection="0">
      <alignment vertical="center"/>
    </xf>
    <xf numFmtId="0" fontId="61" fillId="13" borderId="0" applyNumberFormat="0" applyBorder="0" applyAlignment="0" applyProtection="0">
      <alignment vertical="center"/>
    </xf>
    <xf numFmtId="0" fontId="0" fillId="0" borderId="0">
      <alignment vertical="center"/>
    </xf>
    <xf numFmtId="0" fontId="61" fillId="13" borderId="0" applyNumberFormat="0" applyBorder="0" applyAlignment="0" applyProtection="0">
      <alignment vertical="center"/>
    </xf>
    <xf numFmtId="0" fontId="0" fillId="0" borderId="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13" borderId="0" applyNumberFormat="0" applyBorder="0" applyAlignment="0" applyProtection="0">
      <alignment vertical="center"/>
    </xf>
    <xf numFmtId="0" fontId="13" fillId="0" borderId="0">
      <alignment vertical="center"/>
    </xf>
    <xf numFmtId="0" fontId="13" fillId="0" borderId="0">
      <alignment vertical="center"/>
    </xf>
    <xf numFmtId="0" fontId="61" fillId="13"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0" fillId="0" borderId="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61" fillId="34" borderId="0" applyNumberFormat="0" applyBorder="0" applyAlignment="0" applyProtection="0">
      <alignment vertical="center"/>
    </xf>
    <xf numFmtId="0" fontId="0" fillId="0" borderId="0">
      <alignment vertical="center"/>
    </xf>
    <xf numFmtId="0" fontId="8" fillId="0" borderId="0">
      <alignment vertical="center"/>
    </xf>
    <xf numFmtId="0" fontId="82" fillId="0" borderId="23" applyNumberFormat="0" applyFill="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82" fillId="0" borderId="23" applyNumberFormat="0" applyFill="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0" fillId="0" borderId="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1" fillId="34"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13" fillId="0" borderId="0" applyProtection="0">
      <alignment vertical="center"/>
    </xf>
    <xf numFmtId="0" fontId="61" fillId="34" borderId="0" applyNumberFormat="0" applyBorder="0" applyAlignment="0" applyProtection="0">
      <alignment vertical="center"/>
    </xf>
    <xf numFmtId="0" fontId="13" fillId="0" borderId="0">
      <alignment vertical="center"/>
    </xf>
    <xf numFmtId="0" fontId="13" fillId="0" borderId="0">
      <alignment vertical="center"/>
    </xf>
    <xf numFmtId="0" fontId="61" fillId="34" borderId="0" applyNumberFormat="0" applyBorder="0" applyAlignment="0" applyProtection="0">
      <alignment vertical="center"/>
    </xf>
    <xf numFmtId="0" fontId="61" fillId="30" borderId="0" applyNumberFormat="0" applyBorder="0" applyAlignment="0" applyProtection="0">
      <alignment vertical="center"/>
    </xf>
    <xf numFmtId="0" fontId="13" fillId="0" borderId="0">
      <alignment vertical="center"/>
    </xf>
    <xf numFmtId="0" fontId="61" fillId="34" borderId="0" applyNumberFormat="0" applyBorder="0" applyAlignment="0" applyProtection="0">
      <alignment vertical="center"/>
    </xf>
    <xf numFmtId="0" fontId="61" fillId="66" borderId="0" applyNumberFormat="0" applyBorder="0" applyAlignment="0" applyProtection="0">
      <alignment vertical="center"/>
    </xf>
    <xf numFmtId="0" fontId="13" fillId="0" borderId="0">
      <alignment vertical="center"/>
    </xf>
    <xf numFmtId="0" fontId="13" fillId="0" borderId="0">
      <alignment vertical="center"/>
    </xf>
    <xf numFmtId="0" fontId="61" fillId="66"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xf numFmtId="0" fontId="60" fillId="39" borderId="21" applyNumberFormat="0" applyFont="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13" fillId="0" borderId="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1" fillId="23" borderId="0" applyNumberFormat="0" applyBorder="0" applyAlignment="0" applyProtection="0">
      <alignment vertical="center"/>
    </xf>
    <xf numFmtId="0" fontId="13" fillId="0" borderId="0">
      <alignment vertical="center"/>
    </xf>
    <xf numFmtId="0" fontId="13" fillId="0" borderId="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13" fillId="0" borderId="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61" fillId="23" borderId="0" applyNumberFormat="0" applyBorder="0" applyAlignment="0" applyProtection="0">
      <alignment vertical="center"/>
    </xf>
    <xf numFmtId="0" fontId="81" fillId="0" borderId="0" applyNumberFormat="0" applyFill="0" applyBorder="0" applyAlignment="0" applyProtection="0">
      <alignment vertical="center"/>
    </xf>
    <xf numFmtId="0" fontId="13" fillId="0" borderId="0">
      <alignment vertical="center"/>
    </xf>
    <xf numFmtId="0" fontId="61" fillId="23" borderId="0" applyNumberFormat="0" applyBorder="0" applyAlignment="0" applyProtection="0">
      <alignment vertical="center"/>
    </xf>
    <xf numFmtId="0" fontId="81" fillId="0" borderId="0" applyNumberFormat="0" applyFill="0" applyBorder="0" applyAlignment="0" applyProtection="0">
      <alignment vertical="center"/>
    </xf>
    <xf numFmtId="0" fontId="61" fillId="23" borderId="0" applyNumberFormat="0" applyBorder="0" applyAlignment="0" applyProtection="0">
      <alignment vertical="center"/>
    </xf>
    <xf numFmtId="0" fontId="84" fillId="0" borderId="24" applyNumberFormat="0" applyFill="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84" fillId="0" borderId="24" applyNumberFormat="0" applyFill="0" applyAlignment="0" applyProtection="0">
      <alignment vertical="center"/>
    </xf>
    <xf numFmtId="0" fontId="84" fillId="0" borderId="24" applyNumberFormat="0" applyFill="0" applyAlignment="0" applyProtection="0">
      <alignment vertical="center"/>
    </xf>
    <xf numFmtId="0" fontId="84" fillId="0" borderId="24" applyNumberFormat="0" applyFill="0" applyAlignment="0" applyProtection="0">
      <alignment vertical="center"/>
    </xf>
    <xf numFmtId="0" fontId="84" fillId="0" borderId="24" applyNumberFormat="0" applyFill="0" applyAlignment="0" applyProtection="0">
      <alignment vertical="center"/>
    </xf>
    <xf numFmtId="0" fontId="84" fillId="0" borderId="24" applyNumberFormat="0" applyFill="0" applyAlignment="0" applyProtection="0">
      <alignment vertical="center"/>
    </xf>
    <xf numFmtId="0" fontId="84" fillId="0" borderId="24"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4" fillId="0" borderId="24"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4" fillId="0" borderId="24"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4" fillId="0" borderId="24" applyNumberFormat="0" applyFill="0" applyAlignment="0" applyProtection="0">
      <alignment vertical="center"/>
    </xf>
    <xf numFmtId="0" fontId="82" fillId="0" borderId="23" applyNumberFormat="0" applyFill="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83" fillId="0" borderId="0" applyNumberFormat="0" applyFill="0" applyBorder="0" applyAlignment="0" applyProtection="0">
      <alignment vertical="center"/>
    </xf>
    <xf numFmtId="0" fontId="81" fillId="0" borderId="25" applyNumberFormat="0" applyFill="0" applyAlignment="0" applyProtection="0">
      <alignment vertical="center"/>
    </xf>
    <xf numFmtId="0" fontId="81" fillId="0" borderId="25" applyNumberFormat="0" applyFill="0" applyAlignment="0" applyProtection="0">
      <alignment vertical="center"/>
    </xf>
    <xf numFmtId="0" fontId="13" fillId="0" borderId="0">
      <alignment vertical="center"/>
    </xf>
    <xf numFmtId="0" fontId="13" fillId="0" borderId="0">
      <alignment vertical="center"/>
    </xf>
    <xf numFmtId="0" fontId="81" fillId="0" borderId="25" applyNumberFormat="0" applyFill="0" applyAlignment="0" applyProtection="0">
      <alignment vertical="center"/>
    </xf>
    <xf numFmtId="0" fontId="13" fillId="0" borderId="0">
      <alignment vertical="center"/>
    </xf>
    <xf numFmtId="0" fontId="13" fillId="0" borderId="0">
      <alignment vertical="center"/>
    </xf>
    <xf numFmtId="0" fontId="81" fillId="0" borderId="25" applyNumberFormat="0" applyFill="0" applyAlignment="0" applyProtection="0">
      <alignment vertical="center"/>
    </xf>
    <xf numFmtId="0" fontId="60" fillId="0" borderId="0" applyProtection="0">
      <alignment vertical="center"/>
    </xf>
    <xf numFmtId="0" fontId="60" fillId="0" borderId="0" applyProtection="0">
      <alignment vertical="center"/>
    </xf>
    <xf numFmtId="0" fontId="81" fillId="0" borderId="0" applyNumberFormat="0" applyFill="0" applyBorder="0" applyAlignment="0" applyProtection="0">
      <alignment vertical="center"/>
    </xf>
    <xf numFmtId="0" fontId="13" fillId="0" borderId="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13" fillId="0" borderId="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61" fillId="68" borderId="0" applyNumberFormat="0" applyBorder="0" applyAlignment="0" applyProtection="0">
      <alignment vertical="center"/>
    </xf>
    <xf numFmtId="0" fontId="13" fillId="0" borderId="0">
      <alignment vertical="center"/>
    </xf>
    <xf numFmtId="0" fontId="81" fillId="0" borderId="0" applyNumberFormat="0" applyFill="0" applyBorder="0" applyAlignment="0" applyProtection="0">
      <alignment vertical="center"/>
    </xf>
    <xf numFmtId="0" fontId="13" fillId="0" borderId="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13" fillId="0" borderId="0">
      <alignment vertical="center"/>
    </xf>
    <xf numFmtId="0" fontId="13" fillId="0" borderId="0">
      <alignment vertical="center"/>
    </xf>
    <xf numFmtId="0" fontId="81" fillId="0" borderId="0" applyNumberFormat="0" applyFill="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81" fillId="0" borderId="0" applyNumberFormat="0" applyFill="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81" fillId="0" borderId="0" applyNumberFormat="0" applyFill="0" applyBorder="0" applyAlignment="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83" fillId="0" borderId="0" applyNumberFormat="0" applyFill="0" applyBorder="0" applyAlignment="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13" fillId="0" borderId="0">
      <alignment vertical="center"/>
    </xf>
    <xf numFmtId="0" fontId="13" fillId="0" borderId="0">
      <alignment vertical="center"/>
    </xf>
    <xf numFmtId="0" fontId="83" fillId="0" borderId="0" applyNumberFormat="0" applyFill="0" applyBorder="0" applyAlignment="0" applyProtection="0">
      <alignment vertical="center"/>
    </xf>
    <xf numFmtId="0" fontId="13" fillId="0" borderId="0" applyProtection="0">
      <alignment vertical="center"/>
    </xf>
    <xf numFmtId="0" fontId="13" fillId="0" borderId="0">
      <alignment vertical="center"/>
    </xf>
    <xf numFmtId="0" fontId="83" fillId="0" borderId="0" applyNumberFormat="0" applyFill="0" applyBorder="0" applyAlignment="0" applyProtection="0">
      <alignment vertical="center"/>
    </xf>
    <xf numFmtId="0" fontId="13" fillId="0" borderId="0">
      <alignment vertical="center"/>
    </xf>
    <xf numFmtId="0" fontId="83" fillId="0" borderId="0" applyNumberFormat="0" applyFill="0" applyBorder="0" applyAlignment="0" applyProtection="0">
      <alignment vertical="center"/>
    </xf>
    <xf numFmtId="0" fontId="13" fillId="0" borderId="0" applyProtection="0">
      <alignment vertical="center"/>
    </xf>
    <xf numFmtId="0" fontId="13" fillId="0" borderId="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60" fillId="0" borderId="0" applyProtection="0">
      <alignment vertical="center"/>
    </xf>
    <xf numFmtId="0" fontId="60" fillId="0" borderId="0" applyProtection="0">
      <alignment vertical="center"/>
    </xf>
    <xf numFmtId="0" fontId="94" fillId="0" borderId="0" applyNumberFormat="0" applyFill="0" applyBorder="0" applyAlignment="0" applyProtection="0">
      <alignment vertical="center"/>
    </xf>
    <xf numFmtId="0" fontId="60" fillId="0" borderId="0" applyProtection="0">
      <alignment vertical="center"/>
    </xf>
    <xf numFmtId="0" fontId="60" fillId="0" borderId="0" applyProtection="0">
      <alignment vertical="center"/>
    </xf>
    <xf numFmtId="0" fontId="94" fillId="0" borderId="0" applyNumberFormat="0" applyFill="0" applyBorder="0" applyAlignment="0" applyProtection="0">
      <alignment vertical="center"/>
    </xf>
    <xf numFmtId="0" fontId="13" fillId="0" borderId="0"/>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lignment vertical="center"/>
    </xf>
    <xf numFmtId="0" fontId="66" fillId="28" borderId="0" applyNumberFormat="0" applyBorder="0" applyAlignment="0" applyProtection="0">
      <alignment vertical="center"/>
    </xf>
    <xf numFmtId="0" fontId="13" fillId="0" borderId="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pplyProtection="0">
      <alignment vertical="center"/>
    </xf>
    <xf numFmtId="0" fontId="66" fillId="28" borderId="0" applyNumberFormat="0" applyBorder="0" applyAlignment="0" applyProtection="0">
      <alignment vertical="center"/>
    </xf>
    <xf numFmtId="0" fontId="13" fillId="0" borderId="0">
      <alignment vertical="center"/>
    </xf>
    <xf numFmtId="0" fontId="66" fillId="28" borderId="0" applyNumberFormat="0" applyBorder="0" applyAlignment="0" applyProtection="0">
      <alignment vertical="center"/>
    </xf>
    <xf numFmtId="0" fontId="13" fillId="0" borderId="0">
      <alignment vertical="center"/>
    </xf>
    <xf numFmtId="0" fontId="13" fillId="0" borderId="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13" fillId="0" borderId="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13" fillId="0" borderId="0">
      <alignment vertical="center"/>
    </xf>
    <xf numFmtId="0" fontId="60" fillId="0" borderId="0" applyProtection="0">
      <alignment vertical="center"/>
    </xf>
    <xf numFmtId="0" fontId="66" fillId="28" borderId="0" applyNumberFormat="0" applyBorder="0" applyAlignment="0" applyProtection="0">
      <alignment vertical="center"/>
    </xf>
    <xf numFmtId="0" fontId="13" fillId="0" borderId="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13" fillId="0" borderId="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0" fillId="0" borderId="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66" fillId="28"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66" fillId="28" borderId="0" applyNumberFormat="0" applyBorder="0" applyAlignment="0" applyProtection="0">
      <alignment vertical="center"/>
    </xf>
    <xf numFmtId="0" fontId="13" fillId="0" borderId="0" applyProtection="0">
      <alignment vertical="center"/>
    </xf>
    <xf numFmtId="0" fontId="0" fillId="0" borderId="0">
      <alignment vertical="center"/>
    </xf>
    <xf numFmtId="0" fontId="0" fillId="0" borderId="0">
      <alignment vertical="center"/>
    </xf>
    <xf numFmtId="0" fontId="66" fillId="28" borderId="0" applyNumberFormat="0" applyBorder="0" applyAlignment="0" applyProtection="0">
      <alignment vertical="center"/>
    </xf>
    <xf numFmtId="0" fontId="13" fillId="0" borderId="0">
      <alignment vertical="center"/>
    </xf>
    <xf numFmtId="0" fontId="66" fillId="28" borderId="0" applyNumberFormat="0" applyBorder="0" applyAlignment="0" applyProtection="0">
      <alignment vertical="center"/>
    </xf>
    <xf numFmtId="0" fontId="13" fillId="0" borderId="0">
      <alignment vertical="center"/>
    </xf>
    <xf numFmtId="0" fontId="95" fillId="69" borderId="0" applyNumberFormat="0" applyBorder="0" applyAlignment="0" applyProtection="0">
      <alignment vertical="center"/>
    </xf>
    <xf numFmtId="0" fontId="95" fillId="6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1" fillId="70" borderId="0" applyNumberFormat="0" applyBorder="0" applyAlignment="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60" fillId="24" borderId="3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60"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60"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60"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pplyProtection="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60" fillId="0" borderId="0" applyProtection="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pplyProtection="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60"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93" fillId="51" borderId="0" applyNumberFormat="0" applyBorder="0" applyAlignment="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60" fillId="0" borderId="0" applyProtection="0">
      <alignment vertical="center"/>
    </xf>
    <xf numFmtId="0" fontId="60" fillId="0" borderId="0" applyProtection="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60" fillId="0" borderId="0" applyProtection="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60"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60" fillId="0" borderId="0" applyProtection="0">
      <alignment vertical="center"/>
    </xf>
    <xf numFmtId="0" fontId="98" fillId="62" borderId="0" applyNumberFormat="0" applyBorder="0" applyAlignment="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98" fillId="62" borderId="0" applyNumberFormat="0" applyBorder="0" applyAlignment="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60"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protection locked="0"/>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protection locked="0"/>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protection locked="0"/>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protection locked="0"/>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protection locked="0"/>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protection locked="0"/>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protection locked="0"/>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protection locked="0"/>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protection locked="0"/>
    </xf>
    <xf numFmtId="0" fontId="13" fillId="0" borderId="0">
      <alignment vertical="center"/>
    </xf>
    <xf numFmtId="0" fontId="13" fillId="0" borderId="0">
      <protection locked="0"/>
    </xf>
    <xf numFmtId="0" fontId="13" fillId="0" borderId="0">
      <alignment vertical="center"/>
    </xf>
    <xf numFmtId="0" fontId="13" fillId="0" borderId="0">
      <protection locked="0"/>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protection locked="0"/>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protection locked="0"/>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80" fillId="16" borderId="16" applyNumberFormat="0" applyAlignment="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protection locked="0"/>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protection locked="0"/>
    </xf>
    <xf numFmtId="0" fontId="13" fillId="0" borderId="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0"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0"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protection locked="0"/>
    </xf>
    <xf numFmtId="0" fontId="13" fillId="0" borderId="0">
      <protection locked="0"/>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8"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8" fillId="0" borderId="0">
      <alignment vertical="center"/>
    </xf>
    <xf numFmtId="0" fontId="60" fillId="0" borderId="0" applyProtection="0">
      <alignment vertical="center"/>
    </xf>
    <xf numFmtId="0" fontId="0"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8"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8"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xf numFmtId="0" fontId="60" fillId="0" borderId="0" applyProtection="0">
      <alignment vertical="center"/>
    </xf>
    <xf numFmtId="0" fontId="13" fillId="0" borderId="0">
      <alignment vertical="center"/>
    </xf>
    <xf numFmtId="0" fontId="60" fillId="0" borderId="0" applyProtection="0">
      <alignment vertical="center"/>
    </xf>
    <xf numFmtId="0" fontId="13" fillId="0" borderId="0"/>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7" fillId="0" borderId="0">
      <alignment vertical="center"/>
    </xf>
    <xf numFmtId="0" fontId="13" fillId="0" borderId="0"/>
    <xf numFmtId="0" fontId="13" fillId="0" borderId="0">
      <alignment vertical="center"/>
    </xf>
    <xf numFmtId="0" fontId="17"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7"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7"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8" fillId="0" borderId="0">
      <alignment vertical="center"/>
    </xf>
    <xf numFmtId="0" fontId="13" fillId="0" borderId="0"/>
    <xf numFmtId="0" fontId="8"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60" fillId="0" borderId="0" applyProtection="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0"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0" fillId="0" borderId="0">
      <alignment vertical="center"/>
    </xf>
    <xf numFmtId="0" fontId="60" fillId="0" borderId="0" applyProtection="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60" fillId="0" borderId="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7"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00" fillId="0" borderId="0" applyProtection="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7"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7" fillId="0" borderId="0">
      <alignment vertical="center"/>
    </xf>
    <xf numFmtId="0" fontId="17" fillId="0" borderId="0">
      <alignment vertical="center"/>
    </xf>
    <xf numFmtId="0" fontId="13"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7"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pplyProtection="0">
      <alignment vertical="center"/>
    </xf>
    <xf numFmtId="0" fontId="8" fillId="0" borderId="0">
      <alignment vertical="center"/>
    </xf>
    <xf numFmtId="0" fontId="8" fillId="0" borderId="0">
      <alignment vertical="center"/>
    </xf>
    <xf numFmtId="0" fontId="8"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99" fillId="27" borderId="19" applyNumberFormat="0" applyAlignment="0" applyProtection="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6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pplyProtection="0">
      <alignment vertical="center"/>
    </xf>
    <xf numFmtId="0" fontId="13" fillId="0" borderId="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0" fillId="0" borderId="0">
      <alignment vertical="center"/>
    </xf>
    <xf numFmtId="0" fontId="8"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3" fillId="0" borderId="0">
      <alignment vertical="center"/>
    </xf>
    <xf numFmtId="0" fontId="8" fillId="0" borderId="0">
      <alignment vertical="center"/>
    </xf>
    <xf numFmtId="0" fontId="13"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0"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93" fillId="5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04" fillId="51" borderId="0" applyNumberFormat="0" applyBorder="0" applyAlignment="0" applyProtection="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6" fillId="0" borderId="30" applyNumberFormat="0" applyFill="0" applyAlignment="0" applyProtection="0">
      <alignment vertical="center"/>
    </xf>
    <xf numFmtId="0" fontId="13" fillId="0" borderId="0">
      <alignment vertical="center"/>
    </xf>
    <xf numFmtId="0" fontId="96" fillId="0" borderId="32" applyNumberFormat="0" applyFill="0" applyAlignment="0" applyProtection="0">
      <alignment vertical="center"/>
    </xf>
    <xf numFmtId="0" fontId="96" fillId="0" borderId="32"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9" fillId="27" borderId="19" applyNumberFormat="0" applyAlignment="0" applyProtection="0">
      <alignment vertical="center"/>
    </xf>
    <xf numFmtId="0" fontId="13" fillId="0" borderId="0">
      <alignment vertical="center"/>
    </xf>
    <xf numFmtId="0" fontId="105" fillId="15" borderId="33" applyNumberFormat="0" applyAlignment="0" applyProtection="0">
      <alignment vertical="center"/>
    </xf>
    <xf numFmtId="0" fontId="105" fillId="15" borderId="33"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0" fillId="16" borderId="16"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0" fillId="67" borderId="29" applyNumberFormat="0" applyAlignment="0" applyProtection="0">
      <alignment vertical="center"/>
    </xf>
    <xf numFmtId="0" fontId="80" fillId="67" borderId="2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9" fillId="0" borderId="0" applyNumberFormat="0" applyFill="0" applyBorder="0" applyAlignment="0" applyProtection="0">
      <alignment vertical="center"/>
    </xf>
    <xf numFmtId="0" fontId="13" fillId="0" borderId="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2" fillId="0" borderId="0" applyNumberFormat="0" applyFill="0" applyBorder="0" applyAlignment="0" applyProtection="0">
      <alignment vertical="center"/>
    </xf>
    <xf numFmtId="0" fontId="13" fillId="0" borderId="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8" fillId="0" borderId="20" applyNumberFormat="0" applyFill="0" applyAlignment="0" applyProtection="0">
      <alignment vertical="center"/>
    </xf>
    <xf numFmtId="0" fontId="13" fillId="0" borderId="0">
      <alignment vertical="center"/>
    </xf>
    <xf numFmtId="0" fontId="106" fillId="0" borderId="34" applyNumberFormat="0" applyFill="0" applyAlignment="0" applyProtection="0">
      <alignment vertical="center"/>
    </xf>
    <xf numFmtId="0" fontId="106" fillId="0" borderId="34" applyNumberFormat="0" applyFill="0" applyAlignment="0" applyProtection="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1" borderId="0" applyNumberFormat="0" applyBorder="0" applyAlignment="0" applyProtection="0">
      <alignment vertical="center"/>
    </xf>
    <xf numFmtId="0" fontId="61" fillId="71" borderId="0" applyNumberFormat="0" applyBorder="0" applyAlignment="0" applyProtection="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7" borderId="0" applyNumberFormat="0" applyBorder="0" applyAlignment="0" applyProtection="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6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6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6" borderId="0" applyNumberFormat="0" applyBorder="0" applyAlignment="0" applyProtection="0">
      <alignment vertical="center"/>
    </xf>
    <xf numFmtId="0" fontId="61" fillId="7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1" fillId="7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1" fillId="74" borderId="0" applyNumberFormat="0" applyBorder="0" applyAlignment="0" applyProtection="0">
      <alignment vertical="center"/>
    </xf>
    <xf numFmtId="0" fontId="61" fillId="7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1" fillId="52" borderId="0" applyNumberFormat="0" applyBorder="0" applyAlignment="0" applyProtection="0">
      <alignment vertical="center"/>
    </xf>
    <xf numFmtId="0" fontId="13" fillId="0" borderId="0">
      <alignment vertical="center"/>
    </xf>
    <xf numFmtId="0" fontId="103" fillId="48" borderId="0" applyNumberFormat="0" applyBorder="0" applyAlignment="0" applyProtection="0">
      <alignment vertical="center"/>
    </xf>
    <xf numFmtId="0" fontId="103" fillId="4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1" fillId="27" borderId="17" applyNumberFormat="0" applyAlignment="0" applyProtection="0">
      <alignment vertical="center"/>
    </xf>
    <xf numFmtId="0" fontId="13" fillId="0" borderId="0">
      <alignment vertical="center"/>
    </xf>
    <xf numFmtId="0" fontId="107" fillId="15" borderId="35" applyNumberFormat="0" applyAlignment="0" applyProtection="0">
      <alignment vertical="center"/>
    </xf>
    <xf numFmtId="0" fontId="107" fillId="15" borderId="35"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7" fillId="37" borderId="19" applyNumberFormat="0" applyAlignment="0" applyProtection="0">
      <alignment vertical="center"/>
    </xf>
    <xf numFmtId="0" fontId="13" fillId="0" borderId="0">
      <alignment vertical="center"/>
    </xf>
    <xf numFmtId="0" fontId="108" fillId="7" borderId="33" applyNumberFormat="0" applyAlignment="0" applyProtection="0">
      <alignment vertical="center"/>
    </xf>
    <xf numFmtId="0" fontId="108" fillId="7" borderId="33" applyNumberForma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0" fillId="39" borderId="21"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60" fillId="24" borderId="31" applyNumberFormat="0" applyFont="0" applyAlignment="0" applyProtection="0">
      <alignment vertical="center"/>
    </xf>
    <xf numFmtId="0" fontId="13" fillId="0" borderId="0" applyProtection="0"/>
    <xf numFmtId="0" fontId="60" fillId="0" borderId="0" applyProtection="0">
      <alignment vertical="center"/>
    </xf>
  </cellStyleXfs>
  <cellXfs count="892">
    <xf numFmtId="0" fontId="0" fillId="0" borderId="0" xfId="0">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3" fillId="0" borderId="3" xfId="0" applyFont="1" applyFill="1" applyBorder="1" applyAlignment="1">
      <alignment horizontal="center" vertical="center"/>
    </xf>
    <xf numFmtId="176" fontId="3" fillId="0" borderId="3" xfId="26495" applyNumberFormat="1" applyFont="1" applyFill="1" applyBorder="1" applyAlignment="1">
      <alignment horizontal="center" vertical="center" wrapText="1"/>
    </xf>
    <xf numFmtId="178" fontId="3" fillId="0" borderId="3" xfId="26495" applyNumberFormat="1" applyFont="1" applyFill="1" applyBorder="1" applyAlignment="1">
      <alignment horizontal="center" vertical="center" wrapText="1"/>
    </xf>
    <xf numFmtId="0" fontId="3" fillId="0" borderId="5" xfId="0" applyFont="1" applyFill="1" applyBorder="1" applyAlignment="1">
      <alignment horizontal="center" vertical="center"/>
    </xf>
    <xf numFmtId="178" fontId="3" fillId="0" borderId="5"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176" fontId="3" fillId="0" borderId="3" xfId="0" applyNumberFormat="1" applyFont="1" applyFill="1" applyBorder="1" applyAlignment="1">
      <alignment horizontal="center" vertical="center"/>
    </xf>
    <xf numFmtId="177" fontId="3" fillId="2" borderId="3" xfId="26495" applyNumberFormat="1" applyFont="1" applyFill="1" applyBorder="1" applyAlignment="1">
      <alignment horizontal="center" vertical="center" wrapText="1"/>
    </xf>
    <xf numFmtId="181" fontId="3" fillId="2" borderId="3" xfId="26495" applyNumberFormat="1" applyFont="1" applyFill="1" applyBorder="1" applyAlignment="1">
      <alignment horizontal="center" vertical="center" wrapText="1"/>
    </xf>
    <xf numFmtId="178" fontId="3" fillId="2" borderId="3" xfId="26495" applyNumberFormat="1" applyFont="1" applyFill="1" applyBorder="1" applyAlignment="1">
      <alignment horizontal="center" vertical="center" wrapText="1"/>
    </xf>
    <xf numFmtId="176" fontId="3" fillId="2" borderId="3" xfId="26495" applyNumberFormat="1" applyFont="1" applyFill="1" applyBorder="1" applyAlignment="1">
      <alignment horizontal="center" vertical="center" wrapText="1"/>
    </xf>
    <xf numFmtId="181" fontId="3" fillId="2" borderId="3" xfId="0" applyNumberFormat="1" applyFont="1" applyFill="1" applyBorder="1" applyAlignment="1">
      <alignment horizontal="center" vertical="center"/>
    </xf>
    <xf numFmtId="181" fontId="3" fillId="2" borderId="3" xfId="36029" applyNumberFormat="1" applyFont="1" applyFill="1" applyBorder="1" applyAlignment="1">
      <alignment horizontal="center" vertical="center"/>
    </xf>
    <xf numFmtId="181" fontId="3" fillId="2" borderId="3" xfId="37213" applyNumberFormat="1" applyFont="1" applyFill="1" applyBorder="1" applyAlignment="1">
      <alignment horizontal="center" vertical="center"/>
    </xf>
    <xf numFmtId="181" fontId="3" fillId="2" borderId="1" xfId="37213" applyNumberFormat="1" applyFont="1" applyFill="1" applyBorder="1" applyAlignment="1">
      <alignment horizontal="center" vertical="center"/>
    </xf>
    <xf numFmtId="178" fontId="3" fillId="2" borderId="3" xfId="0" applyNumberFormat="1" applyFont="1" applyFill="1" applyBorder="1" applyAlignment="1">
      <alignment horizontal="center" vertical="center"/>
    </xf>
    <xf numFmtId="176" fontId="3" fillId="2" borderId="3" xfId="0" applyNumberFormat="1" applyFont="1" applyFill="1" applyBorder="1" applyAlignment="1">
      <alignment horizontal="center" vertical="center"/>
    </xf>
    <xf numFmtId="177" fontId="3" fillId="2" borderId="3" xfId="0" applyNumberFormat="1" applyFont="1" applyFill="1" applyBorder="1" applyAlignment="1">
      <alignment horizontal="center" vertical="center"/>
    </xf>
    <xf numFmtId="177" fontId="3" fillId="2" borderId="3" xfId="37213" applyNumberFormat="1" applyFont="1" applyFill="1" applyBorder="1" applyAlignment="1">
      <alignment horizontal="center" vertical="center"/>
    </xf>
    <xf numFmtId="181" fontId="4" fillId="0" borderId="3" xfId="0" applyNumberFormat="1" applyFont="1" applyFill="1" applyBorder="1" applyAlignment="1">
      <alignment horizontal="center" vertical="center"/>
    </xf>
    <xf numFmtId="182" fontId="4" fillId="0" borderId="3" xfId="13027" applyNumberFormat="1" applyFont="1" applyFill="1" applyBorder="1" applyAlignment="1">
      <alignment horizontal="center" vertical="center"/>
    </xf>
    <xf numFmtId="181" fontId="4" fillId="0" borderId="3" xfId="13027" applyNumberFormat="1" applyFont="1" applyFill="1" applyBorder="1" applyAlignment="1">
      <alignment horizontal="center" vertical="center"/>
    </xf>
    <xf numFmtId="181" fontId="2" fillId="0" borderId="3" xfId="0" applyNumberFormat="1" applyFont="1" applyFill="1" applyBorder="1" applyAlignment="1">
      <alignment horizontal="center" vertical="center"/>
    </xf>
    <xf numFmtId="181" fontId="2" fillId="0" borderId="1" xfId="0" applyNumberFormat="1" applyFont="1" applyFill="1" applyBorder="1" applyAlignment="1">
      <alignment horizontal="center" vertical="center"/>
    </xf>
    <xf numFmtId="181" fontId="2" fillId="0" borderId="2" xfId="0" applyNumberFormat="1" applyFont="1" applyFill="1" applyBorder="1" applyAlignment="1">
      <alignment vertical="center"/>
    </xf>
    <xf numFmtId="181" fontId="2" fillId="0" borderId="2" xfId="0" applyNumberFormat="1" applyFont="1" applyFill="1" applyBorder="1" applyAlignment="1">
      <alignment horizontal="center" vertical="center"/>
    </xf>
    <xf numFmtId="181" fontId="2" fillId="0" borderId="4" xfId="0" applyNumberFormat="1" applyFont="1" applyFill="1" applyBorder="1" applyAlignment="1">
      <alignment horizontal="center" vertical="center"/>
    </xf>
    <xf numFmtId="181" fontId="2" fillId="0" borderId="3" xfId="0" applyNumberFormat="1" applyFont="1" applyFill="1" applyBorder="1" applyAlignment="1">
      <alignment horizontal="left" vertical="center"/>
    </xf>
    <xf numFmtId="178" fontId="5" fillId="0" borderId="0" xfId="0" applyNumberFormat="1" applyFont="1" applyFill="1" applyAlignment="1">
      <alignment horizontal="center" vertical="center"/>
    </xf>
    <xf numFmtId="181" fontId="6" fillId="0" borderId="0" xfId="36029" applyNumberFormat="1" applyFont="1" applyFill="1" applyBorder="1" applyAlignment="1">
      <alignment horizontal="center" vertical="center"/>
    </xf>
    <xf numFmtId="177" fontId="6" fillId="0" borderId="0" xfId="37213" applyNumberFormat="1" applyFont="1" applyFill="1" applyBorder="1" applyAlignment="1">
      <alignment horizontal="center" vertical="center"/>
    </xf>
    <xf numFmtId="181" fontId="6" fillId="0" borderId="0" xfId="37213" applyNumberFormat="1" applyFont="1" applyFill="1" applyBorder="1" applyAlignment="1">
      <alignment horizontal="center" vertical="center"/>
    </xf>
    <xf numFmtId="181" fontId="6" fillId="0" borderId="3" xfId="37213" applyNumberFormat="1" applyFont="1" applyFill="1" applyBorder="1" applyAlignment="1">
      <alignment horizontal="center" vertical="center"/>
    </xf>
    <xf numFmtId="0" fontId="7" fillId="0" borderId="0" xfId="0" applyFont="1" applyFill="1" applyBorder="1" applyAlignment="1">
      <alignment horizontal="center" vertical="center"/>
    </xf>
    <xf numFmtId="0" fontId="6" fillId="0" borderId="3" xfId="0" applyFont="1" applyFill="1" applyBorder="1" applyAlignment="1">
      <alignment horizontal="center" vertical="center"/>
    </xf>
    <xf numFmtId="0" fontId="8" fillId="0" borderId="0" xfId="0" applyFont="1" applyFill="1">
      <alignment vertical="center"/>
    </xf>
    <xf numFmtId="181" fontId="3" fillId="0" borderId="3" xfId="26495" applyNumberFormat="1" applyFont="1" applyFill="1" applyBorder="1" applyAlignment="1">
      <alignment horizontal="center" vertical="center" wrapText="1"/>
    </xf>
    <xf numFmtId="177" fontId="3" fillId="0" borderId="3" xfId="26495" applyNumberFormat="1" applyFont="1" applyFill="1" applyBorder="1" applyAlignment="1">
      <alignment horizontal="center" vertical="center" wrapText="1"/>
    </xf>
    <xf numFmtId="181" fontId="3" fillId="0" borderId="3"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7" fontId="3" fillId="0" borderId="4" xfId="37213" applyNumberFormat="1" applyFont="1" applyFill="1" applyBorder="1" applyAlignment="1">
      <alignment horizontal="center" vertical="center"/>
    </xf>
    <xf numFmtId="181" fontId="3" fillId="0" borderId="3" xfId="37213" applyNumberFormat="1" applyFont="1" applyFill="1" applyBorder="1" applyAlignment="1">
      <alignment horizontal="center" vertical="center"/>
    </xf>
    <xf numFmtId="177" fontId="3" fillId="0" borderId="3" xfId="37213" applyNumberFormat="1" applyFont="1" applyFill="1" applyBorder="1" applyAlignment="1">
      <alignment horizontal="center" vertical="center"/>
    </xf>
    <xf numFmtId="176" fontId="3" fillId="0" borderId="3" xfId="37213" applyNumberFormat="1" applyFont="1" applyFill="1" applyBorder="1" applyAlignment="1">
      <alignment horizontal="center" vertical="center"/>
    </xf>
    <xf numFmtId="182" fontId="4" fillId="0" borderId="3" xfId="0" applyNumberFormat="1" applyFont="1" applyFill="1" applyBorder="1" applyAlignment="1">
      <alignment horizontal="center" vertical="center"/>
    </xf>
    <xf numFmtId="177" fontId="2" fillId="0" borderId="7" xfId="0" applyNumberFormat="1" applyFont="1" applyFill="1" applyBorder="1" applyAlignment="1">
      <alignment horizontal="center" vertical="center"/>
    </xf>
    <xf numFmtId="177" fontId="2" fillId="0" borderId="8" xfId="0" applyNumberFormat="1" applyFont="1" applyFill="1" applyBorder="1" applyAlignment="1">
      <alignment horizontal="center" vertical="center"/>
    </xf>
    <xf numFmtId="177" fontId="2" fillId="0" borderId="9" xfId="0" applyNumberFormat="1" applyFont="1" applyFill="1" applyBorder="1" applyAlignment="1">
      <alignment horizontal="center" vertical="center"/>
    </xf>
    <xf numFmtId="177" fontId="2" fillId="0" borderId="10"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4" xfId="0" applyFont="1" applyFill="1" applyBorder="1" applyAlignment="1">
      <alignment horizontal="center" vertical="center"/>
    </xf>
    <xf numFmtId="181" fontId="6" fillId="0" borderId="1" xfId="37213" applyNumberFormat="1" applyFont="1" applyFill="1" applyBorder="1" applyAlignment="1">
      <alignment horizontal="center" vertical="center"/>
    </xf>
    <xf numFmtId="181" fontId="6" fillId="0" borderId="4" xfId="37213" applyNumberFormat="1" applyFont="1" applyFill="1" applyBorder="1" applyAlignment="1">
      <alignment horizontal="center" vertical="center"/>
    </xf>
    <xf numFmtId="177" fontId="6" fillId="0" borderId="3" xfId="37213" applyNumberFormat="1" applyFont="1" applyFill="1" applyBorder="1" applyAlignment="1">
      <alignment horizontal="center" vertical="center"/>
    </xf>
    <xf numFmtId="0" fontId="6" fillId="0" borderId="11" xfId="0" applyFont="1" applyFill="1" applyBorder="1" applyAlignment="1">
      <alignment horizontal="center" vertical="center"/>
    </xf>
    <xf numFmtId="0" fontId="7" fillId="0" borderId="11" xfId="0" applyFont="1" applyFill="1" applyBorder="1" applyAlignment="1">
      <alignment horizontal="center" vertical="center"/>
    </xf>
    <xf numFmtId="0" fontId="9" fillId="0" borderId="6" xfId="0" applyFont="1" applyFill="1" applyBorder="1">
      <alignment vertical="center"/>
    </xf>
    <xf numFmtId="0" fontId="9" fillId="0" borderId="9" xfId="0" applyFont="1" applyFill="1" applyBorder="1" applyAlignment="1">
      <alignment horizontal="center" vertical="center"/>
    </xf>
    <xf numFmtId="0" fontId="7" fillId="0" borderId="3" xfId="0" applyFont="1" applyFill="1" applyBorder="1" applyAlignment="1">
      <alignment horizontal="center" vertical="center"/>
    </xf>
    <xf numFmtId="0" fontId="9" fillId="0" borderId="3" xfId="0" applyFont="1" applyFill="1" applyBorder="1" applyAlignment="1">
      <alignment horizontal="center" vertical="center"/>
    </xf>
    <xf numFmtId="0" fontId="8" fillId="0" borderId="1" xfId="0" applyFont="1" applyFill="1" applyBorder="1" applyAlignment="1">
      <alignment horizontal="center" vertical="center"/>
    </xf>
    <xf numFmtId="0" fontId="9" fillId="0" borderId="3" xfId="0" applyFont="1" applyFill="1" applyBorder="1">
      <alignment vertical="center"/>
    </xf>
    <xf numFmtId="176" fontId="10" fillId="0" borderId="3" xfId="0" applyNumberFormat="1" applyFont="1" applyFill="1" applyBorder="1" applyAlignment="1">
      <alignment horizontal="center" vertical="center"/>
    </xf>
    <xf numFmtId="177" fontId="2" fillId="0" borderId="3" xfId="0" applyNumberFormat="1" applyFont="1" applyFill="1" applyBorder="1" applyAlignment="1">
      <alignment horizontal="center" vertical="center"/>
    </xf>
    <xf numFmtId="177" fontId="6" fillId="0" borderId="1" xfId="37213" applyNumberFormat="1" applyFont="1" applyFill="1" applyBorder="1" applyAlignment="1">
      <alignment horizontal="center" vertical="center"/>
    </xf>
    <xf numFmtId="177" fontId="6" fillId="0" borderId="4" xfId="37213"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6" xfId="0" applyFont="1" applyFill="1" applyBorder="1" applyAlignment="1">
      <alignment horizontal="center" vertical="center"/>
    </xf>
    <xf numFmtId="0" fontId="8" fillId="0" borderId="4"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4"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3" xfId="0" applyFont="1" applyFill="1" applyBorder="1">
      <alignment vertical="center"/>
    </xf>
    <xf numFmtId="183" fontId="9" fillId="0" borderId="1" xfId="0" applyNumberFormat="1" applyFont="1" applyFill="1" applyBorder="1" applyAlignment="1">
      <alignment horizontal="center" vertical="center"/>
    </xf>
    <xf numFmtId="183" fontId="9" fillId="0" borderId="4" xfId="0" applyNumberFormat="1" applyFont="1" applyFill="1" applyBorder="1" applyAlignment="1">
      <alignment horizontal="center" vertical="center"/>
    </xf>
    <xf numFmtId="0" fontId="3" fillId="0" borderId="0" xfId="0" applyFont="1" applyFill="1" applyAlignment="1">
      <alignment horizontal="center" vertical="center"/>
    </xf>
    <xf numFmtId="0" fontId="1" fillId="0" borderId="4" xfId="0" applyFont="1" applyFill="1" applyBorder="1" applyAlignment="1">
      <alignment horizontal="center" vertical="center"/>
    </xf>
    <xf numFmtId="0" fontId="5" fillId="0"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Border="1">
      <alignment vertical="center"/>
    </xf>
    <xf numFmtId="178" fontId="2" fillId="0" borderId="0" xfId="0" applyNumberFormat="1" applyFont="1" applyFill="1" applyBorder="1" applyAlignment="1">
      <alignment horizontal="center" vertical="center"/>
    </xf>
    <xf numFmtId="0" fontId="2" fillId="0" borderId="0" xfId="0" applyFont="1" applyFill="1" applyBorder="1" applyAlignment="1"/>
    <xf numFmtId="178" fontId="3" fillId="0" borderId="0" xfId="0" applyNumberFormat="1" applyFont="1" applyFill="1" applyBorder="1" applyAlignment="1">
      <alignment horizontal="center" vertical="center"/>
    </xf>
    <xf numFmtId="176" fontId="3" fillId="0" borderId="0" xfId="0" applyNumberFormat="1" applyFont="1" applyFill="1" applyBorder="1" applyAlignment="1">
      <alignment horizontal="center" vertical="center"/>
    </xf>
    <xf numFmtId="176" fontId="3" fillId="0" borderId="0" xfId="0" applyNumberFormat="1" applyFont="1" applyFill="1" applyBorder="1" applyAlignment="1"/>
    <xf numFmtId="0" fontId="3" fillId="0" borderId="0" xfId="0" applyFont="1" applyFill="1" applyBorder="1">
      <alignment vertical="center"/>
    </xf>
    <xf numFmtId="181" fontId="3" fillId="0" borderId="0" xfId="0" applyNumberFormat="1" applyFont="1" applyFill="1" applyBorder="1" applyAlignment="1">
      <alignment horizontal="center" vertical="center"/>
    </xf>
    <xf numFmtId="0" fontId="3" fillId="0" borderId="0" xfId="0" applyFont="1" applyFill="1" applyBorder="1" applyAlignment="1"/>
    <xf numFmtId="181" fontId="3" fillId="0" borderId="0" xfId="0" applyNumberFormat="1" applyFont="1" applyFill="1" applyAlignment="1">
      <alignment horizontal="center" vertical="center"/>
    </xf>
    <xf numFmtId="177" fontId="3" fillId="0" borderId="0" xfId="0" applyNumberFormat="1" applyFont="1" applyFill="1" applyBorder="1" applyAlignment="1">
      <alignment horizontal="center" vertical="center"/>
    </xf>
    <xf numFmtId="186" fontId="3" fillId="0" borderId="0" xfId="0" applyNumberFormat="1" applyFont="1" applyFill="1" applyBorder="1" applyAlignment="1">
      <alignment horizontal="center" vertical="center"/>
    </xf>
    <xf numFmtId="181" fontId="3" fillId="2" borderId="0" xfId="0" applyNumberFormat="1" applyFont="1" applyFill="1" applyBorder="1" applyAlignment="1">
      <alignment horizontal="center" vertical="center"/>
    </xf>
    <xf numFmtId="178" fontId="3" fillId="2" borderId="0" xfId="0" applyNumberFormat="1" applyFont="1" applyFill="1" applyBorder="1" applyAlignment="1">
      <alignment horizontal="center" vertical="center"/>
    </xf>
    <xf numFmtId="177" fontId="3" fillId="2" borderId="0" xfId="0" applyNumberFormat="1" applyFont="1" applyFill="1" applyBorder="1" applyAlignment="1">
      <alignment horizontal="center" vertical="center"/>
    </xf>
    <xf numFmtId="0" fontId="3" fillId="2" borderId="0" xfId="0" applyFont="1" applyFill="1" applyBorder="1" applyAlignment="1"/>
    <xf numFmtId="0" fontId="3" fillId="2" borderId="0" xfId="0" applyFont="1" applyFill="1" applyBorder="1">
      <alignment vertical="center"/>
    </xf>
    <xf numFmtId="181" fontId="4" fillId="0" borderId="0" xfId="0" applyNumberFormat="1" applyFont="1" applyFill="1" applyBorder="1" applyAlignment="1">
      <alignment horizontal="center" vertical="center"/>
    </xf>
    <xf numFmtId="0" fontId="4" fillId="0" borderId="0" xfId="0" applyFont="1" applyFill="1" applyBorder="1" applyAlignment="1"/>
    <xf numFmtId="0" fontId="4" fillId="0" borderId="0" xfId="0" applyFont="1" applyFill="1" applyBorder="1">
      <alignment vertical="center"/>
    </xf>
    <xf numFmtId="181" fontId="2" fillId="0" borderId="0" xfId="0" applyNumberFormat="1" applyFont="1" applyFill="1" applyAlignment="1">
      <alignment horizontal="center" vertical="center"/>
    </xf>
    <xf numFmtId="178" fontId="5" fillId="0" borderId="0" xfId="0" applyNumberFormat="1" applyFont="1" applyFill="1" applyAlignment="1">
      <alignment horizontal="left" vertical="center"/>
    </xf>
    <xf numFmtId="0" fontId="7" fillId="0" borderId="1"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0" xfId="0" applyFont="1" applyFill="1" applyAlignment="1">
      <alignment horizontal="center" vertical="center"/>
    </xf>
    <xf numFmtId="0" fontId="11" fillId="0" borderId="0" xfId="0" applyFont="1" applyFill="1" applyBorder="1" applyAlignment="1">
      <alignment horizontal="center" vertical="center"/>
    </xf>
    <xf numFmtId="0" fontId="12"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176" fontId="13" fillId="0" borderId="3" xfId="0" applyNumberFormat="1" applyFont="1" applyFill="1" applyBorder="1" applyAlignment="1">
      <alignment horizontal="center" vertical="center"/>
    </xf>
    <xf numFmtId="0" fontId="13" fillId="0" borderId="3" xfId="0" applyFont="1" applyFill="1" applyBorder="1" applyAlignment="1">
      <alignment horizontal="center" vertical="center"/>
    </xf>
    <xf numFmtId="188" fontId="13" fillId="0" borderId="3" xfId="0" applyNumberFormat="1" applyFont="1" applyFill="1" applyBorder="1" applyAlignment="1">
      <alignment horizontal="center" vertical="center"/>
    </xf>
    <xf numFmtId="178" fontId="13" fillId="0" borderId="3" xfId="0" applyNumberFormat="1" applyFont="1" applyFill="1" applyBorder="1" applyAlignment="1">
      <alignment horizontal="center" vertical="center"/>
    </xf>
    <xf numFmtId="176" fontId="14" fillId="0" borderId="3" xfId="0" applyNumberFormat="1" applyFont="1" applyFill="1" applyBorder="1" applyAlignment="1">
      <alignment horizontal="center" vertical="center"/>
    </xf>
    <xf numFmtId="188" fontId="13" fillId="0" borderId="0" xfId="0" applyNumberFormat="1" applyFont="1" applyFill="1" applyBorder="1" applyAlignment="1">
      <alignment horizontal="center" vertical="center"/>
    </xf>
    <xf numFmtId="176" fontId="13"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176" fontId="15" fillId="0" borderId="3" xfId="0" applyNumberFormat="1" applyFont="1" applyFill="1" applyBorder="1" applyAlignment="1">
      <alignment horizontal="center" vertical="center"/>
    </xf>
    <xf numFmtId="176" fontId="12" fillId="0" borderId="3" xfId="0" applyNumberFormat="1" applyFont="1" applyFill="1" applyBorder="1" applyAlignment="1">
      <alignment horizontal="center" vertical="center"/>
    </xf>
    <xf numFmtId="188" fontId="15" fillId="0" borderId="3" xfId="0" applyNumberFormat="1" applyFont="1" applyFill="1" applyBorder="1" applyAlignment="1">
      <alignment horizontal="center" vertical="center"/>
    </xf>
    <xf numFmtId="188" fontId="12" fillId="0" borderId="3" xfId="0" applyNumberFormat="1" applyFont="1" applyFill="1" applyBorder="1" applyAlignment="1">
      <alignment horizontal="center" vertical="center"/>
    </xf>
    <xf numFmtId="178" fontId="15" fillId="0" borderId="3" xfId="0" applyNumberFormat="1" applyFont="1" applyFill="1" applyBorder="1" applyAlignment="1">
      <alignment horizontal="center" vertical="center"/>
    </xf>
    <xf numFmtId="178" fontId="12" fillId="0" borderId="3" xfId="0" applyNumberFormat="1" applyFont="1" applyFill="1" applyBorder="1" applyAlignment="1">
      <alignment horizontal="center" vertical="center"/>
    </xf>
    <xf numFmtId="0" fontId="13" fillId="0" borderId="0" xfId="0" applyFont="1" applyFill="1" applyBorder="1" applyAlignment="1">
      <alignment vertical="center"/>
    </xf>
    <xf numFmtId="0" fontId="13" fillId="0" borderId="0" xfId="0" applyFont="1" applyFill="1" applyBorder="1" applyAlignment="1">
      <alignment horizontal="center" vertical="center"/>
    </xf>
    <xf numFmtId="0" fontId="16" fillId="0" borderId="0" xfId="0" applyFont="1" applyFill="1" applyAlignment="1">
      <alignment horizontal="center" vertical="center"/>
    </xf>
    <xf numFmtId="0" fontId="16" fillId="0" borderId="0" xfId="0" applyFont="1">
      <alignment vertical="center"/>
    </xf>
    <xf numFmtId="0" fontId="3" fillId="0" borderId="5" xfId="0" applyFont="1" applyBorder="1" applyAlignment="1">
      <alignment horizontal="center" vertical="center"/>
    </xf>
    <xf numFmtId="0" fontId="17" fillId="0" borderId="3" xfId="0" applyFont="1" applyFill="1" applyBorder="1" applyAlignment="1">
      <alignment horizontal="center" vertical="center" wrapText="1"/>
    </xf>
    <xf numFmtId="0" fontId="3" fillId="0" borderId="6" xfId="0" applyFont="1" applyBorder="1" applyAlignment="1">
      <alignment horizontal="center" vertical="center"/>
    </xf>
    <xf numFmtId="176" fontId="17" fillId="0" borderId="3" xfId="0" applyNumberFormat="1" applyFont="1" applyFill="1" applyBorder="1" applyAlignment="1">
      <alignment horizontal="center" vertical="center" wrapText="1"/>
    </xf>
    <xf numFmtId="0" fontId="3" fillId="0" borderId="11" xfId="0" applyFont="1" applyBorder="1" applyAlignment="1">
      <alignment horizontal="center" vertical="center"/>
    </xf>
    <xf numFmtId="0" fontId="18" fillId="0" borderId="3" xfId="0" applyFont="1" applyFill="1" applyBorder="1" applyAlignment="1">
      <alignment horizontal="center" vertical="center" wrapText="1"/>
    </xf>
    <xf numFmtId="176" fontId="18" fillId="0" borderId="3" xfId="0" applyNumberFormat="1" applyFont="1" applyFill="1" applyBorder="1" applyAlignment="1">
      <alignment horizontal="center" vertical="center" wrapText="1"/>
    </xf>
    <xf numFmtId="0" fontId="3" fillId="0" borderId="3" xfId="0" applyFont="1" applyBorder="1" applyAlignment="1">
      <alignment horizontal="center" vertical="center"/>
    </xf>
    <xf numFmtId="188" fontId="17" fillId="0" borderId="3" xfId="0" applyNumberFormat="1" applyFont="1" applyFill="1" applyBorder="1" applyAlignment="1">
      <alignment horizontal="center" vertical="center" wrapText="1"/>
    </xf>
    <xf numFmtId="0" fontId="19" fillId="0" borderId="3" xfId="0" applyFont="1" applyFill="1" applyBorder="1" applyAlignment="1">
      <alignment horizontal="center" vertical="center" wrapText="1"/>
    </xf>
    <xf numFmtId="176" fontId="19" fillId="0" borderId="3" xfId="0" applyNumberFormat="1" applyFont="1" applyFill="1" applyBorder="1" applyAlignment="1">
      <alignment horizontal="center" vertical="center" wrapText="1"/>
    </xf>
    <xf numFmtId="188" fontId="19" fillId="0" borderId="3" xfId="0" applyNumberFormat="1"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5" xfId="0" applyFont="1" applyFill="1" applyBorder="1" applyAlignment="1">
      <alignment horizontal="center" vertical="center" wrapText="1"/>
    </xf>
    <xf numFmtId="176" fontId="17" fillId="0" borderId="5" xfId="0" applyNumberFormat="1" applyFont="1" applyFill="1" applyBorder="1" applyAlignment="1">
      <alignment horizontal="center" vertical="center" wrapText="1"/>
    </xf>
    <xf numFmtId="0" fontId="19" fillId="0" borderId="0" xfId="0" applyFont="1" applyFill="1" applyBorder="1" applyAlignment="1">
      <alignment horizontal="center" vertical="center" wrapText="1"/>
    </xf>
    <xf numFmtId="176" fontId="19" fillId="0" borderId="0" xfId="0" applyNumberFormat="1" applyFont="1" applyFill="1" applyBorder="1" applyAlignment="1">
      <alignment horizontal="center" vertical="center" wrapText="1"/>
    </xf>
    <xf numFmtId="0" fontId="3" fillId="0" borderId="3" xfId="0" applyFont="1" applyFill="1" applyBorder="1" applyAlignment="1">
      <alignment vertical="center"/>
    </xf>
    <xf numFmtId="0" fontId="3" fillId="0" borderId="3" xfId="0" applyFont="1" applyFill="1" applyBorder="1" applyAlignment="1">
      <alignment horizontal="center" vertical="center" textRotation="255"/>
    </xf>
    <xf numFmtId="182" fontId="3" fillId="0" borderId="3" xfId="0" applyNumberFormat="1" applyFont="1" applyFill="1" applyBorder="1" applyAlignment="1">
      <alignment horizontal="center" vertical="center"/>
    </xf>
    <xf numFmtId="181" fontId="17" fillId="0" borderId="3" xfId="0" applyNumberFormat="1" applyFont="1" applyFill="1" applyBorder="1" applyAlignment="1">
      <alignment horizontal="center" vertical="center" wrapText="1"/>
    </xf>
    <xf numFmtId="188" fontId="3" fillId="0" borderId="3" xfId="0" applyNumberFormat="1" applyFont="1" applyFill="1" applyBorder="1" applyAlignment="1">
      <alignment horizontal="center" vertical="center"/>
    </xf>
    <xf numFmtId="0" fontId="3" fillId="3" borderId="3" xfId="0" applyFont="1" applyFill="1" applyBorder="1" applyAlignment="1">
      <alignment horizontal="center" vertical="center"/>
    </xf>
    <xf numFmtId="188" fontId="3" fillId="3" borderId="3" xfId="0" applyNumberFormat="1" applyFont="1" applyFill="1" applyBorder="1" applyAlignment="1">
      <alignment horizontal="center" vertical="center"/>
    </xf>
    <xf numFmtId="188" fontId="3" fillId="0" borderId="1" xfId="0" applyNumberFormat="1" applyFont="1" applyFill="1" applyBorder="1" applyAlignment="1">
      <alignment horizontal="center" vertical="center"/>
    </xf>
    <xf numFmtId="188" fontId="3" fillId="0" borderId="4"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177" fontId="2" fillId="0" borderId="4" xfId="0" applyNumberFormat="1"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textRotation="255"/>
    </xf>
    <xf numFmtId="182" fontId="3" fillId="0" borderId="1" xfId="0" applyNumberFormat="1" applyFont="1" applyFill="1" applyBorder="1" applyAlignment="1">
      <alignment horizontal="center" vertical="center"/>
    </xf>
    <xf numFmtId="182" fontId="3" fillId="0" borderId="4" xfId="0" applyNumberFormat="1" applyFont="1" applyFill="1" applyBorder="1" applyAlignment="1">
      <alignment horizontal="center" vertical="center"/>
    </xf>
    <xf numFmtId="181" fontId="3" fillId="0" borderId="1" xfId="0" applyNumberFormat="1" applyFont="1" applyFill="1" applyBorder="1" applyAlignment="1">
      <alignment horizontal="center" vertical="center"/>
    </xf>
    <xf numFmtId="181" fontId="3" fillId="0" borderId="4" xfId="0" applyNumberFormat="1" applyFont="1" applyFill="1" applyBorder="1" applyAlignment="1">
      <alignment horizontal="center" vertical="center"/>
    </xf>
    <xf numFmtId="0" fontId="3" fillId="0" borderId="11" xfId="0" applyFont="1" applyFill="1" applyBorder="1" applyAlignment="1">
      <alignment horizontal="center" vertical="center" textRotation="255"/>
    </xf>
    <xf numFmtId="0" fontId="3" fillId="0" borderId="6" xfId="0" applyFont="1" applyFill="1" applyBorder="1" applyAlignment="1">
      <alignment horizontal="center" vertical="center" textRotation="255"/>
    </xf>
    <xf numFmtId="177" fontId="2" fillId="3" borderId="1" xfId="0" applyNumberFormat="1" applyFont="1" applyFill="1" applyBorder="1" applyAlignment="1">
      <alignment horizontal="center" vertical="center"/>
    </xf>
    <xf numFmtId="177" fontId="2" fillId="3" borderId="4"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6" xfId="0" applyFont="1" applyFill="1" applyBorder="1" applyAlignment="1">
      <alignment horizontal="center" vertical="center"/>
    </xf>
    <xf numFmtId="176" fontId="4" fillId="0" borderId="3" xfId="0" applyNumberFormat="1" applyFont="1" applyFill="1" applyBorder="1" applyAlignment="1">
      <alignment horizontal="center" vertical="center"/>
    </xf>
    <xf numFmtId="189" fontId="17" fillId="0" borderId="3" xfId="0" applyNumberFormat="1" applyFont="1" applyFill="1" applyBorder="1" applyAlignment="1">
      <alignment horizontal="center" vertical="center" wrapText="1"/>
    </xf>
    <xf numFmtId="188" fontId="2" fillId="0" borderId="3"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3" fillId="0" borderId="0" xfId="0" applyFont="1" applyBorder="1" applyAlignment="1">
      <alignment horizontal="center" vertical="center"/>
    </xf>
    <xf numFmtId="176" fontId="8" fillId="0" borderId="0" xfId="0" applyNumberFormat="1" applyFont="1" applyFill="1" applyBorder="1" applyAlignment="1">
      <alignment horizontal="center" vertical="center"/>
    </xf>
    <xf numFmtId="176" fontId="2" fillId="0" borderId="3" xfId="0" applyNumberFormat="1" applyFont="1" applyFill="1" applyBorder="1" applyAlignment="1">
      <alignment horizontal="center" vertical="center"/>
    </xf>
    <xf numFmtId="176" fontId="2" fillId="0" borderId="0" xfId="0" applyNumberFormat="1" applyFont="1" applyFill="1" applyBorder="1" applyAlignment="1">
      <alignment horizontal="center" vertical="center"/>
    </xf>
    <xf numFmtId="0" fontId="3" fillId="0" borderId="0" xfId="0" applyFont="1">
      <alignment vertical="center"/>
    </xf>
    <xf numFmtId="181" fontId="17" fillId="0" borderId="0" xfId="0" applyNumberFormat="1" applyFont="1" applyFill="1" applyBorder="1" applyAlignment="1">
      <alignment horizontal="center" vertical="center" wrapText="1"/>
    </xf>
    <xf numFmtId="0" fontId="3" fillId="0" borderId="0" xfId="0" applyFont="1" applyAlignment="1">
      <alignment horizontal="center" vertical="center"/>
    </xf>
    <xf numFmtId="188" fontId="3" fillId="0" borderId="0" xfId="0" applyNumberFormat="1" applyFont="1" applyFill="1" applyBorder="1" applyAlignment="1">
      <alignment horizontal="center" vertical="center"/>
    </xf>
    <xf numFmtId="182" fontId="3" fillId="0" borderId="0" xfId="0" applyNumberFormat="1" applyFont="1" applyFill="1" applyBorder="1" applyAlignment="1">
      <alignment horizontal="center" vertical="center"/>
    </xf>
    <xf numFmtId="0" fontId="3" fillId="0" borderId="12" xfId="0" applyFont="1" applyFill="1" applyBorder="1" applyAlignment="1">
      <alignment vertical="center" wrapText="1"/>
    </xf>
    <xf numFmtId="0" fontId="3" fillId="0" borderId="0" xfId="0" applyFont="1" applyBorder="1">
      <alignment vertical="center"/>
    </xf>
    <xf numFmtId="0" fontId="3" fillId="0" borderId="0" xfId="0" applyFont="1" applyFill="1" applyBorder="1" applyAlignment="1">
      <alignment horizontal="center" vertical="center" wrapText="1"/>
    </xf>
    <xf numFmtId="0" fontId="17" fillId="0" borderId="0" xfId="0" applyFont="1" applyFill="1" applyAlignment="1">
      <alignment horizontal="center" vertical="center" wrapText="1"/>
    </xf>
    <xf numFmtId="176" fontId="3" fillId="0" borderId="0" xfId="0" applyNumberFormat="1" applyFont="1" applyFill="1" applyAlignment="1">
      <alignment horizontal="center" vertical="center"/>
    </xf>
    <xf numFmtId="176" fontId="4" fillId="0" borderId="0" xfId="0" applyNumberFormat="1" applyFont="1" applyFill="1" applyAlignment="1">
      <alignment horizontal="center" vertical="center"/>
    </xf>
    <xf numFmtId="0" fontId="8" fillId="0" borderId="0" xfId="0" applyFont="1" applyFill="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6" fillId="0" borderId="0" xfId="0" applyFont="1" applyFill="1">
      <alignment vertical="center"/>
    </xf>
    <xf numFmtId="0" fontId="3" fillId="0" borderId="3" xfId="0" applyNumberFormat="1" applyFont="1" applyFill="1" applyBorder="1" applyAlignment="1">
      <alignment horizontal="center" vertical="center"/>
    </xf>
    <xf numFmtId="178" fontId="17" fillId="0" borderId="3" xfId="0" applyNumberFormat="1" applyFont="1" applyFill="1" applyBorder="1" applyAlignment="1">
      <alignment horizontal="center" vertical="center" wrapText="1"/>
    </xf>
    <xf numFmtId="0" fontId="3" fillId="0" borderId="0" xfId="0" applyFont="1" applyFill="1" applyBorder="1" applyAlignment="1">
      <alignment vertical="center"/>
    </xf>
    <xf numFmtId="181" fontId="3" fillId="0" borderId="0" xfId="0" applyNumberFormat="1" applyFont="1" applyFill="1" applyBorder="1" applyAlignment="1">
      <alignment vertical="center"/>
    </xf>
    <xf numFmtId="0" fontId="3" fillId="0" borderId="0" xfId="0" applyFont="1" applyFill="1" applyBorder="1" applyAlignment="1">
      <alignment horizontal="center" vertical="center" textRotation="255"/>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4" xfId="0" applyNumberFormat="1" applyFont="1" applyFill="1" applyBorder="1" applyAlignment="1">
      <alignment horizontal="center" vertical="center"/>
    </xf>
    <xf numFmtId="0" fontId="3" fillId="0" borderId="0" xfId="0" applyFont="1" applyFill="1" applyBorder="1" applyAlignment="1">
      <alignment vertical="center" wrapText="1"/>
    </xf>
    <xf numFmtId="177" fontId="3" fillId="0" borderId="0" xfId="0" applyNumberFormat="1" applyFont="1" applyFill="1" applyBorder="1" applyAlignment="1">
      <alignment vertical="center" wrapText="1"/>
    </xf>
    <xf numFmtId="0" fontId="3" fillId="0" borderId="3" xfId="0" applyFont="1" applyFill="1" applyBorder="1" applyAlignment="1">
      <alignment vertical="center" wrapText="1"/>
    </xf>
    <xf numFmtId="0" fontId="3" fillId="0" borderId="4" xfId="0" applyFont="1" applyFill="1" applyBorder="1" applyAlignment="1">
      <alignment vertical="center" wrapText="1"/>
    </xf>
    <xf numFmtId="177" fontId="3" fillId="0" borderId="2" xfId="0" applyNumberFormat="1" applyFont="1" applyFill="1" applyBorder="1" applyAlignment="1">
      <alignment horizontal="center" vertical="center"/>
    </xf>
    <xf numFmtId="0" fontId="3" fillId="0" borderId="7" xfId="0" applyFont="1" applyFill="1" applyBorder="1" applyAlignment="1">
      <alignment horizontal="center" vertical="center" textRotation="255"/>
    </xf>
    <xf numFmtId="0" fontId="3" fillId="0" borderId="8"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3" fillId="0" borderId="0" xfId="0" applyNumberFormat="1" applyFont="1" applyFill="1" applyBorder="1" applyAlignment="1">
      <alignment vertical="center"/>
    </xf>
    <xf numFmtId="177" fontId="3" fillId="0" borderId="0" xfId="0" applyNumberFormat="1" applyFont="1" applyFill="1" applyBorder="1" applyAlignment="1">
      <alignment vertical="center"/>
    </xf>
    <xf numFmtId="0" fontId="3" fillId="0" borderId="9" xfId="0" applyFont="1" applyFill="1" applyBorder="1" applyAlignment="1">
      <alignment horizontal="center" vertical="center" textRotation="255"/>
    </xf>
    <xf numFmtId="0" fontId="3" fillId="0" borderId="10" xfId="0" applyFont="1" applyFill="1" applyBorder="1" applyAlignment="1">
      <alignment horizontal="center" vertical="center" textRotation="255"/>
    </xf>
    <xf numFmtId="0" fontId="3" fillId="0" borderId="2" xfId="0" applyFont="1" applyFill="1" applyBorder="1" applyAlignment="1">
      <alignment vertical="center"/>
    </xf>
    <xf numFmtId="0" fontId="3" fillId="0" borderId="4" xfId="0" applyFont="1" applyFill="1" applyBorder="1" applyAlignment="1">
      <alignment vertical="center"/>
    </xf>
    <xf numFmtId="178" fontId="20" fillId="0" borderId="0" xfId="13357" applyNumberFormat="1" applyFont="1" applyFill="1" applyAlignment="1" applyProtection="1">
      <alignment horizontal="center" vertical="center" wrapText="1"/>
      <protection locked="0"/>
    </xf>
    <xf numFmtId="178" fontId="20" fillId="0" borderId="0" xfId="13357" applyNumberFormat="1" applyFont="1" applyFill="1" applyAlignment="1" applyProtection="1">
      <alignment horizontal="left" vertical="center" wrapText="1"/>
      <protection locked="0"/>
    </xf>
    <xf numFmtId="0" fontId="12" fillId="0" borderId="15" xfId="13357" applyNumberFormat="1" applyFont="1" applyFill="1" applyBorder="1" applyAlignment="1">
      <alignment horizontal="center" vertical="center" wrapText="1"/>
    </xf>
    <xf numFmtId="0" fontId="21" fillId="0" borderId="15" xfId="13357" applyNumberFormat="1" applyFont="1" applyFill="1" applyBorder="1" applyAlignment="1">
      <alignment horizontal="center" vertical="center" wrapText="1"/>
    </xf>
    <xf numFmtId="178" fontId="21" fillId="0" borderId="15" xfId="13357" applyNumberFormat="1" applyFont="1" applyFill="1" applyBorder="1" applyAlignment="1">
      <alignment horizontal="center" vertical="center" wrapText="1"/>
    </xf>
    <xf numFmtId="0" fontId="6" fillId="0" borderId="1" xfId="13357" applyNumberFormat="1" applyFont="1" applyFill="1" applyBorder="1" applyAlignment="1">
      <alignment horizontal="center" vertical="center" wrapText="1"/>
    </xf>
    <xf numFmtId="0" fontId="6" fillId="0" borderId="4" xfId="13357" applyNumberFormat="1" applyFont="1" applyFill="1" applyBorder="1" applyAlignment="1">
      <alignment horizontal="center" vertical="center" wrapText="1"/>
    </xf>
    <xf numFmtId="0" fontId="6" fillId="0" borderId="3" xfId="13357" applyNumberFormat="1" applyFont="1" applyFill="1" applyBorder="1" applyAlignment="1">
      <alignment horizontal="center" vertical="center" wrapText="1"/>
    </xf>
    <xf numFmtId="181" fontId="6" fillId="0" borderId="3" xfId="13357" applyNumberFormat="1" applyFont="1" applyFill="1" applyBorder="1" applyAlignment="1">
      <alignment horizontal="center" vertical="center" wrapText="1"/>
    </xf>
    <xf numFmtId="181" fontId="6" fillId="4" borderId="3" xfId="13357" applyNumberFormat="1" applyFont="1" applyFill="1" applyBorder="1" applyAlignment="1">
      <alignment horizontal="center" vertical="center" wrapText="1"/>
    </xf>
    <xf numFmtId="181" fontId="22" fillId="4" borderId="3" xfId="13357" applyNumberFormat="1" applyFont="1" applyFill="1" applyBorder="1" applyAlignment="1">
      <alignment horizontal="center" vertical="center" wrapText="1"/>
    </xf>
    <xf numFmtId="0" fontId="17" fillId="0" borderId="11" xfId="626" applyNumberFormat="1" applyFont="1" applyFill="1" applyBorder="1" applyAlignment="1">
      <alignment horizontal="center" vertical="center" wrapText="1"/>
    </xf>
    <xf numFmtId="0" fontId="17" fillId="0" borderId="3" xfId="0" applyFont="1" applyFill="1" applyBorder="1" applyAlignment="1">
      <alignment horizontal="left" vertical="center" wrapText="1"/>
    </xf>
    <xf numFmtId="181" fontId="23" fillId="0" borderId="3" xfId="0" applyNumberFormat="1" applyFont="1" applyFill="1" applyBorder="1" applyAlignment="1">
      <alignment horizontal="center" vertical="center" wrapText="1"/>
    </xf>
    <xf numFmtId="181" fontId="23" fillId="4" borderId="0" xfId="0" applyNumberFormat="1" applyFont="1" applyFill="1" applyAlignment="1">
      <alignment horizontal="center" vertical="center"/>
    </xf>
    <xf numFmtId="181" fontId="24" fillId="4" borderId="3" xfId="0" applyNumberFormat="1" applyFont="1" applyFill="1" applyBorder="1" applyAlignment="1">
      <alignment horizontal="center" vertical="center" wrapText="1"/>
    </xf>
    <xf numFmtId="0" fontId="23" fillId="0" borderId="11" xfId="626" applyNumberFormat="1" applyFont="1" applyFill="1" applyBorder="1" applyAlignment="1">
      <alignment horizontal="center" vertical="center" wrapText="1"/>
    </xf>
    <xf numFmtId="181" fontId="23" fillId="4" borderId="3" xfId="0" applyNumberFormat="1" applyFont="1" applyFill="1" applyBorder="1" applyAlignment="1">
      <alignment horizontal="center" vertical="center" wrapText="1"/>
    </xf>
    <xf numFmtId="181" fontId="23" fillId="0" borderId="0" xfId="0" applyNumberFormat="1" applyFont="1" applyFill="1" applyAlignment="1">
      <alignment horizontal="center" vertical="center"/>
    </xf>
    <xf numFmtId="176" fontId="23" fillId="0" borderId="3" xfId="0" applyNumberFormat="1" applyFont="1" applyFill="1" applyBorder="1" applyAlignment="1">
      <alignment horizontal="center" vertical="center" wrapText="1"/>
    </xf>
    <xf numFmtId="0" fontId="17" fillId="0" borderId="0" xfId="0" applyFont="1" applyFill="1" applyAlignment="1">
      <alignment vertical="center"/>
    </xf>
    <xf numFmtId="0" fontId="25" fillId="0" borderId="3" xfId="0" applyFont="1" applyFill="1" applyBorder="1" applyAlignment="1">
      <alignment horizontal="left" vertical="center" wrapText="1"/>
    </xf>
    <xf numFmtId="181" fontId="23" fillId="4" borderId="3" xfId="0" applyNumberFormat="1" applyFont="1" applyFill="1" applyBorder="1" applyAlignment="1">
      <alignment horizontal="center" vertical="center"/>
    </xf>
    <xf numFmtId="0" fontId="17" fillId="4" borderId="3" xfId="0" applyFont="1" applyFill="1" applyBorder="1" applyAlignment="1">
      <alignment horizontal="left" vertical="center" wrapText="1"/>
    </xf>
    <xf numFmtId="0" fontId="17" fillId="0" borderId="3" xfId="626" applyNumberFormat="1" applyFont="1" applyFill="1" applyBorder="1" applyAlignment="1">
      <alignment horizontal="center" vertical="center" wrapText="1"/>
    </xf>
    <xf numFmtId="181" fontId="23" fillId="0" borderId="3" xfId="0" applyNumberFormat="1" applyFont="1" applyFill="1" applyBorder="1" applyAlignment="1">
      <alignment horizontal="center" vertical="center"/>
    </xf>
    <xf numFmtId="176" fontId="23" fillId="0" borderId="3" xfId="0" applyNumberFormat="1" applyFont="1" applyFill="1" applyBorder="1" applyAlignment="1">
      <alignment horizontal="center" vertical="center"/>
    </xf>
    <xf numFmtId="0" fontId="17" fillId="4" borderId="3" xfId="0" applyFont="1" applyFill="1" applyBorder="1" applyAlignment="1">
      <alignment vertical="center"/>
    </xf>
    <xf numFmtId="0" fontId="23" fillId="4" borderId="3" xfId="0" applyNumberFormat="1" applyFont="1" applyFill="1" applyBorder="1" applyAlignment="1">
      <alignment horizontal="center" vertical="center" wrapText="1"/>
    </xf>
    <xf numFmtId="0" fontId="17" fillId="4" borderId="5" xfId="626" applyNumberFormat="1" applyFont="1" applyFill="1" applyBorder="1" applyAlignment="1">
      <alignment horizontal="center" vertical="center" wrapText="1"/>
    </xf>
    <xf numFmtId="176" fontId="23" fillId="4" borderId="3" xfId="0" applyNumberFormat="1" applyFont="1" applyFill="1" applyBorder="1" applyAlignment="1">
      <alignment horizontal="center" vertical="center"/>
    </xf>
    <xf numFmtId="0" fontId="17" fillId="4" borderId="6" xfId="626" applyNumberFormat="1" applyFont="1" applyFill="1" applyBorder="1" applyAlignment="1">
      <alignment horizontal="center" vertical="center" wrapText="1"/>
    </xf>
    <xf numFmtId="0" fontId="17" fillId="4" borderId="11" xfId="626" applyNumberFormat="1" applyFont="1" applyFill="1" applyBorder="1" applyAlignment="1">
      <alignment horizontal="center" vertical="center" wrapText="1"/>
    </xf>
    <xf numFmtId="176" fontId="23" fillId="4" borderId="3" xfId="0" applyNumberFormat="1" applyFont="1" applyFill="1" applyBorder="1" applyAlignment="1">
      <alignment horizontal="center" vertical="center" wrapText="1"/>
    </xf>
    <xf numFmtId="0" fontId="23" fillId="4" borderId="3" xfId="0" applyFont="1" applyFill="1" applyBorder="1" applyAlignment="1">
      <alignment horizontal="left" vertical="center" wrapText="1"/>
    </xf>
    <xf numFmtId="0" fontId="23" fillId="0" borderId="6" xfId="626" applyNumberFormat="1" applyFont="1" applyFill="1" applyBorder="1" applyAlignment="1">
      <alignment horizontal="center" vertical="center" wrapText="1"/>
    </xf>
    <xf numFmtId="181" fontId="24" fillId="0" borderId="3" xfId="0" applyNumberFormat="1" applyFont="1" applyFill="1" applyBorder="1" applyAlignment="1">
      <alignment horizontal="center" vertical="center" wrapText="1"/>
    </xf>
    <xf numFmtId="0" fontId="17" fillId="0" borderId="5" xfId="626" applyNumberFormat="1" applyFont="1" applyFill="1" applyBorder="1" applyAlignment="1">
      <alignment horizontal="center" vertical="center" wrapText="1"/>
    </xf>
    <xf numFmtId="190" fontId="26" fillId="0" borderId="3" xfId="0" applyNumberFormat="1" applyFont="1" applyFill="1" applyBorder="1" applyAlignment="1">
      <alignment horizontal="center"/>
    </xf>
    <xf numFmtId="0" fontId="23" fillId="0" borderId="3" xfId="0" applyNumberFormat="1" applyFont="1" applyFill="1" applyBorder="1" applyAlignment="1">
      <alignment horizontal="center" vertical="center" wrapText="1"/>
    </xf>
    <xf numFmtId="0" fontId="23" fillId="0" borderId="3" xfId="0" applyFont="1" applyFill="1" applyBorder="1" applyAlignment="1">
      <alignment horizontal="left" vertical="center" wrapText="1"/>
    </xf>
    <xf numFmtId="180" fontId="23" fillId="0" borderId="3" xfId="0" applyNumberFormat="1" applyFont="1" applyFill="1" applyBorder="1" applyAlignment="1">
      <alignment horizontal="center" vertical="center"/>
    </xf>
    <xf numFmtId="178" fontId="27" fillId="0" borderId="0" xfId="13357" applyNumberFormat="1" applyFont="1" applyFill="1" applyAlignment="1" applyProtection="1">
      <alignment horizontal="center" vertical="center" wrapText="1"/>
      <protection locked="0"/>
    </xf>
    <xf numFmtId="0" fontId="19" fillId="0" borderId="3" xfId="13357" applyNumberFormat="1" applyFont="1" applyFill="1" applyBorder="1" applyAlignment="1">
      <alignment horizontal="center" vertical="center" wrapText="1"/>
    </xf>
    <xf numFmtId="181" fontId="23" fillId="0" borderId="3" xfId="19502" applyNumberFormat="1" applyFont="1" applyFill="1" applyBorder="1" applyAlignment="1">
      <alignment horizontal="center" vertical="center" wrapText="1"/>
    </xf>
    <xf numFmtId="0" fontId="25" fillId="0" borderId="3" xfId="41987" applyNumberFormat="1" applyFont="1" applyFill="1" applyBorder="1" applyAlignment="1">
      <alignment horizontal="left" vertical="center" wrapText="1"/>
    </xf>
    <xf numFmtId="0" fontId="25" fillId="0" borderId="3" xfId="0" applyFont="1" applyFill="1" applyBorder="1" applyAlignment="1">
      <alignment vertical="center"/>
    </xf>
    <xf numFmtId="181" fontId="17" fillId="0" borderId="0" xfId="0" applyNumberFormat="1" applyFont="1" applyFill="1" applyAlignment="1">
      <alignment vertical="center"/>
    </xf>
    <xf numFmtId="0" fontId="25" fillId="0" borderId="3" xfId="41988" applyNumberFormat="1" applyFont="1" applyFill="1" applyBorder="1" applyAlignment="1">
      <alignment horizontal="left" vertical="center" wrapText="1"/>
    </xf>
    <xf numFmtId="0" fontId="25" fillId="0" borderId="3" xfId="19502" applyNumberFormat="1" applyFont="1" applyFill="1" applyBorder="1" applyAlignment="1">
      <alignment horizontal="left" vertical="center" wrapText="1"/>
    </xf>
    <xf numFmtId="0" fontId="25" fillId="0" borderId="3" xfId="25387" applyNumberFormat="1" applyFont="1" applyFill="1" applyBorder="1" applyAlignment="1">
      <alignment horizontal="left" vertical="center" wrapText="1"/>
    </xf>
    <xf numFmtId="0" fontId="17" fillId="4" borderId="0" xfId="0" applyFont="1" applyFill="1" applyAlignment="1">
      <alignment vertical="center"/>
    </xf>
    <xf numFmtId="181" fontId="23" fillId="4" borderId="3" xfId="19502" applyNumberFormat="1" applyFont="1" applyFill="1" applyBorder="1" applyAlignment="1">
      <alignment horizontal="center" vertical="center" wrapText="1"/>
    </xf>
    <xf numFmtId="0" fontId="25" fillId="4" borderId="3" xfId="41987" applyNumberFormat="1" applyFont="1" applyFill="1" applyBorder="1" applyAlignment="1">
      <alignment vertical="center" wrapText="1"/>
    </xf>
    <xf numFmtId="0" fontId="17" fillId="0" borderId="0" xfId="7636" applyNumberFormat="1" applyFont="1" applyFill="1" applyBorder="1" applyAlignment="1">
      <alignment vertical="center"/>
    </xf>
    <xf numFmtId="0" fontId="17" fillId="4" borderId="0" xfId="7636" applyNumberFormat="1" applyFont="1" applyFill="1" applyBorder="1" applyAlignment="1">
      <alignment vertical="center"/>
    </xf>
    <xf numFmtId="0" fontId="25" fillId="4" borderId="3" xfId="25387" applyNumberFormat="1" applyFont="1" applyFill="1" applyBorder="1" applyAlignment="1">
      <alignment horizontal="left" vertical="center" wrapText="1"/>
    </xf>
    <xf numFmtId="0" fontId="25" fillId="0" borderId="3" xfId="25387" applyNumberFormat="1" applyFont="1" applyFill="1" applyBorder="1" applyAlignment="1">
      <alignment vertical="center" wrapText="1"/>
    </xf>
    <xf numFmtId="49" fontId="17" fillId="4" borderId="5" xfId="2122" applyNumberFormat="1" applyFont="1" applyFill="1" applyBorder="1" applyAlignment="1">
      <alignment horizontal="left" vertical="center" wrapText="1"/>
    </xf>
    <xf numFmtId="0" fontId="25" fillId="4" borderId="3" xfId="0" applyFont="1" applyFill="1" applyBorder="1" applyAlignment="1">
      <alignment horizontal="left" vertical="center" wrapText="1"/>
    </xf>
    <xf numFmtId="0" fontId="17" fillId="4" borderId="0" xfId="7636" applyNumberFormat="1" applyFont="1" applyFill="1" applyAlignment="1">
      <alignment vertical="center"/>
    </xf>
    <xf numFmtId="180" fontId="23" fillId="0" borderId="3" xfId="0" applyNumberFormat="1" applyFont="1" applyFill="1" applyBorder="1" applyAlignment="1">
      <alignment horizontal="center" vertical="center" wrapText="1"/>
    </xf>
    <xf numFmtId="0" fontId="13" fillId="4" borderId="0" xfId="0" applyFont="1" applyFill="1" applyAlignment="1">
      <alignment vertical="center"/>
    </xf>
    <xf numFmtId="181" fontId="25" fillId="0" borderId="3" xfId="25387" applyNumberFormat="1" applyFont="1" applyFill="1" applyBorder="1" applyAlignment="1">
      <alignment horizontal="left" vertical="center" wrapText="1"/>
    </xf>
    <xf numFmtId="0" fontId="17" fillId="0" borderId="0" xfId="0" applyNumberFormat="1" applyFont="1" applyFill="1" applyAlignment="1">
      <alignment vertical="center"/>
    </xf>
    <xf numFmtId="0" fontId="17" fillId="4" borderId="3" xfId="626" applyNumberFormat="1" applyFont="1" applyFill="1" applyBorder="1" applyAlignment="1">
      <alignment horizontal="center" vertical="center" wrapText="1"/>
    </xf>
    <xf numFmtId="0" fontId="17" fillId="0" borderId="6" xfId="626" applyNumberFormat="1" applyFont="1" applyFill="1" applyBorder="1" applyAlignment="1">
      <alignment horizontal="center" vertical="center" wrapText="1"/>
    </xf>
    <xf numFmtId="0" fontId="28" fillId="4" borderId="5" xfId="7139" applyFont="1" applyFill="1" applyBorder="1" applyAlignment="1">
      <alignment horizontal="center" vertical="center" wrapText="1"/>
    </xf>
    <xf numFmtId="0" fontId="29" fillId="4" borderId="5" xfId="7139" applyFont="1" applyFill="1" applyBorder="1" applyAlignment="1">
      <alignment horizontal="center" vertical="center" wrapText="1"/>
    </xf>
    <xf numFmtId="0" fontId="30" fillId="4" borderId="3" xfId="0" applyFont="1" applyFill="1" applyBorder="1" applyAlignment="1">
      <alignment horizontal="left" vertical="center" wrapText="1"/>
    </xf>
    <xf numFmtId="181" fontId="30" fillId="4" borderId="3" xfId="0" applyNumberFormat="1" applyFont="1" applyFill="1" applyBorder="1" applyAlignment="1">
      <alignment horizontal="center" vertical="center" wrapText="1"/>
    </xf>
    <xf numFmtId="0" fontId="28" fillId="4" borderId="11" xfId="7139" applyFont="1" applyFill="1" applyBorder="1" applyAlignment="1">
      <alignment horizontal="center" vertical="center" wrapText="1"/>
    </xf>
    <xf numFmtId="0" fontId="31" fillId="4" borderId="11" xfId="7139" applyFont="1" applyFill="1" applyBorder="1" applyAlignment="1">
      <alignment horizontal="center" vertical="center" wrapText="1"/>
    </xf>
    <xf numFmtId="0" fontId="28" fillId="4" borderId="3" xfId="0" applyFont="1" applyFill="1" applyBorder="1" applyAlignment="1">
      <alignment horizontal="left" vertical="center" wrapText="1"/>
    </xf>
    <xf numFmtId="176" fontId="30" fillId="4" borderId="3" xfId="0" applyNumberFormat="1" applyFont="1" applyFill="1" applyBorder="1" applyAlignment="1">
      <alignment horizontal="center" vertical="center" wrapText="1"/>
    </xf>
    <xf numFmtId="190" fontId="14" fillId="0" borderId="3" xfId="0" applyNumberFormat="1" applyFont="1" applyFill="1" applyBorder="1" applyAlignment="1">
      <alignment horizontal="left" vertical="center"/>
    </xf>
    <xf numFmtId="0" fontId="28" fillId="4" borderId="6" xfId="7139" applyFont="1" applyFill="1" applyBorder="1" applyAlignment="1">
      <alignment horizontal="center" vertical="center" wrapText="1"/>
    </xf>
    <xf numFmtId="0" fontId="29" fillId="4" borderId="3" xfId="7139" applyFont="1" applyFill="1" applyBorder="1" applyAlignment="1">
      <alignment horizontal="center" vertical="center" wrapText="1"/>
    </xf>
    <xf numFmtId="181" fontId="30" fillId="4" borderId="3" xfId="0" applyNumberFormat="1" applyFont="1" applyFill="1" applyBorder="1" applyAlignment="1">
      <alignment horizontal="center" vertical="center"/>
    </xf>
    <xf numFmtId="0" fontId="29" fillId="4" borderId="11" xfId="7139" applyFont="1" applyFill="1" applyBorder="1" applyAlignment="1">
      <alignment horizontal="center" vertical="center" wrapText="1"/>
    </xf>
    <xf numFmtId="0" fontId="13" fillId="0" borderId="3" xfId="0" applyFont="1" applyFill="1" applyBorder="1" applyAlignment="1">
      <alignment vertical="center"/>
    </xf>
    <xf numFmtId="178" fontId="30" fillId="4" borderId="3" xfId="0" applyNumberFormat="1" applyFont="1" applyFill="1" applyBorder="1" applyAlignment="1">
      <alignment horizontal="center" vertical="center" wrapText="1"/>
    </xf>
    <xf numFmtId="0" fontId="32" fillId="4" borderId="3" xfId="0" applyFont="1" applyFill="1" applyBorder="1" applyAlignment="1">
      <alignment horizontal="left" vertical="center"/>
    </xf>
    <xf numFmtId="0" fontId="29" fillId="4" borderId="6" xfId="7139" applyFont="1" applyFill="1" applyBorder="1" applyAlignment="1">
      <alignment horizontal="center" vertical="center" wrapText="1"/>
    </xf>
    <xf numFmtId="0" fontId="29" fillId="4" borderId="3" xfId="0" applyFont="1" applyFill="1" applyBorder="1" applyAlignment="1">
      <alignment horizontal="center" vertical="center" wrapText="1"/>
    </xf>
    <xf numFmtId="0" fontId="28" fillId="4" borderId="3" xfId="0" applyNumberFormat="1" applyFont="1" applyFill="1" applyBorder="1" applyAlignment="1">
      <alignment horizontal="left" vertical="center" wrapText="1"/>
    </xf>
    <xf numFmtId="0" fontId="17" fillId="4" borderId="5" xfId="7139" applyFont="1" applyFill="1" applyBorder="1" applyAlignment="1">
      <alignment horizontal="center" vertical="center" wrapText="1"/>
    </xf>
    <xf numFmtId="0" fontId="17" fillId="4" borderId="11" xfId="7139" applyFont="1" applyFill="1" applyBorder="1" applyAlignment="1">
      <alignment horizontal="center" vertical="center" wrapText="1"/>
    </xf>
    <xf numFmtId="0" fontId="23" fillId="4" borderId="11" xfId="7139" applyFont="1" applyFill="1" applyBorder="1" applyAlignment="1">
      <alignment horizontal="center" vertical="center" wrapText="1"/>
    </xf>
    <xf numFmtId="0" fontId="17" fillId="4" borderId="0" xfId="0" applyFont="1" applyFill="1" applyBorder="1" applyAlignment="1">
      <alignment horizontal="left" vertical="center" wrapText="1"/>
    </xf>
    <xf numFmtId="181" fontId="25" fillId="4" borderId="3" xfId="25387" applyNumberFormat="1" applyFont="1" applyFill="1" applyBorder="1" applyAlignment="1">
      <alignment horizontal="left" vertical="center" wrapText="1"/>
    </xf>
    <xf numFmtId="0" fontId="28" fillId="4" borderId="0" xfId="7636" applyNumberFormat="1" applyFont="1" applyFill="1" applyBorder="1" applyAlignment="1">
      <alignment vertical="center"/>
    </xf>
    <xf numFmtId="181" fontId="30" fillId="4" borderId="3" xfId="19502" applyNumberFormat="1" applyFont="1" applyFill="1" applyBorder="1" applyAlignment="1">
      <alignment horizontal="center" vertical="center" wrapText="1"/>
    </xf>
    <xf numFmtId="0" fontId="33" fillId="4" borderId="3" xfId="626" applyNumberFormat="1" applyFont="1" applyFill="1" applyBorder="1" applyAlignment="1">
      <alignment horizontal="left" vertical="center" wrapText="1"/>
    </xf>
    <xf numFmtId="0" fontId="33" fillId="4" borderId="3" xfId="0" applyFont="1" applyFill="1" applyBorder="1" applyAlignment="1">
      <alignment horizontal="left" vertical="center" wrapText="1"/>
    </xf>
    <xf numFmtId="181" fontId="30" fillId="0" borderId="3" xfId="0" applyNumberFormat="1" applyFont="1" applyFill="1" applyBorder="1" applyAlignment="1">
      <alignment horizontal="center" vertical="center" wrapText="1"/>
    </xf>
    <xf numFmtId="182" fontId="30" fillId="0" borderId="3" xfId="0" applyNumberFormat="1" applyFont="1" applyFill="1" applyBorder="1" applyAlignment="1">
      <alignment horizontal="center" vertical="center" wrapText="1"/>
    </xf>
    <xf numFmtId="0" fontId="33" fillId="4" borderId="3" xfId="19502" applyNumberFormat="1" applyFont="1" applyFill="1" applyBorder="1" applyAlignment="1">
      <alignment horizontal="left" vertical="center" wrapText="1"/>
    </xf>
    <xf numFmtId="0" fontId="13" fillId="0" borderId="0" xfId="0" applyFont="1" applyFill="1" applyAlignment="1">
      <alignment vertical="center"/>
    </xf>
    <xf numFmtId="0" fontId="13" fillId="0" borderId="0" xfId="0" applyNumberFormat="1" applyFont="1" applyFill="1" applyAlignment="1">
      <alignment vertical="center"/>
    </xf>
    <xf numFmtId="0" fontId="33" fillId="0" borderId="3" xfId="626" applyNumberFormat="1" applyFont="1" applyFill="1" applyBorder="1" applyAlignment="1">
      <alignment horizontal="left" vertical="center" wrapText="1"/>
    </xf>
    <xf numFmtId="0" fontId="33" fillId="4" borderId="3" xfId="0" applyFont="1" applyFill="1" applyBorder="1" applyAlignment="1">
      <alignment vertical="center" wrapText="1"/>
    </xf>
    <xf numFmtId="0" fontId="33" fillId="4" borderId="3" xfId="41988" applyNumberFormat="1" applyFont="1" applyFill="1" applyBorder="1" applyAlignment="1">
      <alignment horizontal="left" vertical="center" wrapText="1"/>
    </xf>
    <xf numFmtId="0" fontId="33" fillId="4" borderId="3" xfId="25387" applyNumberFormat="1" applyFont="1" applyFill="1" applyBorder="1" applyAlignment="1">
      <alignment horizontal="left" vertical="center" wrapText="1"/>
    </xf>
    <xf numFmtId="176" fontId="34" fillId="0" borderId="3" xfId="0" applyNumberFormat="1" applyFont="1" applyFill="1" applyBorder="1" applyAlignment="1">
      <alignment horizontal="center" vertical="center" wrapText="1"/>
    </xf>
    <xf numFmtId="0" fontId="35" fillId="4" borderId="3" xfId="0" applyFont="1" applyFill="1" applyBorder="1" applyAlignment="1">
      <alignment horizontal="left" vertical="center" wrapText="1"/>
    </xf>
    <xf numFmtId="0" fontId="25" fillId="4" borderId="3" xfId="0" applyFont="1" applyFill="1" applyBorder="1" applyAlignment="1">
      <alignment vertical="center" wrapText="1"/>
    </xf>
    <xf numFmtId="0" fontId="25" fillId="4" borderId="3" xfId="626" applyNumberFormat="1" applyFont="1" applyFill="1" applyBorder="1" applyAlignment="1">
      <alignment horizontal="left" vertical="center" wrapText="1"/>
    </xf>
    <xf numFmtId="0" fontId="28" fillId="4" borderId="0" xfId="0" applyFont="1" applyFill="1" applyAlignment="1">
      <alignment vertical="center"/>
    </xf>
    <xf numFmtId="0" fontId="25" fillId="4" borderId="5" xfId="0" applyFont="1" applyFill="1" applyBorder="1" applyAlignment="1">
      <alignment horizontal="center" vertical="center" wrapText="1"/>
    </xf>
    <xf numFmtId="0" fontId="25" fillId="4" borderId="3" xfId="0" applyNumberFormat="1" applyFont="1" applyFill="1" applyBorder="1" applyAlignment="1">
      <alignment horizontal="left" vertical="center" wrapText="1"/>
    </xf>
    <xf numFmtId="0" fontId="25" fillId="4" borderId="6" xfId="0" applyFont="1" applyFill="1" applyBorder="1" applyAlignment="1">
      <alignment horizontal="center" vertical="center" wrapText="1"/>
    </xf>
    <xf numFmtId="0" fontId="17" fillId="4" borderId="6" xfId="7139" applyFont="1" applyFill="1" applyBorder="1" applyAlignment="1">
      <alignment horizontal="center" vertical="center" wrapText="1"/>
    </xf>
    <xf numFmtId="0" fontId="17" fillId="4" borderId="6" xfId="7139" applyFont="1" applyFill="1" applyBorder="1" applyAlignment="1">
      <alignment vertical="center" wrapText="1"/>
    </xf>
    <xf numFmtId="0" fontId="17" fillId="4" borderId="3" xfId="7139" applyFont="1" applyFill="1" applyBorder="1" applyAlignment="1">
      <alignment vertical="center" wrapText="1"/>
    </xf>
    <xf numFmtId="181" fontId="23" fillId="4" borderId="3" xfId="0" applyNumberFormat="1" applyFont="1" applyFill="1" applyBorder="1" applyAlignment="1">
      <alignment vertical="center"/>
    </xf>
    <xf numFmtId="0" fontId="19" fillId="0" borderId="3" xfId="7139" applyFont="1" applyFill="1" applyBorder="1" applyAlignment="1">
      <alignment horizontal="left" vertical="center" wrapText="1"/>
    </xf>
    <xf numFmtId="0" fontId="17" fillId="0" borderId="3" xfId="7139" applyFont="1" applyFill="1" applyBorder="1" applyAlignment="1">
      <alignment horizontal="left" vertical="center" wrapText="1"/>
    </xf>
    <xf numFmtId="0" fontId="17" fillId="0" borderId="3" xfId="7139" applyFont="1" applyFill="1" applyBorder="1" applyAlignment="1">
      <alignment horizontal="center" vertical="center" wrapText="1"/>
    </xf>
    <xf numFmtId="178" fontId="17" fillId="0" borderId="3" xfId="7139" applyNumberFormat="1" applyFont="1" applyFill="1" applyBorder="1" applyAlignment="1">
      <alignment horizontal="center" vertical="center" wrapText="1"/>
    </xf>
    <xf numFmtId="0" fontId="17" fillId="0" borderId="9" xfId="7636" applyNumberFormat="1" applyFont="1" applyFill="1" applyBorder="1" applyAlignment="1">
      <alignment horizontal="left" vertical="center" wrapText="1"/>
    </xf>
    <xf numFmtId="0" fontId="17" fillId="0" borderId="15" xfId="7636" applyNumberFormat="1" applyFont="1" applyFill="1" applyBorder="1" applyAlignment="1">
      <alignment horizontal="left" vertical="center" wrapText="1"/>
    </xf>
    <xf numFmtId="0" fontId="17" fillId="0" borderId="15" xfId="7636" applyNumberFormat="1" applyFont="1" applyFill="1" applyBorder="1" applyAlignment="1">
      <alignment horizontal="center" vertical="center" wrapText="1"/>
    </xf>
    <xf numFmtId="178" fontId="17" fillId="0" borderId="15" xfId="7636" applyNumberFormat="1" applyFont="1" applyFill="1" applyBorder="1" applyAlignment="1">
      <alignment horizontal="center" vertical="center" wrapText="1"/>
    </xf>
    <xf numFmtId="0" fontId="35" fillId="4" borderId="3" xfId="0" applyFont="1" applyFill="1" applyBorder="1" applyAlignment="1">
      <alignment vertical="center" wrapText="1"/>
    </xf>
    <xf numFmtId="0" fontId="25" fillId="0" borderId="3" xfId="7139" applyFont="1" applyFill="1" applyBorder="1" applyAlignment="1">
      <alignment horizontal="left" vertical="center" wrapText="1"/>
    </xf>
    <xf numFmtId="0" fontId="25" fillId="0" borderId="10" xfId="7636" applyNumberFormat="1" applyFont="1" applyFill="1" applyBorder="1" applyAlignment="1">
      <alignment horizontal="left" vertical="center" wrapText="1"/>
    </xf>
    <xf numFmtId="0" fontId="36" fillId="0" borderId="1" xfId="0" applyNumberFormat="1" applyFont="1" applyFill="1" applyBorder="1" applyAlignment="1">
      <alignment horizontal="center" vertical="center"/>
    </xf>
    <xf numFmtId="0" fontId="36" fillId="0" borderId="2"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0" fontId="2" fillId="0" borderId="6"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3" xfId="53" applyNumberFormat="1" applyFont="1" applyFill="1" applyBorder="1" applyAlignment="1">
      <alignment horizontal="center" vertical="center"/>
    </xf>
    <xf numFmtId="0" fontId="36" fillId="0" borderId="4"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0" fontId="37" fillId="0" borderId="0" xfId="0" applyFont="1" applyFill="1" applyAlignment="1">
      <alignment horizontal="center" vertical="center"/>
    </xf>
    <xf numFmtId="0" fontId="13" fillId="0" borderId="15" xfId="13357" applyNumberFormat="1" applyFont="1" applyFill="1" applyBorder="1" applyAlignment="1">
      <alignment horizontal="center" vertical="center" wrapText="1"/>
    </xf>
    <xf numFmtId="187" fontId="14" fillId="0" borderId="3" xfId="0" applyNumberFormat="1" applyFont="1" applyFill="1" applyBorder="1" applyAlignment="1">
      <alignment horizontal="center" vertical="center"/>
    </xf>
    <xf numFmtId="191" fontId="14" fillId="0" borderId="3" xfId="0" applyNumberFormat="1" applyFont="1" applyFill="1" applyBorder="1" applyAlignment="1">
      <alignment horizontal="center" vertical="center"/>
    </xf>
    <xf numFmtId="178" fontId="14" fillId="0" borderId="3" xfId="0" applyNumberFormat="1" applyFont="1" applyFill="1" applyBorder="1" applyAlignment="1">
      <alignment horizontal="center" vertical="center"/>
    </xf>
    <xf numFmtId="177" fontId="8" fillId="4" borderId="3" xfId="0" applyNumberFormat="1" applyFont="1" applyFill="1" applyBorder="1" applyAlignment="1">
      <alignment horizontal="center" vertical="center"/>
    </xf>
    <xf numFmtId="0" fontId="13" fillId="0" borderId="3" xfId="0" applyFont="1" applyFill="1" applyBorder="1" applyAlignment="1">
      <alignment horizontal="left" vertical="center" wrapText="1"/>
    </xf>
    <xf numFmtId="0" fontId="38" fillId="0" borderId="0" xfId="7636" applyNumberFormat="1" applyFont="1" applyFill="1" applyBorder="1" applyAlignment="1">
      <alignment vertical="center"/>
    </xf>
    <xf numFmtId="0" fontId="12" fillId="0" borderId="3" xfId="0" applyFont="1" applyFill="1" applyBorder="1" applyAlignment="1">
      <alignment horizontal="center" vertical="center" wrapText="1"/>
    </xf>
    <xf numFmtId="187" fontId="13" fillId="0" borderId="0" xfId="0" applyNumberFormat="1" applyFont="1" applyFill="1" applyBorder="1" applyAlignment="1">
      <alignment vertical="center"/>
    </xf>
    <xf numFmtId="187" fontId="14" fillId="0" borderId="0" xfId="0" applyNumberFormat="1" applyFont="1" applyFill="1" applyBorder="1" applyAlignment="1">
      <alignment horizontal="center" vertical="center"/>
    </xf>
    <xf numFmtId="177" fontId="13" fillId="0" borderId="0" xfId="0" applyNumberFormat="1" applyFont="1" applyFill="1" applyBorder="1" applyAlignment="1">
      <alignment vertical="center"/>
    </xf>
    <xf numFmtId="0" fontId="5" fillId="0" borderId="0" xfId="0" applyFont="1" applyFill="1" applyAlignment="1">
      <alignment vertical="center"/>
    </xf>
    <xf numFmtId="0" fontId="5" fillId="0" borderId="0" xfId="7636" applyNumberFormat="1" applyFont="1" applyFill="1" applyBorder="1" applyAlignment="1">
      <alignment vertical="center"/>
    </xf>
    <xf numFmtId="0" fontId="39" fillId="0" borderId="0" xfId="0" applyFont="1" applyFill="1" applyAlignment="1">
      <alignment horizontal="center" vertical="center"/>
    </xf>
    <xf numFmtId="0" fontId="6" fillId="0" borderId="15" xfId="13357" applyNumberFormat="1" applyFont="1" applyFill="1" applyBorder="1" applyAlignment="1">
      <alignment horizontal="center" vertical="center" wrapText="1"/>
    </xf>
    <xf numFmtId="0" fontId="40" fillId="0" borderId="15" xfId="13357" applyNumberFormat="1" applyFont="1" applyFill="1" applyBorder="1" applyAlignment="1">
      <alignment horizontal="center" vertical="center" wrapText="1"/>
    </xf>
    <xf numFmtId="0" fontId="18" fillId="0" borderId="3" xfId="13357" applyNumberFormat="1" applyFont="1" applyFill="1" applyBorder="1" applyAlignment="1">
      <alignment horizontal="center" vertical="center" wrapText="1"/>
    </xf>
    <xf numFmtId="178" fontId="17" fillId="0" borderId="3" xfId="25387" applyNumberFormat="1" applyFont="1" applyFill="1" applyBorder="1" applyAlignment="1">
      <alignment horizontal="center" vertical="center" wrapText="1"/>
    </xf>
    <xf numFmtId="178" fontId="10" fillId="0" borderId="3" xfId="0" applyNumberFormat="1" applyFont="1" applyFill="1" applyBorder="1" applyAlignment="1">
      <alignment horizontal="center" vertical="center"/>
    </xf>
    <xf numFmtId="176" fontId="17" fillId="0" borderId="3" xfId="25387" applyNumberFormat="1" applyFont="1" applyFill="1" applyBorder="1" applyAlignment="1">
      <alignment horizontal="center" vertical="center" wrapText="1"/>
    </xf>
    <xf numFmtId="178" fontId="17" fillId="0" borderId="3" xfId="0" applyNumberFormat="1" applyFont="1" applyFill="1" applyBorder="1" applyAlignment="1">
      <alignment horizontal="center" vertical="center"/>
    </xf>
    <xf numFmtId="176" fontId="17" fillId="0" borderId="3" xfId="0" applyNumberFormat="1" applyFont="1" applyFill="1" applyBorder="1" applyAlignment="1">
      <alignment horizontal="center" vertical="center"/>
    </xf>
    <xf numFmtId="188" fontId="17" fillId="0" borderId="3" xfId="0" applyNumberFormat="1" applyFont="1" applyFill="1" applyBorder="1" applyAlignment="1">
      <alignment horizontal="center" vertical="center"/>
    </xf>
    <xf numFmtId="185" fontId="17" fillId="0" borderId="3" xfId="0" applyNumberFormat="1" applyFont="1" applyFill="1" applyBorder="1" applyAlignment="1">
      <alignment horizontal="center" vertical="center"/>
    </xf>
    <xf numFmtId="0" fontId="37" fillId="0" borderId="0" xfId="0" applyFont="1" applyFill="1" applyAlignment="1">
      <alignment horizontal="left" vertical="center"/>
    </xf>
    <xf numFmtId="0" fontId="6" fillId="0" borderId="15" xfId="13357" applyNumberFormat="1" applyFont="1" applyFill="1" applyBorder="1" applyAlignment="1">
      <alignment horizontal="left" vertical="center" wrapText="1"/>
    </xf>
    <xf numFmtId="0" fontId="6" fillId="0" borderId="3" xfId="13357" applyNumberFormat="1" applyFont="1" applyFill="1" applyBorder="1" applyAlignment="1">
      <alignment horizontal="left" vertical="center" wrapText="1"/>
    </xf>
    <xf numFmtId="0" fontId="13" fillId="0" borderId="13" xfId="0" applyFont="1" applyFill="1" applyBorder="1" applyAlignment="1">
      <alignment vertical="center"/>
    </xf>
    <xf numFmtId="0" fontId="17" fillId="0" borderId="3" xfId="0" applyFont="1" applyFill="1" applyBorder="1" applyAlignment="1">
      <alignment horizontal="center" vertical="center"/>
    </xf>
    <xf numFmtId="0" fontId="17" fillId="0" borderId="3" xfId="19502" applyNumberFormat="1" applyFont="1" applyFill="1" applyBorder="1" applyAlignment="1">
      <alignment horizontal="center" vertical="center" wrapText="1"/>
    </xf>
    <xf numFmtId="0" fontId="17" fillId="0" borderId="3" xfId="41987" applyNumberFormat="1" applyFont="1" applyFill="1" applyBorder="1" applyAlignment="1">
      <alignment horizontal="left" vertical="center" wrapText="1"/>
    </xf>
    <xf numFmtId="0" fontId="41" fillId="0" borderId="0" xfId="41987" applyNumberFormat="1" applyFont="1" applyFill="1" applyBorder="1" applyAlignment="1">
      <alignment horizontal="left" vertical="center" wrapText="1"/>
    </xf>
    <xf numFmtId="0" fontId="42" fillId="0" borderId="0" xfId="0" applyFont="1" applyFill="1" applyAlignment="1">
      <alignment vertical="center"/>
    </xf>
    <xf numFmtId="0" fontId="41" fillId="0" borderId="0" xfId="41987" applyNumberFormat="1" applyFont="1" applyFill="1" applyAlignment="1">
      <alignment horizontal="left" vertical="center" wrapText="1"/>
    </xf>
    <xf numFmtId="0" fontId="42" fillId="0" borderId="0" xfId="0" applyFont="1" applyFill="1" applyBorder="1" applyAlignment="1">
      <alignment vertical="center"/>
    </xf>
    <xf numFmtId="183" fontId="17" fillId="0" borderId="3" xfId="19502" applyNumberFormat="1" applyFont="1" applyFill="1" applyBorder="1" applyAlignment="1">
      <alignment horizontal="center" vertical="center" wrapText="1"/>
    </xf>
    <xf numFmtId="178" fontId="17" fillId="0" borderId="0" xfId="25387" applyNumberFormat="1" applyFont="1" applyFill="1" applyBorder="1" applyAlignment="1">
      <alignment horizontal="center" vertical="center" wrapText="1"/>
    </xf>
    <xf numFmtId="0" fontId="38" fillId="0" borderId="3" xfId="41987" applyNumberFormat="1" applyFont="1" applyFill="1" applyBorder="1" applyAlignment="1">
      <alignment horizontal="left" vertical="center" wrapText="1"/>
    </xf>
    <xf numFmtId="177" fontId="17" fillId="0" borderId="3" xfId="0" applyNumberFormat="1" applyFont="1" applyFill="1" applyBorder="1" applyAlignment="1">
      <alignment horizontal="left" vertical="center"/>
    </xf>
    <xf numFmtId="0" fontId="38" fillId="0" borderId="0" xfId="41987" applyNumberFormat="1" applyFont="1" applyFill="1" applyAlignment="1">
      <alignment horizontal="left" vertical="center" wrapText="1"/>
    </xf>
    <xf numFmtId="0" fontId="25" fillId="0" borderId="0" xfId="0" applyNumberFormat="1" applyFont="1" applyFill="1" applyAlignment="1">
      <alignment vertical="center"/>
    </xf>
    <xf numFmtId="0" fontId="43" fillId="0" borderId="0" xfId="0" applyNumberFormat="1" applyFont="1" applyFill="1" applyAlignment="1">
      <alignment vertical="center"/>
    </xf>
    <xf numFmtId="178" fontId="17" fillId="0" borderId="5" xfId="0" applyNumberFormat="1" applyFont="1" applyFill="1" applyBorder="1" applyAlignment="1">
      <alignment horizontal="center" vertical="center"/>
    </xf>
    <xf numFmtId="178" fontId="44" fillId="0" borderId="3" xfId="0" applyNumberFormat="1" applyFont="1" applyFill="1" applyBorder="1" applyAlignment="1">
      <alignment horizontal="center" vertical="center"/>
    </xf>
    <xf numFmtId="0" fontId="13" fillId="0" borderId="0" xfId="0" applyFont="1" applyFill="1" applyAlignment="1">
      <alignment horizontal="left" vertical="center"/>
    </xf>
    <xf numFmtId="0" fontId="45" fillId="0" borderId="0"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2" xfId="0" applyFont="1" applyFill="1" applyBorder="1" applyAlignment="1">
      <alignment horizontal="center" vertical="center"/>
    </xf>
    <xf numFmtId="0" fontId="46" fillId="0" borderId="3" xfId="0" applyFont="1" applyFill="1" applyBorder="1" applyAlignment="1">
      <alignment horizontal="center" vertical="center"/>
    </xf>
    <xf numFmtId="0" fontId="46" fillId="0" borderId="3" xfId="0" applyFont="1" applyFill="1" applyBorder="1" applyAlignment="1">
      <alignment horizontal="center" vertical="center" wrapText="1"/>
    </xf>
    <xf numFmtId="0" fontId="19" fillId="0" borderId="3" xfId="0" applyFont="1" applyFill="1" applyBorder="1" applyAlignment="1">
      <alignment horizontal="left" vertical="center"/>
    </xf>
    <xf numFmtId="178" fontId="47" fillId="0" borderId="6" xfId="0" applyNumberFormat="1" applyFont="1" applyFill="1" applyBorder="1" applyAlignment="1">
      <alignment horizontal="center" vertical="center"/>
    </xf>
    <xf numFmtId="176" fontId="48" fillId="0" borderId="3" xfId="0" applyNumberFormat="1" applyFont="1" applyFill="1" applyBorder="1" applyAlignment="1">
      <alignment horizontal="center" vertical="center"/>
    </xf>
    <xf numFmtId="177" fontId="48" fillId="0" borderId="3" xfId="26495" applyNumberFormat="1" applyFont="1" applyFill="1" applyBorder="1" applyAlignment="1">
      <alignment horizontal="center" vertical="center" wrapText="1"/>
    </xf>
    <xf numFmtId="176" fontId="48" fillId="0" borderId="3" xfId="26495" applyNumberFormat="1" applyFont="1" applyFill="1" applyBorder="1" applyAlignment="1">
      <alignment horizontal="center" vertical="center" wrapText="1"/>
    </xf>
    <xf numFmtId="178" fontId="48" fillId="0" borderId="3" xfId="26495" applyNumberFormat="1" applyFont="1" applyFill="1" applyBorder="1" applyAlignment="1">
      <alignment horizontal="center" vertical="center" wrapText="1"/>
    </xf>
    <xf numFmtId="1" fontId="47" fillId="0" borderId="4" xfId="0" applyNumberFormat="1" applyFont="1" applyFill="1" applyBorder="1" applyAlignment="1">
      <alignment horizontal="center" vertical="center" wrapText="1"/>
    </xf>
    <xf numFmtId="188" fontId="47" fillId="0" borderId="3" xfId="0" applyNumberFormat="1" applyFont="1" applyFill="1" applyBorder="1" applyAlignment="1">
      <alignment horizontal="center" vertical="center"/>
    </xf>
    <xf numFmtId="178" fontId="47" fillId="0" borderId="3" xfId="0" applyNumberFormat="1" applyFont="1" applyFill="1" applyBorder="1" applyAlignment="1">
      <alignment horizontal="center" vertical="center"/>
    </xf>
    <xf numFmtId="1" fontId="3" fillId="0" borderId="4" xfId="0" applyNumberFormat="1" applyFont="1" applyFill="1" applyBorder="1" applyAlignment="1">
      <alignment horizontal="center" vertical="center" wrapText="1"/>
    </xf>
    <xf numFmtId="177" fontId="17" fillId="0" borderId="3" xfId="26495" applyNumberFormat="1" applyFont="1" applyFill="1" applyBorder="1" applyAlignment="1">
      <alignment horizontal="center" vertical="center" wrapText="1"/>
    </xf>
    <xf numFmtId="176" fontId="17" fillId="0" borderId="3" xfId="26495" applyNumberFormat="1" applyFont="1" applyFill="1" applyBorder="1" applyAlignment="1">
      <alignment horizontal="center" vertical="center" wrapText="1"/>
    </xf>
    <xf numFmtId="178" fontId="17" fillId="0" borderId="3" xfId="26495" applyNumberFormat="1" applyFont="1" applyFill="1" applyBorder="1" applyAlignment="1">
      <alignment horizontal="center" vertical="center" wrapText="1"/>
    </xf>
    <xf numFmtId="178" fontId="19" fillId="0" borderId="3" xfId="0" applyNumberFormat="1" applyFont="1" applyFill="1" applyBorder="1" applyAlignment="1">
      <alignment horizontal="center" vertical="center"/>
    </xf>
    <xf numFmtId="176" fontId="19" fillId="0" borderId="3" xfId="10226" applyNumberFormat="1" applyFont="1" applyFill="1" applyBorder="1" applyAlignment="1">
      <alignment horizontal="center" vertical="center"/>
    </xf>
    <xf numFmtId="176" fontId="19" fillId="0" borderId="3" xfId="0" applyNumberFormat="1" applyFont="1" applyFill="1" applyBorder="1" applyAlignment="1">
      <alignment horizontal="center" vertical="center"/>
    </xf>
    <xf numFmtId="176" fontId="17" fillId="0" borderId="6" xfId="0" applyNumberFormat="1" applyFont="1" applyFill="1" applyBorder="1" applyAlignment="1">
      <alignment horizontal="center" vertical="center"/>
    </xf>
    <xf numFmtId="178" fontId="47" fillId="0" borderId="5" xfId="0" applyNumberFormat="1" applyFont="1" applyFill="1" applyBorder="1" applyAlignment="1">
      <alignment horizontal="center" vertical="center"/>
    </xf>
    <xf numFmtId="1" fontId="47" fillId="0" borderId="3" xfId="0" applyNumberFormat="1" applyFont="1" applyFill="1" applyBorder="1" applyAlignment="1">
      <alignment horizontal="center" vertical="center"/>
    </xf>
    <xf numFmtId="1" fontId="3" fillId="0" borderId="3" xfId="0" applyNumberFormat="1" applyFont="1" applyFill="1" applyBorder="1" applyAlignment="1">
      <alignment horizontal="center" vertical="center"/>
    </xf>
    <xf numFmtId="177" fontId="19" fillId="0" borderId="3" xfId="26495" applyNumberFormat="1" applyFont="1" applyFill="1" applyBorder="1" applyAlignment="1">
      <alignment horizontal="center" vertical="center" wrapText="1"/>
    </xf>
    <xf numFmtId="176" fontId="19" fillId="0" borderId="3" xfId="26495" applyNumberFormat="1" applyFont="1" applyFill="1" applyBorder="1" applyAlignment="1">
      <alignment horizontal="center" vertical="center" wrapText="1"/>
    </xf>
    <xf numFmtId="0" fontId="19" fillId="0" borderId="1" xfId="0" applyFont="1" applyFill="1" applyBorder="1" applyAlignment="1">
      <alignment horizontal="left" vertical="center"/>
    </xf>
    <xf numFmtId="0" fontId="19" fillId="0" borderId="2" xfId="0" applyFont="1" applyFill="1" applyBorder="1" applyAlignment="1">
      <alignment horizontal="left" vertical="center"/>
    </xf>
    <xf numFmtId="0" fontId="19" fillId="0" borderId="4" xfId="0" applyFont="1" applyFill="1" applyBorder="1" applyAlignment="1">
      <alignment horizontal="left" vertical="center"/>
    </xf>
    <xf numFmtId="0" fontId="19" fillId="0" borderId="3" xfId="0" applyFont="1" applyFill="1" applyBorder="1" applyAlignment="1">
      <alignment vertical="center"/>
    </xf>
    <xf numFmtId="181" fontId="17" fillId="0" borderId="3" xfId="0" applyNumberFormat="1" applyFont="1" applyFill="1" applyBorder="1" applyAlignment="1">
      <alignment horizontal="center" vertical="center"/>
    </xf>
    <xf numFmtId="188" fontId="3" fillId="0" borderId="5" xfId="0" applyNumberFormat="1" applyFont="1" applyFill="1" applyBorder="1" applyAlignment="1">
      <alignment horizontal="center" vertical="center"/>
    </xf>
    <xf numFmtId="177" fontId="17" fillId="0" borderId="3" xfId="37213" applyNumberFormat="1" applyFont="1" applyFill="1" applyBorder="1" applyAlignment="1">
      <alignment horizontal="center" vertical="center"/>
    </xf>
    <xf numFmtId="188" fontId="3" fillId="0" borderId="5" xfId="26495" applyNumberFormat="1" applyFont="1" applyFill="1" applyBorder="1" applyAlignment="1">
      <alignment horizontal="center" vertical="center" wrapText="1"/>
    </xf>
    <xf numFmtId="176" fontId="3" fillId="0" borderId="6" xfId="26495" applyNumberFormat="1" applyFont="1" applyFill="1" applyBorder="1" applyAlignment="1">
      <alignment horizontal="center" vertical="center" wrapText="1"/>
    </xf>
    <xf numFmtId="181" fontId="17" fillId="0" borderId="3" xfId="37213" applyNumberFormat="1" applyFont="1" applyFill="1" applyBorder="1" applyAlignment="1">
      <alignment horizontal="center" vertical="center"/>
    </xf>
    <xf numFmtId="182" fontId="19" fillId="0" borderId="3" xfId="13027" applyNumberFormat="1" applyFont="1" applyFill="1" applyBorder="1" applyAlignment="1">
      <alignment horizontal="center" vertical="center"/>
    </xf>
    <xf numFmtId="181" fontId="19" fillId="0" borderId="3" xfId="13027"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181" fontId="18" fillId="0" borderId="3" xfId="0" applyNumberFormat="1" applyFont="1" applyFill="1" applyBorder="1" applyAlignment="1">
      <alignment horizontal="center" vertical="center"/>
    </xf>
    <xf numFmtId="181" fontId="18" fillId="0" borderId="2" xfId="0" applyNumberFormat="1" applyFont="1" applyFill="1" applyBorder="1" applyAlignment="1">
      <alignment vertical="center"/>
    </xf>
    <xf numFmtId="181" fontId="18" fillId="0" borderId="5" xfId="0" applyNumberFormat="1" applyFont="1" applyFill="1" applyBorder="1" applyAlignment="1">
      <alignment horizontal="center" vertical="center"/>
    </xf>
    <xf numFmtId="181" fontId="18" fillId="0" borderId="3" xfId="0" applyNumberFormat="1" applyFont="1" applyFill="1" applyBorder="1" applyAlignment="1">
      <alignment horizontal="left" vertical="center"/>
    </xf>
    <xf numFmtId="181" fontId="38" fillId="0" borderId="3" xfId="0" applyNumberFormat="1" applyFont="1" applyFill="1" applyBorder="1" applyAlignment="1">
      <alignment horizontal="left" vertical="center" wrapText="1"/>
    </xf>
    <xf numFmtId="181" fontId="38" fillId="0" borderId="3" xfId="0" applyNumberFormat="1" applyFont="1" applyFill="1" applyBorder="1" applyAlignment="1">
      <alignment vertical="center" wrapText="1"/>
    </xf>
    <xf numFmtId="181" fontId="38" fillId="0" borderId="3" xfId="0" applyNumberFormat="1" applyFont="1" applyFill="1" applyBorder="1" applyAlignment="1">
      <alignment horizontal="left" vertical="center"/>
    </xf>
    <xf numFmtId="178" fontId="25" fillId="0" borderId="0" xfId="0" applyNumberFormat="1" applyFont="1" applyFill="1" applyAlignment="1">
      <alignment horizontal="center" vertical="center"/>
    </xf>
    <xf numFmtId="181" fontId="25" fillId="0" borderId="3" xfId="37213" applyNumberFormat="1" applyFont="1" applyFill="1" applyBorder="1" applyAlignment="1">
      <alignment horizontal="center" vertical="center"/>
    </xf>
    <xf numFmtId="181" fontId="17" fillId="0" borderId="3" xfId="26495" applyNumberFormat="1" applyFont="1" applyFill="1" applyBorder="1" applyAlignment="1">
      <alignment horizontal="center" vertical="center" wrapText="1"/>
    </xf>
    <xf numFmtId="178" fontId="17" fillId="0" borderId="3" xfId="5152" applyNumberFormat="1" applyFont="1" applyFill="1" applyBorder="1" applyAlignment="1">
      <alignment horizontal="center" vertical="center"/>
    </xf>
    <xf numFmtId="178" fontId="19" fillId="0" borderId="3" xfId="26495" applyNumberFormat="1" applyFont="1" applyFill="1" applyBorder="1" applyAlignment="1">
      <alignment horizontal="center" vertical="center" wrapText="1"/>
    </xf>
    <xf numFmtId="181" fontId="19" fillId="0" borderId="3" xfId="26495" applyNumberFormat="1" applyFont="1" applyFill="1" applyBorder="1" applyAlignment="1">
      <alignment horizontal="center" vertical="center" wrapText="1"/>
    </xf>
    <xf numFmtId="0" fontId="19" fillId="0" borderId="4" xfId="0" applyFont="1" applyFill="1" applyBorder="1" applyAlignment="1">
      <alignment horizontal="center" vertical="center"/>
    </xf>
    <xf numFmtId="182" fontId="17" fillId="0" borderId="3" xfId="0"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82" fontId="19" fillId="0" borderId="3" xfId="0" applyNumberFormat="1" applyFont="1" applyFill="1" applyBorder="1" applyAlignment="1">
      <alignment horizontal="center" vertical="center"/>
    </xf>
    <xf numFmtId="181" fontId="19" fillId="0" borderId="3" xfId="0" applyNumberFormat="1" applyFont="1" applyFill="1" applyBorder="1" applyAlignment="1">
      <alignment horizontal="center" vertical="center"/>
    </xf>
    <xf numFmtId="177" fontId="18" fillId="0" borderId="7" xfId="0" applyNumberFormat="1" applyFont="1" applyFill="1" applyBorder="1" applyAlignment="1">
      <alignment horizontal="center" vertical="center"/>
    </xf>
    <xf numFmtId="177" fontId="18" fillId="0" borderId="8" xfId="0" applyNumberFormat="1" applyFont="1" applyFill="1" applyBorder="1" applyAlignment="1">
      <alignment horizontal="center" vertical="center"/>
    </xf>
    <xf numFmtId="181" fontId="18" fillId="0" borderId="1" xfId="0" applyNumberFormat="1" applyFont="1" applyFill="1" applyBorder="1" applyAlignment="1">
      <alignment horizontal="center" vertical="center"/>
    </xf>
    <xf numFmtId="181" fontId="18" fillId="0" borderId="2" xfId="0" applyNumberFormat="1" applyFont="1" applyFill="1" applyBorder="1" applyAlignment="1">
      <alignment horizontal="center" vertical="center"/>
    </xf>
    <xf numFmtId="177" fontId="18" fillId="0" borderId="9" xfId="0" applyNumberFormat="1" applyFont="1" applyFill="1" applyBorder="1" applyAlignment="1">
      <alignment horizontal="center" vertical="center"/>
    </xf>
    <xf numFmtId="177" fontId="18" fillId="0" borderId="10" xfId="0" applyNumberFormat="1" applyFont="1" applyFill="1" applyBorder="1" applyAlignment="1">
      <alignment horizontal="center" vertical="center"/>
    </xf>
    <xf numFmtId="0" fontId="13" fillId="3" borderId="3" xfId="0" applyFont="1" applyFill="1" applyBorder="1" applyAlignment="1">
      <alignment horizontal="center" vertical="center"/>
    </xf>
    <xf numFmtId="0" fontId="13" fillId="0" borderId="1" xfId="0" applyFont="1" applyFill="1" applyBorder="1" applyAlignment="1">
      <alignment horizontal="center" vertical="center"/>
    </xf>
    <xf numFmtId="0" fontId="13" fillId="0" borderId="4" xfId="0" applyFont="1" applyFill="1" applyBorder="1" applyAlignment="1">
      <alignment horizontal="center" vertical="center"/>
    </xf>
    <xf numFmtId="0" fontId="13" fillId="2" borderId="4" xfId="0" applyFont="1" applyFill="1" applyBorder="1" applyAlignment="1">
      <alignment horizontal="center" vertical="center"/>
    </xf>
    <xf numFmtId="181" fontId="25" fillId="0" borderId="1" xfId="37213" applyNumberFormat="1" applyFont="1" applyFill="1" applyBorder="1" applyAlignment="1">
      <alignment horizontal="center" vertical="center"/>
    </xf>
    <xf numFmtId="181" fontId="25" fillId="0" borderId="4" xfId="37213" applyNumberFormat="1" applyFont="1" applyFill="1" applyBorder="1" applyAlignment="1">
      <alignment horizontal="center" vertical="center"/>
    </xf>
    <xf numFmtId="177" fontId="25" fillId="3" borderId="3" xfId="37213" applyNumberFormat="1" applyFont="1" applyFill="1" applyBorder="1" applyAlignment="1">
      <alignment horizontal="center" vertical="center"/>
    </xf>
    <xf numFmtId="0" fontId="2" fillId="2" borderId="0" xfId="0" applyFont="1" applyFill="1" applyBorder="1" applyAlignment="1">
      <alignment horizontal="center" vertical="center"/>
    </xf>
    <xf numFmtId="0" fontId="3" fillId="0" borderId="10" xfId="0" applyFont="1" applyBorder="1" applyAlignment="1">
      <alignment horizontal="center" vertical="center"/>
    </xf>
    <xf numFmtId="0" fontId="13" fillId="0" borderId="6" xfId="0" applyFont="1" applyFill="1" applyBorder="1" applyAlignment="1">
      <alignment horizontal="center" vertical="center"/>
    </xf>
    <xf numFmtId="0" fontId="49" fillId="0" borderId="3" xfId="0" applyFont="1" applyFill="1" applyBorder="1" applyAlignment="1">
      <alignment horizontal="center" vertical="center"/>
    </xf>
    <xf numFmtId="0" fontId="49" fillId="0" borderId="1" xfId="0" applyFont="1" applyFill="1" applyBorder="1" applyAlignment="1">
      <alignment horizontal="center" vertical="center"/>
    </xf>
    <xf numFmtId="0" fontId="49" fillId="0" borderId="4" xfId="0"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10" fontId="0" fillId="0" borderId="1" xfId="0" applyNumberFormat="1" applyBorder="1" applyAlignment="1">
      <alignment horizontal="center" vertical="center"/>
    </xf>
    <xf numFmtId="176" fontId="50" fillId="0" borderId="3" xfId="0" applyNumberFormat="1" applyFont="1" applyFill="1" applyBorder="1" applyAlignment="1">
      <alignment horizontal="center" vertical="center"/>
    </xf>
    <xf numFmtId="181" fontId="18" fillId="0" borderId="4"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49" fillId="2" borderId="3" xfId="0" applyFont="1" applyFill="1" applyBorder="1" applyAlignment="1">
      <alignment horizontal="center" vertical="center"/>
    </xf>
    <xf numFmtId="177" fontId="25" fillId="3" borderId="1" xfId="37213" applyNumberFormat="1" applyFont="1" applyFill="1" applyBorder="1" applyAlignment="1">
      <alignment horizontal="center" vertical="center"/>
    </xf>
    <xf numFmtId="177" fontId="25" fillId="3" borderId="4" xfId="37213" applyNumberFormat="1" applyFont="1" applyFill="1" applyBorder="1" applyAlignment="1">
      <alignment horizontal="center" vertical="center"/>
    </xf>
    <xf numFmtId="0" fontId="3" fillId="0" borderId="6" xfId="0" applyFont="1" applyFill="1" applyBorder="1">
      <alignment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3" xfId="0" applyFont="1" applyFill="1" applyBorder="1">
      <alignment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Fill="1" applyAlignment="1">
      <alignment vertical="center" wrapText="1"/>
    </xf>
    <xf numFmtId="0" fontId="3" fillId="0" borderId="0" xfId="0" applyFont="1" applyFill="1">
      <alignment vertical="center"/>
    </xf>
    <xf numFmtId="178" fontId="17" fillId="0" borderId="0" xfId="0" applyNumberFormat="1" applyFont="1" applyFill="1" applyAlignment="1">
      <alignment horizontal="center" vertical="center"/>
    </xf>
    <xf numFmtId="0" fontId="17" fillId="0" borderId="0" xfId="0" applyFont="1" applyFill="1" applyAlignment="1">
      <alignment horizontal="center"/>
    </xf>
    <xf numFmtId="178" fontId="17" fillId="0" borderId="0" xfId="0" applyNumberFormat="1" applyFont="1" applyFill="1" applyBorder="1" applyAlignment="1">
      <alignment horizontal="center" vertical="center"/>
    </xf>
    <xf numFmtId="0" fontId="17" fillId="0" borderId="0" xfId="0" applyFont="1" applyFill="1" applyBorder="1" applyAlignment="1">
      <alignment horizontal="center" vertical="center"/>
    </xf>
    <xf numFmtId="0" fontId="17" fillId="0" borderId="0" xfId="0" applyFont="1" applyFill="1" applyBorder="1" applyAlignment="1">
      <alignment horizontal="center"/>
    </xf>
    <xf numFmtId="177" fontId="17" fillId="0" borderId="0" xfId="0" applyNumberFormat="1" applyFont="1" applyFill="1" applyBorder="1" applyAlignment="1">
      <alignment horizontal="center" vertical="center"/>
    </xf>
    <xf numFmtId="0" fontId="19" fillId="0" borderId="0" xfId="0" applyFont="1" applyFill="1" applyBorder="1" applyAlignment="1">
      <alignment horizontal="center"/>
    </xf>
    <xf numFmtId="0" fontId="3" fillId="0" borderId="0" xfId="0" applyFont="1" applyFill="1" applyAlignment="1">
      <alignment horizontal="left" vertical="center"/>
    </xf>
    <xf numFmtId="0" fontId="51" fillId="0" borderId="6" xfId="0" applyFont="1" applyFill="1" applyBorder="1" applyAlignment="1">
      <alignment horizontal="center" vertical="center"/>
    </xf>
    <xf numFmtId="0" fontId="51" fillId="0" borderId="3" xfId="0" applyFont="1" applyFill="1" applyBorder="1" applyAlignment="1">
      <alignment horizontal="center" vertical="center"/>
    </xf>
    <xf numFmtId="0" fontId="51" fillId="0" borderId="1" xfId="0" applyFont="1" applyFill="1" applyBorder="1" applyAlignment="1">
      <alignment horizontal="center" vertical="center"/>
    </xf>
    <xf numFmtId="0" fontId="51" fillId="0" borderId="4" xfId="0" applyFont="1" applyFill="1" applyBorder="1" applyAlignment="1">
      <alignment horizontal="center" vertical="center"/>
    </xf>
    <xf numFmtId="0" fontId="3" fillId="0" borderId="3" xfId="0" applyFont="1" applyBorder="1">
      <alignment vertical="center"/>
    </xf>
    <xf numFmtId="0" fontId="18" fillId="0" borderId="3" xfId="0" applyFont="1" applyFill="1" applyBorder="1" applyAlignment="1">
      <alignment horizontal="center" vertical="center"/>
    </xf>
    <xf numFmtId="0" fontId="52" fillId="0" borderId="3" xfId="0" applyFont="1" applyFill="1" applyBorder="1" applyAlignment="1">
      <alignment horizontal="center" vertical="center"/>
    </xf>
    <xf numFmtId="0" fontId="52" fillId="0" borderId="3" xfId="0" applyFont="1" applyFill="1" applyBorder="1" applyAlignment="1">
      <alignment horizontal="center" vertical="center" wrapText="1"/>
    </xf>
    <xf numFmtId="0" fontId="53" fillId="0" borderId="3" xfId="0" applyFont="1" applyFill="1" applyBorder="1" applyAlignment="1">
      <alignment horizontal="left" vertical="center"/>
    </xf>
    <xf numFmtId="178" fontId="54" fillId="0" borderId="6" xfId="0" applyNumberFormat="1" applyFont="1" applyFill="1" applyBorder="1" applyAlignment="1">
      <alignment horizontal="center" vertical="center"/>
    </xf>
    <xf numFmtId="176" fontId="25" fillId="0" borderId="3" xfId="0" applyNumberFormat="1" applyFont="1" applyFill="1" applyBorder="1" applyAlignment="1">
      <alignment horizontal="center" vertical="center"/>
    </xf>
    <xf numFmtId="177" fontId="25" fillId="0" borderId="3" xfId="26495" applyNumberFormat="1" applyFont="1" applyFill="1" applyBorder="1" applyAlignment="1">
      <alignment horizontal="center" vertical="center" wrapText="1"/>
    </xf>
    <xf numFmtId="176" fontId="25" fillId="0" borderId="3" xfId="26495" applyNumberFormat="1" applyFont="1" applyFill="1" applyBorder="1" applyAlignment="1">
      <alignment horizontal="center" vertical="center" wrapText="1"/>
    </xf>
    <xf numFmtId="178" fontId="25" fillId="0" borderId="3" xfId="26495" applyNumberFormat="1" applyFont="1" applyFill="1" applyBorder="1" applyAlignment="1">
      <alignment horizontal="center" vertical="center" wrapText="1"/>
    </xf>
    <xf numFmtId="178" fontId="5" fillId="0" borderId="3" xfId="0" applyNumberFormat="1" applyFont="1" applyFill="1" applyBorder="1" applyAlignment="1">
      <alignment horizontal="center" vertical="center"/>
    </xf>
    <xf numFmtId="176" fontId="5" fillId="0" borderId="3" xfId="10226" applyNumberFormat="1" applyFont="1" applyFill="1" applyBorder="1" applyAlignment="1">
      <alignment horizontal="center" vertical="center"/>
    </xf>
    <xf numFmtId="178" fontId="38" fillId="0" borderId="3" xfId="0" applyNumberFormat="1" applyFont="1" applyFill="1" applyBorder="1" applyAlignment="1">
      <alignment horizontal="center" vertical="center"/>
    </xf>
    <xf numFmtId="176"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xf>
    <xf numFmtId="176" fontId="25" fillId="0" borderId="6" xfId="0" applyNumberFormat="1" applyFont="1" applyFill="1" applyBorder="1" applyAlignment="1">
      <alignment horizontal="center" vertical="center"/>
    </xf>
    <xf numFmtId="178" fontId="54" fillId="0" borderId="3" xfId="0" applyNumberFormat="1" applyFont="1" applyFill="1" applyBorder="1" applyAlignment="1">
      <alignment horizontal="center" vertical="center"/>
    </xf>
    <xf numFmtId="178" fontId="25" fillId="0" borderId="3" xfId="0" applyNumberFormat="1" applyFont="1" applyFill="1" applyBorder="1" applyAlignment="1">
      <alignment horizontal="center" vertical="center"/>
    </xf>
    <xf numFmtId="178" fontId="54" fillId="0" borderId="5" xfId="0" applyNumberFormat="1" applyFont="1" applyFill="1" applyBorder="1" applyAlignment="1">
      <alignment horizontal="center" vertical="center"/>
    </xf>
    <xf numFmtId="1" fontId="54" fillId="0" borderId="3" xfId="0" applyNumberFormat="1" applyFont="1" applyFill="1" applyBorder="1" applyAlignment="1">
      <alignment horizontal="center" vertical="center"/>
    </xf>
    <xf numFmtId="177" fontId="5" fillId="0" borderId="3" xfId="26495" applyNumberFormat="1" applyFont="1" applyFill="1" applyBorder="1" applyAlignment="1">
      <alignment horizontal="center" vertical="center" wrapText="1"/>
    </xf>
    <xf numFmtId="177" fontId="38" fillId="0" borderId="3" xfId="26495" applyNumberFormat="1" applyFont="1" applyFill="1" applyBorder="1" applyAlignment="1">
      <alignment horizontal="center" vertical="center" wrapText="1"/>
    </xf>
    <xf numFmtId="176" fontId="5" fillId="0" borderId="3" xfId="26495" applyNumberFormat="1" applyFont="1" applyFill="1" applyBorder="1" applyAlignment="1">
      <alignment horizontal="center" vertical="center" wrapText="1"/>
    </xf>
    <xf numFmtId="0" fontId="18" fillId="0" borderId="1" xfId="0" applyFont="1" applyFill="1" applyBorder="1" applyAlignment="1">
      <alignment horizontal="left" vertical="center"/>
    </xf>
    <xf numFmtId="0" fontId="18" fillId="0" borderId="2" xfId="0" applyFont="1" applyFill="1" applyBorder="1" applyAlignment="1">
      <alignment horizontal="left" vertical="center"/>
    </xf>
    <xf numFmtId="0" fontId="18" fillId="0" borderId="4" xfId="0" applyFont="1" applyFill="1" applyBorder="1" applyAlignment="1">
      <alignment horizontal="left" vertical="center"/>
    </xf>
    <xf numFmtId="0" fontId="54" fillId="0" borderId="3" xfId="0" applyFont="1" applyFill="1" applyBorder="1" applyAlignment="1">
      <alignment horizontal="center" vertical="center"/>
    </xf>
    <xf numFmtId="0" fontId="18" fillId="0" borderId="3" xfId="0" applyFont="1" applyFill="1" applyBorder="1" applyAlignment="1">
      <alignment vertical="center"/>
    </xf>
    <xf numFmtId="181" fontId="25" fillId="0" borderId="3" xfId="0" applyNumberFormat="1" applyFont="1" applyFill="1" applyBorder="1" applyAlignment="1">
      <alignment horizontal="center" vertical="center"/>
    </xf>
    <xf numFmtId="177" fontId="25" fillId="0" borderId="3" xfId="37213" applyNumberFormat="1" applyFont="1" applyFill="1" applyBorder="1" applyAlignment="1">
      <alignment horizontal="center" vertical="center"/>
    </xf>
    <xf numFmtId="182" fontId="18" fillId="0" borderId="3" xfId="13027" applyNumberFormat="1" applyFont="1" applyFill="1" applyBorder="1" applyAlignment="1">
      <alignment horizontal="center" vertical="center"/>
    </xf>
    <xf numFmtId="181" fontId="18" fillId="0" borderId="3" xfId="13027" applyNumberFormat="1" applyFont="1" applyFill="1" applyBorder="1" applyAlignment="1">
      <alignment horizontal="center" vertical="center"/>
    </xf>
    <xf numFmtId="0" fontId="3" fillId="0" borderId="2" xfId="0" applyFont="1" applyBorder="1" applyAlignment="1">
      <alignment horizontal="center" vertical="center"/>
    </xf>
    <xf numFmtId="181" fontId="25" fillId="0" borderId="3" xfId="26495" applyNumberFormat="1" applyFont="1" applyFill="1" applyBorder="1" applyAlignment="1">
      <alignment horizontal="center" vertical="center" wrapText="1"/>
    </xf>
    <xf numFmtId="178" fontId="38" fillId="0" borderId="3" xfId="5152" applyNumberFormat="1" applyFont="1" applyFill="1" applyBorder="1" applyAlignment="1">
      <alignment horizontal="center" vertical="center"/>
    </xf>
    <xf numFmtId="178" fontId="5" fillId="0" borderId="3" xfId="26495" applyNumberFormat="1" applyFont="1" applyFill="1" applyBorder="1" applyAlignment="1">
      <alignment horizontal="center" vertical="center" wrapText="1"/>
    </xf>
    <xf numFmtId="0" fontId="25" fillId="0" borderId="3" xfId="0" applyFont="1" applyFill="1" applyBorder="1" applyAlignment="1">
      <alignment horizontal="center" vertical="center"/>
    </xf>
    <xf numFmtId="181" fontId="5" fillId="0" borderId="3" xfId="26495" applyNumberFormat="1"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4" xfId="0" applyFont="1" applyFill="1" applyBorder="1" applyAlignment="1">
      <alignment horizontal="center" vertical="center"/>
    </xf>
    <xf numFmtId="177" fontId="25" fillId="3" borderId="3" xfId="26495" applyNumberFormat="1" applyFont="1" applyFill="1" applyBorder="1" applyAlignment="1">
      <alignment horizontal="center" vertical="center" wrapText="1"/>
    </xf>
    <xf numFmtId="182" fontId="25" fillId="0" borderId="3" xfId="0" applyNumberFormat="1" applyFont="1" applyFill="1" applyBorder="1" applyAlignment="1">
      <alignment horizontal="center" vertical="center"/>
    </xf>
    <xf numFmtId="177" fontId="25" fillId="0" borderId="3" xfId="0" applyNumberFormat="1" applyFont="1" applyFill="1" applyBorder="1" applyAlignment="1">
      <alignment horizontal="center" vertical="center"/>
    </xf>
    <xf numFmtId="182" fontId="18" fillId="0" borderId="3" xfId="0" applyNumberFormat="1" applyFont="1" applyFill="1" applyBorder="1" applyAlignment="1">
      <alignment horizontal="center" vertical="center"/>
    </xf>
    <xf numFmtId="0" fontId="13" fillId="3" borderId="2" xfId="0" applyFont="1" applyFill="1" applyBorder="1" applyAlignment="1">
      <alignment horizontal="center" vertical="center"/>
    </xf>
    <xf numFmtId="0" fontId="2" fillId="2" borderId="3" xfId="0" applyFont="1" applyFill="1" applyBorder="1" applyAlignment="1">
      <alignment horizontal="center" vertical="center"/>
    </xf>
    <xf numFmtId="176" fontId="55" fillId="0" borderId="3" xfId="0" applyNumberFormat="1" applyFont="1" applyFill="1" applyBorder="1" applyAlignment="1">
      <alignment horizontal="center" vertical="center"/>
    </xf>
    <xf numFmtId="181" fontId="38" fillId="0" borderId="3" xfId="0" applyNumberFormat="1" applyFont="1" applyFill="1" applyBorder="1" applyAlignment="1">
      <alignment horizontal="center" vertical="center"/>
    </xf>
    <xf numFmtId="177" fontId="38" fillId="0" borderId="3" xfId="0" applyNumberFormat="1" applyFont="1" applyFill="1" applyBorder="1" applyAlignment="1">
      <alignment horizontal="center" vertical="center"/>
    </xf>
    <xf numFmtId="179" fontId="25" fillId="0" borderId="3" xfId="0" applyNumberFormat="1" applyFont="1" applyFill="1" applyBorder="1" applyAlignment="1">
      <alignment horizontal="center" vertical="center"/>
    </xf>
    <xf numFmtId="0" fontId="25" fillId="0" borderId="0" xfId="0" applyFont="1" applyFill="1" applyAlignment="1">
      <alignment horizontal="center"/>
    </xf>
    <xf numFmtId="178" fontId="25" fillId="0" borderId="0"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0" xfId="0" applyFont="1" applyFill="1" applyBorder="1" applyAlignment="1">
      <alignment horizontal="center"/>
    </xf>
    <xf numFmtId="0" fontId="54" fillId="0" borderId="0" xfId="0" applyFont="1" applyFill="1">
      <alignment vertical="center"/>
    </xf>
    <xf numFmtId="178" fontId="38" fillId="0" borderId="0" xfId="0" applyNumberFormat="1" applyFont="1" applyFill="1" applyBorder="1" applyAlignment="1">
      <alignment horizontal="center" vertical="center"/>
    </xf>
    <xf numFmtId="177" fontId="38" fillId="0" borderId="0" xfId="0" applyNumberFormat="1" applyFont="1" applyFill="1" applyBorder="1" applyAlignment="1">
      <alignment horizontal="center" vertical="center"/>
    </xf>
    <xf numFmtId="0" fontId="38" fillId="0" borderId="0" xfId="0" applyFont="1" applyFill="1" applyBorder="1" applyAlignment="1">
      <alignment horizontal="center"/>
    </xf>
    <xf numFmtId="178" fontId="13" fillId="0" borderId="0" xfId="0" applyNumberFormat="1" applyFont="1" applyFill="1" applyBorder="1" applyAlignment="1">
      <alignment horizontal="center" vertical="center"/>
    </xf>
    <xf numFmtId="177" fontId="13" fillId="0" borderId="0" xfId="0" applyNumberFormat="1" applyFont="1" applyFill="1" applyBorder="1" applyAlignment="1">
      <alignment horizontal="center" vertical="center"/>
    </xf>
    <xf numFmtId="0" fontId="13" fillId="0" borderId="0" xfId="0" applyFont="1" applyFill="1" applyBorder="1" applyAlignment="1">
      <alignment horizontal="center"/>
    </xf>
    <xf numFmtId="0" fontId="6" fillId="0" borderId="0" xfId="0" applyFont="1" applyFill="1" applyBorder="1" applyAlignment="1">
      <alignment horizontal="center"/>
    </xf>
    <xf numFmtId="178" fontId="54" fillId="2" borderId="3" xfId="0" applyNumberFormat="1" applyFont="1" applyFill="1" applyBorder="1" applyAlignment="1">
      <alignment horizontal="center" vertical="center"/>
    </xf>
    <xf numFmtId="176" fontId="25" fillId="2" borderId="3" xfId="0" applyNumberFormat="1" applyFont="1" applyFill="1" applyBorder="1" applyAlignment="1">
      <alignment horizontal="center" vertical="center"/>
    </xf>
    <xf numFmtId="178" fontId="25" fillId="2" borderId="3" xfId="26495" applyNumberFormat="1" applyFont="1" applyFill="1" applyBorder="1" applyAlignment="1">
      <alignment horizontal="center" vertical="center" wrapText="1"/>
    </xf>
    <xf numFmtId="176" fontId="55" fillId="2" borderId="3" xfId="0" applyNumberFormat="1" applyFont="1" applyFill="1" applyBorder="1" applyAlignment="1">
      <alignment horizontal="center" vertical="center"/>
    </xf>
    <xf numFmtId="178" fontId="55" fillId="2" borderId="3"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wrapText="1"/>
    </xf>
    <xf numFmtId="178" fontId="2" fillId="0" borderId="3" xfId="0" applyNumberFormat="1" applyFont="1" applyFill="1" applyBorder="1" applyAlignment="1">
      <alignment horizontal="center" vertical="center" wrapText="1"/>
    </xf>
    <xf numFmtId="178" fontId="18" fillId="0" borderId="3" xfId="0" applyNumberFormat="1" applyFont="1" applyFill="1" applyBorder="1" applyAlignment="1">
      <alignment horizontal="center" vertical="center"/>
    </xf>
    <xf numFmtId="177" fontId="18" fillId="0" borderId="3" xfId="26495" applyNumberFormat="1" applyFont="1" applyFill="1" applyBorder="1" applyAlignment="1">
      <alignment horizontal="center" vertical="center" wrapText="1"/>
    </xf>
    <xf numFmtId="176" fontId="18" fillId="0" borderId="3" xfId="26495" applyNumberFormat="1" applyFont="1" applyFill="1" applyBorder="1" applyAlignment="1">
      <alignment horizontal="center" vertical="center" wrapText="1"/>
    </xf>
    <xf numFmtId="177" fontId="25" fillId="2" borderId="3" xfId="26495" applyNumberFormat="1" applyFont="1" applyFill="1" applyBorder="1" applyAlignment="1">
      <alignment horizontal="center" vertical="center" wrapText="1"/>
    </xf>
    <xf numFmtId="181" fontId="25" fillId="2" borderId="3" xfId="26495" applyNumberFormat="1" applyFont="1" applyFill="1" applyBorder="1" applyAlignment="1">
      <alignment horizontal="center" vertical="center" wrapText="1"/>
    </xf>
    <xf numFmtId="176" fontId="25" fillId="2" borderId="3" xfId="26495" applyNumberFormat="1" applyFont="1" applyFill="1" applyBorder="1" applyAlignment="1">
      <alignment horizontal="center" vertical="center" wrapText="1"/>
    </xf>
    <xf numFmtId="178" fontId="51" fillId="0" borderId="3" xfId="0" applyNumberFormat="1" applyFont="1" applyFill="1" applyBorder="1" applyAlignment="1">
      <alignment horizontal="center" vertical="center"/>
    </xf>
    <xf numFmtId="0" fontId="18" fillId="0" borderId="1" xfId="0" applyFont="1" applyFill="1" applyBorder="1" applyAlignment="1">
      <alignment vertical="center"/>
    </xf>
    <xf numFmtId="0" fontId="18" fillId="0" borderId="2" xfId="0" applyFont="1" applyFill="1" applyBorder="1" applyAlignment="1">
      <alignment vertical="center"/>
    </xf>
    <xf numFmtId="0" fontId="25" fillId="2" borderId="3" xfId="0" applyFont="1" applyFill="1" applyBorder="1" applyAlignment="1">
      <alignment horizontal="center" vertical="center"/>
    </xf>
    <xf numFmtId="176" fontId="25" fillId="2" borderId="5" xfId="0" applyNumberFormat="1" applyFont="1" applyFill="1" applyBorder="1" applyAlignment="1">
      <alignment horizontal="center" vertical="center"/>
    </xf>
    <xf numFmtId="176" fontId="25" fillId="2" borderId="6" xfId="0" applyNumberFormat="1" applyFont="1" applyFill="1" applyBorder="1" applyAlignment="1">
      <alignment horizontal="center" vertical="center"/>
    </xf>
    <xf numFmtId="178" fontId="25" fillId="2" borderId="3" xfId="0" applyNumberFormat="1" applyFont="1" applyFill="1" applyBorder="1" applyAlignment="1">
      <alignment horizontal="center" vertical="center"/>
    </xf>
    <xf numFmtId="181" fontId="18" fillId="0" borderId="12" xfId="0" applyNumberFormat="1" applyFont="1" applyFill="1" applyBorder="1" applyAlignment="1">
      <alignment vertical="center"/>
    </xf>
    <xf numFmtId="181" fontId="18" fillId="0" borderId="3" xfId="0" applyNumberFormat="1" applyFont="1" applyFill="1" applyBorder="1" applyAlignment="1">
      <alignment vertical="center"/>
    </xf>
    <xf numFmtId="178" fontId="3" fillId="0" borderId="3" xfId="7141" applyNumberFormat="1" applyFont="1" applyFill="1" applyBorder="1" applyAlignment="1">
      <alignment horizontal="center" vertical="center" wrapText="1"/>
    </xf>
    <xf numFmtId="181" fontId="18" fillId="0" borderId="3" xfId="26495" applyNumberFormat="1" applyFont="1" applyFill="1" applyBorder="1" applyAlignment="1">
      <alignment horizontal="center" vertical="center" wrapText="1"/>
    </xf>
    <xf numFmtId="177" fontId="18" fillId="0" borderId="13" xfId="0" applyNumberFormat="1" applyFont="1" applyFill="1" applyBorder="1" applyAlignment="1">
      <alignment horizontal="center" vertical="center"/>
    </xf>
    <xf numFmtId="177" fontId="18" fillId="0" borderId="14" xfId="0" applyNumberFormat="1" applyFont="1" applyFill="1" applyBorder="1" applyAlignment="1">
      <alignment horizontal="center" vertical="center"/>
    </xf>
    <xf numFmtId="181" fontId="18" fillId="0" borderId="7" xfId="0" applyNumberFormat="1" applyFont="1" applyFill="1" applyBorder="1" applyAlignment="1">
      <alignment horizontal="center" vertical="center"/>
    </xf>
    <xf numFmtId="181" fontId="18" fillId="0" borderId="12" xfId="0" applyNumberFormat="1" applyFont="1" applyFill="1" applyBorder="1" applyAlignment="1">
      <alignment horizontal="center" vertical="center"/>
    </xf>
    <xf numFmtId="181" fontId="18" fillId="0" borderId="8" xfId="0" applyNumberFormat="1" applyFont="1" applyFill="1" applyBorder="1" applyAlignment="1">
      <alignment horizontal="center" vertical="center"/>
    </xf>
    <xf numFmtId="0" fontId="54" fillId="0" borderId="3" xfId="0" applyFont="1" applyBorder="1" applyAlignment="1">
      <alignment horizontal="center" vertical="center"/>
    </xf>
    <xf numFmtId="178" fontId="3" fillId="3" borderId="1" xfId="0" applyNumberFormat="1" applyFont="1" applyFill="1" applyBorder="1" applyAlignment="1">
      <alignment horizontal="center" vertical="center"/>
    </xf>
    <xf numFmtId="178" fontId="3" fillId="3" borderId="4"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3" fillId="0" borderId="4" xfId="0" applyFont="1" applyBorder="1">
      <alignment vertical="center"/>
    </xf>
    <xf numFmtId="0" fontId="2" fillId="0" borderId="11" xfId="0" applyFont="1" applyBorder="1" applyAlignment="1">
      <alignment horizontal="center" vertical="center" wrapText="1"/>
    </xf>
    <xf numFmtId="0" fontId="2" fillId="0" borderId="6" xfId="0" applyFont="1" applyBorder="1" applyAlignment="1">
      <alignment horizontal="center" vertical="center" wrapText="1"/>
    </xf>
    <xf numFmtId="177" fontId="25" fillId="2" borderId="3" xfId="0" applyNumberFormat="1" applyFont="1" applyFill="1" applyBorder="1" applyAlignment="1">
      <alignment horizontal="center" vertical="center"/>
    </xf>
    <xf numFmtId="181" fontId="25" fillId="2" borderId="3" xfId="0" applyNumberFormat="1" applyFont="1" applyFill="1" applyBorder="1" applyAlignment="1">
      <alignment horizontal="center" vertical="center"/>
    </xf>
    <xf numFmtId="0" fontId="18" fillId="0" borderId="4" xfId="0" applyFont="1" applyFill="1" applyBorder="1" applyAlignment="1">
      <alignment vertical="center"/>
    </xf>
    <xf numFmtId="0" fontId="3" fillId="3" borderId="4" xfId="0" applyFont="1" applyFill="1" applyBorder="1" applyAlignment="1">
      <alignment horizontal="center" vertical="center"/>
    </xf>
    <xf numFmtId="178" fontId="3" fillId="0" borderId="0" xfId="0" applyNumberFormat="1" applyFont="1">
      <alignment vertical="center"/>
    </xf>
    <xf numFmtId="178" fontId="18"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Fill="1" applyBorder="1" applyAlignment="1">
      <alignment horizontal="center"/>
    </xf>
    <xf numFmtId="178" fontId="13" fillId="2" borderId="0" xfId="0" applyNumberFormat="1" applyFont="1" applyFill="1" applyBorder="1" applyAlignment="1">
      <alignment horizontal="center" vertical="center"/>
    </xf>
    <xf numFmtId="177" fontId="13" fillId="2" borderId="0" xfId="0" applyNumberFormat="1" applyFont="1" applyFill="1" applyBorder="1" applyAlignment="1">
      <alignment horizontal="center" vertical="center"/>
    </xf>
    <xf numFmtId="0" fontId="13" fillId="2" borderId="0" xfId="0" applyFont="1" applyFill="1" applyBorder="1" applyAlignment="1">
      <alignment horizontal="center"/>
    </xf>
    <xf numFmtId="0" fontId="54" fillId="2" borderId="3" xfId="0" applyFont="1" applyFill="1" applyBorder="1" applyAlignment="1">
      <alignment horizontal="center" vertical="center"/>
    </xf>
    <xf numFmtId="188" fontId="3" fillId="2" borderId="5" xfId="0" applyNumberFormat="1" applyFont="1" applyFill="1" applyBorder="1" applyAlignment="1">
      <alignment horizontal="center" vertical="center"/>
    </xf>
    <xf numFmtId="177" fontId="25" fillId="2" borderId="3" xfId="37213" applyNumberFormat="1" applyFont="1" applyFill="1" applyBorder="1" applyAlignment="1">
      <alignment horizontal="center" vertical="center"/>
    </xf>
    <xf numFmtId="188" fontId="3" fillId="2" borderId="5" xfId="26495" applyNumberFormat="1" applyFont="1" applyFill="1" applyBorder="1" applyAlignment="1">
      <alignment horizontal="center" vertical="center" wrapText="1"/>
    </xf>
    <xf numFmtId="176" fontId="3" fillId="2" borderId="6" xfId="26495" applyNumberFormat="1" applyFont="1" applyFill="1" applyBorder="1" applyAlignment="1">
      <alignment horizontal="center" vertical="center" wrapText="1"/>
    </xf>
    <xf numFmtId="181" fontId="25" fillId="2" borderId="3" xfId="37213" applyNumberFormat="1" applyFont="1" applyFill="1" applyBorder="1" applyAlignment="1">
      <alignment horizontal="center" vertical="center"/>
    </xf>
    <xf numFmtId="0" fontId="13" fillId="0" borderId="0" xfId="0" applyFont="1" applyAlignment="1">
      <alignment horizontal="justify" vertical="center"/>
    </xf>
    <xf numFmtId="177" fontId="38" fillId="2" borderId="3" xfId="26495" applyNumberFormat="1" applyFont="1" applyFill="1" applyBorder="1" applyAlignment="1">
      <alignment horizontal="center" vertical="center" wrapText="1"/>
    </xf>
    <xf numFmtId="182" fontId="25" fillId="2" borderId="3" xfId="0" applyNumberFormat="1" applyFont="1" applyFill="1" applyBorder="1" applyAlignment="1">
      <alignment horizontal="center" vertical="center"/>
    </xf>
    <xf numFmtId="177" fontId="13" fillId="3" borderId="3" xfId="37213" applyNumberFormat="1" applyFont="1" applyFill="1" applyBorder="1" applyAlignment="1">
      <alignment horizontal="center" vertical="center"/>
    </xf>
    <xf numFmtId="179" fontId="25" fillId="2" borderId="3" xfId="0" applyNumberFormat="1" applyFont="1" applyFill="1" applyBorder="1" applyAlignment="1">
      <alignment horizontal="center" vertical="center"/>
    </xf>
    <xf numFmtId="178" fontId="38" fillId="2" borderId="3" xfId="0" applyNumberFormat="1" applyFont="1" applyFill="1" applyBorder="1" applyAlignment="1">
      <alignment horizontal="center" vertical="center"/>
    </xf>
    <xf numFmtId="177" fontId="13" fillId="3" borderId="1" xfId="37213" applyNumberFormat="1" applyFont="1" applyFill="1" applyBorder="1" applyAlignment="1">
      <alignment horizontal="center" vertical="center"/>
    </xf>
    <xf numFmtId="177" fontId="13" fillId="3" borderId="4" xfId="37213" applyNumberFormat="1" applyFont="1" applyFill="1" applyBorder="1" applyAlignment="1">
      <alignment horizontal="center" vertical="center"/>
    </xf>
    <xf numFmtId="178" fontId="25" fillId="2" borderId="0" xfId="0" applyNumberFormat="1" applyFont="1" applyFill="1" applyBorder="1" applyAlignment="1">
      <alignment horizontal="center" vertical="center"/>
    </xf>
    <xf numFmtId="0" fontId="25" fillId="2" borderId="0" xfId="0" applyFont="1" applyFill="1" applyBorder="1" applyAlignment="1">
      <alignment horizontal="center"/>
    </xf>
    <xf numFmtId="0" fontId="54" fillId="2" borderId="0" xfId="0" applyFont="1" applyFill="1">
      <alignment vertical="center"/>
    </xf>
    <xf numFmtId="0" fontId="54" fillId="0" borderId="1" xfId="0" applyFont="1" applyFill="1" applyBorder="1" applyAlignment="1">
      <alignment horizontal="center" vertical="center"/>
    </xf>
    <xf numFmtId="0" fontId="54" fillId="0" borderId="4" xfId="0" applyFont="1" applyFill="1" applyBorder="1" applyAlignment="1">
      <alignment horizontal="center" vertical="center"/>
    </xf>
    <xf numFmtId="189" fontId="0" fillId="0" borderId="0" xfId="0" applyNumberFormat="1">
      <alignment vertical="center"/>
    </xf>
    <xf numFmtId="0" fontId="2" fillId="0" borderId="3" xfId="0" applyFont="1" applyFill="1" applyBorder="1" applyAlignment="1">
      <alignment horizontal="left" vertical="center"/>
    </xf>
    <xf numFmtId="178" fontId="4" fillId="0" borderId="3" xfId="0" applyNumberFormat="1" applyFont="1" applyFill="1" applyBorder="1" applyAlignment="1">
      <alignment horizontal="center" vertical="center"/>
    </xf>
    <xf numFmtId="176" fontId="4" fillId="0" borderId="3" xfId="10226" applyNumberFormat="1" applyFont="1" applyFill="1" applyBorder="1" applyAlignment="1">
      <alignment horizontal="center" vertical="center"/>
    </xf>
    <xf numFmtId="178" fontId="4" fillId="0" borderId="3" xfId="26495" applyNumberFormat="1" applyFont="1" applyFill="1" applyBorder="1" applyAlignment="1">
      <alignment horizontal="center" vertical="center" wrapText="1"/>
    </xf>
    <xf numFmtId="178" fontId="2" fillId="0" borderId="3" xfId="26495" applyNumberFormat="1" applyFont="1" applyFill="1" applyBorder="1" applyAlignment="1">
      <alignment horizontal="center" vertical="center" wrapText="1"/>
    </xf>
    <xf numFmtId="177" fontId="4" fillId="0" borderId="3" xfId="26495" applyNumberFormat="1" applyFont="1" applyFill="1" applyBorder="1" applyAlignment="1">
      <alignment horizontal="center" vertical="center" wrapText="1"/>
    </xf>
    <xf numFmtId="176" fontId="4" fillId="0" borderId="3" xfId="26495" applyNumberFormat="1" applyFont="1" applyFill="1" applyBorder="1" applyAlignment="1">
      <alignment horizontal="center" vertical="center" wrapText="1"/>
    </xf>
    <xf numFmtId="177" fontId="2" fillId="0" borderId="1" xfId="26495" applyNumberFormat="1" applyFont="1" applyFill="1" applyBorder="1" applyAlignment="1">
      <alignment horizontal="left" vertical="center" wrapText="1"/>
    </xf>
    <xf numFmtId="177" fontId="2" fillId="0" borderId="2" xfId="26495" applyNumberFormat="1" applyFont="1" applyFill="1" applyBorder="1" applyAlignment="1">
      <alignment horizontal="left" vertical="center" wrapText="1"/>
    </xf>
    <xf numFmtId="177" fontId="2" fillId="0" borderId="4" xfId="26495" applyNumberFormat="1" applyFont="1" applyFill="1" applyBorder="1" applyAlignment="1">
      <alignment horizontal="left" vertical="center" wrapText="1"/>
    </xf>
    <xf numFmtId="0" fontId="2" fillId="0" borderId="1" xfId="0" applyFont="1" applyFill="1" applyBorder="1" applyAlignment="1">
      <alignment horizontal="left" vertical="center"/>
    </xf>
    <xf numFmtId="0" fontId="2" fillId="0" borderId="2" xfId="0" applyFont="1" applyFill="1" applyBorder="1" applyAlignment="1">
      <alignment horizontal="left" vertical="center"/>
    </xf>
    <xf numFmtId="178" fontId="2" fillId="0" borderId="3" xfId="0" applyNumberFormat="1" applyFont="1" applyFill="1" applyBorder="1" applyAlignment="1">
      <alignment horizontal="left" vertical="center"/>
    </xf>
    <xf numFmtId="188" fontId="3" fillId="0" borderId="3" xfId="26495" applyNumberFormat="1" applyFont="1" applyFill="1" applyBorder="1" applyAlignment="1">
      <alignment horizontal="center" vertical="center" wrapText="1"/>
    </xf>
    <xf numFmtId="189" fontId="1" fillId="0" borderId="2" xfId="0" applyNumberFormat="1" applyFont="1" applyFill="1" applyBorder="1" applyAlignment="1">
      <alignment horizontal="center" vertical="center"/>
    </xf>
    <xf numFmtId="189" fontId="2" fillId="0" borderId="2" xfId="0" applyNumberFormat="1" applyFont="1" applyFill="1" applyBorder="1" applyAlignment="1">
      <alignment horizontal="center" vertical="center"/>
    </xf>
    <xf numFmtId="189" fontId="2" fillId="0" borderId="1" xfId="0" applyNumberFormat="1" applyFont="1" applyFill="1" applyBorder="1" applyAlignment="1">
      <alignment horizontal="center" vertical="center"/>
    </xf>
    <xf numFmtId="189" fontId="2" fillId="0" borderId="3" xfId="0" applyNumberFormat="1" applyFont="1" applyFill="1" applyBorder="1" applyAlignment="1">
      <alignment horizontal="center" vertical="center"/>
    </xf>
    <xf numFmtId="189" fontId="2" fillId="0" borderId="3" xfId="0" applyNumberFormat="1" applyFont="1" applyFill="1" applyBorder="1" applyAlignment="1">
      <alignment horizontal="left" vertical="center"/>
    </xf>
    <xf numFmtId="189" fontId="3" fillId="0" borderId="3" xfId="26495" applyNumberFormat="1" applyFont="1" applyFill="1" applyBorder="1" applyAlignment="1">
      <alignment horizontal="center" vertical="center" wrapText="1"/>
    </xf>
    <xf numFmtId="189" fontId="4" fillId="0" borderId="3" xfId="5152" applyNumberFormat="1" applyFont="1" applyFill="1" applyBorder="1" applyAlignment="1">
      <alignment horizontal="center" vertical="center"/>
    </xf>
    <xf numFmtId="189" fontId="4" fillId="0" borderId="3" xfId="0" applyNumberFormat="1" applyFont="1" applyFill="1" applyBorder="1" applyAlignment="1">
      <alignment horizontal="center" vertical="center"/>
    </xf>
    <xf numFmtId="189" fontId="4" fillId="0" borderId="3" xfId="26495" applyNumberFormat="1" applyFont="1" applyFill="1" applyBorder="1" applyAlignment="1">
      <alignment horizontal="center" vertical="center" wrapText="1"/>
    </xf>
    <xf numFmtId="178" fontId="2" fillId="0" borderId="1" xfId="0" applyNumberFormat="1" applyFont="1" applyFill="1" applyBorder="1" applyAlignment="1">
      <alignment horizontal="center" vertical="center"/>
    </xf>
    <xf numFmtId="0" fontId="2" fillId="0" borderId="7" xfId="0" applyFont="1" applyFill="1" applyBorder="1" applyAlignment="1">
      <alignment horizontal="center" vertical="center"/>
    </xf>
    <xf numFmtId="189" fontId="2" fillId="0" borderId="12" xfId="0" applyNumberFormat="1" applyFont="1" applyFill="1" applyBorder="1" applyAlignment="1">
      <alignment horizontal="center" vertical="center"/>
    </xf>
    <xf numFmtId="0" fontId="2" fillId="0" borderId="12" xfId="0" applyFont="1" applyFill="1" applyBorder="1" applyAlignment="1">
      <alignment horizontal="center" vertical="center"/>
    </xf>
    <xf numFmtId="189" fontId="3" fillId="0" borderId="3" xfId="0" applyNumberFormat="1" applyFont="1" applyFill="1" applyBorder="1" applyAlignment="1">
      <alignment horizontal="center" vertical="center"/>
    </xf>
    <xf numFmtId="189" fontId="3" fillId="0" borderId="4" xfId="37213" applyNumberFormat="1" applyFont="1" applyFill="1" applyBorder="1" applyAlignment="1">
      <alignment horizontal="center" vertical="center"/>
    </xf>
    <xf numFmtId="189" fontId="3" fillId="0" borderId="3" xfId="37213" applyNumberFormat="1" applyFont="1" applyFill="1" applyBorder="1" applyAlignment="1">
      <alignment horizontal="center" vertical="center"/>
    </xf>
    <xf numFmtId="181" fontId="4" fillId="0" borderId="6" xfId="0" applyNumberFormat="1" applyFont="1" applyFill="1" applyBorder="1" applyAlignment="1">
      <alignment horizontal="center" vertical="center"/>
    </xf>
    <xf numFmtId="189" fontId="4" fillId="0" borderId="6" xfId="0" applyNumberFormat="1" applyFont="1" applyFill="1" applyBorder="1" applyAlignment="1">
      <alignment horizontal="center" vertical="center"/>
    </xf>
    <xf numFmtId="189" fontId="4" fillId="0" borderId="3" xfId="13027" applyNumberFormat="1" applyFont="1" applyFill="1" applyBorder="1" applyAlignment="1">
      <alignment horizontal="center" vertical="center"/>
    </xf>
    <xf numFmtId="189" fontId="2" fillId="0" borderId="8" xfId="0" applyNumberFormat="1" applyFont="1" applyFill="1" applyBorder="1" applyAlignment="1">
      <alignment horizontal="center" vertical="center"/>
    </xf>
    <xf numFmtId="189" fontId="2" fillId="0" borderId="10" xfId="0" applyNumberFormat="1" applyFont="1" applyFill="1" applyBorder="1" applyAlignment="1">
      <alignment horizontal="center" vertical="center"/>
    </xf>
    <xf numFmtId="189" fontId="5" fillId="0" borderId="0" xfId="0" applyNumberFormat="1" applyFont="1" applyFill="1" applyAlignment="1">
      <alignment horizontal="center" vertical="center"/>
    </xf>
    <xf numFmtId="189" fontId="6" fillId="0" borderId="1" xfId="0" applyNumberFormat="1" applyFont="1" applyFill="1" applyBorder="1" applyAlignment="1">
      <alignment horizontal="center" vertical="center"/>
    </xf>
    <xf numFmtId="189" fontId="6" fillId="0" borderId="4" xfId="0" applyNumberFormat="1" applyFont="1" applyFill="1" applyBorder="1" applyAlignment="1">
      <alignment horizontal="center" vertical="center"/>
    </xf>
    <xf numFmtId="189" fontId="6" fillId="0" borderId="4" xfId="37213" applyNumberFormat="1" applyFont="1" applyFill="1" applyBorder="1" applyAlignment="1">
      <alignment horizontal="center" vertical="center"/>
    </xf>
    <xf numFmtId="189" fontId="7" fillId="0" borderId="11" xfId="0" applyNumberFormat="1" applyFont="1" applyFill="1" applyBorder="1" applyAlignment="1">
      <alignment horizontal="center" vertical="center"/>
    </xf>
    <xf numFmtId="189" fontId="7" fillId="0" borderId="0" xfId="0" applyNumberFormat="1" applyFont="1" applyFill="1" applyBorder="1" applyAlignment="1">
      <alignment horizontal="center" vertical="center"/>
    </xf>
    <xf numFmtId="189" fontId="7" fillId="0" borderId="3" xfId="0" applyNumberFormat="1" applyFont="1" applyFill="1" applyBorder="1" applyAlignment="1">
      <alignment horizontal="center" vertical="center"/>
    </xf>
    <xf numFmtId="178" fontId="2" fillId="0" borderId="2" xfId="0" applyNumberFormat="1" applyFont="1" applyFill="1" applyBorder="1" applyAlignment="1">
      <alignment horizontal="center" vertical="center"/>
    </xf>
    <xf numFmtId="189" fontId="3" fillId="2" borderId="3" xfId="0" applyNumberFormat="1" applyFont="1" applyFill="1" applyBorder="1" applyAlignment="1">
      <alignment horizontal="center" vertical="center"/>
    </xf>
    <xf numFmtId="189" fontId="3" fillId="2" borderId="3" xfId="26495" applyNumberFormat="1" applyFont="1" applyFill="1" applyBorder="1" applyAlignment="1">
      <alignment horizontal="center" vertical="center" wrapText="1"/>
    </xf>
    <xf numFmtId="189" fontId="2" fillId="0" borderId="2" xfId="0" applyNumberFormat="1" applyFont="1" applyFill="1" applyBorder="1" applyAlignment="1">
      <alignment horizontal="left" vertical="center"/>
    </xf>
    <xf numFmtId="0" fontId="2" fillId="0" borderId="4" xfId="0" applyFont="1" applyFill="1" applyBorder="1" applyAlignment="1">
      <alignment horizontal="left" vertical="center"/>
    </xf>
    <xf numFmtId="189" fontId="3" fillId="2" borderId="3" xfId="37213" applyNumberFormat="1" applyFont="1" applyFill="1" applyBorder="1" applyAlignment="1">
      <alignment horizontal="center" vertical="center"/>
    </xf>
    <xf numFmtId="189" fontId="6" fillId="0" borderId="1" xfId="37213" applyNumberFormat="1" applyFont="1" applyFill="1" applyBorder="1" applyAlignment="1">
      <alignment horizontal="center" vertical="center"/>
    </xf>
    <xf numFmtId="189" fontId="9" fillId="0" borderId="10" xfId="0" applyNumberFormat="1" applyFont="1" applyFill="1" applyBorder="1" applyAlignment="1">
      <alignment horizontal="center" vertical="center"/>
    </xf>
    <xf numFmtId="189" fontId="9" fillId="0" borderId="3" xfId="0" applyNumberFormat="1" applyFont="1" applyFill="1" applyBorder="1" applyAlignment="1">
      <alignment horizontal="center" vertical="center"/>
    </xf>
    <xf numFmtId="189" fontId="8" fillId="0" borderId="4" xfId="0" applyNumberFormat="1" applyFont="1" applyFill="1" applyBorder="1" applyAlignment="1">
      <alignment horizontal="center" vertical="center"/>
    </xf>
    <xf numFmtId="189" fontId="9" fillId="0" borderId="4" xfId="0" applyNumberFormat="1" applyFont="1" applyFill="1" applyBorder="1" applyAlignment="1">
      <alignment horizontal="center" vertical="center"/>
    </xf>
    <xf numFmtId="189" fontId="9" fillId="0" borderId="1" xfId="0" applyNumberFormat="1" applyFont="1" applyFill="1" applyBorder="1" applyAlignment="1">
      <alignment horizontal="center" vertical="center"/>
    </xf>
    <xf numFmtId="0" fontId="2" fillId="0" borderId="0" xfId="0" applyFont="1" applyFill="1" applyAlignment="1">
      <alignment horizontal="left" vertical="center"/>
    </xf>
    <xf numFmtId="0" fontId="2" fillId="0" borderId="0" xfId="0" applyFont="1" applyFill="1" applyBorder="1" applyAlignment="1">
      <alignment horizontal="center"/>
    </xf>
    <xf numFmtId="178" fontId="4" fillId="0" borderId="0" xfId="0" applyNumberFormat="1" applyFont="1" applyFill="1" applyAlignment="1">
      <alignment horizontal="center" vertical="center"/>
    </xf>
    <xf numFmtId="178" fontId="4" fillId="0" borderId="0" xfId="0" applyNumberFormat="1" applyFont="1" applyFill="1" applyBorder="1" applyAlignment="1">
      <alignment horizontal="center" vertical="center"/>
    </xf>
    <xf numFmtId="176" fontId="2" fillId="0" borderId="0" xfId="0" applyNumberFormat="1" applyFont="1" applyFill="1" applyBorder="1" applyAlignment="1"/>
    <xf numFmtId="177" fontId="4" fillId="0" borderId="0" xfId="0" applyNumberFormat="1" applyFont="1" applyFill="1" applyBorder="1" applyAlignment="1">
      <alignment horizontal="center" vertical="center"/>
    </xf>
    <xf numFmtId="176" fontId="4" fillId="0" borderId="0" xfId="0" applyNumberFormat="1" applyFont="1" applyFill="1" applyBorder="1" applyAlignment="1"/>
    <xf numFmtId="178" fontId="2" fillId="0" borderId="4" xfId="0" applyNumberFormat="1" applyFont="1" applyFill="1" applyBorder="1" applyAlignment="1">
      <alignment horizontal="center" vertical="center"/>
    </xf>
    <xf numFmtId="181" fontId="2" fillId="0" borderId="0" xfId="0" applyNumberFormat="1" applyFont="1" applyFill="1" applyBorder="1" applyAlignment="1">
      <alignment horizontal="center" vertical="center"/>
    </xf>
    <xf numFmtId="177" fontId="2" fillId="0" borderId="0" xfId="0" applyNumberFormat="1" applyFont="1" applyFill="1" applyBorder="1" applyAlignment="1">
      <alignment horizontal="center" vertical="center"/>
    </xf>
    <xf numFmtId="0" fontId="2" fillId="0" borderId="0" xfId="0" applyFont="1" applyFill="1" applyBorder="1" applyAlignment="1">
      <alignment horizontal="left" vertical="center"/>
    </xf>
    <xf numFmtId="0" fontId="45" fillId="0" borderId="1" xfId="0" applyFont="1" applyFill="1" applyBorder="1" applyAlignment="1">
      <alignment horizontal="center" vertical="center"/>
    </xf>
    <xf numFmtId="0" fontId="45" fillId="0" borderId="2" xfId="0" applyFont="1" applyFill="1" applyBorder="1" applyAlignment="1">
      <alignment horizontal="center" vertical="center"/>
    </xf>
    <xf numFmtId="0" fontId="18" fillId="0" borderId="5" xfId="0" applyFont="1" applyFill="1" applyBorder="1" applyAlignment="1">
      <alignment horizontal="center" vertical="center"/>
    </xf>
    <xf numFmtId="0" fontId="52" fillId="0" borderId="1" xfId="0" applyFont="1" applyFill="1" applyBorder="1" applyAlignment="1">
      <alignment horizontal="center" vertical="center"/>
    </xf>
    <xf numFmtId="0" fontId="52" fillId="0" borderId="4" xfId="0" applyFont="1" applyFill="1" applyBorder="1" applyAlignment="1">
      <alignment horizontal="center" vertical="center"/>
    </xf>
    <xf numFmtId="0" fontId="52" fillId="0" borderId="2" xfId="0" applyFont="1" applyFill="1" applyBorder="1" applyAlignment="1">
      <alignment horizontal="center" vertical="center"/>
    </xf>
    <xf numFmtId="0" fontId="18" fillId="0" borderId="6" xfId="0" applyFont="1" applyFill="1" applyBorder="1" applyAlignment="1">
      <alignment horizontal="center" vertical="center"/>
    </xf>
    <xf numFmtId="0" fontId="54" fillId="0" borderId="5" xfId="0" applyFont="1" applyFill="1" applyBorder="1" applyAlignment="1">
      <alignment horizontal="center" vertical="center"/>
    </xf>
    <xf numFmtId="176" fontId="54" fillId="0" borderId="3" xfId="26495" applyNumberFormat="1" applyFont="1" applyFill="1" applyBorder="1" applyAlignment="1">
      <alignment horizontal="center" vertical="center" wrapText="1"/>
    </xf>
    <xf numFmtId="178" fontId="54" fillId="0" borderId="3" xfId="26495" applyNumberFormat="1" applyFont="1" applyFill="1" applyBorder="1" applyAlignment="1">
      <alignment horizontal="center" vertical="center" wrapText="1"/>
    </xf>
    <xf numFmtId="188" fontId="25" fillId="0" borderId="3" xfId="0" applyNumberFormat="1" applyFont="1" applyFill="1" applyBorder="1" applyAlignment="1">
      <alignment horizontal="center" vertical="center"/>
    </xf>
    <xf numFmtId="188" fontId="25" fillId="0" borderId="3" xfId="26495" applyNumberFormat="1" applyFont="1" applyFill="1" applyBorder="1" applyAlignment="1">
      <alignment horizontal="center" vertical="center" wrapText="1"/>
    </xf>
    <xf numFmtId="1" fontId="3" fillId="0" borderId="6" xfId="0" applyNumberFormat="1" applyFont="1" applyFill="1" applyBorder="1" applyAlignment="1">
      <alignment horizontal="center" vertical="center"/>
    </xf>
    <xf numFmtId="177" fontId="18" fillId="0" borderId="1" xfId="26495" applyNumberFormat="1" applyFont="1" applyFill="1" applyBorder="1" applyAlignment="1">
      <alignment horizontal="left" vertical="center" wrapText="1"/>
    </xf>
    <xf numFmtId="177" fontId="18" fillId="0" borderId="2" xfId="26495" applyNumberFormat="1" applyFont="1" applyFill="1" applyBorder="1" applyAlignment="1">
      <alignment horizontal="left" vertical="center" wrapText="1"/>
    </xf>
    <xf numFmtId="177" fontId="18" fillId="0" borderId="4" xfId="26495" applyNumberFormat="1" applyFont="1" applyFill="1" applyBorder="1" applyAlignment="1">
      <alignment horizontal="left" vertical="center" wrapText="1"/>
    </xf>
    <xf numFmtId="188" fontId="54" fillId="0" borderId="3" xfId="0" applyNumberFormat="1" applyFont="1" applyFill="1" applyBorder="1" applyAlignment="1">
      <alignment horizontal="center" vertical="center"/>
    </xf>
    <xf numFmtId="188" fontId="54" fillId="0" borderId="3" xfId="26495" applyNumberFormat="1" applyFont="1" applyFill="1" applyBorder="1" applyAlignment="1">
      <alignment horizontal="center" vertical="center" wrapText="1"/>
    </xf>
    <xf numFmtId="1" fontId="51" fillId="0" borderId="6" xfId="0" applyNumberFormat="1" applyFont="1" applyFill="1" applyBorder="1" applyAlignment="1">
      <alignment horizontal="center" vertical="center"/>
    </xf>
    <xf numFmtId="178" fontId="2" fillId="0" borderId="3" xfId="0" applyNumberFormat="1" applyFont="1" applyFill="1" applyBorder="1" applyAlignment="1">
      <alignment horizontal="center" vertical="center"/>
    </xf>
    <xf numFmtId="188" fontId="4" fillId="0" borderId="3" xfId="0" applyNumberFormat="1" applyFont="1" applyFill="1" applyBorder="1" applyAlignment="1">
      <alignment horizontal="center" vertical="center"/>
    </xf>
    <xf numFmtId="188" fontId="4" fillId="0" borderId="3" xfId="26495" applyNumberFormat="1" applyFont="1" applyFill="1" applyBorder="1" applyAlignment="1">
      <alignment horizontal="center" vertical="center" wrapText="1"/>
    </xf>
    <xf numFmtId="176" fontId="54" fillId="0" borderId="3" xfId="0" applyNumberFormat="1" applyFont="1" applyFill="1" applyBorder="1" applyAlignment="1">
      <alignment horizontal="center" vertical="center"/>
    </xf>
    <xf numFmtId="178" fontId="3" fillId="0" borderId="6" xfId="0" applyNumberFormat="1" applyFont="1" applyFill="1" applyBorder="1" applyAlignment="1">
      <alignment horizontal="center" vertical="center"/>
    </xf>
    <xf numFmtId="177" fontId="54" fillId="0" borderId="3" xfId="26495" applyNumberFormat="1" applyFont="1" applyFill="1" applyBorder="1" applyAlignment="1">
      <alignment horizontal="center" vertical="center" wrapText="1"/>
    </xf>
    <xf numFmtId="183" fontId="25" fillId="0" borderId="3" xfId="26495" applyNumberFormat="1" applyFont="1" applyFill="1" applyBorder="1" applyAlignment="1">
      <alignment horizontal="center" vertical="center" wrapText="1"/>
    </xf>
    <xf numFmtId="178" fontId="25" fillId="0" borderId="1" xfId="0" applyNumberFormat="1" applyFont="1" applyFill="1" applyBorder="1" applyAlignment="1">
      <alignment vertical="center"/>
    </xf>
    <xf numFmtId="177" fontId="18" fillId="0" borderId="3" xfId="0" applyNumberFormat="1" applyFont="1" applyFill="1" applyBorder="1" applyAlignment="1">
      <alignment horizontal="center" vertical="center"/>
    </xf>
    <xf numFmtId="177" fontId="18" fillId="0" borderId="3" xfId="37213" applyNumberFormat="1" applyFont="1" applyFill="1" applyBorder="1" applyAlignment="1">
      <alignment horizontal="center" vertical="center"/>
    </xf>
    <xf numFmtId="181" fontId="18" fillId="0" borderId="3" xfId="37213" applyNumberFormat="1" applyFont="1" applyFill="1" applyBorder="1" applyAlignment="1">
      <alignment horizontal="center" vertical="center"/>
    </xf>
    <xf numFmtId="178" fontId="25" fillId="0" borderId="2" xfId="0" applyNumberFormat="1" applyFont="1" applyFill="1" applyBorder="1" applyAlignment="1">
      <alignment vertical="center"/>
    </xf>
    <xf numFmtId="177" fontId="5" fillId="0" borderId="3" xfId="0" applyNumberFormat="1" applyFont="1" applyFill="1" applyBorder="1" applyAlignment="1">
      <alignment horizontal="center" vertical="center"/>
    </xf>
    <xf numFmtId="0" fontId="45" fillId="0" borderId="4" xfId="0" applyFont="1" applyFill="1" applyBorder="1" applyAlignment="1">
      <alignment horizontal="center" vertical="center"/>
    </xf>
    <xf numFmtId="0" fontId="45" fillId="0" borderId="0" xfId="0" applyFont="1" applyFill="1" applyAlignment="1">
      <alignment horizontal="center" vertical="center"/>
    </xf>
    <xf numFmtId="0" fontId="52" fillId="0" borderId="0" xfId="0" applyFont="1" applyFill="1" applyAlignment="1">
      <alignment horizontal="center" vertical="center"/>
    </xf>
    <xf numFmtId="0" fontId="18" fillId="0" borderId="0" xfId="0" applyFont="1" applyFill="1" applyAlignment="1">
      <alignment horizontal="center" vertical="center"/>
    </xf>
    <xf numFmtId="0" fontId="53" fillId="0" borderId="0" xfId="0" applyFont="1" applyFill="1" applyAlignment="1">
      <alignment horizontal="left" vertical="center"/>
    </xf>
    <xf numFmtId="0" fontId="4" fillId="0" borderId="0" xfId="0" applyFont="1" applyFill="1" applyAlignment="1">
      <alignment horizontal="center" vertical="center"/>
    </xf>
    <xf numFmtId="188" fontId="18" fillId="0" borderId="0" xfId="0" applyNumberFormat="1" applyFont="1" applyFill="1" applyAlignment="1">
      <alignment horizontal="center" vertical="center"/>
    </xf>
    <xf numFmtId="0" fontId="54" fillId="0" borderId="0" xfId="0" applyFont="1" applyFill="1" applyAlignment="1">
      <alignment horizontal="center" vertical="center"/>
    </xf>
    <xf numFmtId="178" fontId="54" fillId="0" borderId="0" xfId="0" applyNumberFormat="1" applyFont="1" applyFill="1" applyBorder="1" applyAlignment="1">
      <alignment horizontal="center" vertical="center"/>
    </xf>
    <xf numFmtId="176" fontId="54" fillId="0" borderId="0" xfId="0" applyNumberFormat="1" applyFont="1" applyFill="1" applyBorder="1" applyAlignment="1">
      <alignment horizontal="center" vertical="center"/>
    </xf>
    <xf numFmtId="176" fontId="54" fillId="0" borderId="0" xfId="0" applyNumberFormat="1" applyFont="1" applyFill="1" applyBorder="1" applyAlignment="1"/>
    <xf numFmtId="0" fontId="54" fillId="0" borderId="0" xfId="0" applyFont="1" applyFill="1" applyBorder="1">
      <alignment vertical="center"/>
    </xf>
    <xf numFmtId="178" fontId="38" fillId="0" borderId="0" xfId="0" applyNumberFormat="1" applyFont="1" applyFill="1" applyAlignment="1">
      <alignment horizontal="center" vertical="center"/>
    </xf>
    <xf numFmtId="0" fontId="18" fillId="0" borderId="0" xfId="0" applyFont="1" applyFill="1" applyAlignment="1">
      <alignment horizontal="left" vertical="center"/>
    </xf>
    <xf numFmtId="181" fontId="25" fillId="0" borderId="0" xfId="0" applyNumberFormat="1" applyFont="1" applyFill="1" applyBorder="1" applyAlignment="1">
      <alignment horizontal="center" vertical="center"/>
    </xf>
    <xf numFmtId="181" fontId="5" fillId="0" borderId="0" xfId="0" applyNumberFormat="1" applyFont="1" applyFill="1" applyBorder="1" applyAlignment="1">
      <alignment horizontal="center" vertical="center"/>
    </xf>
    <xf numFmtId="181" fontId="18" fillId="0" borderId="0" xfId="0" applyNumberFormat="1" applyFont="1" applyFill="1" applyBorder="1" applyAlignment="1">
      <alignment horizontal="center" vertical="center"/>
    </xf>
    <xf numFmtId="0" fontId="18" fillId="0" borderId="0" xfId="0" applyFont="1" applyFill="1" applyBorder="1" applyAlignment="1">
      <alignment horizontal="left" vertical="center"/>
    </xf>
    <xf numFmtId="182" fontId="5" fillId="0" borderId="3" xfId="13027" applyNumberFormat="1" applyFont="1" applyFill="1" applyBorder="1" applyAlignment="1">
      <alignment horizontal="center" vertical="center"/>
    </xf>
    <xf numFmtId="181" fontId="5" fillId="0" borderId="3" xfId="13027" applyNumberFormat="1" applyFont="1" applyFill="1" applyBorder="1" applyAlignment="1">
      <alignment horizontal="center" vertical="center"/>
    </xf>
    <xf numFmtId="182" fontId="18" fillId="0" borderId="1" xfId="0" applyNumberFormat="1" applyFont="1" applyFill="1" applyBorder="1" applyAlignment="1">
      <alignment horizontal="center" vertical="center"/>
    </xf>
    <xf numFmtId="182" fontId="18" fillId="0" borderId="2" xfId="0" applyNumberFormat="1" applyFont="1" applyFill="1" applyBorder="1" applyAlignment="1">
      <alignment horizontal="center" vertical="center"/>
    </xf>
    <xf numFmtId="182" fontId="18" fillId="0" borderId="4" xfId="0" applyNumberFormat="1" applyFont="1" applyFill="1" applyBorder="1" applyAlignment="1">
      <alignment horizontal="center" vertical="center"/>
    </xf>
    <xf numFmtId="181" fontId="5" fillId="0" borderId="3" xfId="0" applyNumberFormat="1" applyFont="1" applyFill="1" applyBorder="1" applyAlignment="1">
      <alignment horizontal="left" vertical="center"/>
    </xf>
    <xf numFmtId="181" fontId="25" fillId="0" borderId="0" xfId="36029" applyNumberFormat="1" applyFont="1" applyFill="1" applyBorder="1" applyAlignment="1">
      <alignment horizontal="center" vertical="center"/>
    </xf>
    <xf numFmtId="177" fontId="25" fillId="0" borderId="0" xfId="37213" applyNumberFormat="1" applyFont="1" applyFill="1" applyBorder="1" applyAlignment="1">
      <alignment horizontal="center" vertical="center"/>
    </xf>
    <xf numFmtId="181" fontId="25" fillId="0" borderId="0" xfId="37213" applyNumberFormat="1" applyFont="1" applyFill="1" applyBorder="1" applyAlignment="1">
      <alignment horizontal="center" vertical="center"/>
    </xf>
    <xf numFmtId="0" fontId="49" fillId="0" borderId="0" xfId="0" applyFont="1" applyFill="1" applyBorder="1" applyAlignment="1">
      <alignment horizontal="center" vertical="center"/>
    </xf>
    <xf numFmtId="0" fontId="3" fillId="0" borderId="9" xfId="0" applyFont="1" applyBorder="1" applyAlignment="1">
      <alignment horizontal="center" vertical="center"/>
    </xf>
    <xf numFmtId="0" fontId="3" fillId="0" borderId="15" xfId="0" applyFont="1" applyBorder="1" applyAlignment="1">
      <alignment horizontal="center" vertical="center"/>
    </xf>
    <xf numFmtId="0" fontId="2" fillId="0" borderId="2" xfId="0" applyFont="1" applyBorder="1" applyAlignment="1">
      <alignment horizontal="center" vertical="center"/>
    </xf>
    <xf numFmtId="182" fontId="5" fillId="0" borderId="3" xfId="0" applyNumberFormat="1" applyFont="1" applyFill="1" applyBorder="1" applyAlignment="1">
      <alignment horizontal="center" vertical="center"/>
    </xf>
    <xf numFmtId="178" fontId="6" fillId="0" borderId="3" xfId="0" applyNumberFormat="1" applyFont="1" applyFill="1" applyBorder="1" applyAlignment="1">
      <alignment horizontal="center" vertical="center"/>
    </xf>
    <xf numFmtId="177" fontId="18" fillId="0" borderId="0" xfId="37213" applyNumberFormat="1" applyFont="1" applyFill="1" applyAlignment="1">
      <alignment horizontal="center" vertical="center"/>
    </xf>
    <xf numFmtId="176" fontId="49" fillId="0" borderId="3"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0" fontId="3" fillId="0" borderId="4" xfId="0" applyFont="1" applyFill="1" applyBorder="1">
      <alignment vertical="center"/>
    </xf>
    <xf numFmtId="176" fontId="3" fillId="0" borderId="6" xfId="0" applyNumberFormat="1" applyFont="1" applyBorder="1" applyAlignment="1">
      <alignment horizontal="center" vertical="center"/>
    </xf>
    <xf numFmtId="176" fontId="3" fillId="0" borderId="9" xfId="0" applyNumberFormat="1" applyFont="1" applyBorder="1" applyAlignment="1">
      <alignment horizontal="center" vertical="center"/>
    </xf>
    <xf numFmtId="176" fontId="3" fillId="0" borderId="10" xfId="0" applyNumberFormat="1" applyFont="1" applyBorder="1" applyAlignment="1">
      <alignment horizontal="center" vertical="center"/>
    </xf>
    <xf numFmtId="181" fontId="25" fillId="0" borderId="0" xfId="37213" applyNumberFormat="1" applyFont="1" applyFill="1" applyAlignment="1">
      <alignment horizontal="center" vertical="center"/>
    </xf>
    <xf numFmtId="183" fontId="3" fillId="0" borderId="1" xfId="0" applyNumberFormat="1" applyFont="1" applyBorder="1" applyAlignment="1">
      <alignment horizontal="center" vertical="center"/>
    </xf>
    <xf numFmtId="183" fontId="3" fillId="0" borderId="4" xfId="0" applyNumberFormat="1" applyFont="1" applyBorder="1" applyAlignment="1">
      <alignment horizontal="center" vertical="center"/>
    </xf>
    <xf numFmtId="183" fontId="3" fillId="0" borderId="1" xfId="0" applyNumberFormat="1" applyFont="1" applyFill="1" applyBorder="1" applyAlignment="1">
      <alignment horizontal="center" vertical="center"/>
    </xf>
    <xf numFmtId="183" fontId="3" fillId="0" borderId="4" xfId="0" applyNumberFormat="1" applyFont="1" applyFill="1" applyBorder="1" applyAlignment="1">
      <alignment horizontal="center" vertical="center"/>
    </xf>
    <xf numFmtId="181" fontId="18" fillId="0" borderId="0" xfId="0" applyNumberFormat="1" applyFont="1" applyFill="1" applyAlignment="1">
      <alignment horizontal="center" vertical="center"/>
    </xf>
    <xf numFmtId="178" fontId="25" fillId="0" borderId="0" xfId="0" applyNumberFormat="1" applyFont="1" applyFill="1" applyAlignment="1">
      <alignment horizontal="left" vertical="center"/>
    </xf>
    <xf numFmtId="0" fontId="49" fillId="0" borderId="0" xfId="0" applyFont="1" applyFill="1" applyAlignment="1">
      <alignment horizontal="center" vertical="center"/>
    </xf>
    <xf numFmtId="0" fontId="56" fillId="0" borderId="0" xfId="0" applyFont="1" applyFill="1" applyAlignment="1">
      <alignment horizontal="center" vertical="center"/>
    </xf>
    <xf numFmtId="0" fontId="13" fillId="0" borderId="5" xfId="0" applyFont="1" applyFill="1" applyBorder="1" applyAlignment="1">
      <alignment horizontal="center" vertical="center" wrapText="1"/>
    </xf>
    <xf numFmtId="192" fontId="49" fillId="0" borderId="3" xfId="0" applyNumberFormat="1" applyFont="1" applyFill="1" applyBorder="1" applyAlignment="1">
      <alignment horizontal="center" vertical="center"/>
    </xf>
    <xf numFmtId="192" fontId="13" fillId="0" borderId="3" xfId="0" applyNumberFormat="1" applyFont="1" applyFill="1" applyBorder="1" applyAlignment="1">
      <alignment horizontal="center" vertical="center"/>
    </xf>
    <xf numFmtId="0" fontId="13" fillId="0" borderId="6" xfId="0" applyFont="1" applyFill="1" applyBorder="1" applyAlignment="1">
      <alignment horizontal="center" vertical="center" wrapText="1"/>
    </xf>
    <xf numFmtId="1" fontId="3" fillId="0" borderId="5" xfId="0" applyNumberFormat="1" applyFont="1" applyFill="1" applyBorder="1" applyAlignment="1">
      <alignment horizontal="center" vertical="center" wrapText="1"/>
    </xf>
    <xf numFmtId="1" fontId="3" fillId="0" borderId="5" xfId="0" applyNumberFormat="1" applyFont="1" applyFill="1" applyBorder="1" applyAlignment="1">
      <alignment horizontal="center" vertical="center"/>
    </xf>
    <xf numFmtId="1" fontId="3" fillId="0" borderId="11" xfId="0" applyNumberFormat="1" applyFont="1" applyFill="1" applyBorder="1" applyAlignment="1">
      <alignment horizontal="center" vertical="center" wrapText="1"/>
    </xf>
    <xf numFmtId="1" fontId="3" fillId="0" borderId="11" xfId="0" applyNumberFormat="1" applyFont="1" applyFill="1" applyBorder="1" applyAlignment="1">
      <alignment horizontal="center" vertical="center"/>
    </xf>
    <xf numFmtId="1" fontId="3" fillId="0" borderId="3" xfId="0" applyNumberFormat="1" applyFont="1" applyFill="1" applyBorder="1" applyAlignment="1">
      <alignment horizontal="center" vertical="center" wrapText="1"/>
    </xf>
    <xf numFmtId="178" fontId="3" fillId="0" borderId="4" xfId="0" applyNumberFormat="1" applyFont="1" applyFill="1" applyBorder="1" applyAlignment="1">
      <alignment horizontal="center" vertical="center"/>
    </xf>
    <xf numFmtId="185" fontId="3" fillId="0" borderId="3" xfId="0" applyNumberFormat="1" applyFont="1" applyFill="1" applyBorder="1" applyAlignment="1">
      <alignment horizontal="center" vertical="center"/>
    </xf>
    <xf numFmtId="178" fontId="3" fillId="0" borderId="8" xfId="0" applyNumberFormat="1" applyFont="1" applyFill="1" applyBorder="1" applyAlignment="1">
      <alignment horizontal="center" vertical="center"/>
    </xf>
    <xf numFmtId="176" fontId="3" fillId="0" borderId="5" xfId="0" applyNumberFormat="1" applyFont="1" applyFill="1" applyBorder="1" applyAlignment="1">
      <alignment horizontal="center" vertical="center"/>
    </xf>
    <xf numFmtId="177" fontId="3" fillId="0" borderId="5" xfId="26495" applyNumberFormat="1" applyFont="1" applyFill="1" applyBorder="1" applyAlignment="1">
      <alignment horizontal="center" vertical="center" wrapText="1"/>
    </xf>
    <xf numFmtId="1" fontId="3" fillId="0" borderId="6"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2" fillId="0" borderId="4" xfId="0" applyNumberFormat="1" applyFont="1" applyFill="1" applyBorder="1" applyAlignment="1">
      <alignment horizontal="center" vertical="center" wrapText="1"/>
    </xf>
    <xf numFmtId="176" fontId="2" fillId="0" borderId="3" xfId="26495" applyNumberFormat="1" applyFont="1" applyFill="1" applyBorder="1" applyAlignment="1">
      <alignment horizontal="center" vertical="center" wrapText="1"/>
    </xf>
    <xf numFmtId="176" fontId="3" fillId="0" borderId="6" xfId="0" applyNumberFormat="1" applyFont="1" applyFill="1" applyBorder="1" applyAlignment="1">
      <alignment horizontal="center" vertical="center"/>
    </xf>
    <xf numFmtId="177" fontId="3" fillId="0" borderId="6" xfId="26495" applyNumberFormat="1" applyFont="1" applyFill="1" applyBorder="1" applyAlignment="1">
      <alignment horizontal="center" vertical="center" wrapText="1"/>
    </xf>
    <xf numFmtId="178" fontId="3" fillId="0" borderId="6" xfId="7141" applyNumberFormat="1" applyFont="1" applyFill="1" applyBorder="1" applyAlignment="1">
      <alignment horizontal="center" vertical="center" wrapText="1"/>
    </xf>
    <xf numFmtId="178" fontId="3" fillId="0" borderId="5" xfId="7141" applyNumberFormat="1" applyFont="1" applyFill="1" applyBorder="1" applyAlignment="1">
      <alignment horizontal="center" vertical="center" wrapText="1"/>
    </xf>
    <xf numFmtId="176" fontId="3" fillId="0" borderId="5" xfId="26495" applyNumberFormat="1" applyFont="1" applyFill="1" applyBorder="1" applyAlignment="1">
      <alignment horizontal="center" vertical="center" wrapText="1"/>
    </xf>
    <xf numFmtId="1" fontId="3" fillId="0" borderId="7" xfId="0" applyNumberFormat="1" applyFont="1" applyFill="1" applyBorder="1" applyAlignment="1">
      <alignment horizontal="center" vertical="center" wrapText="1"/>
    </xf>
    <xf numFmtId="1" fontId="3" fillId="0" borderId="13"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xf>
    <xf numFmtId="188" fontId="2" fillId="0" borderId="3" xfId="26495" applyNumberFormat="1" applyFont="1" applyFill="1" applyBorder="1" applyAlignment="1">
      <alignment horizontal="center" vertical="center" wrapText="1"/>
    </xf>
    <xf numFmtId="0" fontId="56" fillId="0" borderId="0" xfId="0" applyFont="1" applyFill="1" applyAlignment="1">
      <alignment horizontal="left" vertical="center"/>
    </xf>
    <xf numFmtId="192" fontId="13" fillId="0" borderId="5" xfId="0" applyNumberFormat="1" applyFont="1" applyFill="1" applyBorder="1" applyAlignment="1">
      <alignment horizontal="center" vertical="center"/>
    </xf>
    <xf numFmtId="192" fontId="49" fillId="0" borderId="6" xfId="0" applyNumberFormat="1" applyFont="1" applyFill="1" applyBorder="1" applyAlignment="1">
      <alignment horizontal="center" vertical="center"/>
    </xf>
    <xf numFmtId="176" fontId="3" fillId="0" borderId="3" xfId="26495" applyNumberFormat="1" applyFont="1" applyFill="1" applyBorder="1" applyAlignment="1">
      <alignment horizontal="left" vertical="center" wrapText="1"/>
    </xf>
    <xf numFmtId="184" fontId="13" fillId="0" borderId="3" xfId="0" applyNumberFormat="1" applyFont="1" applyFill="1" applyBorder="1" applyAlignment="1">
      <alignment horizontal="center" vertical="center"/>
    </xf>
    <xf numFmtId="176" fontId="2" fillId="0" borderId="3" xfId="26495" applyNumberFormat="1" applyFont="1" applyFill="1" applyBorder="1" applyAlignment="1">
      <alignment horizontal="left" vertical="center" wrapText="1"/>
    </xf>
    <xf numFmtId="176" fontId="54" fillId="0" borderId="3" xfId="26495" applyNumberFormat="1" applyFont="1" applyFill="1" applyBorder="1" applyAlignment="1">
      <alignment horizontal="left" vertical="center" wrapText="1"/>
    </xf>
    <xf numFmtId="181" fontId="2" fillId="0" borderId="0" xfId="0" applyNumberFormat="1" applyFont="1" applyFill="1" applyAlignment="1">
      <alignment horizontal="left" vertical="center"/>
    </xf>
    <xf numFmtId="0" fontId="57" fillId="0" borderId="0" xfId="0" applyFont="1" applyFill="1" applyAlignment="1">
      <alignment horizontal="left" vertical="center"/>
    </xf>
    <xf numFmtId="192" fontId="3" fillId="0" borderId="0" xfId="0" applyNumberFormat="1" applyFont="1" applyFill="1" applyAlignment="1">
      <alignment horizontal="left" vertical="center"/>
    </xf>
    <xf numFmtId="182" fontId="3" fillId="0" borderId="0" xfId="0" applyNumberFormat="1" applyFont="1" applyFill="1" applyAlignment="1">
      <alignment horizontal="left" vertical="center"/>
    </xf>
    <xf numFmtId="181" fontId="3" fillId="0" borderId="0" xfId="0" applyNumberFormat="1" applyFont="1" applyFill="1" applyAlignment="1">
      <alignment horizontal="left" vertical="center"/>
    </xf>
    <xf numFmtId="1" fontId="2" fillId="0" borderId="1" xfId="0" applyNumberFormat="1" applyFont="1" applyFill="1" applyBorder="1" applyAlignment="1">
      <alignment horizontal="center" vertical="center"/>
    </xf>
    <xf numFmtId="1" fontId="2" fillId="0" borderId="4" xfId="0" applyNumberFormat="1" applyFont="1" applyFill="1" applyBorder="1" applyAlignment="1">
      <alignment horizontal="center" vertical="center"/>
    </xf>
    <xf numFmtId="1" fontId="2" fillId="0" borderId="3" xfId="0" applyNumberFormat="1" applyFont="1" applyFill="1" applyBorder="1" applyAlignment="1">
      <alignment horizontal="center" vertical="center"/>
    </xf>
    <xf numFmtId="177" fontId="2" fillId="0" borderId="3" xfId="26495" applyNumberFormat="1" applyFont="1" applyFill="1" applyBorder="1" applyAlignment="1">
      <alignment horizontal="center" vertical="center" wrapText="1"/>
    </xf>
    <xf numFmtId="178" fontId="2" fillId="0" borderId="3" xfId="7141" applyNumberFormat="1" applyFont="1" applyFill="1" applyBorder="1" applyAlignment="1">
      <alignment horizontal="center" vertical="center" wrapText="1"/>
    </xf>
    <xf numFmtId="182" fontId="2" fillId="0" borderId="3" xfId="26495" applyNumberFormat="1" applyFont="1" applyFill="1" applyBorder="1" applyAlignment="1">
      <alignment horizontal="center" vertical="center" wrapText="1"/>
    </xf>
    <xf numFmtId="0" fontId="58" fillId="0" borderId="0" xfId="0" applyFont="1" applyFill="1" applyAlignment="1">
      <alignment horizontal="center" vertical="center"/>
    </xf>
    <xf numFmtId="0" fontId="17" fillId="0" borderId="7" xfId="0" applyFont="1" applyFill="1" applyBorder="1" applyAlignment="1">
      <alignment horizontal="center" vertical="center" wrapText="1"/>
    </xf>
    <xf numFmtId="0" fontId="17" fillId="0" borderId="8" xfId="0" applyFont="1" applyFill="1" applyBorder="1" applyAlignment="1">
      <alignment horizontal="center" vertical="center" wrapText="1"/>
    </xf>
    <xf numFmtId="192" fontId="3" fillId="0" borderId="3" xfId="0" applyNumberFormat="1" applyFont="1" applyFill="1" applyBorder="1" applyAlignment="1">
      <alignment horizontal="center" vertical="center"/>
    </xf>
    <xf numFmtId="0" fontId="17" fillId="0" borderId="9"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57" fillId="0" borderId="0" xfId="0" applyFont="1" applyFill="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7" xfId="0" applyFont="1" applyFill="1" applyBorder="1" applyAlignment="1">
      <alignment horizontal="center" vertical="center" wrapText="1"/>
    </xf>
    <xf numFmtId="0" fontId="3" fillId="0" borderId="13" xfId="0" applyFont="1" applyFill="1" applyBorder="1" applyAlignment="1">
      <alignment horizontal="center" vertical="center" wrapText="1"/>
    </xf>
    <xf numFmtId="182" fontId="2" fillId="0" borderId="3" xfId="0" applyNumberFormat="1" applyFont="1" applyFill="1" applyBorder="1" applyAlignment="1">
      <alignment horizontal="center" vertical="center"/>
    </xf>
    <xf numFmtId="0" fontId="23" fillId="0" borderId="0" xfId="0" applyFont="1" applyFill="1" applyBorder="1" applyAlignment="1">
      <alignment horizontal="center" vertical="center"/>
    </xf>
    <xf numFmtId="0" fontId="23" fillId="0" borderId="0" xfId="0" applyFont="1" applyFill="1" applyAlignment="1">
      <alignment horizontal="center" vertical="center"/>
    </xf>
    <xf numFmtId="177" fontId="23" fillId="0" borderId="0" xfId="0" applyNumberFormat="1" applyFont="1" applyFill="1" applyAlignment="1">
      <alignment horizontal="center" vertical="center"/>
    </xf>
    <xf numFmtId="0" fontId="59" fillId="0" borderId="0" xfId="0" applyFont="1" applyFill="1" applyBorder="1" applyAlignment="1">
      <alignment horizontal="center" vertical="center"/>
    </xf>
    <xf numFmtId="0" fontId="59" fillId="0" borderId="0" xfId="0" applyFont="1" applyFill="1" applyAlignment="1">
      <alignment horizontal="center" vertical="center"/>
    </xf>
    <xf numFmtId="0" fontId="3" fillId="0" borderId="0" xfId="0" applyFont="1" applyFill="1" applyAlignment="1">
      <alignment horizontal="center" vertical="center" textRotation="255"/>
    </xf>
    <xf numFmtId="0" fontId="3" fillId="0" borderId="0" xfId="0" applyFont="1" applyFill="1" applyAlignment="1">
      <alignment horizontal="center" vertical="center" wrapText="1"/>
    </xf>
    <xf numFmtId="0" fontId="3" fillId="0" borderId="11" xfId="0" applyFont="1" applyFill="1" applyBorder="1" applyAlignment="1">
      <alignment horizontal="center" vertical="center" wrapText="1"/>
    </xf>
    <xf numFmtId="177" fontId="3" fillId="0" borderId="0" xfId="0" applyNumberFormat="1" applyFont="1" applyFill="1" applyAlignment="1">
      <alignment horizontal="center" vertical="center"/>
    </xf>
    <xf numFmtId="176" fontId="3" fillId="0" borderId="3" xfId="7141" applyNumberFormat="1" applyFont="1" applyFill="1" applyBorder="1" applyAlignment="1">
      <alignment horizontal="center" vertical="center" wrapText="1"/>
    </xf>
    <xf numFmtId="182" fontId="2" fillId="0" borderId="0" xfId="0" applyNumberFormat="1" applyFont="1" applyFill="1" applyAlignment="1">
      <alignment horizontal="left" vertical="center"/>
    </xf>
    <xf numFmtId="0" fontId="23" fillId="0" borderId="0" xfId="0" applyFont="1" applyFill="1" applyAlignment="1">
      <alignment horizontal="left" vertical="center"/>
    </xf>
    <xf numFmtId="0" fontId="59" fillId="0" borderId="0" xfId="0" applyFont="1" applyFill="1" applyAlignment="1">
      <alignment horizontal="left" vertical="center"/>
    </xf>
    <xf numFmtId="181" fontId="17" fillId="0" borderId="0" xfId="0" applyNumberFormat="1" applyFont="1" applyFill="1" applyAlignment="1">
      <alignment horizontal="left" vertical="center" wrapText="1"/>
    </xf>
    <xf numFmtId="181" fontId="23" fillId="0" borderId="0" xfId="0" applyNumberFormat="1" applyFont="1" applyFill="1" applyAlignment="1">
      <alignment horizontal="left" vertical="center"/>
    </xf>
    <xf numFmtId="181" fontId="23" fillId="0" borderId="0" xfId="0" applyNumberFormat="1" applyFont="1" applyFill="1" applyAlignment="1">
      <alignment horizontal="left" vertical="center" wrapText="1"/>
    </xf>
    <xf numFmtId="176" fontId="13" fillId="0" borderId="6" xfId="0" applyNumberFormat="1" applyFont="1" applyFill="1" applyBorder="1" applyAlignment="1">
      <alignment horizontal="center" vertical="center"/>
    </xf>
    <xf numFmtId="176" fontId="23" fillId="0" borderId="0" xfId="0" applyNumberFormat="1" applyFont="1" applyFill="1" applyAlignment="1">
      <alignment horizontal="left" vertical="center"/>
    </xf>
    <xf numFmtId="177" fontId="23" fillId="0" borderId="0" xfId="0" applyNumberFormat="1" applyFont="1" applyFill="1" applyAlignment="1">
      <alignment horizontal="left" vertical="center"/>
    </xf>
    <xf numFmtId="181" fontId="17" fillId="0" borderId="1" xfId="0" applyNumberFormat="1" applyFont="1" applyFill="1" applyBorder="1" applyAlignment="1">
      <alignment horizontal="center" vertical="center" wrapText="1"/>
    </xf>
    <xf numFmtId="181" fontId="17" fillId="0" borderId="2" xfId="0" applyNumberFormat="1" applyFont="1" applyFill="1" applyBorder="1" applyAlignment="1">
      <alignment horizontal="center" vertical="center" wrapText="1"/>
    </xf>
    <xf numFmtId="181" fontId="17" fillId="0" borderId="4" xfId="0" applyNumberFormat="1" applyFont="1" applyFill="1" applyBorder="1" applyAlignment="1">
      <alignment horizontal="center" vertical="center" wrapText="1"/>
    </xf>
    <xf numFmtId="181" fontId="23" fillId="0" borderId="1" xfId="0" applyNumberFormat="1" applyFont="1" applyFill="1" applyBorder="1" applyAlignment="1">
      <alignment horizontal="center" vertical="center"/>
    </xf>
    <xf numFmtId="181" fontId="23" fillId="0" borderId="2" xfId="0" applyNumberFormat="1" applyFont="1" applyFill="1" applyBorder="1" applyAlignment="1">
      <alignment horizontal="center" vertical="center"/>
    </xf>
    <xf numFmtId="181" fontId="23" fillId="0" borderId="4" xfId="0" applyNumberFormat="1" applyFont="1" applyFill="1" applyBorder="1" applyAlignment="1">
      <alignment horizontal="center" vertical="center"/>
    </xf>
    <xf numFmtId="0" fontId="3" fillId="0" borderId="14" xfId="0" applyFont="1" applyFill="1" applyBorder="1" applyAlignment="1">
      <alignment horizontal="center" vertical="center" wrapText="1"/>
    </xf>
    <xf numFmtId="177" fontId="23" fillId="0" borderId="0" xfId="26495" applyNumberFormat="1" applyFont="1" applyFill="1" applyAlignment="1">
      <alignment horizontal="left" vertical="center" wrapText="1"/>
    </xf>
    <xf numFmtId="1" fontId="17" fillId="0" borderId="0" xfId="0" applyNumberFormat="1" applyFont="1" applyFill="1" applyBorder="1" applyAlignment="1">
      <alignment horizontal="center" vertical="center"/>
    </xf>
    <xf numFmtId="181" fontId="23" fillId="0" borderId="0" xfId="26495" applyNumberFormat="1" applyFont="1" applyFill="1" applyBorder="1" applyAlignment="1">
      <alignment horizontal="center" vertical="center" wrapText="1"/>
    </xf>
    <xf numFmtId="177" fontId="23" fillId="0" borderId="0" xfId="26495" applyNumberFormat="1" applyFont="1" applyFill="1" applyBorder="1" applyAlignment="1">
      <alignment horizontal="center" vertical="center" wrapText="1"/>
    </xf>
    <xf numFmtId="181" fontId="17" fillId="0" borderId="0" xfId="0" applyNumberFormat="1" applyFont="1" applyFill="1" applyBorder="1" applyAlignment="1">
      <alignment horizontal="center" vertical="center"/>
    </xf>
    <xf numFmtId="178" fontId="23" fillId="0" borderId="0" xfId="2948" applyNumberFormat="1" applyFont="1" applyFill="1" applyBorder="1" applyAlignment="1">
      <alignment horizontal="center" vertical="center"/>
    </xf>
    <xf numFmtId="181" fontId="23" fillId="0" borderId="0" xfId="0" applyNumberFormat="1" applyFont="1" applyFill="1" applyBorder="1" applyAlignment="1">
      <alignment horizontal="center" vertical="center"/>
    </xf>
    <xf numFmtId="177" fontId="23" fillId="0" borderId="0" xfId="0" applyNumberFormat="1" applyFont="1" applyFill="1" applyBorder="1" applyAlignment="1">
      <alignment horizontal="center" vertical="center"/>
    </xf>
  </cellXfs>
  <cellStyles count="41989">
    <cellStyle name="常规" xfId="0" builtinId="0"/>
    <cellStyle name="货币[0]" xfId="1" builtinId="7"/>
    <cellStyle name="40% - 强调文字颜色 2 16" xfId="2"/>
    <cellStyle name="常规 5 2 6 3" xfId="3"/>
    <cellStyle name="常规 6 3 2 3 4 6" xfId="4"/>
    <cellStyle name="20% - 强调文字颜色 1 15" xfId="5"/>
    <cellStyle name="20% - 强调文字颜色 1 20" xfId="6"/>
    <cellStyle name="20% - 强调文字颜色 3 19 2" xfId="7"/>
    <cellStyle name="60% - 强调文字颜色 4 2 3 4 2" xfId="8"/>
    <cellStyle name="20% - 强调文字颜色 1 2 2 3 3" xfId="9"/>
    <cellStyle name="40% - 强调文字颜色 4 2 3 3 3 2" xfId="10"/>
    <cellStyle name="常规 5 2 5 2 6 2 2" xfId="11"/>
    <cellStyle name="常规 10 7 2 3 5 2" xfId="12"/>
    <cellStyle name="常规 2 2 2 5 3 2" xfId="13"/>
    <cellStyle name="20% - 强调文字颜色 6 2 12" xfId="14"/>
    <cellStyle name="输入" xfId="15" builtinId="20"/>
    <cellStyle name="40% - 强调文字颜色 2 14 2" xfId="16"/>
    <cellStyle name="常规 6 3 2 3 4 4 2" xfId="17"/>
    <cellStyle name="20% - 强调文字颜色 1 13 2" xfId="18"/>
    <cellStyle name="常规 15 2 8 2 2" xfId="19"/>
    <cellStyle name="20% - 强调文字颜色 3" xfId="20" builtinId="38"/>
    <cellStyle name="60% - 强调文字颜色 1 2 2 2 6 2" xfId="21"/>
    <cellStyle name="40% - 强调文字颜色 5 2 5 3 2" xfId="22"/>
    <cellStyle name="货币" xfId="23" builtinId="4"/>
    <cellStyle name="常规 12 3 2 2 2" xfId="24"/>
    <cellStyle name="40% - 强调文字颜色 3 17 2" xfId="25"/>
    <cellStyle name="常规 38 4 2 3" xfId="26"/>
    <cellStyle name="常规 43 4 2 3" xfId="27"/>
    <cellStyle name="20% - 强调文字颜色 2 16 2" xfId="28"/>
    <cellStyle name="20% - 强调文字颜色 1 2 3 3 2 2" xfId="29"/>
    <cellStyle name="常规 2 6 2 5 3" xfId="30"/>
    <cellStyle name="千位分隔[0]" xfId="31" builtinId="6"/>
    <cellStyle name="常规 15 4 2 3 4 3" xfId="32"/>
    <cellStyle name="40% - 强调文字颜色 2 2 3 2 2" xfId="33"/>
    <cellStyle name="60% - 强调文字颜色 4 2 3 3 5" xfId="34"/>
    <cellStyle name="20% - 强调文字颜色 1 2 2 2 6" xfId="35"/>
    <cellStyle name="常规 9 2 3 2 7 3" xfId="36"/>
    <cellStyle name="常规 47 2 5" xfId="37"/>
    <cellStyle name="常规 52 2 5" xfId="38"/>
    <cellStyle name="40% - 强调文字颜色 3" xfId="39" builtinId="39"/>
    <cellStyle name="常规 26 2 5 3" xfId="40"/>
    <cellStyle name="常规 31 2 5 3" xfId="41"/>
    <cellStyle name="20% - 强调文字颜色 1 2 6 2 2" xfId="42"/>
    <cellStyle name="差" xfId="43" builtinId="27"/>
    <cellStyle name="强调文字颜色 3 2 3 10" xfId="44"/>
    <cellStyle name="60% - 强调文字颜色 5 2 5 3 2" xfId="45"/>
    <cellStyle name="20% - 强调文字颜色 2 2 4 2 3" xfId="46"/>
    <cellStyle name="常规 5 2 4 2 3 2" xfId="47"/>
    <cellStyle name="20% - 强调文字颜色 4 2 3 9 3" xfId="48"/>
    <cellStyle name="常规 3 2 2 2 3 6" xfId="49"/>
    <cellStyle name="20% - 强调文字颜色 1 2 2 2 2 4" xfId="50"/>
    <cellStyle name="20% - 强调文字颜色 2 2 3 2 2 2" xfId="51"/>
    <cellStyle name="常规 2 4 2 5 2 3" xfId="52"/>
    <cellStyle name="千位分隔" xfId="53" builtinId="3"/>
    <cellStyle name="60% - 强调文字颜色 3" xfId="54" builtinId="40"/>
    <cellStyle name="常规 4 2 3 3 4 2 2" xfId="55"/>
    <cellStyle name="60% - 强调文字颜色 6 2 3 8" xfId="56"/>
    <cellStyle name="常规 3 7 8 2" xfId="57"/>
    <cellStyle name="常规 10 2 5 5 3" xfId="58"/>
    <cellStyle name="20% - 强调文字颜色 2 2 3 3 5" xfId="59"/>
    <cellStyle name="超链接" xfId="60" builtinId="8"/>
    <cellStyle name="20% - 强调文字颜色 1 2 3 3 4 2" xfId="61"/>
    <cellStyle name="百分比" xfId="62" builtinId="5"/>
    <cellStyle name="20% - 强调文字颜色 2 2 3 8" xfId="63"/>
    <cellStyle name="40% - 强调文字颜色 2 12" xfId="64"/>
    <cellStyle name="常规 6 3 2 3 4 2" xfId="65"/>
    <cellStyle name="常规 48 2 4 2" xfId="66"/>
    <cellStyle name="常规 53 2 4 2" xfId="67"/>
    <cellStyle name="常规 4 3 2 2 2 3 2 2" xfId="68"/>
    <cellStyle name="常规 28 3 3 4" xfId="69"/>
    <cellStyle name="常规 6 6 2 2 3 3 4 2" xfId="70"/>
    <cellStyle name="常规 5 4 2 2 3 2 2" xfId="71"/>
    <cellStyle name="常规 5 2 3 4 6" xfId="72"/>
    <cellStyle name="常规 3 8 2 4 3" xfId="73"/>
    <cellStyle name="20% - 强调文字颜色 1 11" xfId="74"/>
    <cellStyle name="常规 3 6 9 2" xfId="75"/>
    <cellStyle name="常规 10 2 4 6 3" xfId="76"/>
    <cellStyle name="20% - 强调文字颜色 2 2 2 4 5" xfId="77"/>
    <cellStyle name="常规 4 2 3 5 3 3" xfId="78"/>
    <cellStyle name="常规 10 2 11 3" xfId="79"/>
    <cellStyle name="常规 3 2 3 3 2 3 4" xfId="80"/>
    <cellStyle name="常规 2 4 2 4 8" xfId="81"/>
    <cellStyle name="常规 2 3 2 4 2 5 2" xfId="82"/>
    <cellStyle name="强调文字颜色 5 2 2 2 2 3 3" xfId="83"/>
    <cellStyle name="20% - 强调文字颜色 1 2 2 5 2 3" xfId="84"/>
    <cellStyle name="常规 6 7 2 2 2 8" xfId="85"/>
    <cellStyle name="已访问的超链接" xfId="86" builtinId="9"/>
    <cellStyle name="60% - 强调文字颜色 1 2 10 2" xfId="87"/>
    <cellStyle name="60% - 强调文字颜色 6 2 3 7 3" xfId="88"/>
    <cellStyle name="注释" xfId="89" builtinId="10"/>
    <cellStyle name="常规 6 2 2 6 2 2 2" xfId="90"/>
    <cellStyle name="60% - 强调文字颜色 2 3" xfId="91"/>
    <cellStyle name="20% - 强调文字颜色 4 2 3 8" xfId="92"/>
    <cellStyle name="60% - 强调文字颜色 2" xfId="93" builtinId="36"/>
    <cellStyle name="常规 5 4 8 2" xfId="94"/>
    <cellStyle name="常规 10 4 2 5 3" xfId="95"/>
    <cellStyle name="60% - 强调文字颜色 6 2 3 7" xfId="96"/>
    <cellStyle name="常规 2 4 3 3 2 5" xfId="97"/>
    <cellStyle name="常规 2 2 9 2 2 2" xfId="98"/>
    <cellStyle name="标题 4" xfId="99" builtinId="19"/>
    <cellStyle name="警告文本" xfId="100" builtinId="11"/>
    <cellStyle name="常规 2 3 3 3 2 2 2 2" xfId="101"/>
    <cellStyle name="40% - 强调文字颜色 2 2 4 2 2" xfId="102"/>
    <cellStyle name="标题" xfId="103" builtinId="15"/>
    <cellStyle name="60% - 强调文字颜色 1 2 9 2" xfId="104"/>
    <cellStyle name="解释性文本" xfId="105" builtinId="53"/>
    <cellStyle name="常规 2 4 3 3 2 2" xfId="106"/>
    <cellStyle name="标题 1" xfId="107" builtinId="16"/>
    <cellStyle name="常规 2 4 3 3 2 3" xfId="108"/>
    <cellStyle name="标题 2" xfId="109" builtinId="17"/>
    <cellStyle name="60% - 强调文字颜色 1" xfId="110" builtinId="32"/>
    <cellStyle name="常规 10 4 2 5 2" xfId="111"/>
    <cellStyle name="60% - 强调文字颜色 6 2 3 6" xfId="112"/>
    <cellStyle name="常规 6 5 2 5 4 2 2" xfId="113"/>
    <cellStyle name="常规 2 4 3 3 2 4" xfId="114"/>
    <cellStyle name="标题 3" xfId="115" builtinId="18"/>
    <cellStyle name="60% - 强调文字颜色 4" xfId="116" builtinId="44"/>
    <cellStyle name="常规 5 2 2 2 8 2" xfId="117"/>
    <cellStyle name="常规 2 3 5 2 2 3 2 2" xfId="118"/>
    <cellStyle name="强调文字颜色 6 2 2 2 4 2 2" xfId="119"/>
    <cellStyle name="60% - 强调文字颜色 6 2 3 9" xfId="120"/>
    <cellStyle name="输出" xfId="121" builtinId="21"/>
    <cellStyle name="40% - 强调文字颜色 3 2 2 2 5" xfId="122"/>
    <cellStyle name="20% - 强调文字颜色 2 4 2" xfId="123"/>
    <cellStyle name="常规 2 6 2 2 7 2" xfId="124"/>
    <cellStyle name="计算" xfId="125" builtinId="22"/>
    <cellStyle name="常规 2 3 3 3 2 3 4 2 2" xfId="126"/>
    <cellStyle name="标题 1 2 2 4" xfId="127"/>
    <cellStyle name="常规 4 3 4 3 2" xfId="128"/>
    <cellStyle name="40% - 强调文字颜色 6 2 2 2 3 2" xfId="129"/>
    <cellStyle name="40% - 强调文字颜色 4 2 2 2 7" xfId="130"/>
    <cellStyle name="20% - 强调文字颜色 1 2 2 2 7 2" xfId="131"/>
    <cellStyle name="差 2 2 7" xfId="132"/>
    <cellStyle name="检查单元格" xfId="133" builtinId="23"/>
    <cellStyle name="常规 6 9 6 2 2 2" xfId="134"/>
    <cellStyle name="60% - 强调文字颜色 5 2 5 4 2" xfId="135"/>
    <cellStyle name="20% - 强调文字颜色 2 2 4 3 3" xfId="136"/>
    <cellStyle name="20% - 强调文字颜色 1 2 2 2 3 4" xfId="137"/>
    <cellStyle name="20% - 强调文字颜色 2 2 3 2 3 2" xfId="138"/>
    <cellStyle name="常规 2 4 2 5 3 3" xfId="139"/>
    <cellStyle name="20% - 强调文字颜色 6" xfId="140" builtinId="50"/>
    <cellStyle name="常规 6 4 2 2 2 2 5 2 2" xfId="141"/>
    <cellStyle name="20% - 强调文字颜色 2 2 3 5 2" xfId="142"/>
    <cellStyle name="20% - 强调文字颜色 3 9 2" xfId="143"/>
    <cellStyle name="标题 2 2 2 6" xfId="144"/>
    <cellStyle name="40% - 强调文字颜色 5 2 2 2 3 6" xfId="145"/>
    <cellStyle name="常规 2 2 2 2 5 2 2 2" xfId="146"/>
    <cellStyle name="常规 13 4 2 3 2" xfId="147"/>
    <cellStyle name="20% - 强调文字颜色 2 2 2 4 2 2" xfId="148"/>
    <cellStyle name="60% - 强调文字颜色 4 2 3 2 4 3" xfId="149"/>
    <cellStyle name="20% - 强调文字颜色 1 2 14 2" xfId="150"/>
    <cellStyle name="常规 3 2 2 6 4 2" xfId="151"/>
    <cellStyle name="强调文字颜色 2" xfId="152" builtinId="33"/>
    <cellStyle name="解释性文本 2 2 5 3" xfId="153"/>
    <cellStyle name="40% - 强调文字颜色 4 2 3 3" xfId="154"/>
    <cellStyle name="链接单元格" xfId="155" builtinId="24"/>
    <cellStyle name="60% - 强调文字颜色 5 2 2 2 7" xfId="156"/>
    <cellStyle name="常规 3 3 3 5 4" xfId="157"/>
    <cellStyle name="汇总" xfId="158" builtinId="25"/>
    <cellStyle name="20% - 强调文字颜色 1 2 6 3" xfId="159"/>
    <cellStyle name="60% - 强调文字颜色 2 2 6 6" xfId="160"/>
    <cellStyle name="20% - 强调文字颜色 1 2 5 2 2" xfId="161"/>
    <cellStyle name="常规 11 7 2 2" xfId="162"/>
    <cellStyle name="好" xfId="163" builtinId="26"/>
    <cellStyle name="差 2 3 2" xfId="164"/>
    <cellStyle name="常规 3 7 4 5" xfId="165"/>
    <cellStyle name="常规 3 13 4" xfId="166"/>
    <cellStyle name="适中" xfId="167" builtinId="28"/>
    <cellStyle name="40% - 强调文字颜色 6 20" xfId="168"/>
    <cellStyle name="40% - 强调文字颜色 6 15" xfId="169"/>
    <cellStyle name="20% - 强调文字颜色 5 14" xfId="170"/>
    <cellStyle name="常规 10 3 2 2 2 2 3" xfId="171"/>
    <cellStyle name="20% - 强调文字颜色 2 2 4 3 2" xfId="172"/>
    <cellStyle name="60% - 强调文字颜色 4 2 3 3 2 3" xfId="173"/>
    <cellStyle name="20% - 强调文字颜色 1 2 2 2 3 3" xfId="174"/>
    <cellStyle name="常规 6 7 3 2 2 3 3" xfId="175"/>
    <cellStyle name="20% - 强调文字颜色 5" xfId="176" builtinId="46"/>
    <cellStyle name="标题 5 3 3" xfId="177"/>
    <cellStyle name="强调文字颜色 1" xfId="178" builtinId="29"/>
    <cellStyle name="解释性文本 2 2 5 2" xfId="179"/>
    <cellStyle name="常规 2 2 2 4" xfId="180"/>
    <cellStyle name="60% - 强调文字颜色 5 2 8 2" xfId="181"/>
    <cellStyle name="40% - 强调文字颜色 4 2 2 4 4 3" xfId="182"/>
    <cellStyle name="40% - 强调文字颜色 4 2 3 2" xfId="183"/>
    <cellStyle name="20% - 强调文字颜色 1" xfId="184" builtinId="30"/>
    <cellStyle name="60% - 强调文字颜色 4 2 3 3 3" xfId="185"/>
    <cellStyle name="常规 2 9 2 4 5 2" xfId="186"/>
    <cellStyle name="常规 21 2 2 3 2 2 2" xfId="187"/>
    <cellStyle name="20% - 强调文字颜色 1 2 2 2 4" xfId="188"/>
    <cellStyle name="常规 47 2 3" xfId="189"/>
    <cellStyle name="常规 52 2 3" xfId="190"/>
    <cellStyle name="40% - 强调文字颜色 1" xfId="191" builtinId="31"/>
    <cellStyle name="常规 2 6 8" xfId="192"/>
    <cellStyle name="常规 10 12 6 2" xfId="193"/>
    <cellStyle name="20% - 强调文字颜色 2" xfId="194" builtinId="34"/>
    <cellStyle name="60% - 强调文字颜色 4 2 3 3 4" xfId="195"/>
    <cellStyle name="20% - 强调文字颜色 1 2 2 2 5" xfId="196"/>
    <cellStyle name="常规 9 2 3 2 7 2" xfId="197"/>
    <cellStyle name="常规 47 2 4" xfId="198"/>
    <cellStyle name="常规 52 2 4" xfId="199"/>
    <cellStyle name="40% - 强调文字颜色 2" xfId="200" builtinId="35"/>
    <cellStyle name="常规 6 3 2 6 4 2 2" xfId="201"/>
    <cellStyle name="常规 2 6 9" xfId="202"/>
    <cellStyle name="常规 10 12 6 3" xfId="203"/>
    <cellStyle name="20% - 强调文字颜色 6 2 2 2 6 2" xfId="204"/>
    <cellStyle name="标题 2 2 2 7" xfId="205"/>
    <cellStyle name="20% - 强调文字颜色 2 2 2 4 2 3" xfId="206"/>
    <cellStyle name="常规 3 2 2 6 4 3" xfId="207"/>
    <cellStyle name="强调文字颜色 3" xfId="208" builtinId="37"/>
    <cellStyle name="40% - 强调文字颜色 4 2 3 4" xfId="209"/>
    <cellStyle name="强调文字颜色 4" xfId="210" builtinId="41"/>
    <cellStyle name="常规 10 3 3 3 5 2" xfId="211"/>
    <cellStyle name="40% - 强调文字颜色 4 2 3 5" xfId="212"/>
    <cellStyle name="常规 6 4 3 2 2 2 3 3" xfId="213"/>
    <cellStyle name="60% - 强调文字颜色 4 2 3 3 2 2" xfId="214"/>
    <cellStyle name="20% - 强调文字颜色 1 2 2 2 3 2" xfId="215"/>
    <cellStyle name="常规 6 7 3 2 2 3 2" xfId="216"/>
    <cellStyle name="20% - 强调文字颜色 4" xfId="217" builtinId="42"/>
    <cellStyle name="标题 5 3 2" xfId="218"/>
    <cellStyle name="40% - 强调文字颜色 5 2 5 3 3" xfId="219"/>
    <cellStyle name="常规 5 2 5 7" xfId="220"/>
    <cellStyle name="20% - 强调文字颜色 2 2 2 2 2 2 2" xfId="221"/>
    <cellStyle name="常规 2 4 2 3 2 2 2 2" xfId="222"/>
    <cellStyle name="60% - 强调文字颜色 4 2 3 3 6" xfId="223"/>
    <cellStyle name="60% - 强调文字颜色 2 2 2 2 8 2" xfId="224"/>
    <cellStyle name="常规 6 6 3 3 9" xfId="225"/>
    <cellStyle name="常规 6 2 2 3 2 4" xfId="226"/>
    <cellStyle name="常规 2 3 9 3 2" xfId="227"/>
    <cellStyle name="20% - 强调文字颜色 1 2 2 2 7" xfId="228"/>
    <cellStyle name="常规 47 2 6" xfId="229"/>
    <cellStyle name="常规 52 2 6" xfId="230"/>
    <cellStyle name="40% - 强调文字颜色 4" xfId="231" builtinId="43"/>
    <cellStyle name="常规 6 6 2 2 2 3 6" xfId="232"/>
    <cellStyle name="40% - 强调文字颜色 5 2 2 5 4 2" xfId="233"/>
    <cellStyle name="强调文字颜色 5" xfId="234" builtinId="45"/>
    <cellStyle name="常规 10 3 3 3 5 3" xfId="235"/>
    <cellStyle name="40% - 强调文字颜色 4 2 3 6" xfId="236"/>
    <cellStyle name="标题 5 8" xfId="237"/>
    <cellStyle name="60% - 强调文字颜色 5 2 3 3 4 2" xfId="238"/>
    <cellStyle name="常规 3 6 7 2 2" xfId="239"/>
    <cellStyle name="常规 10 2 4 4 3 2" xfId="240"/>
    <cellStyle name="20% - 强调文字颜色 2 2 2 2 5 2" xfId="241"/>
    <cellStyle name="40% - 强调文字颜色 2 2 2 3 2 2" xfId="242"/>
    <cellStyle name="常规 5 2 5 8" xfId="243"/>
    <cellStyle name="20% - 强调文字颜色 2 2 2 2 2 2 3" xfId="244"/>
    <cellStyle name="常规 6 2 2 3 2 5" xfId="245"/>
    <cellStyle name="常规 2 3 9 3 3" xfId="246"/>
    <cellStyle name="60% - 强调文字颜色 2 2 2 2 8 3" xfId="247"/>
    <cellStyle name="常规 11 5 2 3 2 2" xfId="248"/>
    <cellStyle name="20% - 强调文字颜色 1 2 2 2 8" xfId="249"/>
    <cellStyle name="常规 47 2 7" xfId="250"/>
    <cellStyle name="常规 52 2 7" xfId="251"/>
    <cellStyle name="40% - 强调文字颜色 5" xfId="252" builtinId="47"/>
    <cellStyle name="40% - 强调文字颜色 5 2 2 5 4 3" xfId="253"/>
    <cellStyle name="60% - 强调文字颜色 5" xfId="254" builtinId="48"/>
    <cellStyle name="常规 28 4 5 2 2" xfId="255"/>
    <cellStyle name="常规 33 4 5 2 2" xfId="256"/>
    <cellStyle name="强调文字颜色 6" xfId="257" builtinId="49"/>
    <cellStyle name="40% - 强调文字颜色 4 2 3 7" xfId="258"/>
    <cellStyle name="20% - 强调文字颜色 1 2 2 2 9" xfId="259"/>
    <cellStyle name="常规 6 9 4 2" xfId="260"/>
    <cellStyle name="常规 47 2 8" xfId="261"/>
    <cellStyle name="常规 52 2 8" xfId="262"/>
    <cellStyle name="40% - 强调文字颜色 6" xfId="263" builtinId="51"/>
    <cellStyle name="常规 10 3 2 4 5 2" xfId="264"/>
    <cellStyle name="60% - 强调文字颜色 5 2 2 9 2" xfId="265"/>
    <cellStyle name="常规 6 10 2 2 3 3 2" xfId="266"/>
    <cellStyle name="20% - 强调文字颜色 3 2 2 2 7 2" xfId="267"/>
    <cellStyle name="60% - 强调文字颜色 6" xfId="268" builtinId="52"/>
    <cellStyle name="常规 6 3 3 3 7" xfId="269"/>
    <cellStyle name="百分比 2" xfId="270"/>
    <cellStyle name="常规 49 2 7" xfId="271"/>
    <cellStyle name="常规 54 2 7" xfId="272"/>
    <cellStyle name="20% - 强调文字颜色 2 2 3 8 2" xfId="273"/>
    <cellStyle name="40% - 强调文字颜色 2 12 2" xfId="274"/>
    <cellStyle name="常规 6 3 2 3 4 2 2" xfId="275"/>
    <cellStyle name="常规 48 2 4 2 2" xfId="276"/>
    <cellStyle name="常规 53 2 4 2 2" xfId="277"/>
    <cellStyle name="常规 6 6 6 4" xfId="278"/>
    <cellStyle name="20% - 强调文字颜色 1 11 2" xfId="279"/>
    <cellStyle name="20% - 强调文字颜色 1 2 2 3 5" xfId="280"/>
    <cellStyle name="40% - 强调文字颜色 2 18" xfId="281"/>
    <cellStyle name="常规 5 2 6 5" xfId="282"/>
    <cellStyle name="常规 3 3 2 4 2 2 2" xfId="283"/>
    <cellStyle name="常规 3 2 2 3 2 2 4" xfId="284"/>
    <cellStyle name="20% - 强调文字颜色 6 2 2 3" xfId="285"/>
    <cellStyle name="常规 13 7 3" xfId="286"/>
    <cellStyle name="20% - 强调文字颜色 1 17" xfId="287"/>
    <cellStyle name="40% - 强调文字颜色 2 14" xfId="288"/>
    <cellStyle name="常规 6 3 2 3 4 4" xfId="289"/>
    <cellStyle name="常规 3 3 2 2 3 5 2 2" xfId="290"/>
    <cellStyle name="常规 2 3 5 2 3 5 2" xfId="291"/>
    <cellStyle name="20% - 强调文字颜色 1 13" xfId="292"/>
    <cellStyle name="20% - 强调文字颜色 1 2 2 3 2" xfId="293"/>
    <cellStyle name="40% - 强调文字颜色 2 20" xfId="294"/>
    <cellStyle name="40% - 强调文字颜色 2 15" xfId="295"/>
    <cellStyle name="常规 5 2 6 2" xfId="296"/>
    <cellStyle name="常规 6 3 2 3 4 5" xfId="297"/>
    <cellStyle name="20% - 强调文字颜色 1 14" xfId="298"/>
    <cellStyle name="60% - 强调文字颜色 4 2 3 4 3" xfId="299"/>
    <cellStyle name="20% - 强调文字颜色 1 2 2 3 4" xfId="300"/>
    <cellStyle name="40% - 强调文字颜色 2 17" xfId="301"/>
    <cellStyle name="常规 5 2 6 4" xfId="302"/>
    <cellStyle name="常规 3 2 2 3 2 2 3" xfId="303"/>
    <cellStyle name="常规 7 3 3 3 4 5" xfId="304"/>
    <cellStyle name="常规 17 3 2 3 2 3" xfId="305"/>
    <cellStyle name="常规 22 3 2 3 2 3" xfId="306"/>
    <cellStyle name="20% - 强调文字颜色 6 2 2 2" xfId="307"/>
    <cellStyle name="常规 13 7 2" xfId="308"/>
    <cellStyle name="20% - 强调文字颜色 1 16" xfId="309"/>
    <cellStyle name="20% - 强调文字颜色 2 2 3 7" xfId="310"/>
    <cellStyle name="60% - 强调文字颜色 3 2 3 3 4 3" xfId="311"/>
    <cellStyle name="40% - 强调文字颜色 2 11" xfId="312"/>
    <cellStyle name="常规 2 3 2 3 5 2 2" xfId="313"/>
    <cellStyle name="常规 5 2 3 4 5" xfId="314"/>
    <cellStyle name="常规 28 3 3 3" xfId="315"/>
    <cellStyle name="常规 33 3 3 3" xfId="316"/>
    <cellStyle name="常规 3 8 2 4 2" xfId="317"/>
    <cellStyle name="20% - 强调文字颜色 1 10" xfId="318"/>
    <cellStyle name="常规 10 2 4 6 2" xfId="319"/>
    <cellStyle name="20% - 强调文字颜色 2 2 2 4 4" xfId="320"/>
    <cellStyle name="常规 10 2 11 2" xfId="321"/>
    <cellStyle name="常规 6 9 5 4 3" xfId="322"/>
    <cellStyle name="常规 4 2 3 5 3 2" xfId="323"/>
    <cellStyle name="常规 27 7 3" xfId="324"/>
    <cellStyle name="常规 32 7 3" xfId="325"/>
    <cellStyle name="常规 3 2 3 3 2 3 3" xfId="326"/>
    <cellStyle name="常规 22 4 2 3 3 3" xfId="327"/>
    <cellStyle name="常规 2 4 2 4 7" xfId="328"/>
    <cellStyle name="强调文字颜色 5 2 2 2 2 3 2" xfId="329"/>
    <cellStyle name="20% - 强调文字颜色 1 2 2 5 2 2" xfId="330"/>
    <cellStyle name="20% - 强调文字颜色 2 2 3 7 2" xfId="331"/>
    <cellStyle name="40% - 强调文字颜色 2 11 2" xfId="332"/>
    <cellStyle name="常规 6 6 5 4" xfId="333"/>
    <cellStyle name="常规 5 2 3 4 5 2" xfId="334"/>
    <cellStyle name="常规 3 8 2 4 2 2" xfId="335"/>
    <cellStyle name="常规 28 3 3 3 2" xfId="336"/>
    <cellStyle name="20% - 强调文字颜色 1 10 2" xfId="337"/>
    <cellStyle name="常规 10 2 4 6 2 2" xfId="338"/>
    <cellStyle name="20% - 强调文字颜色 2 2 2 4 4 2" xfId="339"/>
    <cellStyle name="常规 6 2 2 4 2 2 3" xfId="340"/>
    <cellStyle name="40% - 强调文字颜色 4 2 3 3 2" xfId="341"/>
    <cellStyle name="20% - 强调文字颜色 2 2 3 9" xfId="342"/>
    <cellStyle name="40% - 强调文字颜色 2 13" xfId="343"/>
    <cellStyle name="常规 6 3 2 3 4 3" xfId="344"/>
    <cellStyle name="常规 48 2 4 3" xfId="345"/>
    <cellStyle name="常规 53 2 4 3" xfId="346"/>
    <cellStyle name="20% - 强调文字颜色 1 12" xfId="347"/>
    <cellStyle name="常规 3 2 2 5 3 2 2 2" xfId="348"/>
    <cellStyle name="常规 3 6 9 3" xfId="349"/>
    <cellStyle name="20% - 强调文字颜色 2 2 2 4 6" xfId="350"/>
    <cellStyle name="40% - 强调文字颜色 4 2 3 3 2 2" xfId="351"/>
    <cellStyle name="20% - 强调文字颜色 2 2 3 9 2" xfId="352"/>
    <cellStyle name="40% - 强调文字颜色 2 13 2" xfId="353"/>
    <cellStyle name="常规 6 3 2 3 4 3 2" xfId="354"/>
    <cellStyle name="常规 6 6 7 4" xfId="355"/>
    <cellStyle name="20% - 强调文字颜色 1 12 2" xfId="356"/>
    <cellStyle name="常规 25 7 3" xfId="357"/>
    <cellStyle name="常规 30 7 3" xfId="358"/>
    <cellStyle name="20% - 强调文字颜色 1 2 2 3 2 2" xfId="359"/>
    <cellStyle name="40% - 强调文字颜色 2 20 2" xfId="360"/>
    <cellStyle name="40% - 强调文字颜色 2 15 2" xfId="361"/>
    <cellStyle name="常规 5 2 6 2 2" xfId="362"/>
    <cellStyle name="常规 6 3 2 3 4 5 2" xfId="363"/>
    <cellStyle name="20% - 强调文字颜色 1 14 2" xfId="364"/>
    <cellStyle name="40% - 强调文字颜色 2 16 2" xfId="365"/>
    <cellStyle name="常规 5 2 6 3 2" xfId="366"/>
    <cellStyle name="20% - 强调文字颜色 1 15 2" xfId="367"/>
    <cellStyle name="20% - 强调文字颜色 1 20 2" xfId="368"/>
    <cellStyle name="常规 30 8 3" xfId="369"/>
    <cellStyle name="20% - 强调文字颜色 1 2 2 3 3 2" xfId="370"/>
    <cellStyle name="40% - 强调文字颜色 2 17 2" xfId="371"/>
    <cellStyle name="常规 5 2 6 4 2" xfId="372"/>
    <cellStyle name="常规 3 2 2 3 2 2 3 2" xfId="373"/>
    <cellStyle name="常规 27 11" xfId="374"/>
    <cellStyle name="20% - 强调文字颜色 6 2 2 2 2" xfId="375"/>
    <cellStyle name="常规 13 7 2 2" xfId="376"/>
    <cellStyle name="20% - 强调文字颜色 1 16 2" xfId="377"/>
    <cellStyle name="常规 10 2 2 3 2 2 2 2" xfId="378"/>
    <cellStyle name="常规 4 3 5 4 2 2" xfId="379"/>
    <cellStyle name="常规 2 3 3 4 2 6" xfId="380"/>
    <cellStyle name="40% - 强调文字颜色 3 2 8" xfId="381"/>
    <cellStyle name="常规 5 7 4 2 2" xfId="382"/>
    <cellStyle name="20% - 强调文字颜色 2 2 3" xfId="383"/>
    <cellStyle name="常规 2 6 2 2 5 3" xfId="384"/>
    <cellStyle name="60% - 强调文字颜色 4 2 2 2 9" xfId="385"/>
    <cellStyle name="40% - 强调文字颜色 2 18 2" xfId="386"/>
    <cellStyle name="常规 5 2 6 5 2" xfId="387"/>
    <cellStyle name="常规 3 3 2 4 2 2 2 2" xfId="388"/>
    <cellStyle name="常规 2 3 4 2 2 2 5" xfId="389"/>
    <cellStyle name="常规 3 2 2 3 2 2 4 2" xfId="390"/>
    <cellStyle name="常规 2 4 4 3 2 2 3" xfId="391"/>
    <cellStyle name="20% - 强调文字颜色 6 2 2 3 2" xfId="392"/>
    <cellStyle name="常规 13 7 3 2" xfId="393"/>
    <cellStyle name="20% - 强调文字颜色 1 17 2" xfId="394"/>
    <cellStyle name="40% - 强调文字颜色 5 2 2 9 2" xfId="395"/>
    <cellStyle name="常规 6 5 2 2 3 3 2 2 2" xfId="396"/>
    <cellStyle name="40% - 强调文字颜色 2 19" xfId="397"/>
    <cellStyle name="常规 5 2 6 6" xfId="398"/>
    <cellStyle name="常规 3 3 2 4 2 2 3" xfId="399"/>
    <cellStyle name="常规 3 2 2 3 2 2 5" xfId="400"/>
    <cellStyle name="20% - 强调文字颜色 6 2 2 4" xfId="401"/>
    <cellStyle name="常规 13 7 4" xfId="402"/>
    <cellStyle name="20% - 强调文字颜色 1 18" xfId="403"/>
    <cellStyle name="40% - 强调文字颜色 2 19 2" xfId="404"/>
    <cellStyle name="常规 5 2 6 6 2" xfId="405"/>
    <cellStyle name="常规 2 3 4 2 2 3 5" xfId="406"/>
    <cellStyle name="常规 3 2 2 3 2 2 5 2" xfId="407"/>
    <cellStyle name="常规 2 4 4 3 2 3 3" xfId="408"/>
    <cellStyle name="20% - 强调文字颜色 6 2 2 4 2" xfId="409"/>
    <cellStyle name="20% - 强调文字颜色 1 18 2" xfId="410"/>
    <cellStyle name="常规 7 2 3 2 2 5" xfId="411"/>
    <cellStyle name="常规 3 2 2 3 2 2 6" xfId="412"/>
    <cellStyle name="20% - 强调文字颜色 6 2 2 5" xfId="413"/>
    <cellStyle name="20% - 强调文字颜色 1 19" xfId="414"/>
    <cellStyle name="常规 5 2 6 7" xfId="415"/>
    <cellStyle name="20% - 强调文字颜色 2 2 2 2 2 3 2" xfId="416"/>
    <cellStyle name="常规 3 2 2 3 2 2 6 2" xfId="417"/>
    <cellStyle name="20% - 强调文字颜色 6 2 2 5 2" xfId="418"/>
    <cellStyle name="常规 4 2 2 2 3 5 2 2" xfId="419"/>
    <cellStyle name="常规 9 2 3 5 3" xfId="420"/>
    <cellStyle name="20% - 强调文字颜色 5 2 3 2 2 3" xfId="421"/>
    <cellStyle name="常规 6 4 3 5 2 2" xfId="422"/>
    <cellStyle name="常规 5 2 3 2 3 3 2 2" xfId="423"/>
    <cellStyle name="20% - 强调文字颜色 4 2 2 2 2 5" xfId="424"/>
    <cellStyle name="20% - 强调文字颜色 1 19 2" xfId="425"/>
    <cellStyle name="常规 7 2 3 2 3 5" xfId="426"/>
    <cellStyle name="20% - 强调文字颜色 1 2" xfId="427"/>
    <cellStyle name="60% - 强调文字颜色 1 3" xfId="428"/>
    <cellStyle name="常规 3 4 3 2 3 2 2 2" xfId="429"/>
    <cellStyle name="20% - 强调文字颜色 4 2 2 8" xfId="430"/>
    <cellStyle name="20% - 强调文字颜色 1 2 10" xfId="431"/>
    <cellStyle name="20% - 强调文字颜色 3 2 2 5 4" xfId="432"/>
    <cellStyle name="常规 3 3 2 2 2 2 7" xfId="433"/>
    <cellStyle name="常规 2 4 2 2 3 4 2 2" xfId="434"/>
    <cellStyle name="常规 7 2 3 8 3" xfId="435"/>
    <cellStyle name="60% - 强调文字颜色 1 3 2" xfId="436"/>
    <cellStyle name="常规 2 2 8 2 2 4 3" xfId="437"/>
    <cellStyle name="20% - 强调文字颜色 4 2 2 8 2" xfId="438"/>
    <cellStyle name="20% - 强调文字颜色 1 2 10 2" xfId="439"/>
    <cellStyle name="常规 2 18" xfId="440"/>
    <cellStyle name="常规 2 23" xfId="441"/>
    <cellStyle name="20% - 强调文字颜色 3 2 2 5 4 2" xfId="442"/>
    <cellStyle name="常规 10 2 2 3 2 2 2 2 2" xfId="443"/>
    <cellStyle name="常规 2 3 3 4 2 6 2" xfId="444"/>
    <cellStyle name="40% - 强调文字颜色 3 2 8 2" xfId="445"/>
    <cellStyle name="20% - 强调文字颜色 2 2 3 2" xfId="446"/>
    <cellStyle name="20% - 强调文字颜色 4 2 2 9" xfId="447"/>
    <cellStyle name="20% - 强调文字颜色 1 2 11" xfId="448"/>
    <cellStyle name="20% - 强调文字颜色 3 2 2 5 5" xfId="449"/>
    <cellStyle name="20% - 强调文字颜色 2 2 2 2 8 3" xfId="450"/>
    <cellStyle name="20% - 强调文字颜色 2 2 3 2 2" xfId="451"/>
    <cellStyle name="常规 2 2 8 2 2 5 3" xfId="452"/>
    <cellStyle name="20% - 强调文字颜色 4 2 2 9 2" xfId="453"/>
    <cellStyle name="20% - 强调文字颜色 1 2 11 2" xfId="454"/>
    <cellStyle name="20% - 强调文字颜色 2 2 3 3" xfId="455"/>
    <cellStyle name="40% - 强调文字颜色 4 2 2 3 3 2" xfId="456"/>
    <cellStyle name="常规 6 10 2 2 6 2" xfId="457"/>
    <cellStyle name="20% - 强调文字颜色 3 2 2 5 6" xfId="458"/>
    <cellStyle name="常规 2 4 3 2 4 4 2 2" xfId="459"/>
    <cellStyle name="常规 8 3 6 4 2" xfId="460"/>
    <cellStyle name="20% - 强调文字颜色 1 2 12" xfId="461"/>
    <cellStyle name="20% - 强调文字颜色 2 2 2 2 9 3" xfId="462"/>
    <cellStyle name="20% - 强调文字颜色 2 2 3 3 2" xfId="463"/>
    <cellStyle name="60% - 强调文字颜色 4 2 3 2 2 3" xfId="464"/>
    <cellStyle name="60% - 强调文字颜色 3 2 2 2 2 5" xfId="465"/>
    <cellStyle name="常规 8 3 6 4 2 2" xfId="466"/>
    <cellStyle name="20% - 强调文字颜色 1 2 12 2" xfId="467"/>
    <cellStyle name="20% - 强调文字颜色 2 2 3 4" xfId="468"/>
    <cellStyle name="40% - 强调文字颜色 4 2 2 3 3 3" xfId="469"/>
    <cellStyle name="常规 8 3 6 4 3" xfId="470"/>
    <cellStyle name="20% - 强调文字颜色 1 2 13" xfId="471"/>
    <cellStyle name="20% - 强调文字颜色 2 8 2" xfId="472"/>
    <cellStyle name="常规 6 8 9 2" xfId="473"/>
    <cellStyle name="常规 6 4 2 2 2 2 5 2" xfId="474"/>
    <cellStyle name="20% - 强调文字颜色 2 2 3 5" xfId="475"/>
    <cellStyle name="20% - 强调文字颜色 3 9" xfId="476"/>
    <cellStyle name="20% - 强调文字颜色 2 2 2 4 2" xfId="477"/>
    <cellStyle name="40% - 强调文字颜色 5 2 3 3 3 2" xfId="478"/>
    <cellStyle name="20% - 强调文字颜色 1 2 14" xfId="479"/>
    <cellStyle name="常规 6 5 3 3 2 2 3 2" xfId="480"/>
    <cellStyle name="20% - 强调文字颜色 1 2 3 7" xfId="481"/>
    <cellStyle name="常规 2 3 3 3 2 5" xfId="482"/>
    <cellStyle name="40% - 强调文字颜色 2 2 7" xfId="483"/>
    <cellStyle name="20% - 强调文字颜色 1 2 2" xfId="484"/>
    <cellStyle name="常规 10 11 5 3" xfId="485"/>
    <cellStyle name="常规 2 3 3 4 3" xfId="486"/>
    <cellStyle name="常规 10 2 6 2 4 2 2" xfId="487"/>
    <cellStyle name="20% - 强调文字颜色 1 2 2 10" xfId="488"/>
    <cellStyle name="常规 2 3 3 4 3 2" xfId="489"/>
    <cellStyle name="20% - 强调文字颜色 1 2 2 10 2" xfId="490"/>
    <cellStyle name="60% - 强调文字颜色 4 2 7 2" xfId="491"/>
    <cellStyle name="40% - 强调文字颜色 6 9 2" xfId="492"/>
    <cellStyle name="常规 3 2 2 3 2 2 2 5 3" xfId="493"/>
    <cellStyle name="40% - 强调文字颜色 3 2 2 2" xfId="494"/>
    <cellStyle name="常规 2 3 3 4 4" xfId="495"/>
    <cellStyle name="常规 7 4 2 4 5 2" xfId="496"/>
    <cellStyle name="20% - 强调文字颜色 1 2 2 11" xfId="497"/>
    <cellStyle name="常规 9 5 5 5" xfId="498"/>
    <cellStyle name="20% - 强调文字颜色 5 2 6 4 2" xfId="499"/>
    <cellStyle name="常规 6 5 4 2 6 3" xfId="500"/>
    <cellStyle name="40% - 强调文字颜色 3 2 2 2 2" xfId="501"/>
    <cellStyle name="常规 2 3 3 4 4 2" xfId="502"/>
    <cellStyle name="常规 7 4 2 4 5 2 2" xfId="503"/>
    <cellStyle name="20% - 强调文字颜色 1 2 2 11 2" xfId="504"/>
    <cellStyle name="40% - 强调文字颜色 5 2 2 4 3 2" xfId="505"/>
    <cellStyle name="40% - 强调文字颜色 3 2 2 3" xfId="506"/>
    <cellStyle name="常规 2 3 3 4 5" xfId="507"/>
    <cellStyle name="常规 7 4 2 4 5 3" xfId="508"/>
    <cellStyle name="20% - 强调文字颜色 1 2 2 12" xfId="509"/>
    <cellStyle name="常规 9 5 5 6" xfId="510"/>
    <cellStyle name="20% - 强调文字颜色 5 2 6 4 3" xfId="511"/>
    <cellStyle name="常规 6 5 3 3 2 2 3 2 2" xfId="512"/>
    <cellStyle name="常规 2 2 5 2 3 3 3" xfId="513"/>
    <cellStyle name="强调文字颜色 5 2 2 3 4 3" xfId="514"/>
    <cellStyle name="20% - 强调文字颜色 1 2 3 7 2" xfId="515"/>
    <cellStyle name="常规 3 3 2 4 8" xfId="516"/>
    <cellStyle name="常规 2 3 3 3 2 5 2" xfId="517"/>
    <cellStyle name="40% - 强调文字颜色 2 2 7 2" xfId="518"/>
    <cellStyle name="20% - 强调文字颜色 1 2 2 2" xfId="519"/>
    <cellStyle name="40% - 强调文字颜色 3 2 2 2 2 4 3" xfId="520"/>
    <cellStyle name="常规 6 4 3 3 2 7" xfId="521"/>
    <cellStyle name="常规 2 2 2 4 2 2 3" xfId="522"/>
    <cellStyle name="20% - 强调文字颜色 1 2 2 2 10" xfId="523"/>
    <cellStyle name="20% - 强调文字颜色 1 2 2 2 2" xfId="524"/>
    <cellStyle name="常规 24 7 3" xfId="525"/>
    <cellStyle name="20% - 强调文字颜色 1 2 2 2 2 2" xfId="526"/>
    <cellStyle name="常规 27 3 6" xfId="527"/>
    <cellStyle name="常规 32 3 6" xfId="528"/>
    <cellStyle name="20% - 强调文字颜色 1 2 2 2 2 2 2" xfId="529"/>
    <cellStyle name="常规 27 3 7" xfId="530"/>
    <cellStyle name="常规 32 3 7" xfId="531"/>
    <cellStyle name="常规 3 4 6 4 2" xfId="532"/>
    <cellStyle name="常规 10 2 2 3 5 2" xfId="533"/>
    <cellStyle name="20% - 强调文字颜色 1 2 2 2 2 2 3" xfId="534"/>
    <cellStyle name="20% - 强调文字颜色 2 2 4 2 2" xfId="535"/>
    <cellStyle name="20% - 强调文字颜色 4 2 3 9 2" xfId="536"/>
    <cellStyle name="常规 3 2 2 2 3 5" xfId="537"/>
    <cellStyle name="常规 6 4 2 3 6 2 2" xfId="538"/>
    <cellStyle name="常规 6 12 3 2 5 2" xfId="539"/>
    <cellStyle name="20% - 强调文字颜色 1 2 2 2 2 3" xfId="540"/>
    <cellStyle name="常规 27 4 6" xfId="541"/>
    <cellStyle name="常规 32 4 6" xfId="542"/>
    <cellStyle name="20% - 强调文字颜色 1 2 2 2 2 3 2" xfId="543"/>
    <cellStyle name="常规 27 4 7" xfId="544"/>
    <cellStyle name="常规 32 4 7" xfId="545"/>
    <cellStyle name="常规 3 4 6 5 2" xfId="546"/>
    <cellStyle name="常规 3 3 2 2 4 2 2 2" xfId="547"/>
    <cellStyle name="常规 10 2 2 3 6 2" xfId="548"/>
    <cellStyle name="20% - 强调文字颜色 1 2 2 2 2 3 3" xfId="549"/>
    <cellStyle name="常规 2 4 2 4 2 2 2 2" xfId="550"/>
    <cellStyle name="常规 2 2 2 2 2 2 6 2" xfId="551"/>
    <cellStyle name="60% - 强调文字颜色 5 2 3 3 6" xfId="552"/>
    <cellStyle name="常规 10 2 4 4 5" xfId="553"/>
    <cellStyle name="20% - 强调文字颜色 2 2 2 2 7" xfId="554"/>
    <cellStyle name="60% - 强调文字颜色 5 2 4" xfId="555"/>
    <cellStyle name="20% - 强调文字颜色 1 2 2 2 2 4 2" xfId="556"/>
    <cellStyle name="常规 11 6 2 3 2 2" xfId="557"/>
    <cellStyle name="常规 10 2 4 4 6" xfId="558"/>
    <cellStyle name="20% - 强调文字颜色 2 2 2 2 8" xfId="559"/>
    <cellStyle name="60% - 强调文字颜色 5 2 5" xfId="560"/>
    <cellStyle name="常规 3 4 6 6 2" xfId="561"/>
    <cellStyle name="常规 10 2 2 3 7 2" xfId="562"/>
    <cellStyle name="20% - 强调文字颜色 1 2 2 2 2 4 3" xfId="563"/>
    <cellStyle name="链接单元格 2 2 8 2 2" xfId="564"/>
    <cellStyle name="常规 3 4 3 5 2 2" xfId="565"/>
    <cellStyle name="20% - 强调文字颜色 1 2 2 2 2 5" xfId="566"/>
    <cellStyle name="常规 6 5 2 4 6 2 2" xfId="567"/>
    <cellStyle name="20% - 强调文字颜色 2 2 3 2 2 3" xfId="568"/>
    <cellStyle name="常规 4 5 2 3 5" xfId="569"/>
    <cellStyle name="20% - 强调文字颜色 3 2 12 2" xfId="570"/>
    <cellStyle name="常规 7 2 2 2 3 2 2" xfId="571"/>
    <cellStyle name="常规 3 4 3 8 2" xfId="572"/>
    <cellStyle name="20% - 强调文字颜色 1 2 2 2 2 6" xfId="573"/>
    <cellStyle name="常规 7 3 3 3 3 4" xfId="574"/>
    <cellStyle name="40% - 强调文字颜色 4 19 2" xfId="575"/>
    <cellStyle name="20% - 强调文字颜色 3 18 2" xfId="576"/>
    <cellStyle name="常规 2 2 3 2 3 2 3 2 2 2" xfId="577"/>
    <cellStyle name="60% - 强调文字颜色 4 2 3 3 2" xfId="578"/>
    <cellStyle name="20% - 强调文字颜色 1 2 2 2 3" xfId="579"/>
    <cellStyle name="常规 4 2 3 2 4 2 2" xfId="580"/>
    <cellStyle name="60% - 强调文字颜色 5 2 3 8" xfId="581"/>
    <cellStyle name="常规 28 3 6" xfId="582"/>
    <cellStyle name="常规 33 3 6" xfId="583"/>
    <cellStyle name="20% - 强调文字颜色 1 2 2 2 3 2 2" xfId="584"/>
    <cellStyle name="常规 4 2 3 2 4 2 3" xfId="585"/>
    <cellStyle name="60% - 强调文字颜色 5 2 3 9" xfId="586"/>
    <cellStyle name="常规 28 3 7" xfId="587"/>
    <cellStyle name="常规 33 3 7" xfId="588"/>
    <cellStyle name="常规 10 2 2 4 5 2" xfId="589"/>
    <cellStyle name="20% - 强调文字颜色 1 2 2 2 3 2 3" xfId="590"/>
    <cellStyle name="60% - 强调文字颜色 4 2 2 9 2" xfId="591"/>
    <cellStyle name="常规 28 4 6" xfId="592"/>
    <cellStyle name="常规 33 4 6" xfId="593"/>
    <cellStyle name="20% - 强调文字颜色 1 2 2 2 3 3 2" xfId="594"/>
    <cellStyle name="常规 28 4 7" xfId="595"/>
    <cellStyle name="常规 33 4 7" xfId="596"/>
    <cellStyle name="常规 3 3 2 2 4 3 2 2" xfId="597"/>
    <cellStyle name="常规 10 2 2 4 6 2" xfId="598"/>
    <cellStyle name="20% - 强调文字颜色 1 2 2 2 3 3 3" xfId="599"/>
    <cellStyle name="60% - 强调文字颜色 6 2 4" xfId="600"/>
    <cellStyle name="40% - 强调文字颜色 6 2 3 8 3" xfId="601"/>
    <cellStyle name="常规 14 2 2 2 2 2 2" xfId="602"/>
    <cellStyle name="常规 4 2 3 2 4 4 2" xfId="603"/>
    <cellStyle name="常规 28 5 6" xfId="604"/>
    <cellStyle name="20% - 强调文字颜色 1 2 2 2 3 4 2" xfId="605"/>
    <cellStyle name="60% - 强调文字颜色 6 2 5" xfId="606"/>
    <cellStyle name="常规 2 2 4 4 6 2 2" xfId="607"/>
    <cellStyle name="40% - 强调文字颜色 1 2 3 10" xfId="608"/>
    <cellStyle name="常规 28 5 7" xfId="609"/>
    <cellStyle name="常规 10 2 2 4 7 2" xfId="610"/>
    <cellStyle name="20% - 强调文字颜色 1 2 2 2 3 4 3" xfId="611"/>
    <cellStyle name="20% - 强调文字颜色 1 2 2 2 3 5" xfId="612"/>
    <cellStyle name="20% - 强调文字颜色 2 2 3 2 3 3" xfId="613"/>
    <cellStyle name="常规 7 2 2 2 3 3 2" xfId="614"/>
    <cellStyle name="20% - 强调文字颜色 1 2 2 2 3 6" xfId="615"/>
    <cellStyle name="常规 6 4 3 2 2 2 4 3" xfId="616"/>
    <cellStyle name="60% - 强调文字颜色 4 2 3 3 3 2" xfId="617"/>
    <cellStyle name="20% - 强调文字颜色 1 2 2 2 4 2" xfId="618"/>
    <cellStyle name="常规 6 5 3 3 2 2 2 3" xfId="619"/>
    <cellStyle name="20% - 强调文字颜色 1 2 2 8" xfId="620"/>
    <cellStyle name="常规 21 5 6 2 2" xfId="621"/>
    <cellStyle name="60% - 强调文字颜色 4 2 3 3 3 3" xfId="622"/>
    <cellStyle name="20% - 强调文字颜色 1 2 2 2 4 3" xfId="623"/>
    <cellStyle name="常规 3 6 2 2 2 2 2" xfId="624"/>
    <cellStyle name="20% - 强调文字颜色 1 2 2 9" xfId="625"/>
    <cellStyle name="常规 6 2 2 3_总表  _1" xfId="626"/>
    <cellStyle name="60% - 强调文字颜色 4 2 3 3 4 2" xfId="627"/>
    <cellStyle name="20% - 强调文字颜色 1 2 2 2 5 2" xfId="628"/>
    <cellStyle name="常规 6 5 3 3 2 2 3 3" xfId="629"/>
    <cellStyle name="20% - 强调文字颜色 1 2 3 8" xfId="630"/>
    <cellStyle name="常规 4 3 5 3 2 2" xfId="631"/>
    <cellStyle name="常规 2 3 3 3 2 6" xfId="632"/>
    <cellStyle name="40% - 强调文字颜色 2 2 8" xfId="633"/>
    <cellStyle name="常规 5 7 3 2 2" xfId="634"/>
    <cellStyle name="20% - 强调文字颜色 1 2 3" xfId="635"/>
    <cellStyle name="20% - 强调文字颜色 1 2 2 2 6 2" xfId="636"/>
    <cellStyle name="常规 17 2 2 6" xfId="637"/>
    <cellStyle name="常规 22 2 2 6" xfId="638"/>
    <cellStyle name="常规 2 10 2 5" xfId="639"/>
    <cellStyle name="20% - 强调文字颜色 1 2 2 2 8 2" xfId="640"/>
    <cellStyle name="常规 17 2 2 7" xfId="641"/>
    <cellStyle name="常规 22 2 2 7" xfId="642"/>
    <cellStyle name="常规 2 10 2 6" xfId="643"/>
    <cellStyle name="20% - 强调文字颜色 1 2 2 2 8 3" xfId="644"/>
    <cellStyle name="标题 2 2 4" xfId="645"/>
    <cellStyle name="40% - 强调文字颜色 5 2 2 2 5" xfId="646"/>
    <cellStyle name="常规 2 10 3 5" xfId="647"/>
    <cellStyle name="常规 17 2 3 6" xfId="648"/>
    <cellStyle name="20% - 强调文字颜色 1 2 2 2 9 2" xfId="649"/>
    <cellStyle name="标题 2 2 5" xfId="650"/>
    <cellStyle name="40% - 强调文字颜色 5 2 2 2 6" xfId="651"/>
    <cellStyle name="常规 2 10 3 6" xfId="652"/>
    <cellStyle name="常规 17 2 3 7" xfId="653"/>
    <cellStyle name="20% - 强调文字颜色 1 2 2 2 9 3" xfId="654"/>
    <cellStyle name="20% - 强调文字颜色 1 2 2 3" xfId="655"/>
    <cellStyle name="20% - 强调文字颜色 2 2 5 2 2" xfId="656"/>
    <cellStyle name="常规 6 4 2 3 7 2 2" xfId="657"/>
    <cellStyle name="常规 30 7 4" xfId="658"/>
    <cellStyle name="20% - 强调文字颜色 1 2 2 3 2 3" xfId="659"/>
    <cellStyle name="20% - 强调文字颜色 2 2 5 3 2" xfId="660"/>
    <cellStyle name="常规 30 8 4" xfId="661"/>
    <cellStyle name="20% - 强调文字颜色 1 2 2 3 3 3" xfId="662"/>
    <cellStyle name="20% - 强调文字颜色 1 2 2 4" xfId="663"/>
    <cellStyle name="常规 4 5 4 3" xfId="664"/>
    <cellStyle name="40% - 强调文字颜色 6 2 4 2 3" xfId="665"/>
    <cellStyle name="20% - 强调文字颜色 1 2 2 4 2" xfId="666"/>
    <cellStyle name="标题 3 2 2 4" xfId="667"/>
    <cellStyle name="常规 4 5 4 3 2" xfId="668"/>
    <cellStyle name="40% - 强调文字颜色 4 2 2 2 3 6" xfId="669"/>
    <cellStyle name="常规 26 7 3" xfId="670"/>
    <cellStyle name="常规 31 7 3" xfId="671"/>
    <cellStyle name="常规 22 4 2 2 3 3" xfId="672"/>
    <cellStyle name="20% - 强调文字颜色 1 2 2 4 2 2" xfId="673"/>
    <cellStyle name="20% - 强调文字颜色 2 2 6 2 2" xfId="674"/>
    <cellStyle name="标题 3 2 2 5" xfId="675"/>
    <cellStyle name="20% - 强调文字颜色 1 2 2 4 2 3" xfId="676"/>
    <cellStyle name="60% - 强调文字颜色 4 2 3 5 2" xfId="677"/>
    <cellStyle name="20% - 强调文字颜色 1 2 2 4 3" xfId="678"/>
    <cellStyle name="常规 3 3 3 8 2" xfId="679"/>
    <cellStyle name="20% - 强调文字颜色 3 2 3 2 2 2" xfId="680"/>
    <cellStyle name="常规 2 2 7 4 2 2" xfId="681"/>
    <cellStyle name="20% - 强调文字颜色 2 2 2 2 2 4" xfId="682"/>
    <cellStyle name="常规 22 4 2 2 4 3" xfId="683"/>
    <cellStyle name="20% - 强调文字颜色 1 2 2 4 3 2" xfId="684"/>
    <cellStyle name="20% - 强调文字颜色 2 2 6 3 2" xfId="685"/>
    <cellStyle name="常规 6 6 2 4 6 2 2" xfId="686"/>
    <cellStyle name="常规 3 3 3 8 3" xfId="687"/>
    <cellStyle name="20% - 强调文字颜色 3 2 3 2 2 3" xfId="688"/>
    <cellStyle name="常规 4 4 3 5 2 2" xfId="689"/>
    <cellStyle name="20% - 强调文字颜色 2 2 2 2 2 5" xfId="690"/>
    <cellStyle name="20% - 强调文字颜色 1 2 2 4 3 3" xfId="691"/>
    <cellStyle name="20% - 强调文字颜色 1 2 2 4 4" xfId="692"/>
    <cellStyle name="常规 3 3 3 9 2" xfId="693"/>
    <cellStyle name="20% - 强调文字颜色 3 2 3 2 3 2" xfId="694"/>
    <cellStyle name="常规 2 2 7 4 3 2" xfId="695"/>
    <cellStyle name="20% - 强调文字颜色 2 2 2 2 3 4" xfId="696"/>
    <cellStyle name="常规 22 4 2 2 5 3" xfId="697"/>
    <cellStyle name="20% - 强调文字颜色 1 2 2 4 4 2" xfId="698"/>
    <cellStyle name="常规 3 2 2 3 2 3 3 3" xfId="699"/>
    <cellStyle name="20% - 强调文字颜色 6 2 3 2 3" xfId="700"/>
    <cellStyle name="常规 10 2 3 2 4 2 3" xfId="701"/>
    <cellStyle name="20% - 强调文字颜色 2 2 6 4 2" xfId="702"/>
    <cellStyle name="20% - 强调文字颜色 3 2 3 2 3 3" xfId="703"/>
    <cellStyle name="20% - 强调文字颜色 6 2 3 10" xfId="704"/>
    <cellStyle name="20% - 强调文字颜色 2 2 2 2 3 5" xfId="705"/>
    <cellStyle name="20% - 强调文字颜色 1 2 2 4 4 3" xfId="706"/>
    <cellStyle name="20% - 强调文字颜色 1 2 2 4 5" xfId="707"/>
    <cellStyle name="60% - 强调文字颜色 6 2 2 4 2 2" xfId="708"/>
    <cellStyle name="常规 6 2 2 3 4 2" xfId="709"/>
    <cellStyle name="40% - 强调文字颜色 3 2 2 10" xfId="710"/>
    <cellStyle name="常规 4 2 3 4 7" xfId="711"/>
    <cellStyle name="标题 3 2 2 2 2 2" xfId="712"/>
    <cellStyle name="常规 3 2 2 4 3 2 2 2" xfId="713"/>
    <cellStyle name="20% - 强调文字颜色 1 2 2 4 6" xfId="714"/>
    <cellStyle name="60% - 强调文字颜色 6 2 2 4 2 3" xfId="715"/>
    <cellStyle name="常规 6 2 2 3 4 3" xfId="716"/>
    <cellStyle name="40% - 强调文字颜色 3 2 2 11" xfId="717"/>
    <cellStyle name="20% - 强调文字颜色 1 2 2 5" xfId="718"/>
    <cellStyle name="常规 4 2 3 5 3" xfId="719"/>
    <cellStyle name="常规 10 2 11" xfId="720"/>
    <cellStyle name="常规 4 5 5 3" xfId="721"/>
    <cellStyle name="常规 10 3 3 2 4" xfId="722"/>
    <cellStyle name="40% - 强调文字颜色 6 2 4 3 3" xfId="723"/>
    <cellStyle name="强调文字颜色 5 2 2 2 2 3" xfId="724"/>
    <cellStyle name="20% - 强调文字颜色 1 2 2 5 2" xfId="725"/>
    <cellStyle name="常规 4 2 3 5 4" xfId="726"/>
    <cellStyle name="常规 10 2 12" xfId="727"/>
    <cellStyle name="常规 10 2 2 5 2 2" xfId="728"/>
    <cellStyle name="60% - 强调文字颜色 4 2 3 6 2" xfId="729"/>
    <cellStyle name="强调文字颜色 5 2 2 2 2 4" xfId="730"/>
    <cellStyle name="20% - 强调文字颜色 1 2 2 5 3" xfId="731"/>
    <cellStyle name="20% - 强调文字颜色 5 2 2 11" xfId="732"/>
    <cellStyle name="常规 10 2 4 7 2" xfId="733"/>
    <cellStyle name="20% - 强调文字颜色 2 2 2 5 4" xfId="734"/>
    <cellStyle name="常规 4 2 3 5 4 2" xfId="735"/>
    <cellStyle name="常规 10 2 12 2" xfId="736"/>
    <cellStyle name="常规 3 2 3 3 2 4 3" xfId="737"/>
    <cellStyle name="常规 27 8 3" xfId="738"/>
    <cellStyle name="常规 22 4 2 3 4 3" xfId="739"/>
    <cellStyle name="常规 8 5 2 2 3" xfId="740"/>
    <cellStyle name="常规 2 4 2 5 7" xfId="741"/>
    <cellStyle name="强调文字颜色 5 2 2 2 2 4 2" xfId="742"/>
    <cellStyle name="20% - 强调文字颜色 1 2 2 5 3 2" xfId="743"/>
    <cellStyle name="20% - 强调文字颜色 5 2 2 12" xfId="744"/>
    <cellStyle name="常规 10 2 4 7 3" xfId="745"/>
    <cellStyle name="20% - 强调文字颜色 2 2 2 5 5" xfId="746"/>
    <cellStyle name="常规 4 2 3 5 4 3" xfId="747"/>
    <cellStyle name="常规 10 2 12 3" xfId="748"/>
    <cellStyle name="常规 2 3 2 4 2 6 2" xfId="749"/>
    <cellStyle name="强调文字颜色 5 2 2 2 2 4 3" xfId="750"/>
    <cellStyle name="20% - 强调文字颜色 1 2 2 5 3 3" xfId="751"/>
    <cellStyle name="常规 4 2 3 5 5" xfId="752"/>
    <cellStyle name="常规 2 8 2 5 2" xfId="753"/>
    <cellStyle name="常规 10 2 13" xfId="754"/>
    <cellStyle name="强调文字颜色 5 2 2 2 2 5" xfId="755"/>
    <cellStyle name="20% - 强调文字颜色 1 2 2 5 4" xfId="756"/>
    <cellStyle name="常规 15 4 2 2 3" xfId="757"/>
    <cellStyle name="20% - 强调文字颜色 2 2 13" xfId="758"/>
    <cellStyle name="常规 4 2 3 5 5 2" xfId="759"/>
    <cellStyle name="常规 2 8 2 5 2 2" xfId="760"/>
    <cellStyle name="常规 10 2 13 2" xfId="761"/>
    <cellStyle name="常规 3 2 3 3 2 5 3" xfId="762"/>
    <cellStyle name="常规 27 9 3" xfId="763"/>
    <cellStyle name="常规 8 5 2 3 3" xfId="764"/>
    <cellStyle name="常规 2 4 2 6 7" xfId="765"/>
    <cellStyle name="强调文字颜色 5 2 2 2 2 5 2" xfId="766"/>
    <cellStyle name="20% - 强调文字颜色 1 2 2 5 4 2" xfId="767"/>
    <cellStyle name="常规 10 2 3 3 2 5 2" xfId="768"/>
    <cellStyle name="常规 15 4 2 2 4" xfId="769"/>
    <cellStyle name="20% - 强调文字颜色 2 2 14" xfId="770"/>
    <cellStyle name="常规 4 2 3 5 5 3" xfId="771"/>
    <cellStyle name="常规 2 8 2 5 2 3" xfId="772"/>
    <cellStyle name="60% - 强调文字颜色 1 2 2 2 2 2 2" xfId="773"/>
    <cellStyle name="常规 8 5 2 3 4" xfId="774"/>
    <cellStyle name="常规 2 4 2 6 8" xfId="775"/>
    <cellStyle name="20% - 强调文字颜色 1 2 2 5 4 3" xfId="776"/>
    <cellStyle name="常规 4 2 3 5 6" xfId="777"/>
    <cellStyle name="常规 2 8 2 5 3" xfId="778"/>
    <cellStyle name="常规 10 2 14" xfId="779"/>
    <cellStyle name="强调文字颜色 5 2 2 2 2 6" xfId="780"/>
    <cellStyle name="20% - 强调文字颜色 1 2 2 5 5" xfId="781"/>
    <cellStyle name="60% - 强调文字颜色 6 2 2 4 3 2" xfId="782"/>
    <cellStyle name="20% - 强调文字颜色 1 2 2 5 6" xfId="783"/>
    <cellStyle name="60% - 强调文字颜色 6 2 2 4 3 3" xfId="784"/>
    <cellStyle name="20% - 强调文字颜色 1 2 2 6" xfId="785"/>
    <cellStyle name="60% - 强调文字颜色 3 2 2 3 3 2" xfId="786"/>
    <cellStyle name="常规 2 2 5 2 2 2 3" xfId="787"/>
    <cellStyle name="强调文字颜色 5 2 2 2 3 3" xfId="788"/>
    <cellStyle name="20% - 强调文字颜色 1 2 2 6 2" xfId="789"/>
    <cellStyle name="60% - 强调文字颜色 3 2 2 3 3 3" xfId="790"/>
    <cellStyle name="常规 6 5 3 3 2 2 2 2" xfId="791"/>
    <cellStyle name="20% - 强调文字颜色 1 2 2 7" xfId="792"/>
    <cellStyle name="20% - 强调文字颜色 3 2 14" xfId="793"/>
    <cellStyle name="60% - 强调文字颜色 6 2 11" xfId="794"/>
    <cellStyle name="常规 4 2 3 7 3" xfId="795"/>
    <cellStyle name="常规 6 5 3 3 2 2 2 2 2" xfId="796"/>
    <cellStyle name="常规 2 2 5 2 2 3 3" xfId="797"/>
    <cellStyle name="强调文字颜色 5 2 2 2 4 3" xfId="798"/>
    <cellStyle name="20% - 强调文字颜色 1 2 2 7 2" xfId="799"/>
    <cellStyle name="40% - 强调文字颜色 3 20" xfId="800"/>
    <cellStyle name="40% - 强调文字颜色 3 15" xfId="801"/>
    <cellStyle name="常规 22 11 2" xfId="802"/>
    <cellStyle name="常规 2 2 2 4 2 8" xfId="803"/>
    <cellStyle name="20% - 强调文字颜色 2 14" xfId="804"/>
    <cellStyle name="常规 4 5 8 3" xfId="805"/>
    <cellStyle name="常规 4 2 3 2 5 2 2" xfId="806"/>
    <cellStyle name="常规 2 8 2 2 2 2 2" xfId="807"/>
    <cellStyle name="40% - 强调文字颜色 5 2 11" xfId="808"/>
    <cellStyle name="常规 2 2 5 2 2 4 3" xfId="809"/>
    <cellStyle name="强调文字颜色 5 2 2 2 5 3" xfId="810"/>
    <cellStyle name="20% - 强调文字颜色 1 2 2 8 2" xfId="811"/>
    <cellStyle name="20% - 强调文字颜色 4 2 11" xfId="812"/>
    <cellStyle name="常规 2 2 5 2 2 5 3" xfId="813"/>
    <cellStyle name="强调文字颜色 5 2 2 2 6 3" xfId="814"/>
    <cellStyle name="20% - 强调文字颜色 1 2 2 9 2" xfId="815"/>
    <cellStyle name="20% - 强调文字颜色 2 5" xfId="816"/>
    <cellStyle name="常规 2 6 2 2 8" xfId="817"/>
    <cellStyle name="20% - 强调文字颜色 1 2 6 4 2" xfId="818"/>
    <cellStyle name="常规 10 2 2 2 4 2 3" xfId="819"/>
    <cellStyle name="常规 3 2 2 2 2 3 3 3" xfId="820"/>
    <cellStyle name="常规 9 2 3 6" xfId="821"/>
    <cellStyle name="20% - 强调文字颜色 5 2 3 2 3" xfId="822"/>
    <cellStyle name="常规 2 3 3 9 3" xfId="823"/>
    <cellStyle name="20% - 强调文字颜色 1 2 3 10" xfId="824"/>
    <cellStyle name="常规 2 2 5 2 3 4 3" xfId="825"/>
    <cellStyle name="20% - 强调文字颜色 1 2 3 8 2" xfId="826"/>
    <cellStyle name="常规 2 3 3 3 2 6 2" xfId="827"/>
    <cellStyle name="40% - 强调文字颜色 2 2 8 2" xfId="828"/>
    <cellStyle name="常规 5 7 3 2 2 2" xfId="829"/>
    <cellStyle name="20% - 强调文字颜色 1 2 3 2" xfId="830"/>
    <cellStyle name="20% - 强调文字颜色 1 2 3 2 2" xfId="831"/>
    <cellStyle name="20% - 强调文字颜色 1 2 3 2 2 2" xfId="832"/>
    <cellStyle name="常规 12 3 2 4 2" xfId="833"/>
    <cellStyle name="40% - 强调文字颜色 3 19 2" xfId="834"/>
    <cellStyle name="常规 38 4 4 3" xfId="835"/>
    <cellStyle name="常规 43 4 4 3" xfId="836"/>
    <cellStyle name="20% - 强调文字颜色 2 18 2" xfId="837"/>
    <cellStyle name="常规 6 4 2 4 6 2 2" xfId="838"/>
    <cellStyle name="20% - 强调文字颜色 1 2 3 2 2 3" xfId="839"/>
    <cellStyle name="常规 2 2 3 2 3 2 3 3 2 2" xfId="840"/>
    <cellStyle name="60% - 强调文字颜色 4 2 4 3 2" xfId="841"/>
    <cellStyle name="20% - 强调文字颜色 1 2 3 2 3" xfId="842"/>
    <cellStyle name="60% - 强调文字颜色 5 2 3 3 4" xfId="843"/>
    <cellStyle name="常规 3 6 7 2" xfId="844"/>
    <cellStyle name="常规 10 2 4 4 3" xfId="845"/>
    <cellStyle name="20% - 强调文字颜色 2 2 2 2 5" xfId="846"/>
    <cellStyle name="20% - 强调文字颜色 1 2 3 2 3 2" xfId="847"/>
    <cellStyle name="60% - 强调文字颜色 5 2 3 3 5" xfId="848"/>
    <cellStyle name="常规 3 6 7 3" xfId="849"/>
    <cellStyle name="常规 10 2 4 4 4" xfId="850"/>
    <cellStyle name="20% - 强调文字颜色 2 2 2 2 6" xfId="851"/>
    <cellStyle name="60% - 强调文字颜色 1 2 2 5" xfId="852"/>
    <cellStyle name="常规 38 4 5 3" xfId="853"/>
    <cellStyle name="20% - 强调文字颜色 2 19 2" xfId="854"/>
    <cellStyle name="20% - 强调文字颜色 1 2 3 2 3 3" xfId="855"/>
    <cellStyle name="60% - 强调文字颜色 4 2 4 3 3" xfId="856"/>
    <cellStyle name="常规 21 2 2 3 3 2 2" xfId="857"/>
    <cellStyle name="20% - 强调文字颜色 1 2 3 2 4" xfId="858"/>
    <cellStyle name="20% - 强调文字颜色 1 2 3 2 4 2" xfId="859"/>
    <cellStyle name="20% - 强调文字颜色 2 2 2 8" xfId="860"/>
    <cellStyle name="常规 3 6 8 2" xfId="861"/>
    <cellStyle name="常规 10 2 4 5 3" xfId="862"/>
    <cellStyle name="20% - 强调文字颜色 2 2 2 3 5" xfId="863"/>
    <cellStyle name="40% - 强调文字颜色 4 2 3 2 2" xfId="864"/>
    <cellStyle name="20% - 强调文字颜色 1 2 3 2 4 3" xfId="865"/>
    <cellStyle name="常规 3 6 2 3 2 2 2" xfId="866"/>
    <cellStyle name="20% - 强调文字颜色 2 2 2 9" xfId="867"/>
    <cellStyle name="20% - 强调文字颜色 1 2 3 2 5" xfId="868"/>
    <cellStyle name="常规 4 6 2 6" xfId="869"/>
    <cellStyle name="20% - 强调文字颜色 2 2 7 2" xfId="870"/>
    <cellStyle name="20% - 强调文字颜色 1 2 3 2 6" xfId="871"/>
    <cellStyle name="20% - 强调文字颜色 1 2 3 8 3" xfId="872"/>
    <cellStyle name="20% - 强调文字颜色 1 2 3 3" xfId="873"/>
    <cellStyle name="20% - 强调文字颜色 1 2 3 3 2" xfId="874"/>
    <cellStyle name="20% - 强调文字颜色 1 2 3 3 2 3" xfId="875"/>
    <cellStyle name="20% - 强调文字颜色 1 2 3 3 3" xfId="876"/>
    <cellStyle name="常规 3 7 7 2" xfId="877"/>
    <cellStyle name="常规 10 2 5 4 3" xfId="878"/>
    <cellStyle name="20% - 强调文字颜色 2 2 3 2 5" xfId="879"/>
    <cellStyle name="20% - 强调文字颜色 1 2 3 3 3 2" xfId="880"/>
    <cellStyle name="常规 3 7 7 3" xfId="881"/>
    <cellStyle name="常规 3 16 2" xfId="882"/>
    <cellStyle name="常规 10 2 5 4 4" xfId="883"/>
    <cellStyle name="20% - 强调文字颜色 2 2 3 2 6" xfId="884"/>
    <cellStyle name="20% - 强调文字颜色 1 2 3 3 3 3" xfId="885"/>
    <cellStyle name="20% - 强调文字颜色 1 2 3 3 4" xfId="886"/>
    <cellStyle name="常规 3 7 8 3" xfId="887"/>
    <cellStyle name="常规 3 17 2" xfId="888"/>
    <cellStyle name="20% - 强调文字颜色 2 2 3 3 6" xfId="889"/>
    <cellStyle name="常规 2 3 3 5 2 2 2 2" xfId="890"/>
    <cellStyle name="40% - 强调文字颜色 4 2 4 2 2" xfId="891"/>
    <cellStyle name="20% - 强调文字颜色 1 2 3 3 4 3" xfId="892"/>
    <cellStyle name="20% - 强调文字颜色 1 2 3 3 5" xfId="893"/>
    <cellStyle name="20% - 强调文字颜色 2 2 8 2" xfId="894"/>
    <cellStyle name="20% - 强调文字颜色 1 2 3 3 6" xfId="895"/>
    <cellStyle name="20% - 强调文字颜色 1 2 3 4" xfId="896"/>
    <cellStyle name="常规 4 6 4 3" xfId="897"/>
    <cellStyle name="40% - 强调文字颜色 6 2 5 2 3" xfId="898"/>
    <cellStyle name="20% - 强调文字颜色 1 2 3 4 2" xfId="899"/>
    <cellStyle name="20% - 强调文字颜色 1 2 3 4 3" xfId="900"/>
    <cellStyle name="20% - 强调文字颜色 1 2 3 5" xfId="901"/>
    <cellStyle name="常规 4 6 5 3" xfId="902"/>
    <cellStyle name="常规 10 3 4 2 4" xfId="903"/>
    <cellStyle name="40% - 强调文字颜色 6 2 5 3 3" xfId="904"/>
    <cellStyle name="强调文字颜色 5 2 2 3 2 3" xfId="905"/>
    <cellStyle name="20% - 强调文字颜色 1 2 3 5 2" xfId="906"/>
    <cellStyle name="20% - 强调文字颜色 1 2 3 6" xfId="907"/>
    <cellStyle name="常规 4 6 6 3" xfId="908"/>
    <cellStyle name="常规 10 3 4 3 4" xfId="909"/>
    <cellStyle name="40% - 强调文字颜色 6 2 5 4 3" xfId="910"/>
    <cellStyle name="常规 2 2 5 2 3 2 3" xfId="911"/>
    <cellStyle name="强调文字颜色 5 2 2 3 3 3" xfId="912"/>
    <cellStyle name="20% - 强调文字颜色 1 2 3 6 2" xfId="913"/>
    <cellStyle name="20% - 强调文字颜色 4 9 2" xfId="914"/>
    <cellStyle name="常规 3 3 3 3 2 3 3" xfId="915"/>
    <cellStyle name="常规 2 2 2 2 2 5 5" xfId="916"/>
    <cellStyle name="20% - 强调文字颜色 2 2 2 5 2 2" xfId="917"/>
    <cellStyle name="常规 2 2 2 4 7 3" xfId="918"/>
    <cellStyle name="40% - 强调文字颜色 4 10" xfId="919"/>
    <cellStyle name="常规 2 3 3 3 2 7" xfId="920"/>
    <cellStyle name="40% - 强调文字颜色 2 2 9" xfId="921"/>
    <cellStyle name="常规 6 6 2 4 2 4 2 2" xfId="922"/>
    <cellStyle name="常规 5 7 3 2 3" xfId="923"/>
    <cellStyle name="20% - 强调文字颜色 1 2 4" xfId="924"/>
    <cellStyle name="60% - 强调文字颜色 4 2 3 3 4 3" xfId="925"/>
    <cellStyle name="20% - 强调文字颜色 1 2 3 9" xfId="926"/>
    <cellStyle name="常规 10 10 2 2 4" xfId="927"/>
    <cellStyle name="常规 15 6 3 3" xfId="928"/>
    <cellStyle name="40% - 强调文字颜色 4 10 2" xfId="929"/>
    <cellStyle name="常规 2 3 3 3 2 7 2" xfId="930"/>
    <cellStyle name="40% - 强调文字颜色 2 2 9 2" xfId="931"/>
    <cellStyle name="20% - 强调文字颜色 1 2 4 2" xfId="932"/>
    <cellStyle name="20% - 强调文字颜色 1 2 3 9 2" xfId="933"/>
    <cellStyle name="20% - 强调文字颜色 1 2 4 3" xfId="934"/>
    <cellStyle name="常规 5 2 2 3 2 2 3 2 2" xfId="935"/>
    <cellStyle name="20% - 强调文字颜色 1 2 3 9 3" xfId="936"/>
    <cellStyle name="20% - 强调文字颜色 1 2 4 2 2" xfId="937"/>
    <cellStyle name="常规 2 2 3 2 3 2 3 4 2 2" xfId="938"/>
    <cellStyle name="60% - 强调文字颜色 4 2 5 3 2" xfId="939"/>
    <cellStyle name="20% - 强调文字颜色 1 2 4 2 3" xfId="940"/>
    <cellStyle name="20% - 强调文字颜色 1 2 4 3 2" xfId="941"/>
    <cellStyle name="常规 6 4 2 2 2 2 2 2 2 2" xfId="942"/>
    <cellStyle name="60% - 强调文字颜色 4 2 5 4 2" xfId="943"/>
    <cellStyle name="20% - 强调文字颜色 1 2 4 3 3" xfId="944"/>
    <cellStyle name="20% - 强调文字颜色 1 2 4 4" xfId="945"/>
    <cellStyle name="40% - 强调文字颜色 4 2 2 2 2 4 2" xfId="946"/>
    <cellStyle name="20% - 强调文字颜色 2 2 3 10" xfId="947"/>
    <cellStyle name="20% - 强调文字颜色 1 2 4 5" xfId="948"/>
    <cellStyle name="20% - 强调文字颜色 1 2 5" xfId="949"/>
    <cellStyle name="标题 4 2 6 2" xfId="950"/>
    <cellStyle name="常规 6 10 5 3 2" xfId="951"/>
    <cellStyle name="40% - 强调文字颜色 4 11" xfId="952"/>
    <cellStyle name="20% - 强调文字颜色 3 10" xfId="953"/>
    <cellStyle name="常规 2 4 2 4 2 5 2" xfId="954"/>
    <cellStyle name="常规 2 2 2 2 2 5 6" xfId="955"/>
    <cellStyle name="常规 2 2 8 3 2 2 2" xfId="956"/>
    <cellStyle name="20% - 强调文字颜色 2 2 2 5 2 3" xfId="957"/>
    <cellStyle name="常规 6 10 5 3 2 2" xfId="958"/>
    <cellStyle name="常规 15 6 4 3" xfId="959"/>
    <cellStyle name="40% - 强调文字颜色 4 11 2" xfId="960"/>
    <cellStyle name="20% - 强调文字颜色 1 2 5 2" xfId="961"/>
    <cellStyle name="20% - 强调文字颜色 3 10 2" xfId="962"/>
    <cellStyle name="20% - 强调文字颜色 1 2 6 4" xfId="963"/>
    <cellStyle name="60% - 强调文字颜色 4 2 6 3 2" xfId="964"/>
    <cellStyle name="常规 13 2 4 2 2" xfId="965"/>
    <cellStyle name="40% - 强调文字颜色 4 2 2 10 2" xfId="966"/>
    <cellStyle name="20% - 强调文字颜色 1 2 5 2 3" xfId="967"/>
    <cellStyle name="20% - 强调文字颜色 1 2 5 3" xfId="968"/>
    <cellStyle name="常规 4 2 6 3 3" xfId="969"/>
    <cellStyle name="40% - 强调文字颜色 1 2 2 6" xfId="970"/>
    <cellStyle name="20% - 强调文字颜色 1 2 5 3 2" xfId="971"/>
    <cellStyle name="常规 6 4 2 2 2 2 2 3 2 2" xfId="972"/>
    <cellStyle name="60% - 强调文字颜色 4 2 6 4 2" xfId="973"/>
    <cellStyle name="常规 2 2 2 2 3 4 2 2" xfId="974"/>
    <cellStyle name="常规 3 2 2 2 2 2 2 4" xfId="975"/>
    <cellStyle name="常规 13 2 4 3 2" xfId="976"/>
    <cellStyle name="40% - 强调文字颜色 4 2 2 11 2" xfId="977"/>
    <cellStyle name="常规 4 2 6 3 4" xfId="978"/>
    <cellStyle name="常规 3 2 3 2 3 2 2 2" xfId="979"/>
    <cellStyle name="常规 2 3 3 3 6 2" xfId="980"/>
    <cellStyle name="40% - 强调文字颜色 1 2 2 7" xfId="981"/>
    <cellStyle name="20% - 强调文字颜色 1 2 5 3 3" xfId="982"/>
    <cellStyle name="20% - 强调文字颜色 1 2 5 4" xfId="983"/>
    <cellStyle name="20% - 强调文字颜色 1 2 5 4 2" xfId="984"/>
    <cellStyle name="常规 10 2 2 2 3 2 3" xfId="985"/>
    <cellStyle name="常规 4 2 6 4 3" xfId="986"/>
    <cellStyle name="40% - 强调文字颜色 1 2 3 6" xfId="987"/>
    <cellStyle name="常规 3 2 2 2 2 2 3 3" xfId="988"/>
    <cellStyle name="20% - 强调文字颜色 5 2 2 2 3" xfId="989"/>
    <cellStyle name="常规 2 3 3 3 7 2" xfId="990"/>
    <cellStyle name="40% - 强调文字颜色 1 2 3 7" xfId="991"/>
    <cellStyle name="常规 2 2 2 2 3 4 3 2" xfId="992"/>
    <cellStyle name="常规 3 2 2 2 2 2 3 4" xfId="993"/>
    <cellStyle name="20% - 强调文字颜色 5 2 2 2 4" xfId="994"/>
    <cellStyle name="20% - 强调文字颜色 1 2 5 4 3" xfId="995"/>
    <cellStyle name="20% - 强调文字颜色 1 2 5 5" xfId="996"/>
    <cellStyle name="常规 3 2 2 2 8 2" xfId="997"/>
    <cellStyle name="常规 2 3 3 2 2 3 2 2" xfId="998"/>
    <cellStyle name="40% - 强调文字颜色 1 2 5 2 2" xfId="999"/>
    <cellStyle name="20% - 强调文字颜色 1 2 5 6" xfId="1000"/>
    <cellStyle name="常规 6 10 5 3 3" xfId="1001"/>
    <cellStyle name="40% - 强调文字颜色 4 12" xfId="1002"/>
    <cellStyle name="常规 4 5 3 2 4 2 2" xfId="1003"/>
    <cellStyle name="20% - 强调文字颜色 1 2 6" xfId="1004"/>
    <cellStyle name="20% - 强调文字颜色 3 11" xfId="1005"/>
    <cellStyle name="常规 15 6 5 3" xfId="1006"/>
    <cellStyle name="40% - 强调文字颜色 4 12 2" xfId="1007"/>
    <cellStyle name="20% - 强调文字颜色 1 2 6 2" xfId="1008"/>
    <cellStyle name="20% - 强调文字颜色 3 11 2" xfId="1009"/>
    <cellStyle name="40% - 强调文字颜色 3 2 2 3 2" xfId="1010"/>
    <cellStyle name="20% - 强调文字颜色 1 2 6 2 3" xfId="1011"/>
    <cellStyle name="常规 2 3 2 6 2 2 2" xfId="1012"/>
    <cellStyle name="常规 6 12 5 5 2 2" xfId="1013"/>
    <cellStyle name="20% - 强调文字颜色 1 5" xfId="1014"/>
    <cellStyle name="常规 26 2 6 3" xfId="1015"/>
    <cellStyle name="常规 31 2 6 3" xfId="1016"/>
    <cellStyle name="20% - 强调文字颜色 1 2 6 3 2" xfId="1017"/>
    <cellStyle name="60% - 强调文字颜色 4 2 2 2 7 2" xfId="1018"/>
    <cellStyle name="常规 2 5 4 2 3 2 2" xfId="1019"/>
    <cellStyle name="20% - 强调文字颜色 1 6" xfId="1020"/>
    <cellStyle name="40% - 强调文字颜色 3 2 2 4 2" xfId="1021"/>
    <cellStyle name="20% - 强调文字颜色 1 2 6 3 3" xfId="1022"/>
    <cellStyle name="60% - 强调文字颜色 4 2 2 2 8 2" xfId="1023"/>
    <cellStyle name="20% - 强调文字颜色 2 6" xfId="1024"/>
    <cellStyle name="常规 2 3 3 4 2 5 2" xfId="1025"/>
    <cellStyle name="40% - 强调文字颜色 3 2 7 2" xfId="1026"/>
    <cellStyle name="20% - 强调文字颜色 2 2 2 2" xfId="1027"/>
    <cellStyle name="常规 2 6 2 2 5 2 2" xfId="1028"/>
    <cellStyle name="注释 2 2 2 6 3" xfId="1029"/>
    <cellStyle name="常规 10 3 2 3 4 2 2" xfId="1030"/>
    <cellStyle name="40% - 强调文字颜色 3 2 2 5 2" xfId="1031"/>
    <cellStyle name="常规 9 2 3 7" xfId="1032"/>
    <cellStyle name="20% - 强调文字颜色 5 2 3 2 4" xfId="1033"/>
    <cellStyle name="20% - 强调文字颜色 1 2 6 4 3" xfId="1034"/>
    <cellStyle name="常规 3 2 2 2 4 2 2 2 2" xfId="1035"/>
    <cellStyle name="20% - 强调文字颜色 1 2 6 5" xfId="1036"/>
    <cellStyle name="常规 3 2 2 2 9 2" xfId="1037"/>
    <cellStyle name="常规 2 3 3 2 2 3 3 2" xfId="1038"/>
    <cellStyle name="解释性文本 2 3 2 2 2 2" xfId="1039"/>
    <cellStyle name="40% - 强调文字颜色 1 2 5 3 2" xfId="1040"/>
    <cellStyle name="20% - 强调文字颜色 1 2 6 6" xfId="1041"/>
    <cellStyle name="20% - 强调文字颜色 2 2 2 11 2" xfId="1042"/>
    <cellStyle name="40% - 强调文字颜色 4 13" xfId="1043"/>
    <cellStyle name="20% - 强调文字颜色 1 2 7" xfId="1044"/>
    <cellStyle name="20% - 强调文字颜色 3 12" xfId="1045"/>
    <cellStyle name="40% - 强调文字颜色 4 13 2" xfId="1046"/>
    <cellStyle name="常规 3 6 2 6" xfId="1047"/>
    <cellStyle name="20% - 强调文字颜色 1 2 7 2" xfId="1048"/>
    <cellStyle name="常规 21 2 2 2 3 2 3" xfId="1049"/>
    <cellStyle name="20% - 强调文字颜色 3 12 2" xfId="1050"/>
    <cellStyle name="40% - 强调文字颜色 4 2 5 4 2" xfId="1051"/>
    <cellStyle name="40% - 强调文字颜色 4 14" xfId="1052"/>
    <cellStyle name="20% - 强调文字颜色 1 2 8" xfId="1053"/>
    <cellStyle name="20% - 强调文字颜色 3 13" xfId="1054"/>
    <cellStyle name="40% - 强调文字颜色 4 14 2" xfId="1055"/>
    <cellStyle name="常规 3 6 3 6" xfId="1056"/>
    <cellStyle name="20% - 强调文字颜色 1 2 8 2" xfId="1057"/>
    <cellStyle name="20% - 强调文字颜色 3 13 2" xfId="1058"/>
    <cellStyle name="60% - 强调文字颜色 6 2 2 5 2" xfId="1059"/>
    <cellStyle name="40% - 强调文字颜色 4 2 6 4 3" xfId="1060"/>
    <cellStyle name="20% - 强调文字颜色 2 2 9" xfId="1061"/>
    <cellStyle name="40% - 强调文字颜色 4 20" xfId="1062"/>
    <cellStyle name="40% - 强调文字颜色 4 15" xfId="1063"/>
    <cellStyle name="40% - 强调文字颜色 4 2 5 4 3" xfId="1064"/>
    <cellStyle name="20% - 强调文字颜色 1 2 9" xfId="1065"/>
    <cellStyle name="20% - 强调文字颜色 3 14" xfId="1066"/>
    <cellStyle name="40% - 强调文字颜色 4 20 2" xfId="1067"/>
    <cellStyle name="40% - 强调文字颜色 4 15 2" xfId="1068"/>
    <cellStyle name="常规 2 2 4 6 3 2" xfId="1069"/>
    <cellStyle name="40% - 强调文字颜色 1 16" xfId="1070"/>
    <cellStyle name="常规 3 6 4 6" xfId="1071"/>
    <cellStyle name="20% - 强调文字颜色 1 2 9 2" xfId="1072"/>
    <cellStyle name="20% - 强调文字颜色 3 14 2" xfId="1073"/>
    <cellStyle name="强调文字颜色 2 2 2 2" xfId="1074"/>
    <cellStyle name="常规 6 10 3 2 5 2 2" xfId="1075"/>
    <cellStyle name="20% - 强调文字颜色 1 3" xfId="1076"/>
    <cellStyle name="40% - 强调文字颜色 3 2 2 2 8 3" xfId="1077"/>
    <cellStyle name="20% - 强调文字颜色 1 3 2" xfId="1078"/>
    <cellStyle name="20% - 强调文字颜色 1 4" xfId="1079"/>
    <cellStyle name="40% - 强调文字颜色 3 2 2 2 9 3" xfId="1080"/>
    <cellStyle name="20% - 强调文字颜色 1 4 2" xfId="1081"/>
    <cellStyle name="20% - 强调文字颜色 1 5 2" xfId="1082"/>
    <cellStyle name="20% - 强调文字颜色 1 6 2" xfId="1083"/>
    <cellStyle name="标题 3 2 2 5 2" xfId="1084"/>
    <cellStyle name="60% - 强调文字颜色 4 2 2 2 7 3" xfId="1085"/>
    <cellStyle name="常规 2 5 4 2 3 2 3" xfId="1086"/>
    <cellStyle name="20% - 强调文字颜色 1 7" xfId="1087"/>
    <cellStyle name="常规 70 2 2" xfId="1088"/>
    <cellStyle name="常规 10 11" xfId="1089"/>
    <cellStyle name="常规 65 2 2" xfId="1090"/>
    <cellStyle name="常规 6 6 2 3 2 4" xfId="1091"/>
    <cellStyle name="常规 6 12 2 2 3 3" xfId="1092"/>
    <cellStyle name="20% - 强调文字颜色 5 2 2 2 7" xfId="1093"/>
    <cellStyle name="20% - 强调文字颜色 1 7 2" xfId="1094"/>
    <cellStyle name="常规 10 2 4 3 6 2" xfId="1095"/>
    <cellStyle name="20% - 强调文字颜色 1 8" xfId="1096"/>
    <cellStyle name="20% - 强调文字颜色 1 8 2" xfId="1097"/>
    <cellStyle name="40% - 强调文字颜色 3 2 2 4 5" xfId="1098"/>
    <cellStyle name="20% - 强调文字颜色 2 6 2" xfId="1099"/>
    <cellStyle name="20% - 强调文字颜色 1 9" xfId="1100"/>
    <cellStyle name="20% - 强调文字颜色 2 2 2 2 2" xfId="1101"/>
    <cellStyle name="20% - 强调文字颜色 1 9 2" xfId="1102"/>
    <cellStyle name="20% - 强调文字颜色 2 2 2 2 2 2" xfId="1103"/>
    <cellStyle name="40% - 强调文字颜色 3 2 2 2 2 6" xfId="1104"/>
    <cellStyle name="常规 2 2 2 4 2 4" xfId="1105"/>
    <cellStyle name="40% - 强调文字颜色 3 11" xfId="1106"/>
    <cellStyle name="20% - 强调文字颜色 2 10" xfId="1107"/>
    <cellStyle name="常规 6 4 3 3 4 6" xfId="1108"/>
    <cellStyle name="常规 2 2 2 4 2 4 2" xfId="1109"/>
    <cellStyle name="40% - 强调文字颜色 3 11 2" xfId="1110"/>
    <cellStyle name="20% - 强调文字颜色 2 10 2" xfId="1111"/>
    <cellStyle name="常规 7 2 4 6 4 2" xfId="1112"/>
    <cellStyle name="60% - 强调文字颜色 2 2 4" xfId="1113"/>
    <cellStyle name="20% - 强调文字颜色 3 2 10 2" xfId="1114"/>
    <cellStyle name="常规 2 2 2 4 2 5" xfId="1115"/>
    <cellStyle name="40% - 强调文字颜色 3 12" xfId="1116"/>
    <cellStyle name="常规 7 4 4 2 3 3 2" xfId="1117"/>
    <cellStyle name="20% - 强调文字颜色 2 11" xfId="1118"/>
    <cellStyle name="常规 2 2 2 4 2 5 2" xfId="1119"/>
    <cellStyle name="40% - 强调文字颜色 3 12 2" xfId="1120"/>
    <cellStyle name="常规 7 4 4 2 3 3 2 2" xfId="1121"/>
    <cellStyle name="20% - 强调文字颜色 2 11 2" xfId="1122"/>
    <cellStyle name="40% - 强调文字颜色 4 2 2 2 10" xfId="1123"/>
    <cellStyle name="常规 4 2 4 4 2 2" xfId="1124"/>
    <cellStyle name="常规 2 2 2 4 2 6" xfId="1125"/>
    <cellStyle name="40% - 强调文字颜色 3 13" xfId="1126"/>
    <cellStyle name="常规 4 6 4 2 2" xfId="1127"/>
    <cellStyle name="常规 7 4 4 2 3 3 3" xfId="1128"/>
    <cellStyle name="20% - 强调文字颜色 2 12" xfId="1129"/>
    <cellStyle name="60% - 强调文字颜色 2 2 5 2" xfId="1130"/>
    <cellStyle name="20% - 强调文字颜色 2 2 3 3 2 3" xfId="1131"/>
    <cellStyle name="常规 4 2 4 4 2 2 2" xfId="1132"/>
    <cellStyle name="常规 2 2 2 4 2 6 2" xfId="1133"/>
    <cellStyle name="40% - 强调文字颜色 3 13 2" xfId="1134"/>
    <cellStyle name="常规 4 6 4 2 2 2" xfId="1135"/>
    <cellStyle name="常规 2 6 2 2 2 6" xfId="1136"/>
    <cellStyle name="20% - 强调文字颜色 2 12 2" xfId="1137"/>
    <cellStyle name="常规 4 2 4 4 2 3" xfId="1138"/>
    <cellStyle name="常规 2 2 2 4 2 7" xfId="1139"/>
    <cellStyle name="40% - 强调文字颜色 3 14" xfId="1140"/>
    <cellStyle name="常规 6 5 3 3 3 5 2" xfId="1141"/>
    <cellStyle name="常规 4 6 4 2 3" xfId="1142"/>
    <cellStyle name="20% - 强调文字颜色 2 13" xfId="1143"/>
    <cellStyle name="60% - 强调文字颜色 2 2 6 2" xfId="1144"/>
    <cellStyle name="20% - 强调文字颜色 2 2 3 3 3 3" xfId="1145"/>
    <cellStyle name="常规 2 2 2 4 2 7 2" xfId="1146"/>
    <cellStyle name="40% - 强调文字颜色 3 14 2" xfId="1147"/>
    <cellStyle name="常规 2 6 2 2 3 6" xfId="1148"/>
    <cellStyle name="20% - 强调文字颜色 2 13 2" xfId="1149"/>
    <cellStyle name="60% - 强调文字颜色 2 2 7 2" xfId="1150"/>
    <cellStyle name="常规 47 2 3 2 2 2" xfId="1151"/>
    <cellStyle name="常规 52 2 3 2 2 2" xfId="1152"/>
    <cellStyle name="40% - 强调文字颜色 1 2 2 2" xfId="1153"/>
    <cellStyle name="20% - 强调文字颜色 2 2 3 3 4 3" xfId="1154"/>
    <cellStyle name="40% - 强调文字颜色 3 20 2" xfId="1155"/>
    <cellStyle name="40% - 强调文字颜色 3 15 2" xfId="1156"/>
    <cellStyle name="20% - 强调文字颜色 2 14 2" xfId="1157"/>
    <cellStyle name="60% - 强调文字颜色 2 2 4 2 2" xfId="1158"/>
    <cellStyle name="常规 7 3 3 3 3 5 2 3" xfId="1159"/>
    <cellStyle name="常规 6 9 2 2 6 2 2" xfId="1160"/>
    <cellStyle name="常规 4 2 3 3 2 5 2" xfId="1161"/>
    <cellStyle name="40% - 强调文字颜色 3 16" xfId="1162"/>
    <cellStyle name="常规 4 5 3 2 5 2" xfId="1163"/>
    <cellStyle name="20% - 强调文字颜色 2 15" xfId="1164"/>
    <cellStyle name="20% - 强调文字颜色 2 20" xfId="1165"/>
    <cellStyle name="常规 4 2 3 3 2 5 2 2" xfId="1166"/>
    <cellStyle name="常规 2 3 3 4 2 9" xfId="1167"/>
    <cellStyle name="40% - 强调文字颜色 3 16 2" xfId="1168"/>
    <cellStyle name="20% - 强调文字颜色 2 15 2" xfId="1169"/>
    <cellStyle name="20% - 强调文字颜色 2 20 2" xfId="1170"/>
    <cellStyle name="20% - 强调文字颜色 2 2 6" xfId="1171"/>
    <cellStyle name="60% - 强调文字颜色 2 2 4 2 3" xfId="1172"/>
    <cellStyle name="常规 6 2 6 4 2 2" xfId="1173"/>
    <cellStyle name="常规 4 2 3 3 2 5 3" xfId="1174"/>
    <cellStyle name="常规 12 3 2 2" xfId="1175"/>
    <cellStyle name="40% - 强调文字颜色 3 17" xfId="1176"/>
    <cellStyle name="常规 3 2 2 4 2 2 3 2 2" xfId="1177"/>
    <cellStyle name="常规 3 2 2 3 2 7 3" xfId="1178"/>
    <cellStyle name="20% - 强调文字颜色 6 2 7 2" xfId="1179"/>
    <cellStyle name="20% - 强调文字颜色 2 16" xfId="1180"/>
    <cellStyle name="60% - 强调文字颜色 2 2 2 2 2 2 2" xfId="1181"/>
    <cellStyle name="常规 12 3 2 3" xfId="1182"/>
    <cellStyle name="常规 5 2 5 2 2 3 2 2" xfId="1183"/>
    <cellStyle name="常规 8 4 2 5 2 2" xfId="1184"/>
    <cellStyle name="40% - 强调文字颜色 3 18" xfId="1185"/>
    <cellStyle name="20% - 强调文字颜色 2 17" xfId="1186"/>
    <cellStyle name="40% - 强调文字颜色 3 2 2 2 9" xfId="1187"/>
    <cellStyle name="常规 12 3 2 3 2" xfId="1188"/>
    <cellStyle name="40% - 强调文字颜色 3 18 2" xfId="1189"/>
    <cellStyle name="常规 38 4 3 3" xfId="1190"/>
    <cellStyle name="常规 43 4 3 3" xfId="1191"/>
    <cellStyle name="20% - 强调文字颜色 2 17 2" xfId="1192"/>
    <cellStyle name="60% - 强调文字颜色 2 2 2 2 2 2 3" xfId="1193"/>
    <cellStyle name="常规 12 3 2 4" xfId="1194"/>
    <cellStyle name="40% - 强调文字颜色 3 19" xfId="1195"/>
    <cellStyle name="20% - 强调文字颜色 2 18" xfId="1196"/>
    <cellStyle name="常规 6 5 5 2 5 2" xfId="1197"/>
    <cellStyle name="常规 10 10 3 4 2 2" xfId="1198"/>
    <cellStyle name="20% - 强调文字颜色 2 19" xfId="1199"/>
    <cellStyle name="20% - 强调文字颜色 2 2" xfId="1200"/>
    <cellStyle name="常规 2 6 2 2 5" xfId="1201"/>
    <cellStyle name="20% - 强调文字颜色 2 2 5 4" xfId="1202"/>
    <cellStyle name="常规 4 2 2 2 4 2 2" xfId="1203"/>
    <cellStyle name="20% - 强调文字颜色 2 2 10" xfId="1204"/>
    <cellStyle name="常规 3 2 2 3 2 2 3 3" xfId="1205"/>
    <cellStyle name="20% - 强调文字颜色 6 2 2 2 3" xfId="1206"/>
    <cellStyle name="常规 10 2 3 2 3 2 3" xfId="1207"/>
    <cellStyle name="20% - 强调文字颜色 2 2 5 4 2" xfId="1208"/>
    <cellStyle name="常规 4 2 2 2 4 2 2 2" xfId="1209"/>
    <cellStyle name="20% - 强调文字颜色 2 2 10 2" xfId="1210"/>
    <cellStyle name="常规 6 4 2 2 2 2 7 2" xfId="1211"/>
    <cellStyle name="20% - 强调文字颜色 2 2 5 5" xfId="1212"/>
    <cellStyle name="20% - 强调文字颜色 5 9" xfId="1213"/>
    <cellStyle name="20% - 强调文字颜色 2 2 2 6 2" xfId="1214"/>
    <cellStyle name="20% - 强调文字颜色 2 2 2 3 3 2" xfId="1215"/>
    <cellStyle name="常规 2 4 7 4 2" xfId="1216"/>
    <cellStyle name="60% - 强调文字颜色 3 2 2 9 2" xfId="1217"/>
    <cellStyle name="常规 4 2 2 2 4 2 3" xfId="1218"/>
    <cellStyle name="20% - 强调文字颜色 2 2 11" xfId="1219"/>
    <cellStyle name="常规 10 2 2 3 2 2 2 3" xfId="1220"/>
    <cellStyle name="60% - 强调文字颜色 1 2 3 2 2 2" xfId="1221"/>
    <cellStyle name="常规 2 3 3 4 2 7" xfId="1222"/>
    <cellStyle name="40% - 强调文字颜色 3 2 9" xfId="1223"/>
    <cellStyle name="20% - 强调文字颜色 2 2 4" xfId="1224"/>
    <cellStyle name="20% - 强调文字颜色 2 2 11 2" xfId="1225"/>
    <cellStyle name="常规 2 4 2 2 2 2 2 2 2" xfId="1226"/>
    <cellStyle name="20% - 强调文字颜色 2 2 5 6" xfId="1227"/>
    <cellStyle name="常规 39 2 6 2 2" xfId="1228"/>
    <cellStyle name="常规 44 2 6 2 2" xfId="1229"/>
    <cellStyle name="60% - 强调文字颜色 1 2 6 2" xfId="1230"/>
    <cellStyle name="20% - 强调文字颜色 2 2 2 3 3 3" xfId="1231"/>
    <cellStyle name="常规 15 4 2 2 2" xfId="1232"/>
    <cellStyle name="常规 20 4 2 2 2" xfId="1233"/>
    <cellStyle name="20% - 强调文字颜色 2 2 12" xfId="1234"/>
    <cellStyle name="常规 6 2 3 2 10" xfId="1235"/>
    <cellStyle name="40% - 强调文字颜色 3 2 3 2 2 3" xfId="1236"/>
    <cellStyle name="常规 2 2 2" xfId="1237"/>
    <cellStyle name="40% - 强调文字颜色 2 2 2 2 2 5" xfId="1238"/>
    <cellStyle name="常规 15 4 2 2 2 2" xfId="1239"/>
    <cellStyle name="20% - 强调文字颜色 2 2 12 2" xfId="1240"/>
    <cellStyle name="常规 6 4 2 6 6" xfId="1241"/>
    <cellStyle name="60% - 强调文字颜色 1 2 2 5 2 3" xfId="1242"/>
    <cellStyle name="常规 2 2 6 11" xfId="1243"/>
    <cellStyle name="40% - 强调文字颜色 3 2 3 2 4 3" xfId="1244"/>
    <cellStyle name="常规 10 2 3 3 2 5 2 2" xfId="1245"/>
    <cellStyle name="常规 15 4 2 2 4 2" xfId="1246"/>
    <cellStyle name="20% - 强调文字颜色 2 2 14 2" xfId="1247"/>
    <cellStyle name="常规 2 3 3 4 2 5" xfId="1248"/>
    <cellStyle name="40% - 强调文字颜色 3 2 7" xfId="1249"/>
    <cellStyle name="20% - 强调文字颜色 2 2 2" xfId="1250"/>
    <cellStyle name="常规 2 6 2 2 5 2" xfId="1251"/>
    <cellStyle name="60% - 强调文字颜色 6 2 2 5 2 2" xfId="1252"/>
    <cellStyle name="常规 4 2 4 4 6" xfId="1253"/>
    <cellStyle name="常规 2 8 3 4 3" xfId="1254"/>
    <cellStyle name="常规 2 2 3 2 4 2 3 2" xfId="1255"/>
    <cellStyle name="输入 2 3 4 3" xfId="1256"/>
    <cellStyle name="20% - 强调文字颜色 2 2 2 10" xfId="1257"/>
    <cellStyle name="20% - 强调文字颜色 2 2 9 2" xfId="1258"/>
    <cellStyle name="常规 4 2 4 4 6 2" xfId="1259"/>
    <cellStyle name="常规 2 2 3 2 4 2 3 2 2" xfId="1260"/>
    <cellStyle name="20% - 强调文字颜色 2 2 2 10 2" xfId="1261"/>
    <cellStyle name="常规 4 2 4 4 7" xfId="1262"/>
    <cellStyle name="常规 2 2 3 2 4 2 3 3" xfId="1263"/>
    <cellStyle name="20% - 强调文字颜色 2 2 2 11" xfId="1264"/>
    <cellStyle name="标题 3 2 2 3 2 2" xfId="1265"/>
    <cellStyle name="常规 3 2 2 4 3 3 2 2" xfId="1266"/>
    <cellStyle name="60% - 强调文字颜色 6 2 2 5 2 3" xfId="1267"/>
    <cellStyle name="20% - 强调文字颜色 2 2 2 2 3 4 2" xfId="1268"/>
    <cellStyle name="常规 2 4 2 3 2 3 4 2" xfId="1269"/>
    <cellStyle name="20% - 强调文字颜色 4 2 2 4 3 2" xfId="1270"/>
    <cellStyle name="常规 2 3 4 2 4 5 2" xfId="1271"/>
    <cellStyle name="20% - 强调文字颜色 2 2 2 12" xfId="1272"/>
    <cellStyle name="常规 10 2 4 4 5 2" xfId="1273"/>
    <cellStyle name="20% - 强调文字颜色 2 2 2 2 7 2" xfId="1274"/>
    <cellStyle name="常规 3 2 2 3 2 3 7" xfId="1275"/>
    <cellStyle name="20% - 强调文字颜色 6 2 3 6" xfId="1276"/>
    <cellStyle name="20% - 强调文字颜色 2 2 2 2 2 4 3" xfId="1277"/>
    <cellStyle name="20% - 强调文字颜色 2 2 2 2 10" xfId="1278"/>
    <cellStyle name="常规 6 5 2 3 6 2 2" xfId="1279"/>
    <cellStyle name="20% - 强调文字颜色 2 2 2 2 2 3" xfId="1280"/>
    <cellStyle name="常规 10 2 4 4 4 2" xfId="1281"/>
    <cellStyle name="20% - 强调文字颜色 2 2 2 2 6 2" xfId="1282"/>
    <cellStyle name="40% - 强调文字颜色 2 2 2 3 3 2" xfId="1283"/>
    <cellStyle name="常规 3 2 2 3 2 2 7" xfId="1284"/>
    <cellStyle name="20% - 强调文字颜色 6 2 2 6" xfId="1285"/>
    <cellStyle name="常规 5 2 6 8" xfId="1286"/>
    <cellStyle name="20% - 强调文字颜色 2 2 2 2 2 3 3" xfId="1287"/>
    <cellStyle name="常规 3 3 3 8 2 2" xfId="1288"/>
    <cellStyle name="常规 3 2 2 3 2 3 6" xfId="1289"/>
    <cellStyle name="20% - 强调文字颜色 6 2 3 5" xfId="1290"/>
    <cellStyle name="20% - 强调文字颜色 2 2 2 2 2 4 2" xfId="1291"/>
    <cellStyle name="40% - 强调文字颜色 4 2 2 4 2" xfId="1292"/>
    <cellStyle name="20% - 强调文字颜色 2 2 6 3 3" xfId="1293"/>
    <cellStyle name="20% - 强调文字颜色 2 2 2 2 2 6" xfId="1294"/>
    <cellStyle name="60% - 强调文字颜色 5 2 3 3 2" xfId="1295"/>
    <cellStyle name="20% - 强调文字颜色 2 2 2 2 3" xfId="1296"/>
    <cellStyle name="40% - 强调文字颜色 5 2 2 5 2 3" xfId="1297"/>
    <cellStyle name="20% - 强调文字颜色 3 2 2 11" xfId="1298"/>
    <cellStyle name="60% - 强调文字颜色 5 2 3 3 2 2" xfId="1299"/>
    <cellStyle name="20% - 强调文字颜色 2 2 2 2 3 2" xfId="1300"/>
    <cellStyle name="常规 3 2 3 2 4 2 2 2" xfId="1301"/>
    <cellStyle name="常规 2 3 4 3 6 2" xfId="1302"/>
    <cellStyle name="40% - 强调文字颜色 2 2 2 7" xfId="1303"/>
    <cellStyle name="20% - 强调文字颜色 3 2 2 11 2" xfId="1304"/>
    <cellStyle name="40% - 强调文字颜色 5 2 3 8 3" xfId="1305"/>
    <cellStyle name="常规 4 2 2 2 4 4 2" xfId="1306"/>
    <cellStyle name="60% - 强调文字颜色 6 2 3 2 3 3" xfId="1307"/>
    <cellStyle name="常规 5 2 3 2 4 2 2" xfId="1308"/>
    <cellStyle name="常规 7 2 10 2" xfId="1309"/>
    <cellStyle name="常规 6 4 4 4 2" xfId="1310"/>
    <cellStyle name="60% - 强调文字颜色 5 2 2 2 3 5" xfId="1311"/>
    <cellStyle name="20% - 强调文字颜色 2 2 2 2 3 2 2" xfId="1312"/>
    <cellStyle name="20% - 强调文字颜色 2 2 2 8 2" xfId="1313"/>
    <cellStyle name="常规 5 2 3 2 4 2 3" xfId="1314"/>
    <cellStyle name="常规 7 2 10 3" xfId="1315"/>
    <cellStyle name="常规 6 4 4 4 3" xfId="1316"/>
    <cellStyle name="60% - 强调文字颜色 5 2 2 2 3 6" xfId="1317"/>
    <cellStyle name="40% - 强调文字颜色 2 2 2 4 2 2" xfId="1318"/>
    <cellStyle name="20% - 强调文字颜色 2 2 2 2 3 2 3" xfId="1319"/>
    <cellStyle name="常规 4 4 7 2 2" xfId="1320"/>
    <cellStyle name="常规 10 3 2 4 3 2" xfId="1321"/>
    <cellStyle name="60% - 强调文字颜色 5 2 2 7 2" xfId="1322"/>
    <cellStyle name="20% - 强调文字颜色 3 2 2 12" xfId="1323"/>
    <cellStyle name="60% - 强调文字颜色 5 2 3 3 2 3" xfId="1324"/>
    <cellStyle name="常规 39 2 5 2 2" xfId="1325"/>
    <cellStyle name="常规 44 2 5 2 2" xfId="1326"/>
    <cellStyle name="20% - 强调文字颜色 2 2 2 2 3 3" xfId="1327"/>
    <cellStyle name="40% - 强调文字颜色 5 2 3 9 3" xfId="1328"/>
    <cellStyle name="常规 4 2 2 2 4 5 2" xfId="1329"/>
    <cellStyle name="60% - 强调文字颜色 6 2 3 2 4 3" xfId="1330"/>
    <cellStyle name="20% - 强调文字颜色 6 19" xfId="1331"/>
    <cellStyle name="20% - 强调文字颜色 2 2 2 2 3 3 2" xfId="1332"/>
    <cellStyle name="40% - 强调文字颜色 4 2 3 2 2 2" xfId="1333"/>
    <cellStyle name="40% - 强调文字颜色 3 2 2 2 2 4" xfId="1334"/>
    <cellStyle name="20% - 强调文字颜色 2 2 2 9 2" xfId="1335"/>
    <cellStyle name="40% - 强调文字颜色 2 2 2 4 3 2" xfId="1336"/>
    <cellStyle name="20% - 强调文字颜色 2 2 2 2 3 3 3" xfId="1337"/>
    <cellStyle name="40% - 强调文字颜色 2 2 2 4 4 2" xfId="1338"/>
    <cellStyle name="20% - 强调文字颜色 2 2 2 2 3 4 3" xfId="1339"/>
    <cellStyle name="常规 10 3 3 3 4 2 2" xfId="1340"/>
    <cellStyle name="40% - 强调文字颜色 4 2 2 5 2" xfId="1341"/>
    <cellStyle name="20% - 强调文字颜色 6 2 3 2 4" xfId="1342"/>
    <cellStyle name="20% - 强调文字颜色 2 2 6 4 3" xfId="1343"/>
    <cellStyle name="20% - 强调文字颜色 2 2 2 2 3 6" xfId="1344"/>
    <cellStyle name="60% - 强调文字颜色 5 2 3 3 3" xfId="1345"/>
    <cellStyle name="常规 21 2 3 3 2 2 2" xfId="1346"/>
    <cellStyle name="常规 10 2 4 4 2" xfId="1347"/>
    <cellStyle name="20% - 强调文字颜色 2 2 2 2 4" xfId="1348"/>
    <cellStyle name="60% - 强调文字颜色 5 2 3 3 3 2" xfId="1349"/>
    <cellStyle name="常规 10 2 4 4 2 2" xfId="1350"/>
    <cellStyle name="20% - 强调文字颜色 2 2 2 2 4 2" xfId="1351"/>
    <cellStyle name="60% - 强调文字颜色 1 2 2 3 3" xfId="1352"/>
    <cellStyle name="20% - 强调文字颜色 3 2 2" xfId="1353"/>
    <cellStyle name="常规 2 6 2 3 5 2" xfId="1354"/>
    <cellStyle name="常规 2 3 3 5 2 5" xfId="1355"/>
    <cellStyle name="40% - 强调文字颜色 4 2 7" xfId="1356"/>
    <cellStyle name="60% - 强调文字颜色 5 2 3 3 3 3" xfId="1357"/>
    <cellStyle name="常规 10 2 4 4 2 3" xfId="1358"/>
    <cellStyle name="20% - 强调文字颜色 2 2 2 2 4 3" xfId="1359"/>
    <cellStyle name="常规 11 6 2 3 2 2 2" xfId="1360"/>
    <cellStyle name="常规 10 2 4 4 6 2" xfId="1361"/>
    <cellStyle name="20% - 强调文字颜色 2 2 2 2 8 2" xfId="1362"/>
    <cellStyle name="常规 7 3 3 3 2 4" xfId="1363"/>
    <cellStyle name="40% - 强调文字颜色 4 18 2" xfId="1364"/>
    <cellStyle name="常规 11 6 2 3 2 3" xfId="1365"/>
    <cellStyle name="常规 10 2 4 4 7" xfId="1366"/>
    <cellStyle name="20% - 强调文字颜色 2 2 2 2 9" xfId="1367"/>
    <cellStyle name="20% - 强调文字颜色 3 17 2" xfId="1368"/>
    <cellStyle name="20% - 强调文字颜色 2 2 2 2 9 2" xfId="1369"/>
    <cellStyle name="标题 3 2 2 6 2" xfId="1370"/>
    <cellStyle name="60% - 强调文字颜色 4 2 2 2 8 3" xfId="1371"/>
    <cellStyle name="20% - 强调文字颜色 2 7" xfId="1372"/>
    <cellStyle name="20% - 强调文字颜色 2 2 2 3" xfId="1373"/>
    <cellStyle name="常规 2 6 2 2 5 2 3" xfId="1374"/>
    <cellStyle name="20% - 强调文字颜色 2 2 2 3 2" xfId="1375"/>
    <cellStyle name="20% - 强调文字颜色 2 9" xfId="1376"/>
    <cellStyle name="常规 71 2 2" xfId="1377"/>
    <cellStyle name="40% - 强调文字颜色 3 2 2 5 5" xfId="1378"/>
    <cellStyle name="常规 15 11" xfId="1379"/>
    <cellStyle name="常规 66 2 2" xfId="1380"/>
    <cellStyle name="常规 6 6 2 4 2 4" xfId="1381"/>
    <cellStyle name="20% - 强调文字颜色 2 7 2" xfId="1382"/>
    <cellStyle name="60% - 强调文字颜色 2 2 2 3 3 3" xfId="1383"/>
    <cellStyle name="常规 6 5 2 3 2 2 2 2" xfId="1384"/>
    <cellStyle name="常规 6 8 8 2" xfId="1385"/>
    <cellStyle name="常规 6 4 2 2 2 2 4 2" xfId="1386"/>
    <cellStyle name="20% - 强调文字颜色 2 2 2 5" xfId="1387"/>
    <cellStyle name="20% - 强调文字颜色 2 2 2 3 2 2" xfId="1388"/>
    <cellStyle name="20% - 强调文字颜色 2 9 2" xfId="1389"/>
    <cellStyle name="常规 6 6 2 4 2 2 2 2" xfId="1390"/>
    <cellStyle name="常规 6 4 2 2 2 2 6 2" xfId="1391"/>
    <cellStyle name="20% - 强调文字颜色 2 2 4 5" xfId="1392"/>
    <cellStyle name="20% - 强调文字颜色 4 9" xfId="1393"/>
    <cellStyle name="常规 6 8 8 2 2" xfId="1394"/>
    <cellStyle name="常规 6 4 2 2 2 2 4 2 2" xfId="1395"/>
    <cellStyle name="20% - 强调文字颜色 2 2 2 5 2" xfId="1396"/>
    <cellStyle name="常规 10 3 2 5 2 2" xfId="1397"/>
    <cellStyle name="60% - 强调文字颜色 5 2 3 6 2" xfId="1398"/>
    <cellStyle name="常规 2 2 2 2 5 3 3" xfId="1399"/>
    <cellStyle name="常规 13 4 3 4" xfId="1400"/>
    <cellStyle name="20% - 强调文字颜色 5 2 2 10" xfId="1401"/>
    <cellStyle name="常规 25 2 3 3 2 2" xfId="1402"/>
    <cellStyle name="常规 30 2 3 3 2 2" xfId="1403"/>
    <cellStyle name="20% - 强调文字颜色 2 2 2 5 3" xfId="1404"/>
    <cellStyle name="常规 7 2 3 7 6 2" xfId="1405"/>
    <cellStyle name="60% - 强调文字颜色 1 2 5 2" xfId="1406"/>
    <cellStyle name="常规 6 5 2 3 7 2 2" xfId="1407"/>
    <cellStyle name="20% - 强调文字颜色 2 2 2 3 2 3" xfId="1408"/>
    <cellStyle name="常规 6 8 8 3" xfId="1409"/>
    <cellStyle name="常规 6 4 2 2 2 2 4 3" xfId="1410"/>
    <cellStyle name="20% - 强调文字颜色 2 2 2 6" xfId="1411"/>
    <cellStyle name="60% - 强调文字颜色 3 2 3 3 3 2" xfId="1412"/>
    <cellStyle name="60% - 强调文字颜色 5 2 3 4 2" xfId="1413"/>
    <cellStyle name="20% - 强调文字颜色 2 2 2 3 3" xfId="1414"/>
    <cellStyle name="60% - 强调文字颜色 3 2 3 3 3 3" xfId="1415"/>
    <cellStyle name="常规 6 5 3 3 3 2 2 2" xfId="1416"/>
    <cellStyle name="20% - 强调文字颜色 2 2 2 7" xfId="1417"/>
    <cellStyle name="适中 2 2 4 3 2 2" xfId="1418"/>
    <cellStyle name="60% - 强调文字颜色 5 2 3 4 3" xfId="1419"/>
    <cellStyle name="常规 10 2 4 5 2" xfId="1420"/>
    <cellStyle name="20% - 强调文字颜色 2 2 2 3 4" xfId="1421"/>
    <cellStyle name="20% - 强调文字颜色 2 8" xfId="1422"/>
    <cellStyle name="60% - 强调文字颜色 2 2 2 3 3 2" xfId="1423"/>
    <cellStyle name="20% - 强调文字颜色 2 2 2 4" xfId="1424"/>
    <cellStyle name="常规 6 4 2 2 2 2 5 3" xfId="1425"/>
    <cellStyle name="20% - 强调文字颜色 2 2 3 6" xfId="1426"/>
    <cellStyle name="60% - 强调文字颜色 3 2 3 3 4 2" xfId="1427"/>
    <cellStyle name="60% - 强调文字颜色 5 2 3 5 2" xfId="1428"/>
    <cellStyle name="40% - 强调文字颜色 2 10" xfId="1429"/>
    <cellStyle name="20% - 强调文字颜色 2 2 2 4 3" xfId="1430"/>
    <cellStyle name="20% - 强调文字颜色 2 2 3 6 2" xfId="1431"/>
    <cellStyle name="40% - 强调文字颜色 2 10 2" xfId="1432"/>
    <cellStyle name="20% - 强调文字颜色 2 2 2 4 3 2" xfId="1433"/>
    <cellStyle name="20% - 强调文字颜色 2 2 2 4 3 3" xfId="1434"/>
    <cellStyle name="20% - 强调文字颜色 2 2 2 4 4 3" xfId="1435"/>
    <cellStyle name="20% - 强调文字颜色 5 2 2 10 2" xfId="1436"/>
    <cellStyle name="常规 3 3 3 3 2 4 3" xfId="1437"/>
    <cellStyle name="20% - 强调文字颜色 2 2 2 5 3 2" xfId="1438"/>
    <cellStyle name="常规 2 4 2 4 2 6 2" xfId="1439"/>
    <cellStyle name="20% - 强调文字颜色 2 2 2 5 3 3" xfId="1440"/>
    <cellStyle name="20% - 强调文字颜色 5 2 2 11 2" xfId="1441"/>
    <cellStyle name="常规 3 3 3 3 2 5 3" xfId="1442"/>
    <cellStyle name="常规 10 2 4 7 2 2" xfId="1443"/>
    <cellStyle name="20% - 强调文字颜色 2 2 2 5 4 2" xfId="1444"/>
    <cellStyle name="常规 7 3 2 3 2 2 2 2" xfId="1445"/>
    <cellStyle name="20% - 强调文字颜色 2 2 2 5 4 3" xfId="1446"/>
    <cellStyle name="20% - 强调文字颜色 2 2 2 5 6" xfId="1447"/>
    <cellStyle name="常规 7 2 3 4 2 2 4 2 2" xfId="1448"/>
    <cellStyle name="20% - 强调文字颜色 2 2 6 5" xfId="1449"/>
    <cellStyle name="常规 6 4 3 2 2 3" xfId="1450"/>
    <cellStyle name="20% - 强调文字颜色 6 9" xfId="1451"/>
    <cellStyle name="20% - 强调文字颜色 2 2 2 7 2" xfId="1452"/>
    <cellStyle name="60% - 强调文字颜色 5 2 4 3 2" xfId="1453"/>
    <cellStyle name="20% - 强调文字颜色 2 2 3 2 3" xfId="1454"/>
    <cellStyle name="常规 2 3 4 4 3 6 2 2" xfId="1455"/>
    <cellStyle name="60% - 强调文字颜色 5 2 4 3 3" xfId="1456"/>
    <cellStyle name="常规 21 2 3 3 3 2 2" xfId="1457"/>
    <cellStyle name="常规 10 2 5 4 2" xfId="1458"/>
    <cellStyle name="20% - 强调文字颜色 2 2 3 2 4" xfId="1459"/>
    <cellStyle name="20% - 强调文字颜色 2 2 3 2 4 2" xfId="1460"/>
    <cellStyle name="常规 2 4 2 5 4 3" xfId="1461"/>
    <cellStyle name="常规 10 2 5 4 2 2" xfId="1462"/>
    <cellStyle name="常规 10 2 5 4 2 3" xfId="1463"/>
    <cellStyle name="20% - 强调文字颜色 2 2 3 2 4 3" xfId="1464"/>
    <cellStyle name="20% - 强调文字颜色 3 2 14 2" xfId="1465"/>
    <cellStyle name="60% - 强调文字颜色 5 2 6 3 2" xfId="1466"/>
    <cellStyle name="20% - 强调文字颜色 2 2 5 2 3" xfId="1467"/>
    <cellStyle name="20% - 强调文字颜色 2 2 3 3 2 2" xfId="1468"/>
    <cellStyle name="常规 2 4 2 6 2 3" xfId="1469"/>
    <cellStyle name="20% - 强调文字颜色 2 2 3 3 3" xfId="1470"/>
    <cellStyle name="常规 8 2 7 3" xfId="1471"/>
    <cellStyle name="常规 6 9 6 3 2 2" xfId="1472"/>
    <cellStyle name="60% - 强调文字颜色 5 2 6 4 2" xfId="1473"/>
    <cellStyle name="20% - 强调文字颜色 2 2 5 3 3" xfId="1474"/>
    <cellStyle name="20% - 强调文字颜色 2 2 3 3 3 2" xfId="1475"/>
    <cellStyle name="常规 10 2 5 5 2" xfId="1476"/>
    <cellStyle name="20% - 强调文字颜色 2 2 3 3 4" xfId="1477"/>
    <cellStyle name="常规 2 2 2 3 3 4 3 2" xfId="1478"/>
    <cellStyle name="常规 3 2 2 3 2 2 3 4" xfId="1479"/>
    <cellStyle name="20% - 强调文字颜色 6 2 2 2 4" xfId="1480"/>
    <cellStyle name="20% - 强调文字颜色 2 2 5 4 3" xfId="1481"/>
    <cellStyle name="常规 10 2 5 5 2 2" xfId="1482"/>
    <cellStyle name="20% - 强调文字颜色 2 2 3 3 4 2" xfId="1483"/>
    <cellStyle name="20% - 强调文字颜色 2 2 3 4 2" xfId="1484"/>
    <cellStyle name="20% - 强调文字颜色 2 2 3 4 3" xfId="1485"/>
    <cellStyle name="20% - 强调文字颜色 2 2 3 8 3" xfId="1486"/>
    <cellStyle name="40% - 强调文字颜色 4 2 3 3 2 3" xfId="1487"/>
    <cellStyle name="20% - 强调文字颜色 2 2 3 9 3" xfId="1488"/>
    <cellStyle name="常规 2 3 3 4 2 7 2" xfId="1489"/>
    <cellStyle name="40% - 强调文字颜色 3 2 9 2" xfId="1490"/>
    <cellStyle name="20% - 强调文字颜色 2 2 4 2" xfId="1491"/>
    <cellStyle name="20% - 强调文字颜色 2 2 4 3" xfId="1492"/>
    <cellStyle name="20% - 强调文字颜色 2 2 4 4" xfId="1493"/>
    <cellStyle name="常规 9 3 3 2 3 2" xfId="1494"/>
    <cellStyle name="60% - 强调文字颜色 1 2 3 2 2 3" xfId="1495"/>
    <cellStyle name="20% - 强调文字颜色 2 2 5" xfId="1496"/>
    <cellStyle name="20% - 强调文字颜色 2 2 5 2" xfId="1497"/>
    <cellStyle name="20% - 强调文字颜色 2 2 5 3" xfId="1498"/>
    <cellStyle name="20% - 强调文字颜色 2 2 6 2" xfId="1499"/>
    <cellStyle name="40% - 强调文字颜色 4 2 2 3 2" xfId="1500"/>
    <cellStyle name="20% - 强调文字颜色 2 2 6 2 3" xfId="1501"/>
    <cellStyle name="20% - 强调文字颜色 2 2 6 3" xfId="1502"/>
    <cellStyle name="20% - 强调文字颜色 3 2 2 10 2" xfId="1503"/>
    <cellStyle name="20% - 强调文字颜色 2 2 6 4" xfId="1504"/>
    <cellStyle name="常规 7 2 3 4 2 2 4 2 3" xfId="1505"/>
    <cellStyle name="20% - 强调文字颜色 2 2 6 6" xfId="1506"/>
    <cellStyle name="20% - 强调文字颜色 2 2 7" xfId="1507"/>
    <cellStyle name="40% - 强调文字颜色 4 2 6 4 2" xfId="1508"/>
    <cellStyle name="20% - 强调文字颜色 2 2 8" xfId="1509"/>
    <cellStyle name="20% - 强调文字颜色 2 3" xfId="1510"/>
    <cellStyle name="常规 2 6 2 2 6" xfId="1511"/>
    <cellStyle name="20% - 强调文字颜色 2 3 2" xfId="1512"/>
    <cellStyle name="常规 2 6 2 2 6 2" xfId="1513"/>
    <cellStyle name="20% - 强调文字颜色 2 4" xfId="1514"/>
    <cellStyle name="常规 2 6 2 2 7" xfId="1515"/>
    <cellStyle name="40% - 强调文字颜色 3 2 2 3 5" xfId="1516"/>
    <cellStyle name="20% - 强调文字颜色 2 5 2" xfId="1517"/>
    <cellStyle name="40% - 强调文字颜色 4 16" xfId="1518"/>
    <cellStyle name="常规 11 2 2 6 2" xfId="1519"/>
    <cellStyle name="20% - 强调文字颜色 3 20" xfId="1520"/>
    <cellStyle name="20% - 强调文字颜色 3 15" xfId="1521"/>
    <cellStyle name="40% - 强调文字颜色 4 16 2" xfId="1522"/>
    <cellStyle name="20% - 强调文字颜色 3 20 2" xfId="1523"/>
    <cellStyle name="20% - 强调文字颜色 3 15 2" xfId="1524"/>
    <cellStyle name="常规 12 3 7 2" xfId="1525"/>
    <cellStyle name="40% - 强调文字颜色 4 17" xfId="1526"/>
    <cellStyle name="常规 2 4 5 3 3 2" xfId="1527"/>
    <cellStyle name="20% - 强调文字颜色 3 16" xfId="1528"/>
    <cellStyle name="40% - 强调文字颜色 4 17 2" xfId="1529"/>
    <cellStyle name="常规 2 4 5 3 3 2 2" xfId="1530"/>
    <cellStyle name="20% - 强调文字颜色 3 16 2" xfId="1531"/>
    <cellStyle name="40% - 强调文字颜色 4 18" xfId="1532"/>
    <cellStyle name="常规 2 4 5 3 3 3" xfId="1533"/>
    <cellStyle name="20% - 强调文字颜色 3 17" xfId="1534"/>
    <cellStyle name="常规 7 2 4 3 2 7 2 2" xfId="1535"/>
    <cellStyle name="40% - 强调文字颜色 4 19" xfId="1536"/>
    <cellStyle name="20% - 强调文字颜色 3 18" xfId="1537"/>
    <cellStyle name="20% - 强调文字颜色 3 19" xfId="1538"/>
    <cellStyle name="20% - 强调文字颜色 3 2" xfId="1539"/>
    <cellStyle name="常规 2 6 2 3 5" xfId="1540"/>
    <cellStyle name="常规 2 3 4 2 2 3 3 2 2" xfId="1541"/>
    <cellStyle name="20% - 强调文字颜色 3 2 10" xfId="1542"/>
    <cellStyle name="40% - 强调文字颜色 2 2 2 9 2" xfId="1543"/>
    <cellStyle name="20% - 强调文字颜色 3 2 11" xfId="1544"/>
    <cellStyle name="常规 4 5 2 2 5" xfId="1545"/>
    <cellStyle name="20% - 强调文字颜色 3 2 11 2" xfId="1546"/>
    <cellStyle name="常规 15 4 7 2 2" xfId="1547"/>
    <cellStyle name="20% - 强调文字颜色 3 2 12" xfId="1548"/>
    <cellStyle name="常规 6 5 4 2 2 3 2 2" xfId="1549"/>
    <cellStyle name="40% - 强调文字颜色 6 2 10 2" xfId="1550"/>
    <cellStyle name="20% - 强调文字颜色 3 2 13" xfId="1551"/>
    <cellStyle name="40% - 强调文字颜色 5 2 2 5 2 2" xfId="1552"/>
    <cellStyle name="20% - 强调文字颜色 3 2 2 10" xfId="1553"/>
    <cellStyle name="60% - 强调文字颜色 1 2 2 3 3 2" xfId="1554"/>
    <cellStyle name="20% - 强调文字颜色 3 2 2 2" xfId="1555"/>
    <cellStyle name="常规 2 6 2 3 5 2 2" xfId="1556"/>
    <cellStyle name="常规 2 3 3 5 2 5 2" xfId="1557"/>
    <cellStyle name="40% - 强调文字颜色 4 2 7 2" xfId="1558"/>
    <cellStyle name="常规 10 2 2 2 2 2 2 2" xfId="1559"/>
    <cellStyle name="20% - 强调文字颜色 3 2 2 2 10" xfId="1560"/>
    <cellStyle name="解释性文本 2 2 9 2 2" xfId="1561"/>
    <cellStyle name="常规 3 2 3 8" xfId="1562"/>
    <cellStyle name="20% - 强调文字颜色 3 2 2 2 2" xfId="1563"/>
    <cellStyle name="常规 2 12 7" xfId="1564"/>
    <cellStyle name="常规 3 2 3 8 2" xfId="1565"/>
    <cellStyle name="常规 22 4 7 3" xfId="1566"/>
    <cellStyle name="20% - 强调文字颜色 3 2 2 2 2 2" xfId="1567"/>
    <cellStyle name="常规 3 2 3 8 2 2" xfId="1568"/>
    <cellStyle name="20% - 强调文字颜色 3 2 2 2 2 2 2" xfId="1569"/>
    <cellStyle name="标题 4 2 4 2 2" xfId="1570"/>
    <cellStyle name="20% - 强调文字颜色 3 2 2 2 2 2 3" xfId="1571"/>
    <cellStyle name="常规 6 6 2 3 6 2 2" xfId="1572"/>
    <cellStyle name="常规 3 2 3 8 3" xfId="1573"/>
    <cellStyle name="20% - 强调文字颜色 3 2 2 2 2 3" xfId="1574"/>
    <cellStyle name="常规 6 5 2 2 6" xfId="1575"/>
    <cellStyle name="20% - 强调文字颜色 3 2 2 2 2 3 2" xfId="1576"/>
    <cellStyle name="常规 6 5 2 2 7" xfId="1577"/>
    <cellStyle name="20% - 强调文字颜色 3 2 2 2 2 3 3" xfId="1578"/>
    <cellStyle name="20% - 强调文字颜色 4 2 3 2 2 2" xfId="1579"/>
    <cellStyle name="常规 3 2 7 4 2 2" xfId="1580"/>
    <cellStyle name="20% - 强调文字颜色 3 2 2 2 2 4" xfId="1581"/>
    <cellStyle name="常规 6 5 2 3 6" xfId="1582"/>
    <cellStyle name="20% - 强调文字颜色 3 2 2 2 2 4 2" xfId="1583"/>
    <cellStyle name="常规 6 5 2 3 7" xfId="1584"/>
    <cellStyle name="20% - 强调文字颜色 3 2 2 2 2 4 3" xfId="1585"/>
    <cellStyle name="20% - 强调文字颜色 4 2 3 2 2 3" xfId="1586"/>
    <cellStyle name="常规 5 2 2 2 3 3 2 2" xfId="1587"/>
    <cellStyle name="20% - 强调文字颜色 3 2 2 2 2 5" xfId="1588"/>
    <cellStyle name="常规 3 2 2 2 2 4 3 2 2" xfId="1589"/>
    <cellStyle name="20% - 强调文字颜色 3 2 2 2 2 6" xfId="1590"/>
    <cellStyle name="60% - 强调文字颜色 6 2 3 3 2" xfId="1591"/>
    <cellStyle name="常规 3 2 3 9" xfId="1592"/>
    <cellStyle name="20% - 强调文字颜色 3 2 2 2 3" xfId="1593"/>
    <cellStyle name="60% - 强调文字颜色 6 2 3 3 2 2" xfId="1594"/>
    <cellStyle name="常规 3 2 3 9 2" xfId="1595"/>
    <cellStyle name="适中 2 2 4" xfId="1596"/>
    <cellStyle name="20% - 强调文字颜色 3 2 2 2 3 2" xfId="1597"/>
    <cellStyle name="常规 3 2 3 9 2 2" xfId="1598"/>
    <cellStyle name="适中 2 2 4 2" xfId="1599"/>
    <cellStyle name="20% - 强调文字颜色 3 2 2 2 3 2 2" xfId="1600"/>
    <cellStyle name="适中 2 2 4 3" xfId="1601"/>
    <cellStyle name="20% - 强调文字颜色 3 2 2 2 3 2 3" xfId="1602"/>
    <cellStyle name="60% - 强调文字颜色 6 2 3 3 2 3" xfId="1603"/>
    <cellStyle name="常规 3 2 3 9 3" xfId="1604"/>
    <cellStyle name="适中 2 2 5" xfId="1605"/>
    <cellStyle name="20% - 强调文字颜色 3 2 2 2 3 3" xfId="1606"/>
    <cellStyle name="常规 6 5 3 2 6" xfId="1607"/>
    <cellStyle name="适中 2 2 5 2" xfId="1608"/>
    <cellStyle name="20% - 强调文字颜色 3 2 2 2 3 3 2" xfId="1609"/>
    <cellStyle name="常规 6 5 3 2 7" xfId="1610"/>
    <cellStyle name="适中 2 2 5 3" xfId="1611"/>
    <cellStyle name="20% - 强调文字颜色 3 2 2 2 3 3 3" xfId="1612"/>
    <cellStyle name="20% - 强调文字颜色 4 2 3 2 3 2" xfId="1613"/>
    <cellStyle name="适中 2 2 6" xfId="1614"/>
    <cellStyle name="20% - 强调文字颜色 3 2 2 2 3 4" xfId="1615"/>
    <cellStyle name="常规 6 5 3 3 6" xfId="1616"/>
    <cellStyle name="适中 2 2 6 2" xfId="1617"/>
    <cellStyle name="20% - 强调文字颜色 3 2 2 2 3 4 2" xfId="1618"/>
    <cellStyle name="常规 6 5 3 3 7" xfId="1619"/>
    <cellStyle name="适中 2 2 6 3" xfId="1620"/>
    <cellStyle name="20% - 强调文字颜色 3 2 2 2 3 4 3" xfId="1621"/>
    <cellStyle name="20% - 强调文字颜色 4 2 3 2 3 3" xfId="1622"/>
    <cellStyle name="适中 2 2 7" xfId="1623"/>
    <cellStyle name="20% - 强调文字颜色 3 2 2 2 3 5" xfId="1624"/>
    <cellStyle name="适中 2 2 8" xfId="1625"/>
    <cellStyle name="20% - 强调文字颜色 3 2 2 2 3 6" xfId="1626"/>
    <cellStyle name="60% - 强调文字颜色 6 2 3 3 3" xfId="1627"/>
    <cellStyle name="常规 21 2 4 3 2 2 2" xfId="1628"/>
    <cellStyle name="20% - 强调文字颜色 3 2 2 2 4" xfId="1629"/>
    <cellStyle name="60% - 强调文字颜色 6 2 3 3 3 2" xfId="1630"/>
    <cellStyle name="适中 2 3 4" xfId="1631"/>
    <cellStyle name="20% - 强调文字颜色 3 2 2 2 4 2" xfId="1632"/>
    <cellStyle name="60% - 强调文字颜色 6 2 3 3 3 3" xfId="1633"/>
    <cellStyle name="适中 2 3 5" xfId="1634"/>
    <cellStyle name="20% - 强调文字颜色 3 2 2 2 4 3" xfId="1635"/>
    <cellStyle name="60% - 强调文字颜色 6 2 3 3 4" xfId="1636"/>
    <cellStyle name="20% - 强调文字颜色 3 2 2 2 5" xfId="1637"/>
    <cellStyle name="常规 12 5 5 2" xfId="1638"/>
    <cellStyle name="常规 2 4 10" xfId="1639"/>
    <cellStyle name="60% - 强调文字颜色 6 2 3 3 4 2" xfId="1640"/>
    <cellStyle name="适中 2 4 4" xfId="1641"/>
    <cellStyle name="20% - 强调文字颜色 3 2 2 2 5 2" xfId="1642"/>
    <cellStyle name="常规 2 4 10 2" xfId="1643"/>
    <cellStyle name="60% - 强调文字颜色 6 2 3 3 5" xfId="1644"/>
    <cellStyle name="常规 6 10 2 2 3 2" xfId="1645"/>
    <cellStyle name="20% - 强调文字颜色 3 2 2 2 6" xfId="1646"/>
    <cellStyle name="常规 2 4 11" xfId="1647"/>
    <cellStyle name="常规 6 10 2 2 3 2 2" xfId="1648"/>
    <cellStyle name="适中 2 5 4" xfId="1649"/>
    <cellStyle name="20% - 强调文字颜色 3 2 2 2 6 2" xfId="1650"/>
    <cellStyle name="常规 2 4 11 2" xfId="1651"/>
    <cellStyle name="常规 2 2 2 3 2 2 6 2" xfId="1652"/>
    <cellStyle name="60% - 强调文字颜色 6 2 3 3 6" xfId="1653"/>
    <cellStyle name="常规 6 10 2 2 3 3" xfId="1654"/>
    <cellStyle name="20% - 强调文字颜色 3 2 2 2 7" xfId="1655"/>
    <cellStyle name="常规 2 4 12" xfId="1656"/>
    <cellStyle name="常规 6 10 2 2 3 4" xfId="1657"/>
    <cellStyle name="常规 2 2 2 2 2 3 2 5 2" xfId="1658"/>
    <cellStyle name="20% - 强调文字颜色 3 2 2 2 8" xfId="1659"/>
    <cellStyle name="常规 6 10 2 2 3 4 2" xfId="1660"/>
    <cellStyle name="常规 2 2 2 2 2 3 2 5 2 2" xfId="1661"/>
    <cellStyle name="20% - 强调文字颜色 3 2 2 2 8 2" xfId="1662"/>
    <cellStyle name="20% - 强调文字颜色 3 2 2 2 8 3" xfId="1663"/>
    <cellStyle name="常规 6 10 2 2 3 5" xfId="1664"/>
    <cellStyle name="常规 2 2 2 2 2 3 2 5 3" xfId="1665"/>
    <cellStyle name="20% - 强调文字颜色 3 2 2 2 9" xfId="1666"/>
    <cellStyle name="20% - 强调文字颜色 3 2 2 2 9 2" xfId="1667"/>
    <cellStyle name="20% - 强调文字颜色 3 2 2 2 9 3" xfId="1668"/>
    <cellStyle name="常规 9 3 2 3 4 2" xfId="1669"/>
    <cellStyle name="60% - 强调文字颜色 1 2 2 3 3 3" xfId="1670"/>
    <cellStyle name="20% - 强调文字颜色 3 2 2 3" xfId="1671"/>
    <cellStyle name="60% - 强调文字颜色 1 2 2 2 9" xfId="1672"/>
    <cellStyle name="40% - 强调文字颜色 5 2 5 6" xfId="1673"/>
    <cellStyle name="常规 3 2 4 8" xfId="1674"/>
    <cellStyle name="常规 9 3 2 3 4 2 2" xfId="1675"/>
    <cellStyle name="20% - 强调文字颜色 3 2 2 3 2" xfId="1676"/>
    <cellStyle name="常规 3 2 4 8 2" xfId="1677"/>
    <cellStyle name="20% - 强调文字颜色 3 2 2 3 2 2" xfId="1678"/>
    <cellStyle name="常规 6 2 3 3 3 3" xfId="1679"/>
    <cellStyle name="标题 5 6 2" xfId="1680"/>
    <cellStyle name="常规 6 6 2 3 7 2 2" xfId="1681"/>
    <cellStyle name="常规 6 2 2 2 2 2 2 2" xfId="1682"/>
    <cellStyle name="20% - 强调文字颜色 3 2 2 3 2 3" xfId="1683"/>
    <cellStyle name="60% - 强调文字颜色 6 2 3 4 2" xfId="1684"/>
    <cellStyle name="常规 3 2 4 9" xfId="1685"/>
    <cellStyle name="20% - 强调文字颜色 3 2 2 3 3" xfId="1686"/>
    <cellStyle name="20% - 强调文字颜色 3 2 2 3 3 2" xfId="1687"/>
    <cellStyle name="常规 6 2 3 3 4 3" xfId="1688"/>
    <cellStyle name="标题 5 7 2" xfId="1689"/>
    <cellStyle name="常规 6 2 2 2 2 2 3 2" xfId="1690"/>
    <cellStyle name="常规 11 10 2" xfId="1691"/>
    <cellStyle name="20% - 强调文字颜色 3 2 2 3 3 3" xfId="1692"/>
    <cellStyle name="60% - 强调文字颜色 6 2 3 4 3" xfId="1693"/>
    <cellStyle name="20% - 强调文字颜色 3 2 2 3 4" xfId="1694"/>
    <cellStyle name="60% - 强调文字颜色 3 2 10" xfId="1695"/>
    <cellStyle name="20% - 强调文字颜色 3 2 2 3 5" xfId="1696"/>
    <cellStyle name="常规 12 5 6 2" xfId="1697"/>
    <cellStyle name="60% - 强调文字颜色 3 2 11" xfId="1698"/>
    <cellStyle name="常规 2 2 6 6" xfId="1699"/>
    <cellStyle name="60% - 强调文字颜色 2 2 3 3 3 2" xfId="1700"/>
    <cellStyle name="60% - 强调文字颜色 3 2 5 3 2" xfId="1701"/>
    <cellStyle name="常规 9 3 2 3 4 3" xfId="1702"/>
    <cellStyle name="20% - 强调文字颜色 3 2 2 4" xfId="1703"/>
    <cellStyle name="40% - 强调文字颜色 5 2 6 6" xfId="1704"/>
    <cellStyle name="20% - 强调文字颜色 3 2 8" xfId="1705"/>
    <cellStyle name="常规 3 2 5 8" xfId="1706"/>
    <cellStyle name="20% - 强调文字颜色 3 2 2 4 2" xfId="1707"/>
    <cellStyle name="常规 4 3 4 3 6" xfId="1708"/>
    <cellStyle name="常规 3 2 5 2 4 2 2" xfId="1709"/>
    <cellStyle name="常规 2 9 3 3 3" xfId="1710"/>
    <cellStyle name="40% - 强调文字颜色 6 2 2 2 3 6" xfId="1711"/>
    <cellStyle name="常规 2 2 3 2 5 2 2 2" xfId="1712"/>
    <cellStyle name="常规 5 2 2 4 3 4" xfId="1713"/>
    <cellStyle name="常规 7 2 2 6 3" xfId="1714"/>
    <cellStyle name="20% - 强调文字颜色 3 2 8 2" xfId="1715"/>
    <cellStyle name="常规 3 2 5 8 2" xfId="1716"/>
    <cellStyle name="20% - 强调文字颜色 3 2 2 4 2 2" xfId="1717"/>
    <cellStyle name="常规 6 2 2 2 2 3 2 2" xfId="1718"/>
    <cellStyle name="20% - 强调文字颜色 3 2 2 4 2 3" xfId="1719"/>
    <cellStyle name="60% - 强调文字颜色 6 2 3 5 2" xfId="1720"/>
    <cellStyle name="20% - 强调文字颜色 3 2 9" xfId="1721"/>
    <cellStyle name="常规 3 2 5 9" xfId="1722"/>
    <cellStyle name="20% - 强调文字颜色 3 2 2 4 3" xfId="1723"/>
    <cellStyle name="常规 7 2 2 7 3" xfId="1724"/>
    <cellStyle name="20% - 强调文字颜色 3 2 9 2" xfId="1725"/>
    <cellStyle name="20% - 强调文字颜色 3 2 2 4 3 2" xfId="1726"/>
    <cellStyle name="常规 6 2 2 2 2 3 3 2" xfId="1727"/>
    <cellStyle name="20% - 强调文字颜色 3 2 2 4 3 3" xfId="1728"/>
    <cellStyle name="40% - 强调文字颜色 2 2 10" xfId="1729"/>
    <cellStyle name="20% - 强调文字颜色 3 2 2 4 4" xfId="1730"/>
    <cellStyle name="40% - 强调文字颜色 2 2 10 2" xfId="1731"/>
    <cellStyle name="20% - 强调文字颜色 3 2 2 4 4 2" xfId="1732"/>
    <cellStyle name="常规 6 2 2 2 2 3 4 2" xfId="1733"/>
    <cellStyle name="20% - 强调文字颜色 3 2 2 4 4 3" xfId="1734"/>
    <cellStyle name="40% - 强调文字颜色 2 2 11" xfId="1735"/>
    <cellStyle name="20% - 强调文字颜色 3 2 2 4 5" xfId="1736"/>
    <cellStyle name="40% - 强调文字颜色 4 2 2 3 2 2" xfId="1737"/>
    <cellStyle name="40% - 强调文字颜色 2 2 12" xfId="1738"/>
    <cellStyle name="解释性文本 2 2 4 3 2 2" xfId="1739"/>
    <cellStyle name="常规 6 10 2 2 5 2" xfId="1740"/>
    <cellStyle name="20% - 强调文字颜色 3 2 2 4 6" xfId="1741"/>
    <cellStyle name="60% - 强调文字颜色 2 2 3 3 3 3" xfId="1742"/>
    <cellStyle name="常规 6 5 2 3 3 2 2 2" xfId="1743"/>
    <cellStyle name="常规 2 2 6 7" xfId="1744"/>
    <cellStyle name="60% - 强调文字颜色 3 2 5 3 3" xfId="1745"/>
    <cellStyle name="常规 6 4 2 2 3 2 4 2" xfId="1746"/>
    <cellStyle name="常规 3 4 2 2 2 2 2" xfId="1747"/>
    <cellStyle name="20% - 强调文字颜色 3 2 2 5" xfId="1748"/>
    <cellStyle name="20% - 强调文字颜色 4 2 2 6" xfId="1749"/>
    <cellStyle name="常规 2 2 6 7 2" xfId="1750"/>
    <cellStyle name="常规 6 4 2 2 3 2 4 2 2" xfId="1751"/>
    <cellStyle name="常规 3 4 2 2 2 2 2 2" xfId="1752"/>
    <cellStyle name="20% - 强调文字颜色 3 2 2 5 2" xfId="1753"/>
    <cellStyle name="常规 3 3 2 2 2 2 5" xfId="1754"/>
    <cellStyle name="常规 3 2 6 8" xfId="1755"/>
    <cellStyle name="20% - 强调文字颜色 4 2 2 6 2" xfId="1756"/>
    <cellStyle name="常规 3 3 3 2 2 3 5" xfId="1757"/>
    <cellStyle name="常规 2 2 8 2 2 2 3" xfId="1758"/>
    <cellStyle name="20% - 强调文字颜色 3 2 2 5 2 2" xfId="1759"/>
    <cellStyle name="常规 3 3 2 2 2 2 5 2" xfId="1760"/>
    <cellStyle name="常规 6 2 2 2 2 4 2 2" xfId="1761"/>
    <cellStyle name="20% - 强调文字颜色 3 2 2 5 2 3" xfId="1762"/>
    <cellStyle name="常规 3 3 2 2 2 2 5 3" xfId="1763"/>
    <cellStyle name="常规 10 4 2 5 2 2" xfId="1764"/>
    <cellStyle name="60% - 强调文字颜色 6 2 3 6 2" xfId="1765"/>
    <cellStyle name="60% - 强调文字颜色 1 2" xfId="1766"/>
    <cellStyle name="20% - 强调文字颜色 4 2 2 7" xfId="1767"/>
    <cellStyle name="20% - 强调文字颜色 3 2 2 5 3" xfId="1768"/>
    <cellStyle name="常规 3 3 2 2 2 2 6" xfId="1769"/>
    <cellStyle name="常规 7 2 3 7 3" xfId="1770"/>
    <cellStyle name="60% - 强调文字颜色 1 2 2" xfId="1771"/>
    <cellStyle name="常规 2 2 8 2 2 3 3" xfId="1772"/>
    <cellStyle name="20% - 强调文字颜色 4 2 2 7 2" xfId="1773"/>
    <cellStyle name="20% - 强调文字颜色 3 2 2 5 3 2" xfId="1774"/>
    <cellStyle name="常规 3 3 2 2 2 2 6 2" xfId="1775"/>
    <cellStyle name="常规 7 2 3 7 4" xfId="1776"/>
    <cellStyle name="60% - 强调文字颜色 1 2 3" xfId="1777"/>
    <cellStyle name="常规 6 2 2 2 2 4 3 2" xfId="1778"/>
    <cellStyle name="20% - 强调文字颜色 3 2 2 5 3 3" xfId="1779"/>
    <cellStyle name="常规 2 19" xfId="1780"/>
    <cellStyle name="常规 2 24" xfId="1781"/>
    <cellStyle name="常规 6 2 2 2 2 4 4 2" xfId="1782"/>
    <cellStyle name="常规 7 3 3 3 2 2 2 2" xfId="1783"/>
    <cellStyle name="20% - 强调文字颜色 3 2 2 5 4 3" xfId="1784"/>
    <cellStyle name="常规 6 4 2 2 3 2 4 3" xfId="1785"/>
    <cellStyle name="常规 3 4 2 2 2 2 3" xfId="1786"/>
    <cellStyle name="20% - 强调文字颜色 3 2 2 6" xfId="1787"/>
    <cellStyle name="20% - 强调文字颜色 4 2 3 6" xfId="1788"/>
    <cellStyle name="常规 2 2 6 8 2" xfId="1789"/>
    <cellStyle name="20% - 强调文字颜色 3 2 2 6 2" xfId="1790"/>
    <cellStyle name="常规 3 3 2 2 2 3 5" xfId="1791"/>
    <cellStyle name="常规 6 5 3 3 4 2 2 2" xfId="1792"/>
    <cellStyle name="20% - 强调文字颜色 3 2 2 7" xfId="1793"/>
    <cellStyle name="20% - 强调文字颜色 3 2 2 7 2" xfId="1794"/>
    <cellStyle name="常规 3 4 3 2 2 2 2 2" xfId="1795"/>
    <cellStyle name="20% - 强调文字颜色 3 2 2 8" xfId="1796"/>
    <cellStyle name="20% - 强调文字颜色 4 2 5 6" xfId="1797"/>
    <cellStyle name="20% - 强调文字颜色 3 2 2 8 2" xfId="1798"/>
    <cellStyle name="常规 10 10 5 2" xfId="1799"/>
    <cellStyle name="常规 3 6 2 4 2 2 2" xfId="1800"/>
    <cellStyle name="20% - 强调文字颜色 3 2 2 9" xfId="1801"/>
    <cellStyle name="常规 10 10 5 2 2" xfId="1802"/>
    <cellStyle name="20% - 强调文字颜色 4 2 6 6" xfId="1803"/>
    <cellStyle name="20% - 强调文字颜色 3 2 2 9 2" xfId="1804"/>
    <cellStyle name="常规 5 7 5 2 2" xfId="1805"/>
    <cellStyle name="60% - 强调文字颜色 1 2 2 3 4" xfId="1806"/>
    <cellStyle name="20% - 强调文字颜色 3 2 3" xfId="1807"/>
    <cellStyle name="常规 2 6 2 3 5 3" xfId="1808"/>
    <cellStyle name="常规 4 3 5 5 2 2" xfId="1809"/>
    <cellStyle name="常规 2 3 3 5 2 6" xfId="1810"/>
    <cellStyle name="40% - 强调文字颜色 4 2 8" xfId="1811"/>
    <cellStyle name="20% - 强调文字颜色 3 2 3 10" xfId="1812"/>
    <cellStyle name="常规 2 3 3 5 2 6 2" xfId="1813"/>
    <cellStyle name="40% - 强调文字颜色 4 2 8 2" xfId="1814"/>
    <cellStyle name="20% - 强调文字颜色 3 2 3 2" xfId="1815"/>
    <cellStyle name="常规 3 3 3 8" xfId="1816"/>
    <cellStyle name="20% - 强调文字颜色 3 2 3 2 2" xfId="1817"/>
    <cellStyle name="60% - 强调文字颜色 6 2 4 3 2" xfId="1818"/>
    <cellStyle name="常规 3 3 3 9" xfId="1819"/>
    <cellStyle name="20% - 强调文字颜色 3 2 3 2 3" xfId="1820"/>
    <cellStyle name="60% - 强调文字颜色 6 2 4 3 3" xfId="1821"/>
    <cellStyle name="常规 4 2 6 3 2 2" xfId="1822"/>
    <cellStyle name="常规 2 2 4 3 2 6" xfId="1823"/>
    <cellStyle name="40% - 强调文字颜色 1 2 2 5 2" xfId="1824"/>
    <cellStyle name="20% - 强调文字颜色 3 2 3 2 4" xfId="1825"/>
    <cellStyle name="常规 4 2 6 3 2 2 2" xfId="1826"/>
    <cellStyle name="常规 2 2 4 3 2 6 2" xfId="1827"/>
    <cellStyle name="40% - 强调文字颜色 1 2 2 5 2 2" xfId="1828"/>
    <cellStyle name="20% - 强调文字颜色 3 2 3 2 4 2" xfId="1829"/>
    <cellStyle name="常规 2 2 4 3 2 6 3" xfId="1830"/>
    <cellStyle name="40% - 强调文字颜色 1 2 2 5 2 3" xfId="1831"/>
    <cellStyle name="20% - 强调文字颜色 3 2 3 2 4 3" xfId="1832"/>
    <cellStyle name="常规 6 4 2 4 2 2" xfId="1833"/>
    <cellStyle name="常规 5 2 3 2 2 2 2 2" xfId="1834"/>
    <cellStyle name="常规 4 2 6 3 2 3" xfId="1835"/>
    <cellStyle name="常规 2 2 4 3 2 7" xfId="1836"/>
    <cellStyle name="40% - 强调文字颜色 1 2 2 5 3" xfId="1837"/>
    <cellStyle name="20% - 强调文字颜色 3 2 3 2 5" xfId="1838"/>
    <cellStyle name="常规 2 9 10" xfId="1839"/>
    <cellStyle name="常规 6 4 2 4 2 3" xfId="1840"/>
    <cellStyle name="常规 5 2 3 2 2 2 2 3" xfId="1841"/>
    <cellStyle name="常规 2 2 4 3 2 8" xfId="1842"/>
    <cellStyle name="常规 3 2 2 3 2 3 2 2 2" xfId="1843"/>
    <cellStyle name="40% - 强调文字颜色 1 2 2 5 4" xfId="1844"/>
    <cellStyle name="常规 6 10 2 3 3 2" xfId="1845"/>
    <cellStyle name="20% - 强调文字颜色 3 2 3 2 6" xfId="1846"/>
    <cellStyle name="常规 2 9 11" xfId="1847"/>
    <cellStyle name="常规 9 3 2 3 5 2" xfId="1848"/>
    <cellStyle name="20% - 强调文字颜色 3 2 3 3" xfId="1849"/>
    <cellStyle name="常规 3 3 4 8" xfId="1850"/>
    <cellStyle name="20% - 强调文字颜色 3 2 3 3 2" xfId="1851"/>
    <cellStyle name="60% - 强调文字颜色 1 2 5 3" xfId="1852"/>
    <cellStyle name="常规 3 3 4 8 2" xfId="1853"/>
    <cellStyle name="20% - 强调文字颜色 3 2 3 3 2 2" xfId="1854"/>
    <cellStyle name="常规 6 5 6 2 2" xfId="1855"/>
    <cellStyle name="60% - 强调文字颜色 1 2 5 4" xfId="1856"/>
    <cellStyle name="常规 6 2 2 2 3 2 2 2" xfId="1857"/>
    <cellStyle name="20% - 强调文字颜色 3 2 3 3 2 3" xfId="1858"/>
    <cellStyle name="常规 3 3 4 9" xfId="1859"/>
    <cellStyle name="20% - 强调文字颜色 3 2 3 3 3" xfId="1860"/>
    <cellStyle name="60% - 强调文字颜色 1 2 6 3" xfId="1861"/>
    <cellStyle name="20% - 强调文字颜色 3 2 3 3 3 2" xfId="1862"/>
    <cellStyle name="常规 6 5 6 3 2" xfId="1863"/>
    <cellStyle name="60% - 强调文字颜色 1 2 6 4" xfId="1864"/>
    <cellStyle name="常规 6 2 2 2 3 2 3 2" xfId="1865"/>
    <cellStyle name="常规 21 10 2" xfId="1866"/>
    <cellStyle name="20% - 强调文字颜色 3 2 3 3 3 3" xfId="1867"/>
    <cellStyle name="常规 4 2 6 3 3 2" xfId="1868"/>
    <cellStyle name="常规 2 2 4 3 3 6" xfId="1869"/>
    <cellStyle name="40% - 强调文字颜色 1 2 2 6 2" xfId="1870"/>
    <cellStyle name="20% - 强调文字颜色 3 2 3 3 4" xfId="1871"/>
    <cellStyle name="20% - 强调文字颜色 3 2 3 3 4 2" xfId="1872"/>
    <cellStyle name="常规 6 2 2 2 3 2 4 2" xfId="1873"/>
    <cellStyle name="常规 21 11 2" xfId="1874"/>
    <cellStyle name="20% - 强调文字颜色 3 2 3 3 4 3" xfId="1875"/>
    <cellStyle name="常规 2 2 7 5 5" xfId="1876"/>
    <cellStyle name="40% - 强调文字颜色 2 2 2 2 2 2 2" xfId="1877"/>
    <cellStyle name="20% - 强调文字颜色 3 2 3 3 5" xfId="1878"/>
    <cellStyle name="常规 8 3 7 2 2" xfId="1879"/>
    <cellStyle name="常规 2 2 7 5 6" xfId="1880"/>
    <cellStyle name="40% - 强调文字颜色 2 2 2 2 2 2 3" xfId="1881"/>
    <cellStyle name="常规 6 10 2 3 4 2" xfId="1882"/>
    <cellStyle name="20% - 强调文字颜色 3 2 3 3 6" xfId="1883"/>
    <cellStyle name="常规 6 7 6 2 2 2" xfId="1884"/>
    <cellStyle name="常规 2 2 7 6" xfId="1885"/>
    <cellStyle name="60% - 强调文字颜色 2 2 3 3 4 2" xfId="1886"/>
    <cellStyle name="60% - 强调文字颜色 3 2 5 4 2" xfId="1887"/>
    <cellStyle name="20% - 强调文字颜色 3 2 3 4" xfId="1888"/>
    <cellStyle name="常规 3 3 5 8" xfId="1889"/>
    <cellStyle name="20% - 强调文字颜色 3 2 3 4 2" xfId="1890"/>
    <cellStyle name="40% - 强调文字颜色 1 2 2 2 10" xfId="1891"/>
    <cellStyle name="20% - 强调文字颜色 4 2 8" xfId="1892"/>
    <cellStyle name="常规 15 2 2 4 2" xfId="1893"/>
    <cellStyle name="常规 20 2 2 4 2" xfId="1894"/>
    <cellStyle name="20% - 强调文字颜色 4 2 9" xfId="1895"/>
    <cellStyle name="20% - 强调文字颜色 3 2 3 4 3" xfId="1896"/>
    <cellStyle name="常规 2 2 7 7" xfId="1897"/>
    <cellStyle name="60% - 强调文字颜色 2 2 3 3 4 3" xfId="1898"/>
    <cellStyle name="60% - 强调文字颜色 3 2 5 4 3" xfId="1899"/>
    <cellStyle name="常规 6 4 2 2 3 2 5 2" xfId="1900"/>
    <cellStyle name="常规 3 4 2 2 2 3 2" xfId="1901"/>
    <cellStyle name="20% - 强调文字颜色 3 2 3 5" xfId="1902"/>
    <cellStyle name="常规 3 4 2 2 2 3 2 2" xfId="1903"/>
    <cellStyle name="20% - 强调文字颜色 3 2 3 5 2" xfId="1904"/>
    <cellStyle name="常规 3 4 2 2 2 3 3" xfId="1905"/>
    <cellStyle name="20% - 强调文字颜色 3 2 3 6" xfId="1906"/>
    <cellStyle name="20% - 强调文字颜色 3 2 3 6 2" xfId="1907"/>
    <cellStyle name="常规 2 3 7 2 2 2 2" xfId="1908"/>
    <cellStyle name="20% - 强调文字颜色 3 2 3 7" xfId="1909"/>
    <cellStyle name="20% - 强调文字颜色 3 2 3 7 2" xfId="1910"/>
    <cellStyle name="20% - 强调文字颜色 3 2 3 8" xfId="1911"/>
    <cellStyle name="20% - 强调文字颜色 3 2 3 8 2" xfId="1912"/>
    <cellStyle name="常规 6 3 2 2 2 5 2 2" xfId="1913"/>
    <cellStyle name="20% - 强调文字颜色 3 2 3 8 3" xfId="1914"/>
    <cellStyle name="常规 10 10 6 2" xfId="1915"/>
    <cellStyle name="20% - 强调文字颜色 3 2 3 9" xfId="1916"/>
    <cellStyle name="常规 10 10 6 2 2" xfId="1917"/>
    <cellStyle name="20% - 强调文字颜色 3 2 3 9 2" xfId="1918"/>
    <cellStyle name="20% - 强调文字颜色 3 2 3 9 3" xfId="1919"/>
    <cellStyle name="60% - 强调文字颜色 1 2 3 3 2 2" xfId="1920"/>
    <cellStyle name="60% - 强调文字颜色 1 2 2 3 5" xfId="1921"/>
    <cellStyle name="20% - 强调文字颜色 3 2 4" xfId="1922"/>
    <cellStyle name="常规 3 6 2 3 8" xfId="1923"/>
    <cellStyle name="常规 10 2 2 3 2 3 2 3" xfId="1924"/>
    <cellStyle name="40% - 强调文字颜色 5 2 6 2" xfId="1925"/>
    <cellStyle name="常规 2 3 3 5 2 7" xfId="1926"/>
    <cellStyle name="40% - 强调文字颜色 4 2 9" xfId="1927"/>
    <cellStyle name="40% - 强调文字颜色 5 2 6 2 2" xfId="1928"/>
    <cellStyle name="40% - 强调文字颜色 4 2 9 2" xfId="1929"/>
    <cellStyle name="常规 7 2 2 2 3" xfId="1930"/>
    <cellStyle name="20% - 强调文字颜色 3 2 4 2" xfId="1931"/>
    <cellStyle name="常规 7 2 2 2 3 2" xfId="1932"/>
    <cellStyle name="常规 3 4 3 8" xfId="1933"/>
    <cellStyle name="20% - 强调文字颜色 3 2 4 2 2" xfId="1934"/>
    <cellStyle name="60% - 强调文字颜色 6 2 5 3 2" xfId="1935"/>
    <cellStyle name="常规 7 2 2 2 3 3" xfId="1936"/>
    <cellStyle name="常规 3 4 3 9" xfId="1937"/>
    <cellStyle name="20% - 强调文字颜色 3 2 4 2 3" xfId="1938"/>
    <cellStyle name="40% - 强调文字颜色 5 2 6 2 3" xfId="1939"/>
    <cellStyle name="常规 7 2 2 2 4" xfId="1940"/>
    <cellStyle name="20% - 强调文字颜色 3 2 4 3" xfId="1941"/>
    <cellStyle name="常规 7 2 2 2 4 2" xfId="1942"/>
    <cellStyle name="常规 3 4 4 8" xfId="1943"/>
    <cellStyle name="20% - 强调文字颜色 3 2 4 3 2" xfId="1944"/>
    <cellStyle name="60% - 强调文字颜色 6 2 5 4 2" xfId="1945"/>
    <cellStyle name="常规 7 2 2 2 4 3" xfId="1946"/>
    <cellStyle name="20% - 强调文字颜色 3 2 4 3 3" xfId="1947"/>
    <cellStyle name="常规 7 2 2 2 5" xfId="1948"/>
    <cellStyle name="20% - 强调文字颜色 3 2 4 4" xfId="1949"/>
    <cellStyle name="常规 7 2 2 2 6" xfId="1950"/>
    <cellStyle name="常规 6 6 2 4 3 2 2 2" xfId="1951"/>
    <cellStyle name="常规 3 4 2 2 2 4 2" xfId="1952"/>
    <cellStyle name="20% - 强调文字颜色 3 2 4 5" xfId="1953"/>
    <cellStyle name="常规 9 3 3 3 3 2" xfId="1954"/>
    <cellStyle name="60% - 强调文字颜色 1 2 3 3 2 3" xfId="1955"/>
    <cellStyle name="40% - 强调文字颜色 5 2 6 3" xfId="1956"/>
    <cellStyle name="20% - 强调文字颜色 3 2 5" xfId="1957"/>
    <cellStyle name="40% - 强调文字颜色 5 2 6 3 2" xfId="1958"/>
    <cellStyle name="常规 7 2 2 3 3" xfId="1959"/>
    <cellStyle name="20% - 强调文字颜色 3 2 5 2" xfId="1960"/>
    <cellStyle name="常规 7 2 2 3 3 2" xfId="1961"/>
    <cellStyle name="20% - 强调文字颜色 3 2 5 2 2" xfId="1962"/>
    <cellStyle name="60% - 强调文字颜色 6 2 6 3 2" xfId="1963"/>
    <cellStyle name="常规 7 2 2 3 3 3" xfId="1964"/>
    <cellStyle name="20% - 强调文字颜色 3 2 5 2 3" xfId="1965"/>
    <cellStyle name="40% - 强调文字颜色 5 2 6 3 3" xfId="1966"/>
    <cellStyle name="常规 7 2 2 3 4" xfId="1967"/>
    <cellStyle name="20% - 强调文字颜色 3 2 5 3" xfId="1968"/>
    <cellStyle name="常规 7 2 2 3 4 2" xfId="1969"/>
    <cellStyle name="20% - 强调文字颜色 3 2 5 3 2" xfId="1970"/>
    <cellStyle name="60% - 强调文字颜色 6 2 6 4 2" xfId="1971"/>
    <cellStyle name="标题 4 2 2 2 2 2" xfId="1972"/>
    <cellStyle name="常规 7 2 2 3 4 3" xfId="1973"/>
    <cellStyle name="20% - 强调文字颜色 3 2 5 3 3" xfId="1974"/>
    <cellStyle name="常规 7 2 2 3 5" xfId="1975"/>
    <cellStyle name="20% - 强调文字颜色 3 2 5 4" xfId="1976"/>
    <cellStyle name="常规 3 2 2 4 2 2 3 3" xfId="1977"/>
    <cellStyle name="20% - 强调文字颜色 6 2 8" xfId="1978"/>
    <cellStyle name="常规 7 2 2 3 5 2" xfId="1979"/>
    <cellStyle name="常规 10 2 3 2 9" xfId="1980"/>
    <cellStyle name="常规 10 2 4 2 3 2 3" xfId="1981"/>
    <cellStyle name="20% - 强调文字颜色 3 2 5 4 2" xfId="1982"/>
    <cellStyle name="常规 15 2 4 4 2" xfId="1983"/>
    <cellStyle name="常规 20 2 4 4 2" xfId="1984"/>
    <cellStyle name="20% - 强调文字颜色 6 2 9" xfId="1985"/>
    <cellStyle name="常规 7 2 2 3 5 3" xfId="1986"/>
    <cellStyle name="20% - 强调文字颜色 3 2 5 4 3" xfId="1987"/>
    <cellStyle name="常规 7 2 2 3 6" xfId="1988"/>
    <cellStyle name="常规 3 4 2 2 2 5 2" xfId="1989"/>
    <cellStyle name="20% - 强调文字颜色 3 2 5 5" xfId="1990"/>
    <cellStyle name="常规 7 2 2 3 7" xfId="1991"/>
    <cellStyle name="常规 3 4 2 2 2 5 3" xfId="1992"/>
    <cellStyle name="常规 2 4 2 2 2 3 2 2 2" xfId="1993"/>
    <cellStyle name="20% - 强调文字颜色 3 2 5 6" xfId="1994"/>
    <cellStyle name="40% - 强调文字颜色 5 2 6 4" xfId="1995"/>
    <cellStyle name="20% - 强调文字颜色 3 2 6" xfId="1996"/>
    <cellStyle name="40% - 强调文字颜色 5 2 6 4 2" xfId="1997"/>
    <cellStyle name="常规 7 2 2 4 3" xfId="1998"/>
    <cellStyle name="20% - 强调文字颜色 3 2 6 2" xfId="1999"/>
    <cellStyle name="常规 2 7 3 3 5" xfId="2000"/>
    <cellStyle name="常规 2 2 3 2 3 2 2 4" xfId="2001"/>
    <cellStyle name="差 2 2 3 3" xfId="2002"/>
    <cellStyle name="常规 7 2 2 4 3 2" xfId="2003"/>
    <cellStyle name="常规 3 6 3 8" xfId="2004"/>
    <cellStyle name="20% - 强调文字颜色 3 2 6 2 2" xfId="2005"/>
    <cellStyle name="差 2 2 3 4" xfId="2006"/>
    <cellStyle name="常规 3 2 3 6 3 2 2" xfId="2007"/>
    <cellStyle name="常规 2 7 3 3 6" xfId="2008"/>
    <cellStyle name="常规 2 2 3 2 3 2 2 5" xfId="2009"/>
    <cellStyle name="40% - 强调文字颜色 5 2 2 3 2" xfId="2010"/>
    <cellStyle name="常规 7 2 2 4 3 3" xfId="2011"/>
    <cellStyle name="20% - 强调文字颜色 3 2 6 2 3" xfId="2012"/>
    <cellStyle name="40% - 强调文字颜色 5 2 6 4 3" xfId="2013"/>
    <cellStyle name="常规 7 2 2 4 4" xfId="2014"/>
    <cellStyle name="20% - 强调文字颜色 3 2 6 3" xfId="2015"/>
    <cellStyle name="常规 2 2 3 2 3 2 3 4" xfId="2016"/>
    <cellStyle name="差 2 2 4 3" xfId="2017"/>
    <cellStyle name="40% - 强调文字颜色 1 18" xfId="2018"/>
    <cellStyle name="常规 7 2 2 4 4 2" xfId="2019"/>
    <cellStyle name="常规 3 6 4 8" xfId="2020"/>
    <cellStyle name="20% - 强调文字颜色 3 2 6 3 2" xfId="2021"/>
    <cellStyle name="常规 2 2 3 2 3 2 3 5" xfId="2022"/>
    <cellStyle name="差 2 2 4 4" xfId="2023"/>
    <cellStyle name="常规 17 2 5 3" xfId="2024"/>
    <cellStyle name="常规 22 2 5 3" xfId="2025"/>
    <cellStyle name="常规 2 2 2 2 2 2 3 7" xfId="2026"/>
    <cellStyle name="常规 2 10 5 2" xfId="2027"/>
    <cellStyle name="标题 4 2 2 3 2 2" xfId="2028"/>
    <cellStyle name="40% - 强调文字颜色 5 2 2 4 2" xfId="2029"/>
    <cellStyle name="40% - 强调文字颜色 1 19" xfId="2030"/>
    <cellStyle name="常规 7 2 2 4 4 3" xfId="2031"/>
    <cellStyle name="20% - 强调文字颜色 3 2 6 3 3" xfId="2032"/>
    <cellStyle name="常规 7 2 2 4 5" xfId="2033"/>
    <cellStyle name="20% - 强调文字颜色 3 2 6 4" xfId="2034"/>
    <cellStyle name="常规 7 2 2 4 5 2" xfId="2035"/>
    <cellStyle name="常规 3 6 5 8" xfId="2036"/>
    <cellStyle name="20% - 强调文字颜色 3 2 6 4 2" xfId="2037"/>
    <cellStyle name="常规 10 3 4 3 4 2 2" xfId="2038"/>
    <cellStyle name="40% - 强调文字颜色 5 2 2 5 2" xfId="2039"/>
    <cellStyle name="常规 7 2 2 4 5 3" xfId="2040"/>
    <cellStyle name="20% - 强调文字颜色 3 2 6 4 3" xfId="2041"/>
    <cellStyle name="常规 7 2 3 4 2 3 4 2 2" xfId="2042"/>
    <cellStyle name="常规 7 2 2 4 6" xfId="2043"/>
    <cellStyle name="常规 3 4 2 2 2 6 2" xfId="2044"/>
    <cellStyle name="20% - 强调文字颜色 3 2 6 5" xfId="2045"/>
    <cellStyle name="常规 7 2 3 4 2 3 4 2 3" xfId="2046"/>
    <cellStyle name="常规 7 2 2 4 7" xfId="2047"/>
    <cellStyle name="20% - 强调文字颜色 3 2 6 6" xfId="2048"/>
    <cellStyle name="40% - 强调文字颜色 5 2 6 5" xfId="2049"/>
    <cellStyle name="20% - 强调文字颜色 3 2 7" xfId="2050"/>
    <cellStyle name="常规 58 4 2 2 2" xfId="2051"/>
    <cellStyle name="常规 4 3 4 2 6" xfId="2052"/>
    <cellStyle name="常规 2 9 3 2 3" xfId="2053"/>
    <cellStyle name="40% - 强调文字颜色 6 2 2 2 2 6" xfId="2054"/>
    <cellStyle name="常规 5 2 2 4 2 4" xfId="2055"/>
    <cellStyle name="常规 7 2 2 5 3" xfId="2056"/>
    <cellStyle name="常规 5 6 2 6" xfId="2057"/>
    <cellStyle name="20% - 强调文字颜色 3 2 7 2" xfId="2058"/>
    <cellStyle name="常规 3 2 3 5 2 2 2" xfId="2059"/>
    <cellStyle name="强调文字颜色 2 2 4 2" xfId="2060"/>
    <cellStyle name="常规 22 4 4 3 2 2" xfId="2061"/>
    <cellStyle name="20% - 强调文字颜色 3 3" xfId="2062"/>
    <cellStyle name="常规 2 6 2 3 6" xfId="2063"/>
    <cellStyle name="60% - 强调文字颜色 1 2 2 4 3" xfId="2064"/>
    <cellStyle name="20% - 强调文字颜色 3 3 2" xfId="2065"/>
    <cellStyle name="常规 2 6 2 3 6 2" xfId="2066"/>
    <cellStyle name="20% - 强调文字颜色 3 4" xfId="2067"/>
    <cellStyle name="常规 2 6 2 3 7" xfId="2068"/>
    <cellStyle name="常规 10 2 2 2 2 3 2 2" xfId="2069"/>
    <cellStyle name="60% - 强调文字颜色 1 2 2 5 3" xfId="2070"/>
    <cellStyle name="20% - 强调文字颜色 3 4 2" xfId="2071"/>
    <cellStyle name="常规 2 6 2 3 7 2" xfId="2072"/>
    <cellStyle name="常规 10 2 2 2 2 3 2 2 2" xfId="2073"/>
    <cellStyle name="40% - 强调文字颜色 3 2 3 2 5" xfId="2074"/>
    <cellStyle name="常规 2 2 3 5 2 6 2" xfId="2075"/>
    <cellStyle name="20% - 强调文字颜色 3 5" xfId="2076"/>
    <cellStyle name="常规 2 6 2 3 8" xfId="2077"/>
    <cellStyle name="常规 10 2 2 2 2 3 2 3" xfId="2078"/>
    <cellStyle name="40% - 强调文字颜色 3 2 3 3 5" xfId="2079"/>
    <cellStyle name="20% - 强调文字颜色 3 5 2" xfId="2080"/>
    <cellStyle name="常规 2 6 2 3 8 2" xfId="2081"/>
    <cellStyle name="常规 3 2 2 3 2 2 4 2 2" xfId="2082"/>
    <cellStyle name="20% - 强调文字颜色 6 2 2 3 2 2" xfId="2083"/>
    <cellStyle name="20% - 强调文字颜色 3 6" xfId="2084"/>
    <cellStyle name="常规 2 6 2 3 9" xfId="2085"/>
    <cellStyle name="20% - 强调文字颜色 3 6 2" xfId="2086"/>
    <cellStyle name="常规 72 2" xfId="2087"/>
    <cellStyle name="常规 67 2" xfId="2088"/>
    <cellStyle name="常规 6 2 5 2 2 2 2 2" xfId="2089"/>
    <cellStyle name="常规 4 2 3 2 2 6 2 2" xfId="2090"/>
    <cellStyle name="20% - 强调文字颜色 6 2 2 3 2 3" xfId="2091"/>
    <cellStyle name="20% - 强调文字颜色 3 7" xfId="2092"/>
    <cellStyle name="20% - 强调文字颜色 3 7 2" xfId="2093"/>
    <cellStyle name="20% - 强调文字颜色 3 8" xfId="2094"/>
    <cellStyle name="常规 67 3 2" xfId="2095"/>
    <cellStyle name="常规 13 4 2 2 2" xfId="2096"/>
    <cellStyle name="40% - 强调文字颜色 5 2 2 2 2 6" xfId="2097"/>
    <cellStyle name="20% - 强调文字颜色 3 8 2" xfId="2098"/>
    <cellStyle name="常规 6 6 2 3 2 7" xfId="2099"/>
    <cellStyle name="常规 2 2 4 3 2 2 3" xfId="2100"/>
    <cellStyle name="强调文字颜色 4 2 3 2 2 2 2" xfId="2101"/>
    <cellStyle name="常规 10 14" xfId="2102"/>
    <cellStyle name="常规 6 8 2 2 8" xfId="2103"/>
    <cellStyle name="常规 7 2 4 2 2 3 3 3" xfId="2104"/>
    <cellStyle name="常规 7 2 3 3 2 3 2 2 2" xfId="2105"/>
    <cellStyle name="40% - 强调文字颜色 5 11" xfId="2106"/>
    <cellStyle name="20% - 强调文字颜色 4 10" xfId="2107"/>
    <cellStyle name="常规 6 6 2 3 2 7 2" xfId="2108"/>
    <cellStyle name="常规 2 2 4 3 2 2 3 2" xfId="2109"/>
    <cellStyle name="常规 10 14 2" xfId="2110"/>
    <cellStyle name="常规 2 2 2 3 2 2 2 2 3" xfId="2111"/>
    <cellStyle name="40% - 强调文字颜色 5 11 2" xfId="2112"/>
    <cellStyle name="20% - 强调文字颜色 4 10 2" xfId="2113"/>
    <cellStyle name="常规 6 6 2 3 2 8" xfId="2114"/>
    <cellStyle name="常规 2 2 4 3 2 2 4" xfId="2115"/>
    <cellStyle name="常规 10 15" xfId="2116"/>
    <cellStyle name="40% - 强调文字颜色 5 12" xfId="2117"/>
    <cellStyle name="常规 2 5 8 2 2" xfId="2118"/>
    <cellStyle name="常规 2 3 4 4 2 2 2" xfId="2119"/>
    <cellStyle name="20% - 强调文字颜色 4 11" xfId="2120"/>
    <cellStyle name="常规 2 2 4 3 2 2 4 2" xfId="2121"/>
    <cellStyle name="常规 10 15 2" xfId="2122"/>
    <cellStyle name="常规 2 2 2 3 2 2 2 3 3" xfId="2123"/>
    <cellStyle name="40% - 强调文字颜色 5 12 2" xfId="2124"/>
    <cellStyle name="常规 2 3 4 4 2 2 2 2" xfId="2125"/>
    <cellStyle name="20% - 强调文字颜色 4 11 2" xfId="2126"/>
    <cellStyle name="常规 2 2 4 3 2 2 5" xfId="2127"/>
    <cellStyle name="常规 10 16" xfId="2128"/>
    <cellStyle name="40% - 强调文字颜色 5 13" xfId="2129"/>
    <cellStyle name="常规 2 5 8 2 3" xfId="2130"/>
    <cellStyle name="常规 2 3 4 4 2 2 3" xfId="2131"/>
    <cellStyle name="20% - 强调文字颜色 4 12" xfId="2132"/>
    <cellStyle name="常规 2 2 4 3 2 2 5 2" xfId="2133"/>
    <cellStyle name="常规 10 16 2" xfId="2134"/>
    <cellStyle name="常规 2 2 2 3 2 2 2 4 3" xfId="2135"/>
    <cellStyle name="40% - 强调文字颜色 5 13 2" xfId="2136"/>
    <cellStyle name="20% - 强调文字颜色 4 12 2" xfId="2137"/>
    <cellStyle name="常规 10 17" xfId="2138"/>
    <cellStyle name="常规 2 4 4 5 2 2 2" xfId="2139"/>
    <cellStyle name="常规 2 2 4 3 2 2 6" xfId="2140"/>
    <cellStyle name="常规 6 6 2 3 2 3 3 2 2" xfId="2141"/>
    <cellStyle name="常规 10 10 3 2 2" xfId="2142"/>
    <cellStyle name="40% - 强调文字颜色 5 14" xfId="2143"/>
    <cellStyle name="20% - 强调文字颜色 4 13" xfId="2144"/>
    <cellStyle name="常规 2 2 4 3 2 2 6 2" xfId="2145"/>
    <cellStyle name="常规 10 17 2" xfId="2146"/>
    <cellStyle name="常规 10 10 3 2 2 2" xfId="2147"/>
    <cellStyle name="60% - 强调文字颜色 2 2 2 2 6" xfId="2148"/>
    <cellStyle name="常规 2 2 2 3 2 2 2 5 3" xfId="2149"/>
    <cellStyle name="40% - 强调文字颜色 5 14 2" xfId="2150"/>
    <cellStyle name="20% - 强调文字颜色 4 13 2" xfId="2151"/>
    <cellStyle name="常规 2 2 4 3 2 2 7" xfId="2152"/>
    <cellStyle name="常规 10 18" xfId="2153"/>
    <cellStyle name="常规 10 10 3 2 3" xfId="2154"/>
    <cellStyle name="常规 6 3 2 2 2 2 3 2" xfId="2155"/>
    <cellStyle name="40% - 强调文字颜色 5 20" xfId="2156"/>
    <cellStyle name="40% - 强调文字颜色 5 15" xfId="2157"/>
    <cellStyle name="20% - 强调文字颜色 4 14" xfId="2158"/>
    <cellStyle name="常规 6 3 2 2 2 2 3 2 2" xfId="2159"/>
    <cellStyle name="40% - 强调文字颜色 5 20 2" xfId="2160"/>
    <cellStyle name="40% - 强调文字颜色 5 15 2" xfId="2161"/>
    <cellStyle name="20% - 强调文字颜色 4 14 2" xfId="2162"/>
    <cellStyle name="常规 10 19" xfId="2163"/>
    <cellStyle name="常规 6 3 2 2 2 2 3 3" xfId="2164"/>
    <cellStyle name="40% - 强调文字颜色 5 16" xfId="2165"/>
    <cellStyle name="20% - 强调文字颜色 4 20" xfId="2166"/>
    <cellStyle name="20% - 强调文字颜色 4 15" xfId="2167"/>
    <cellStyle name="常规 6 3 2 2 2 2 3 3 2" xfId="2168"/>
    <cellStyle name="40% - 强调文字颜色 5 16 2" xfId="2169"/>
    <cellStyle name="60% - 强调文字颜色 2 2 2 4 6" xfId="2170"/>
    <cellStyle name="20% - 强调文字颜色 4 20 2" xfId="2171"/>
    <cellStyle name="20% - 强调文字颜色 4 15 2" xfId="2172"/>
    <cellStyle name="常规 4 3 5 2 3" xfId="2173"/>
    <cellStyle name="40% - 强调文字颜色 6 2 2 3 2 3" xfId="2174"/>
    <cellStyle name="常规 6 3 2 2 2 2 3 4" xfId="2175"/>
    <cellStyle name="40% - 强调文字颜色 5 17" xfId="2176"/>
    <cellStyle name="20% - 强调文字颜色 4 16" xfId="2177"/>
    <cellStyle name="常规 6 3 2 2 2 2 3 4 2" xfId="2178"/>
    <cellStyle name="40% - 强调文字颜色 5 17 2" xfId="2179"/>
    <cellStyle name="60% - 强调文字颜色 2 2 2 5 6" xfId="2180"/>
    <cellStyle name="20% - 强调文字颜色 4 16 2" xfId="2181"/>
    <cellStyle name="常规 4 3 5 3 3" xfId="2182"/>
    <cellStyle name="40% - 强调文字颜色 6 2 2 3 3 3" xfId="2183"/>
    <cellStyle name="常规 7 2 2 3 2 3 4 2" xfId="2184"/>
    <cellStyle name="常规 4 3 4 2 2 2" xfId="2185"/>
    <cellStyle name="常规 2 3 2 2 2 6" xfId="2186"/>
    <cellStyle name="40% - 强调文字颜色 6 2 2 2 2 2 2" xfId="2187"/>
    <cellStyle name="常规 6 3 2 2 2 2 3 5" xfId="2188"/>
    <cellStyle name="40% - 强调文字颜色 5 18" xfId="2189"/>
    <cellStyle name="20% - 强调文字颜色 4 17" xfId="2190"/>
    <cellStyle name="常规 5 6 2 2 2 2" xfId="2191"/>
    <cellStyle name="常规 10 2 2 3 2 2 3" xfId="2192"/>
    <cellStyle name="40% - 强调文字颜色 5 18 2" xfId="2193"/>
    <cellStyle name="20% - 强调文字颜色 4 17 2" xfId="2194"/>
    <cellStyle name="常规 4 3 5 4 3" xfId="2195"/>
    <cellStyle name="常规 4 3 4 2 2 3" xfId="2196"/>
    <cellStyle name="常规 2 3 2 2 2 7" xfId="2197"/>
    <cellStyle name="40% - 强调文字颜色 6 2 2 2 2 2 3" xfId="2198"/>
    <cellStyle name="40% - 强调文字颜色 5 19" xfId="2199"/>
    <cellStyle name="20% - 强调文字颜色 4 18" xfId="2200"/>
    <cellStyle name="40% - 强调文字颜色 5 19 2" xfId="2201"/>
    <cellStyle name="20% - 强调文字颜色 4 18 2" xfId="2202"/>
    <cellStyle name="常规 4 3 5 5 3" xfId="2203"/>
    <cellStyle name="20% - 强调文字颜色 4 19" xfId="2204"/>
    <cellStyle name="常规 8 3 2 4 4" xfId="2205"/>
    <cellStyle name="60% - 强调文字颜色 6 2 2 2 3 2 3" xfId="2206"/>
    <cellStyle name="20% - 强调文字颜色 4 19 2" xfId="2207"/>
    <cellStyle name="标题 5 3 2 2" xfId="2208"/>
    <cellStyle name="常规 6 7 3 2 2 3 2 2" xfId="2209"/>
    <cellStyle name="20% - 强调文字颜色 4 2" xfId="2210"/>
    <cellStyle name="常规 2 6 2 4 5" xfId="2211"/>
    <cellStyle name="常规 2 3 6 4 3 2" xfId="2212"/>
    <cellStyle name="20% - 强调文字颜色 4 2 10" xfId="2213"/>
    <cellStyle name="20% - 强调文字颜色 4 2 10 2" xfId="2214"/>
    <cellStyle name="常规 6 4 3 2 8" xfId="2215"/>
    <cellStyle name="20% - 强调文字颜色 4 2 11 2" xfId="2216"/>
    <cellStyle name="20% - 强调文字颜色 4 2 12" xfId="2217"/>
    <cellStyle name="常规 6 4 3 3 8" xfId="2218"/>
    <cellStyle name="20% - 强调文字颜色 4 2 12 2" xfId="2219"/>
    <cellStyle name="20% - 强调文字颜色 4 2 13" xfId="2220"/>
    <cellStyle name="常规 6 2 2 3 9 2" xfId="2221"/>
    <cellStyle name="40% - 强调文字颜色 3 2 3 10" xfId="2222"/>
    <cellStyle name="常规 6 4 2 2 3 5 2" xfId="2223"/>
    <cellStyle name="20% - 强调文字颜色 4 2 14" xfId="2224"/>
    <cellStyle name="常规 6 4 2 2 3 5 2 2" xfId="2225"/>
    <cellStyle name="20% - 强调文字颜色 4 2 14 2" xfId="2226"/>
    <cellStyle name="60% - 强调文字颜色 1 2 3 3 3" xfId="2227"/>
    <cellStyle name="20% - 强调文字颜色 4 2 2" xfId="2228"/>
    <cellStyle name="常规 2 6 2 4 5 2" xfId="2229"/>
    <cellStyle name="40% - 强调文字颜色 5 2 7" xfId="2230"/>
    <cellStyle name="常规 46 4" xfId="2231"/>
    <cellStyle name="常规 51 4" xfId="2232"/>
    <cellStyle name="20% - 强调文字颜色 4 2 2 5 2 2" xfId="2233"/>
    <cellStyle name="常规 3 3 3 2 2 2 5 2" xfId="2234"/>
    <cellStyle name="常规 2 4 2 3 2 4 3 2" xfId="2235"/>
    <cellStyle name="20% - 强调文字颜色 4 2 2 10" xfId="2236"/>
    <cellStyle name="常规 6 2 3 5 2 2 2" xfId="2237"/>
    <cellStyle name="20% - 强调文字颜色 4 2 2 10 2" xfId="2238"/>
    <cellStyle name="常规 6 2 3 2 2 4 2 2" xfId="2239"/>
    <cellStyle name="常规 46 5" xfId="2240"/>
    <cellStyle name="常规 51 5" xfId="2241"/>
    <cellStyle name="20% - 强调文字颜色 4 2 2 5 2 3" xfId="2242"/>
    <cellStyle name="常规 3 3 3 2 2 2 5 3" xfId="2243"/>
    <cellStyle name="20% - 强调文字颜色 4 2 2 11" xfId="2244"/>
    <cellStyle name="20% - 强调文字颜色 4 2 2 11 2" xfId="2245"/>
    <cellStyle name="常规 10 2 2 2 4 5 2 2" xfId="2246"/>
    <cellStyle name="20% - 强调文字颜色 4 2 2 12" xfId="2247"/>
    <cellStyle name="60% - 强调文字颜色 1 2 3 3 3 2" xfId="2248"/>
    <cellStyle name="20% - 强调文字颜色 4 2 2 2" xfId="2249"/>
    <cellStyle name="常规 2 2 3 5 3 4 2 2" xfId="2250"/>
    <cellStyle name="60% - 强调文字颜色 1 2 2 4 5" xfId="2251"/>
    <cellStyle name="常规 10 2 2 3 2 3 3 3" xfId="2252"/>
    <cellStyle name="40% - 强调文字颜色 5 2 7 2" xfId="2253"/>
    <cellStyle name="20% - 强调文字颜色 5 4 2" xfId="2254"/>
    <cellStyle name="常规 10 2 2 2 2 3 4 2 2" xfId="2255"/>
    <cellStyle name="常规 3 4 7 2" xfId="2256"/>
    <cellStyle name="常规 10 2 2 4 3" xfId="2257"/>
    <cellStyle name="60% - 强调文字颜色 4 2 2 7" xfId="2258"/>
    <cellStyle name="20% - 强调文字颜色 4 2 2 2 10" xfId="2259"/>
    <cellStyle name="20% - 强调文字颜色 4 2 2 2 2" xfId="2260"/>
    <cellStyle name="60% - 强调文字颜色 4 2 2 4 6" xfId="2261"/>
    <cellStyle name="20% - 强调文字颜色 4 2 2 2 2 2" xfId="2262"/>
    <cellStyle name="常规 4 2 2 3 8" xfId="2263"/>
    <cellStyle name="常规 2 3 4 2 2 4 2" xfId="2264"/>
    <cellStyle name="常规 2 3 3 5 3 7 2 2" xfId="2265"/>
    <cellStyle name="60% - 强调文字颜色 4 2 2 2 3 2 3" xfId="2266"/>
    <cellStyle name="20% - 强调文字颜色 4 2 2 2 2 2 2" xfId="2267"/>
    <cellStyle name="20% - 强调文字颜色 4 2 2 2 2 2 3" xfId="2268"/>
    <cellStyle name="常规 6 7 2 3 6 2 2" xfId="2269"/>
    <cellStyle name="20% - 强调文字颜色 4 2 2 2 2 3" xfId="2270"/>
    <cellStyle name="20% - 强调文字颜色 4 2 2 2 2 3 2" xfId="2271"/>
    <cellStyle name="20% - 强调文字颜色 4 2 2 2 2 3 3" xfId="2272"/>
    <cellStyle name="常规 10 2 2 2 4 2 2 2" xfId="2273"/>
    <cellStyle name="常规 7 2 4 3 10" xfId="2274"/>
    <cellStyle name="常规 5 2 2 2 2 3 2 3" xfId="2275"/>
    <cellStyle name="常规 3 2 2 2 2 3 3 2 2" xfId="2276"/>
    <cellStyle name="常规 9 2 3 5 2" xfId="2277"/>
    <cellStyle name="20% - 强调文字颜色 5 2 3 2 2 2" xfId="2278"/>
    <cellStyle name="常规 4 2 7 4 2 2" xfId="2279"/>
    <cellStyle name="20% - 强调文字颜色 4 2 2 2 2 4" xfId="2280"/>
    <cellStyle name="20% - 强调文字颜色 4 2 2 2 2 4 2" xfId="2281"/>
    <cellStyle name="20% - 强调文字颜色 4 2 2 2 2 4 3" xfId="2282"/>
    <cellStyle name="常规 3 2 2 3 2 2 6 3" xfId="2283"/>
    <cellStyle name="20% - 强调文字颜色 6 2 2 5 3" xfId="2284"/>
    <cellStyle name="常规 6 4 3 5 2 3" xfId="2285"/>
    <cellStyle name="常规 3 2 2 3 2 4 3 2 2" xfId="2286"/>
    <cellStyle name="20% - 强调文字颜色 4 2 2 2 2 6" xfId="2287"/>
    <cellStyle name="20% - 强调文字颜色 4 2 2 2 3" xfId="2288"/>
    <cellStyle name="60% - 强调文字颜色 4 2 2 5 6" xfId="2289"/>
    <cellStyle name="20% - 强调文字颜色 4 2 2 2 3 2" xfId="2290"/>
    <cellStyle name="常规 4 2 2 4 8" xfId="2291"/>
    <cellStyle name="常规 2 3 4 2 2 5 2" xfId="2292"/>
    <cellStyle name="60% - 强调文字颜色 4 2 2 2 3 3 3" xfId="2293"/>
    <cellStyle name="20% - 强调文字颜色 4 2 2 2 3 2 2" xfId="2294"/>
    <cellStyle name="20% - 强调文字颜色 4 2 2 2 3 2 3" xfId="2295"/>
    <cellStyle name="20% - 强调文字颜色 4 2 2 2 3 3" xfId="2296"/>
    <cellStyle name="20% - 强调文字颜色 4 2 2 2 3 3 2" xfId="2297"/>
    <cellStyle name="20% - 强调文字颜色 4 2 2 2 3 3 3" xfId="2298"/>
    <cellStyle name="常规 5 2 2 2 2 3 3 3" xfId="2299"/>
    <cellStyle name="常规 9 2 3 6 2" xfId="2300"/>
    <cellStyle name="20% - 强调文字颜色 5 2 3 2 3 2" xfId="2301"/>
    <cellStyle name="20% - 强调文字颜色 4 2 2 2 3 4" xfId="2302"/>
    <cellStyle name="20% - 强调文字颜色 4 2 2 2 3 4 2" xfId="2303"/>
    <cellStyle name="20% - 强调文字颜色 4 2 2 2 3 4 3" xfId="2304"/>
    <cellStyle name="常规 3 2 2 3 2 2 7 2" xfId="2305"/>
    <cellStyle name="20% - 强调文字颜色 6 2 2 6 2" xfId="2306"/>
    <cellStyle name="常规 2 5 4 2 2" xfId="2307"/>
    <cellStyle name="常规 9 2 3 6 3" xfId="2308"/>
    <cellStyle name="20% - 强调文字颜色 5 2 3 2 3 3" xfId="2309"/>
    <cellStyle name="常规 6 4 3 5 3 2" xfId="2310"/>
    <cellStyle name="20% - 强调文字颜色 4 2 2 2 3 5" xfId="2311"/>
    <cellStyle name="常规 6 4 3 5 3 3" xfId="2312"/>
    <cellStyle name="20% - 强调文字颜色 4 2 2 2 3 6" xfId="2313"/>
    <cellStyle name="20% - 强调文字颜色 4 2 2 2 4" xfId="2314"/>
    <cellStyle name="常规 2 3 4 2 2 6 2" xfId="2315"/>
    <cellStyle name="60% - 强调文字颜色 4 2 2 2 3 4 3" xfId="2316"/>
    <cellStyle name="常规 10 2 2 4 2 6" xfId="2317"/>
    <cellStyle name="20% - 强调文字颜色 4 2 2 2 4 2" xfId="2318"/>
    <cellStyle name="常规 10 2 2 4 2 7" xfId="2319"/>
    <cellStyle name="20% - 强调文字颜色 4 2 2 2 4 3" xfId="2320"/>
    <cellStyle name="20% - 强调文字颜色 4 2 2 2 5" xfId="2321"/>
    <cellStyle name="常规 10 2 2 4 3 6" xfId="2322"/>
    <cellStyle name="20% - 强调文字颜色 4 2 2 2 5 2" xfId="2323"/>
    <cellStyle name="常规 6 13 5 2" xfId="2324"/>
    <cellStyle name="常规 6 11 2 2 3 2" xfId="2325"/>
    <cellStyle name="20% - 强调文字颜色 4 2 2 2 6" xfId="2326"/>
    <cellStyle name="常规 6 7 11" xfId="2327"/>
    <cellStyle name="常规 6 13 5 2 2" xfId="2328"/>
    <cellStyle name="常规 6 11 2 2 3 2 2" xfId="2329"/>
    <cellStyle name="20% - 强调文字颜色 4 2 2 2 6 2" xfId="2330"/>
    <cellStyle name="常规 10 8 3 4 2" xfId="2331"/>
    <cellStyle name="常规 6 13 5 3" xfId="2332"/>
    <cellStyle name="常规 6 11 2 2 3 3" xfId="2333"/>
    <cellStyle name="20% - 强调文字颜色 4 2 2 2 7" xfId="2334"/>
    <cellStyle name="常规 10 8 3 4 2 2" xfId="2335"/>
    <cellStyle name="20% - 强调文字颜色 4 2 2 2 7 2" xfId="2336"/>
    <cellStyle name="常规 10 8 3 4 3" xfId="2337"/>
    <cellStyle name="20% - 强调文字颜色 4 2 2 2 8" xfId="2338"/>
    <cellStyle name="20% - 强调文字颜色 4 2 2 2 8 2" xfId="2339"/>
    <cellStyle name="20% - 强调文字颜色 4 2 2 2 8 3" xfId="2340"/>
    <cellStyle name="常规 2 3 3 6 2" xfId="2341"/>
    <cellStyle name="20% - 强调文字颜色 4 2 2 2 9" xfId="2342"/>
    <cellStyle name="60% - 强调文字颜色 6 2 9" xfId="2343"/>
    <cellStyle name="常规 2 3 3 6 2 2" xfId="2344"/>
    <cellStyle name="20% - 强调文字颜色 4 2 2 2 9 2" xfId="2345"/>
    <cellStyle name="40% - 强调文字颜色 5 2 4" xfId="2346"/>
    <cellStyle name="常规 2 3 3 6 2 3" xfId="2347"/>
    <cellStyle name="20% - 强调文字颜色 4 2 2 2 9 3" xfId="2348"/>
    <cellStyle name="40% - 强调文字颜色 5 2 5" xfId="2349"/>
    <cellStyle name="常规 9 3 3 3 4 2" xfId="2350"/>
    <cellStyle name="60% - 强调文字颜色 1 2 3 3 3 3" xfId="2351"/>
    <cellStyle name="20% - 强调文字颜色 4 2 2 3" xfId="2352"/>
    <cellStyle name="常规 38 5 2 2" xfId="2353"/>
    <cellStyle name="常规 43 5 2 2" xfId="2354"/>
    <cellStyle name="60% - 强调文字颜色 1 2 2 4 6" xfId="2355"/>
    <cellStyle name="常规 2 3 9 4" xfId="2356"/>
    <cellStyle name="60% - 强调文字颜色 2 2 2 2 9" xfId="2357"/>
    <cellStyle name="常规 2 4 2 3 2 2 3" xfId="2358"/>
    <cellStyle name="常规 9 3 3 3 4 2 2" xfId="2359"/>
    <cellStyle name="20% - 强调文字颜色 4 2 2 3 2" xfId="2360"/>
    <cellStyle name="常规 7 2 3 3 3 2" xfId="2361"/>
    <cellStyle name="常规 4 5 3 8" xfId="2362"/>
    <cellStyle name="60% - 强调文字颜色 6 2 2 10" xfId="2363"/>
    <cellStyle name="常规 2 4 2 3 2 2 3 2" xfId="2364"/>
    <cellStyle name="20% - 强调文字颜色 4 2 2 3 2 2" xfId="2365"/>
    <cellStyle name="常规 6 7 2 3 7 2 2" xfId="2366"/>
    <cellStyle name="常规 6 2 3 2 2 2 2 2" xfId="2367"/>
    <cellStyle name="20% - 强调文字颜色 4 2 2 3 2 3" xfId="2368"/>
    <cellStyle name="常规 2 4 2 3 2 2 4" xfId="2369"/>
    <cellStyle name="20% - 强调文字颜色 4 2 2 3 3" xfId="2370"/>
    <cellStyle name="常规 6 2 2 3 4 4" xfId="2371"/>
    <cellStyle name="常规 2 3 9 5 2" xfId="2372"/>
    <cellStyle name="40% - 强调文字颜色 3 2 2 12" xfId="2373"/>
    <cellStyle name="常规 2 4 2 3 2 2 4 2" xfId="2374"/>
    <cellStyle name="20% - 强调文字颜色 4 2 2 3 3 2" xfId="2375"/>
    <cellStyle name="常规 6 2 3 2 2 2 3 2" xfId="2376"/>
    <cellStyle name="20% - 强调文字颜色 4 2 2 3 3 3" xfId="2377"/>
    <cellStyle name="常规 3 3 3 2 3 2 2 2" xfId="2378"/>
    <cellStyle name="常规 2 4 2 3 2 2 5" xfId="2379"/>
    <cellStyle name="20% - 强调文字颜色 4 2 2 3 4" xfId="2380"/>
    <cellStyle name="常规 2 4 2 3 2 2 6" xfId="2381"/>
    <cellStyle name="20% - 强调文字颜色 4 2 2 3 5" xfId="2382"/>
    <cellStyle name="常规 9 3 3 3 4 3" xfId="2383"/>
    <cellStyle name="20% - 强调文字颜色 4 2 2 4" xfId="2384"/>
    <cellStyle name="常规 2 4 2 3 2 3 3" xfId="2385"/>
    <cellStyle name="20% - 强调文字颜色 4 2 2 4 2" xfId="2386"/>
    <cellStyle name="常规 3 3 5 2 4 2 2" xfId="2387"/>
    <cellStyle name="常规 18 2 4 2" xfId="2388"/>
    <cellStyle name="常规 23 2 4 2" xfId="2389"/>
    <cellStyle name="常规 8 5 8" xfId="2390"/>
    <cellStyle name="40% - 强调文字颜色 5 2 2 10" xfId="2391"/>
    <cellStyle name="常规 2 2 2 2 3 2 2 6" xfId="2392"/>
    <cellStyle name="常规 2 4 2 3 2 3 3 2" xfId="2393"/>
    <cellStyle name="20% - 强调文字颜色 4 2 2 4 2 2" xfId="2394"/>
    <cellStyle name="常规 18 2 4 3" xfId="2395"/>
    <cellStyle name="常规 23 2 4 3" xfId="2396"/>
    <cellStyle name="常规 8 5 9" xfId="2397"/>
    <cellStyle name="40% - 强调文字颜色 5 2 2 11" xfId="2398"/>
    <cellStyle name="常规 2 2 2 2 3 2 2 7" xfId="2399"/>
    <cellStyle name="常规 6 2 3 2 2 3 2 2" xfId="2400"/>
    <cellStyle name="20% - 强调文字颜色 4 2 2 4 2 3" xfId="2401"/>
    <cellStyle name="常规 2 4 2 3 2 3 4" xfId="2402"/>
    <cellStyle name="20% - 强调文字颜色 4 2 2 4 3" xfId="2403"/>
    <cellStyle name="常规 6 2 3 2 2 3 3 2" xfId="2404"/>
    <cellStyle name="20% - 强调文字颜色 4 2 2 4 3 3" xfId="2405"/>
    <cellStyle name="常规 2 4 2 3 2 3 5" xfId="2406"/>
    <cellStyle name="20% - 强调文字颜色 4 2 2 4 4" xfId="2407"/>
    <cellStyle name="常规 6 2 2 5" xfId="2408"/>
    <cellStyle name="20% - 强调文字颜色 4 2 2 4 4 2" xfId="2409"/>
    <cellStyle name="常规 6 2 3 2 2 3 4 2" xfId="2410"/>
    <cellStyle name="常规 6 2 2 6" xfId="2411"/>
    <cellStyle name="20% - 强调文字颜色 4 2 2 4 4 3" xfId="2412"/>
    <cellStyle name="20% - 强调文字颜色 4 2 2 4 5" xfId="2413"/>
    <cellStyle name="常规 6 13 7 2" xfId="2414"/>
    <cellStyle name="20% - 强调文字颜色 4 2 2 4 6" xfId="2415"/>
    <cellStyle name="常规 3 4 2 3 2 2 2" xfId="2416"/>
    <cellStyle name="20% - 强调文字颜色 4 2 2 5" xfId="2417"/>
    <cellStyle name="20% - 强调文字颜色 4 2 2 5 2" xfId="2418"/>
    <cellStyle name="常规 3 3 3 2 2 2 5" xfId="2419"/>
    <cellStyle name="常规 2 4 2 3 2 4 3" xfId="2420"/>
    <cellStyle name="20% - 强调文字颜色 4 2 2 5 3" xfId="2421"/>
    <cellStyle name="常规 3 3 3 2 2 2 6" xfId="2422"/>
    <cellStyle name="常规 2 4 2 3 2 4 4" xfId="2423"/>
    <cellStyle name="常规 47 4" xfId="2424"/>
    <cellStyle name="常规 52 4" xfId="2425"/>
    <cellStyle name="20% - 强调文字颜色 4 2 2 5 3 2" xfId="2426"/>
    <cellStyle name="常规 3 3 3 2 2 2 6 2" xfId="2427"/>
    <cellStyle name="常规 2 4 2 3 2 4 4 2" xfId="2428"/>
    <cellStyle name="常规 47 5" xfId="2429"/>
    <cellStyle name="常规 52 5" xfId="2430"/>
    <cellStyle name="20% - 强调文字颜色 4 2 2 5 3 3" xfId="2431"/>
    <cellStyle name="20% - 强调文字颜色 4 2 2 5 4" xfId="2432"/>
    <cellStyle name="常规 3 3 3 2 2 2 7" xfId="2433"/>
    <cellStyle name="常规 2 4 2 3 2 4 5" xfId="2434"/>
    <cellStyle name="常规 6 3 2 5" xfId="2435"/>
    <cellStyle name="常规 48 4" xfId="2436"/>
    <cellStyle name="常规 53 4" xfId="2437"/>
    <cellStyle name="20% - 强调文字颜色 4 2 2 5 4 2" xfId="2438"/>
    <cellStyle name="常规 6 3 2 6" xfId="2439"/>
    <cellStyle name="常规 48 5" xfId="2440"/>
    <cellStyle name="常规 53 5" xfId="2441"/>
    <cellStyle name="20% - 强调文字颜色 4 2 2 5 4 3" xfId="2442"/>
    <cellStyle name="20% - 强调文字颜色 4 2 2 5 5" xfId="2443"/>
    <cellStyle name="常规 6 13 8 2" xfId="2444"/>
    <cellStyle name="20% - 强调文字颜色 4 2 2 5 6" xfId="2445"/>
    <cellStyle name="常规 5 7 6 2 2" xfId="2446"/>
    <cellStyle name="60% - 强调文字颜色 1 2 3 3 4" xfId="2447"/>
    <cellStyle name="20% - 强调文字颜色 4 2 3" xfId="2448"/>
    <cellStyle name="常规 2 6 2 4 5 3" xfId="2449"/>
    <cellStyle name="40% - 强调文字颜色 5 2 8" xfId="2450"/>
    <cellStyle name="60% - 强调文字颜色 5 2 3 2 3 3" xfId="2451"/>
    <cellStyle name="20% - 强调文字颜色 4 2 3 10" xfId="2452"/>
    <cellStyle name="60% - 强调文字颜色 4 2 2 2 3 5" xfId="2453"/>
    <cellStyle name="60% - 强调文字颜色 1 2 3 3 4 2" xfId="2454"/>
    <cellStyle name="20% - 强调文字颜色 4 2 3 2" xfId="2455"/>
    <cellStyle name="60% - 强调文字颜色 1 2 2 5 5" xfId="2456"/>
    <cellStyle name="常规 10 2 2 3 2 3 4 3" xfId="2457"/>
    <cellStyle name="40% - 强调文字颜色 5 2 8 2" xfId="2458"/>
    <cellStyle name="60% - 强调文字颜色 3 2 3 9" xfId="2459"/>
    <cellStyle name="20% - 强调文字颜色 4 2 3 2 2" xfId="2460"/>
    <cellStyle name="20% - 强调文字颜色 4 2 3 2 3" xfId="2461"/>
    <cellStyle name="常规 4 3 6 3 2 2" xfId="2462"/>
    <cellStyle name="常规 2 3 4 3 2 6" xfId="2463"/>
    <cellStyle name="40% - 强调文字颜色 2 2 2 5 2" xfId="2464"/>
    <cellStyle name="20% - 强调文字颜色 4 2 3 2 4" xfId="2465"/>
    <cellStyle name="常规 2 3 4 3 2 6 2" xfId="2466"/>
    <cellStyle name="40% - 强调文字颜色 2 2 2 5 2 2" xfId="2467"/>
    <cellStyle name="20% - 强调文字颜色 4 2 3 2 4 2" xfId="2468"/>
    <cellStyle name="40% - 强调文字颜色 2 2 2 5 2 3" xfId="2469"/>
    <cellStyle name="20% - 强调文字颜色 4 2 3 2 4 3" xfId="2470"/>
    <cellStyle name="常规 6 5 2 4 2 2" xfId="2471"/>
    <cellStyle name="常规 5 2 3 3 2 2 2 2" xfId="2472"/>
    <cellStyle name="常规 2 3 4 3 2 7" xfId="2473"/>
    <cellStyle name="40% - 强调文字颜色 2 2 2 5 3" xfId="2474"/>
    <cellStyle name="20% - 强调文字颜色 4 2 3 2 5" xfId="2475"/>
    <cellStyle name="40% - 强调文字颜色 1 2 2 2 2 3 2" xfId="2476"/>
    <cellStyle name="常规 7 2 4 2 7" xfId="2477"/>
    <cellStyle name="标题 5 2 6 2" xfId="2478"/>
    <cellStyle name="常规 6 5 2 4 2 3" xfId="2479"/>
    <cellStyle name="常规 2 3 4 3 2 8" xfId="2480"/>
    <cellStyle name="常规 3 2 2 3 3 3 2 2 2" xfId="2481"/>
    <cellStyle name="40% - 强调文字颜色 2 2 2 5 4" xfId="2482"/>
    <cellStyle name="40% - 强调文字颜色 1 2 2 2 2 3 3" xfId="2483"/>
    <cellStyle name="常规 6 14 5 2" xfId="2484"/>
    <cellStyle name="常规 6 11 2 3 3 2" xfId="2485"/>
    <cellStyle name="20% - 强调文字颜色 4 2 3 2 6" xfId="2486"/>
    <cellStyle name="常规 9 3 3 3 5 2" xfId="2487"/>
    <cellStyle name="60% - 强调文字颜色 1 2 3 3 4 3" xfId="2488"/>
    <cellStyle name="20% - 强调文字颜色 4 2 3 3" xfId="2489"/>
    <cellStyle name="60% - 强调文字颜色 1 2 2 5 6" xfId="2490"/>
    <cellStyle name="常规 12 2 2 8" xfId="2491"/>
    <cellStyle name="20% - 强调文字颜色 4 2 3 3 2" xfId="2492"/>
    <cellStyle name="20% - 强调文字颜色 4 2 3 3 2 2" xfId="2493"/>
    <cellStyle name="常规 6 2 3 2 3 2 2 2" xfId="2494"/>
    <cellStyle name="20% - 强调文字颜色 4 2 3 3 2 3" xfId="2495"/>
    <cellStyle name="20% - 强调文字颜色 4 2 3 3 3" xfId="2496"/>
    <cellStyle name="20% - 强调文字颜色 4 2 3 3 3 2" xfId="2497"/>
    <cellStyle name="20% - 强调文字颜色 4 2 3 3 3 3" xfId="2498"/>
    <cellStyle name="常规 2 3 4 3 3 6" xfId="2499"/>
    <cellStyle name="40% - 强调文字颜色 2 2 2 6 2" xfId="2500"/>
    <cellStyle name="常规 4 2 2 10" xfId="2501"/>
    <cellStyle name="常规 3 3 3 2 3 3 2 2" xfId="2502"/>
    <cellStyle name="20% - 强调文字颜色 4 2 3 3 4" xfId="2503"/>
    <cellStyle name="常规 6 3 2 3 2 2 2 3" xfId="2504"/>
    <cellStyle name="常规 4 2 2 10 2" xfId="2505"/>
    <cellStyle name="20% - 强调文字颜色 4 2 3 3 4 2" xfId="2506"/>
    <cellStyle name="20% - 强调文字颜色 4 2 3 3 4 3" xfId="2507"/>
    <cellStyle name="常规 4 2 2 11" xfId="2508"/>
    <cellStyle name="20% - 强调文字颜色 4 2 3 3 5" xfId="2509"/>
    <cellStyle name="40% - 强调文字颜色 1 2 2 2 2 4 2" xfId="2510"/>
    <cellStyle name="常规 6 11 2 3 4 2" xfId="2511"/>
    <cellStyle name="常规 2 3 3 2 4 5 2 2" xfId="2512"/>
    <cellStyle name="20% - 强调文字颜色 4 2 3 3 6" xfId="2513"/>
    <cellStyle name="40% - 强调文字颜色 1 2 2 2 2 4 3" xfId="2514"/>
    <cellStyle name="20% - 强调文字颜色 4 2 3 4" xfId="2515"/>
    <cellStyle name="20% - 强调文字颜色 4 2 3 4 2" xfId="2516"/>
    <cellStyle name="常规 2 2 7 11" xfId="2517"/>
    <cellStyle name="60% - 强调文字颜色 5 2 10" xfId="2518"/>
    <cellStyle name="20% - 强调文字颜色 4 2 3 4 3" xfId="2519"/>
    <cellStyle name="20% - 强调文字颜色 4 2 3 5" xfId="2520"/>
    <cellStyle name="20% - 强调文字颜色 4 2 3 5 2" xfId="2521"/>
    <cellStyle name="常规 3 2 5 2 6 2 2" xfId="2522"/>
    <cellStyle name="常规 2 9 5 3 3" xfId="2523"/>
    <cellStyle name="常规 2 2 3 2 5 4 2 2" xfId="2524"/>
    <cellStyle name="40% - 强调文字颜色 2 2 2 9" xfId="2525"/>
    <cellStyle name="常规 2 2 8 2 3 2 3" xfId="2526"/>
    <cellStyle name="20% - 强调文字颜色 4 2 3 6 2" xfId="2527"/>
    <cellStyle name="60% - 强调文字颜色 6 2 3 7 2" xfId="2528"/>
    <cellStyle name="60% - 强调文字颜色 2 2" xfId="2529"/>
    <cellStyle name="常规 2 3 7 3 2 2 2" xfId="2530"/>
    <cellStyle name="20% - 强调文字颜色 4 2 3 7" xfId="2531"/>
    <cellStyle name="常规 7 2 4 7 3" xfId="2532"/>
    <cellStyle name="60% - 强调文字颜色 2 2 2" xfId="2533"/>
    <cellStyle name="常规 2 9 5 4 3" xfId="2534"/>
    <cellStyle name="常规 10 9 2 3 2 2" xfId="2535"/>
    <cellStyle name="40% - 强调文字颜色 2 2 3 9" xfId="2536"/>
    <cellStyle name="常规 2 2 8 2 3 3 3" xfId="2537"/>
    <cellStyle name="20% - 强调文字颜色 4 2 3 7 2" xfId="2538"/>
    <cellStyle name="常规 7 2 4 8 3" xfId="2539"/>
    <cellStyle name="60% - 强调文字颜色 2 3 2" xfId="2540"/>
    <cellStyle name="20% - 强调文字颜色 4 2 3 8 2" xfId="2541"/>
    <cellStyle name="常规 3 2 2 2 2 5" xfId="2542"/>
    <cellStyle name="常规 2 2 8 2 3 4 3" xfId="2543"/>
    <cellStyle name="常规 7 2 3 2 2 3 4 2" xfId="2544"/>
    <cellStyle name="常规 5 2 4 2 2 2" xfId="2545"/>
    <cellStyle name="常规 6 3 2 3 2 5 2 2" xfId="2546"/>
    <cellStyle name="20% - 强调文字颜色 4 2 3 8 3" xfId="2547"/>
    <cellStyle name="常规 3 2 2 2 2 6" xfId="2548"/>
    <cellStyle name="20% - 强调文字颜色 4 2 3 9" xfId="2549"/>
    <cellStyle name="60% - 强调文字颜色 1 2 3 3 5" xfId="2550"/>
    <cellStyle name="20% - 强调文字颜色 4 2 4" xfId="2551"/>
    <cellStyle name="常规 2 2 2 2 2 2 2 2 5 2" xfId="2552"/>
    <cellStyle name="40% - 强调文字颜色 5 2 9" xfId="2553"/>
    <cellStyle name="常规 2 2 2 2 2 2 2 2 5 2 2" xfId="2554"/>
    <cellStyle name="40% - 强调文字颜色 5 2 9 2" xfId="2555"/>
    <cellStyle name="20% - 强调文字颜色 4 2 4 2" xfId="2556"/>
    <cellStyle name="20% - 强调文字颜色 4 2 4 2 2" xfId="2557"/>
    <cellStyle name="20% - 强调文字颜色 4 2 4 2 3" xfId="2558"/>
    <cellStyle name="常规 4 3 3 2 2 2 2" xfId="2559"/>
    <cellStyle name="20% - 强调文字颜色 4 2 4 3" xfId="2560"/>
    <cellStyle name="常规 4 3 3 2 2 2 2 2" xfId="2561"/>
    <cellStyle name="常规 7 3 2 2 4 2" xfId="2562"/>
    <cellStyle name="常规 12 3 2 8" xfId="2563"/>
    <cellStyle name="20% - 强调文字颜色 4 2 4 3 2" xfId="2564"/>
    <cellStyle name="20% - 强调文字颜色 4 2 4 3 3" xfId="2565"/>
    <cellStyle name="常规 4 3 3 2 2 2 3" xfId="2566"/>
    <cellStyle name="20% - 强调文字颜色 4 2 4 4" xfId="2567"/>
    <cellStyle name="20% - 强调文字颜色 4 2 4 5" xfId="2568"/>
    <cellStyle name="60% - 强调文字颜色 1 2 3 3 6" xfId="2569"/>
    <cellStyle name="20% - 强调文字颜色 4 2 5" xfId="2570"/>
    <cellStyle name="常规 6 2 3 2 2 7 2" xfId="2571"/>
    <cellStyle name="20% - 强调文字颜色 4 2 5 2" xfId="2572"/>
    <cellStyle name="常规 6 2 3 2 2 7 2 2" xfId="2573"/>
    <cellStyle name="常规 47 2 3 4" xfId="2574"/>
    <cellStyle name="常规 52 2 3 4" xfId="2575"/>
    <cellStyle name="40% - 强调文字颜色 1 4" xfId="2576"/>
    <cellStyle name="20% - 强调文字颜色 4 2 5 2 2" xfId="2577"/>
    <cellStyle name="常规 47 2 3 5" xfId="2578"/>
    <cellStyle name="常规 52 2 3 5" xfId="2579"/>
    <cellStyle name="常规 4 2 5 2" xfId="2580"/>
    <cellStyle name="40% - 强调文字颜色 1 5" xfId="2581"/>
    <cellStyle name="20% - 强调文字颜色 4 2 5 2 3" xfId="2582"/>
    <cellStyle name="常规 4 3 3 2 2 3 2" xfId="2583"/>
    <cellStyle name="20% - 强调文字颜色 4 2 5 3" xfId="2584"/>
    <cellStyle name="40% - 强调文字颜色 2 4" xfId="2585"/>
    <cellStyle name="常规 3 3 2 2 2 5 2 2" xfId="2586"/>
    <cellStyle name="常规 4 3 3 2 2 3 2 2" xfId="2587"/>
    <cellStyle name="20% - 强调文字颜色 4 2 5 3 2" xfId="2588"/>
    <cellStyle name="常规 4 2 6 2" xfId="2589"/>
    <cellStyle name="常规 2 5 2 4 5 2 2" xfId="2590"/>
    <cellStyle name="40% - 强调文字颜色 2 5" xfId="2591"/>
    <cellStyle name="20% - 强调文字颜色 4 2 5 3 3" xfId="2592"/>
    <cellStyle name="常规 4 3 3 2 2 3 3" xfId="2593"/>
    <cellStyle name="20% - 强调文字颜色 4 2 5 4" xfId="2594"/>
    <cellStyle name="40% - 强调文字颜色 3 4" xfId="2595"/>
    <cellStyle name="常规 10 2 5 2 3 2 3" xfId="2596"/>
    <cellStyle name="20% - 强调文字颜色 4 2 5 4 2" xfId="2597"/>
    <cellStyle name="常规 4 2 7 2" xfId="2598"/>
    <cellStyle name="40% - 强调文字颜色 3 5" xfId="2599"/>
    <cellStyle name="20% - 强调文字颜色 4 2 5 4 3" xfId="2600"/>
    <cellStyle name="20% - 强调文字颜色 4 2 5 5" xfId="2601"/>
    <cellStyle name="20% - 强调文字颜色 4 2 6" xfId="2602"/>
    <cellStyle name="常规 6 2 3 2 2 7 3" xfId="2603"/>
    <cellStyle name="20% - 强调文字颜色 4 2 6 2" xfId="2604"/>
    <cellStyle name="20% - 强调文字颜色 4 2 6 2 2" xfId="2605"/>
    <cellStyle name="常规 4 3 5 2" xfId="2606"/>
    <cellStyle name="40% - 强调文字颜色 6 2 2 3 2" xfId="2607"/>
    <cellStyle name="20% - 强调文字颜色 4 2 6 2 3" xfId="2608"/>
    <cellStyle name="常规 4 3 3 2 2 4 2" xfId="2609"/>
    <cellStyle name="20% - 强调文字颜色 4 2 6 3" xfId="2610"/>
    <cellStyle name="常规 4 3 3 2 2 4 2 2" xfId="2611"/>
    <cellStyle name="20% - 强调文字颜色 4 2 6 3 2" xfId="2612"/>
    <cellStyle name="常规 4 3 6 2" xfId="2613"/>
    <cellStyle name="40% - 强调文字颜色 6 2 2 4 2" xfId="2614"/>
    <cellStyle name="20% - 强调文字颜色 4 2 6 3 3" xfId="2615"/>
    <cellStyle name="常规 4 3 3 2 2 4 3" xfId="2616"/>
    <cellStyle name="20% - 强调文字颜色 4 2 6 4" xfId="2617"/>
    <cellStyle name="20% - 强调文字颜色 4 2 6 4 2" xfId="2618"/>
    <cellStyle name="常规 4 3 7 2" xfId="2619"/>
    <cellStyle name="40% - 强调文字颜色 6 2 2 5 2" xfId="2620"/>
    <cellStyle name="20% - 强调文字颜色 4 2 6 4 3" xfId="2621"/>
    <cellStyle name="20% - 强调文字颜色 4 2 6 5" xfId="2622"/>
    <cellStyle name="20% - 强调文字颜色 4 2 7" xfId="2623"/>
    <cellStyle name="常规 6 6 2 6" xfId="2624"/>
    <cellStyle name="20% - 强调文字颜色 4 2 7 2" xfId="2625"/>
    <cellStyle name="常规 6 6 3 6" xfId="2626"/>
    <cellStyle name="20% - 强调文字颜色 4 2 8 2" xfId="2627"/>
    <cellStyle name="常规 6 6 4 6" xfId="2628"/>
    <cellStyle name="常规 7 3 2 7 3" xfId="2629"/>
    <cellStyle name="常规 15 2 2 4 2 2" xfId="2630"/>
    <cellStyle name="常规 20 2 2 4 2 2" xfId="2631"/>
    <cellStyle name="20% - 强调文字颜色 4 2 9 2" xfId="2632"/>
    <cellStyle name="20% - 强调文字颜色 4 3" xfId="2633"/>
    <cellStyle name="常规 2 6 2 4 6" xfId="2634"/>
    <cellStyle name="60% - 强调文字颜色 1 2 3 4 3" xfId="2635"/>
    <cellStyle name="20% - 强调文字颜色 4 3 2" xfId="2636"/>
    <cellStyle name="20% - 强调文字颜色 4 4" xfId="2637"/>
    <cellStyle name="常规 10 2 2 2 2 3 3 2" xfId="2638"/>
    <cellStyle name="20% - 强调文字颜色 4 4 2" xfId="2639"/>
    <cellStyle name="常规 10 2 2 2 2 3 3 2 2" xfId="2640"/>
    <cellStyle name="20% - 强调文字颜色 4 5" xfId="2641"/>
    <cellStyle name="常规 10 2 2 2 2 3 3 3" xfId="2642"/>
    <cellStyle name="20% - 强调文字颜色 4 5 2" xfId="2643"/>
    <cellStyle name="20% - 强调文字颜色 6 2 2 3 3 2" xfId="2644"/>
    <cellStyle name="20% - 强调文字颜色 4 6" xfId="2645"/>
    <cellStyle name="60% - 强调文字颜色 1 2 3 7 3" xfId="2646"/>
    <cellStyle name="20% - 强调文字颜色 4 6 2" xfId="2647"/>
    <cellStyle name="常规 73 2" xfId="2648"/>
    <cellStyle name="常规 6 2 5 4 3 2 2" xfId="2649"/>
    <cellStyle name="常规 68 2" xfId="2650"/>
    <cellStyle name="常规 11 3 3 2 2" xfId="2651"/>
    <cellStyle name="20% - 强调文字颜色 6 2 2 3 3 3" xfId="2652"/>
    <cellStyle name="20% - 强调文字颜色 4 7" xfId="2653"/>
    <cellStyle name="60% - 强调文字颜色 1 2 3 8 3" xfId="2654"/>
    <cellStyle name="20% - 强调文字颜色 4 7 2" xfId="2655"/>
    <cellStyle name="常规 7 2 2 4 6 2 2" xfId="2656"/>
    <cellStyle name="20% - 强调文字颜色 4 8" xfId="2657"/>
    <cellStyle name="20% - 强调文字颜色 4 8 2" xfId="2658"/>
    <cellStyle name="常规 6 2 4 2 6 3" xfId="2659"/>
    <cellStyle name="40% - 强调文字颜色 6 11" xfId="2660"/>
    <cellStyle name="常规 6 4 2 4 2 2 3" xfId="2661"/>
    <cellStyle name="常规 6 2 2 2 2 2 7" xfId="2662"/>
    <cellStyle name="40% - 强调文字颜色 1 2 2 5 3 3" xfId="2663"/>
    <cellStyle name="常规 6 3 2 3 2 2 5" xfId="2664"/>
    <cellStyle name="20% - 强调文字颜色 5 10" xfId="2665"/>
    <cellStyle name="40% - 强调文字颜色 6 11 2" xfId="2666"/>
    <cellStyle name="常规 6 3 2 3 2 2 5 2" xfId="2667"/>
    <cellStyle name="常规 2 2 6 5 7 3" xfId="2668"/>
    <cellStyle name="20% - 强调文字颜色 5 10 2" xfId="2669"/>
    <cellStyle name="常规 21 2 3 2 4 2" xfId="2670"/>
    <cellStyle name="40% - 强调文字颜色 6 12" xfId="2671"/>
    <cellStyle name="常规 6 5 2 5 2 2 2" xfId="2672"/>
    <cellStyle name="常规 6 3 2 3 2 2 6" xfId="2673"/>
    <cellStyle name="20% - 强调文字颜色 5 11" xfId="2674"/>
    <cellStyle name="常规 21 2 3 2 4 2 2" xfId="2675"/>
    <cellStyle name="40% - 强调文字颜色 6 12 2" xfId="2676"/>
    <cellStyle name="20% - 强调文字颜色 5 11 2" xfId="2677"/>
    <cellStyle name="常规 21 2 3 2 4 3" xfId="2678"/>
    <cellStyle name="40% - 强调文字颜色 6 13" xfId="2679"/>
    <cellStyle name="20% - 强调文字颜色 5 12" xfId="2680"/>
    <cellStyle name="40% - 强调文字颜色 6 13 2" xfId="2681"/>
    <cellStyle name="20% - 强调文字颜色 5 12 2" xfId="2682"/>
    <cellStyle name="40% - 强调文字颜色 6 14" xfId="2683"/>
    <cellStyle name="20% - 强调文字颜色 5 13" xfId="2684"/>
    <cellStyle name="常规 10 3 2 2 2 2 2" xfId="2685"/>
    <cellStyle name="40% - 强调文字颜色 6 14 2" xfId="2686"/>
    <cellStyle name="20% - 强调文字颜色 5 13 2" xfId="2687"/>
    <cellStyle name="常规 10 3 2 2 2 2 2 2" xfId="2688"/>
    <cellStyle name="40% - 强调文字颜色 1 2 2 2 6" xfId="2689"/>
    <cellStyle name="常规 2 7 4 4 2 2" xfId="2690"/>
    <cellStyle name="常规 2 2 7 2 8" xfId="2691"/>
    <cellStyle name="60% - 强调文字颜色 5 2 2 3" xfId="2692"/>
    <cellStyle name="40% - 强调文字颜色 6 20 2" xfId="2693"/>
    <cellStyle name="40% - 强调文字颜色 6 15 2" xfId="2694"/>
    <cellStyle name="20% - 强调文字颜色 5 14 2" xfId="2695"/>
    <cellStyle name="40% - 强调文字颜色 6 16" xfId="2696"/>
    <cellStyle name="20% - 强调文字颜色 5 20" xfId="2697"/>
    <cellStyle name="20% - 强调文字颜色 5 15" xfId="2698"/>
    <cellStyle name="常规 2 2 3 2 3 3 3 2 2" xfId="2699"/>
    <cellStyle name="60% - 强调文字颜色 5 2 3 3" xfId="2700"/>
    <cellStyle name="40% - 强调文字颜色 6 16 2" xfId="2701"/>
    <cellStyle name="20% - 强调文字颜色 5 20 2" xfId="2702"/>
    <cellStyle name="20% - 强调文字颜色 5 15 2" xfId="2703"/>
    <cellStyle name="40% - 强调文字颜色 1 2 2 4 6" xfId="2704"/>
    <cellStyle name="40% - 强调文字颜色 6 17" xfId="2705"/>
    <cellStyle name="20% - 强调文字颜色 5 16" xfId="2706"/>
    <cellStyle name="常规 6 2 8 3 2" xfId="2707"/>
    <cellStyle name="常规 6 9 4 3 3 2 2" xfId="2708"/>
    <cellStyle name="常规 14 2 2" xfId="2709"/>
    <cellStyle name="60% - 强调文字颜色 5 2 4 3" xfId="2710"/>
    <cellStyle name="常规 15 2 2 2 7" xfId="2711"/>
    <cellStyle name="40% - 强调文字颜色 6 17 2" xfId="2712"/>
    <cellStyle name="常规 6 4 2 4 2 5" xfId="2713"/>
    <cellStyle name="20% - 强调文字颜色 5 16 2" xfId="2714"/>
    <cellStyle name="常规 6 2 8 3 2 2" xfId="2715"/>
    <cellStyle name="40% - 强调文字颜色 1 2 2 5 6" xfId="2716"/>
    <cellStyle name="常规 14 2 2 2" xfId="2717"/>
    <cellStyle name="40% - 强调文字颜色 6 18" xfId="2718"/>
    <cellStyle name="20% - 强调文字颜色 5 17" xfId="2719"/>
    <cellStyle name="常规 6 2 8 3 3" xfId="2720"/>
    <cellStyle name="常规 14 2 3" xfId="2721"/>
    <cellStyle name="60% - 强调文字颜色 5 2 5 3" xfId="2722"/>
    <cellStyle name="常规 15 2 2 3 7" xfId="2723"/>
    <cellStyle name="40% - 强调文字颜色 6 18 2" xfId="2724"/>
    <cellStyle name="常规 6 4 2 4 3 5" xfId="2725"/>
    <cellStyle name="常规 14 2 3 2" xfId="2726"/>
    <cellStyle name="20% - 强调文字颜色 5 17 2" xfId="2727"/>
    <cellStyle name="40% - 强调文字颜色 6 19" xfId="2728"/>
    <cellStyle name="40% - 强调文字颜色 5 2 3 4 2" xfId="2729"/>
    <cellStyle name="常规 3 2 3 4 3 4 2 2" xfId="2730"/>
    <cellStyle name="常规 14 2 4" xfId="2731"/>
    <cellStyle name="20% - 强调文字颜色 5 18" xfId="2732"/>
    <cellStyle name="60% - 强调文字颜色 5 2 6 3" xfId="2733"/>
    <cellStyle name="常规 15 2 2 4 7" xfId="2734"/>
    <cellStyle name="40% - 强调文字颜色 6 19 2" xfId="2735"/>
    <cellStyle name="常规 14 2 4 2" xfId="2736"/>
    <cellStyle name="20% - 强调文字颜色 5 18 2" xfId="2737"/>
    <cellStyle name="好 2 3 3 4 3" xfId="2738"/>
    <cellStyle name="常规 37 2 6 2" xfId="2739"/>
    <cellStyle name="常规 42 2 6 2" xfId="2740"/>
    <cellStyle name="60% - 强调文字颜色 4 2 10" xfId="2741"/>
    <cellStyle name="40% - 强调文字颜色 5 2 3 4 3" xfId="2742"/>
    <cellStyle name="常规 2 4 3 3 2 4 4 2" xfId="2743"/>
    <cellStyle name="20% - 强调文字颜色 5 2 2 5 3 2" xfId="2744"/>
    <cellStyle name="常规 14 2 5" xfId="2745"/>
    <cellStyle name="20% - 强调文字颜色 5 19" xfId="2746"/>
    <cellStyle name="常规 37 2 6 2 2" xfId="2747"/>
    <cellStyle name="常规 42 2 6 2 2" xfId="2748"/>
    <cellStyle name="40% - 强调文字颜色 4 2 2 3" xfId="2749"/>
    <cellStyle name="60% - 强调文字颜色 4 2 10 2" xfId="2750"/>
    <cellStyle name="常规 14 2 5 2" xfId="2751"/>
    <cellStyle name="20% - 强调文字颜色 5 19 2" xfId="2752"/>
    <cellStyle name="40% - 强调文字颜色 2 2 3 2 4" xfId="2753"/>
    <cellStyle name="20% - 强调文字颜色 5 2" xfId="2754"/>
    <cellStyle name="常规 10 2 6 2 2 5 3" xfId="2755"/>
    <cellStyle name="20% - 强调文字颜色 5 2 10" xfId="2756"/>
    <cellStyle name="60% - 强调文字颜色 2 2 2 4" xfId="2757"/>
    <cellStyle name="常规 39 4 5 2" xfId="2758"/>
    <cellStyle name="常规 44 4 5 2" xfId="2759"/>
    <cellStyle name="20% - 强调文字颜色 5 2 10 2" xfId="2760"/>
    <cellStyle name="标题 2 2 5 2" xfId="2761"/>
    <cellStyle name="常规 6 5 4 2 2 4 3" xfId="2762"/>
    <cellStyle name="40% - 强调文字颜色 5 2 2 2 6 2" xfId="2763"/>
    <cellStyle name="20% - 强调文字颜色 5 2 11" xfId="2764"/>
    <cellStyle name="60% - 强调文字颜色 2 2 3 4" xfId="2765"/>
    <cellStyle name="常规 39 4 6 2" xfId="2766"/>
    <cellStyle name="60% - 强调文字颜色 3 2 6" xfId="2767"/>
    <cellStyle name="常规 6 9 3 2 8" xfId="2768"/>
    <cellStyle name="20% - 强调文字颜色 5 2 11 2" xfId="2769"/>
    <cellStyle name="20% - 强调文字颜色 5 2 12" xfId="2770"/>
    <cellStyle name="常规 10 5 4 3 2 2" xfId="2771"/>
    <cellStyle name="60% - 强调文字颜色 2 2 4 4" xfId="2772"/>
    <cellStyle name="常规 6 2 5 3 2 3" xfId="2773"/>
    <cellStyle name="常规 4 2 3 3 2 7" xfId="2774"/>
    <cellStyle name="常规 11 2 2 3" xfId="2775"/>
    <cellStyle name="20% - 强调文字颜色 5 2 12 2" xfId="2776"/>
    <cellStyle name="常规 2 2 5 4 3 2 2" xfId="2777"/>
    <cellStyle name="60% - 强调文字颜色 4 2 2 5 4 2" xfId="2778"/>
    <cellStyle name="20% - 强调文字颜色 5 2 13" xfId="2779"/>
    <cellStyle name="60% - 强调文字颜色 4 2 2 5 4 3" xfId="2780"/>
    <cellStyle name="20% - 强调文字颜色 5 2 14" xfId="2781"/>
    <cellStyle name="常规 6 6 6 3 2" xfId="2782"/>
    <cellStyle name="60% - 强调文字颜色 2 2 6 4" xfId="2783"/>
    <cellStyle name="常规 11 2 4 3" xfId="2784"/>
    <cellStyle name="20% - 强调文字颜色 5 2 14 2" xfId="2785"/>
    <cellStyle name="常规 4 2 2 3 2 6 3" xfId="2786"/>
    <cellStyle name="链接单元格 2 4 5" xfId="2787"/>
    <cellStyle name="常规 3 4 5 2" xfId="2788"/>
    <cellStyle name="常规 10 2 2 2 3" xfId="2789"/>
    <cellStyle name="60% - 强调文字颜色 1 2 4 3 3" xfId="2790"/>
    <cellStyle name="20% - 强调文字颜色 5 2 2" xfId="2791"/>
    <cellStyle name="40% - 强调文字颜色 6 2 7" xfId="2792"/>
    <cellStyle name="40% - 强调文字颜色 2 2 3 2 4 2" xfId="2793"/>
    <cellStyle name="链接单元格 2 4 5 2" xfId="2794"/>
    <cellStyle name="常规 3 4 5 2 2" xfId="2795"/>
    <cellStyle name="常规 10 2 2 2 3 2" xfId="2796"/>
    <cellStyle name="常规 4 8 4" xfId="2797"/>
    <cellStyle name="40% - 强调文字颜色 6 2 7 2" xfId="2798"/>
    <cellStyle name="常规 4 2 6 4" xfId="2799"/>
    <cellStyle name="40% - 强调文字颜色 2 7" xfId="2800"/>
    <cellStyle name="常规 3 2 2 2 2 2 3" xfId="2801"/>
    <cellStyle name="20% - 强调文字颜色 5 2 2 2" xfId="2802"/>
    <cellStyle name="常规 4 2 6 3 4 2" xfId="2803"/>
    <cellStyle name="常规 2 3 3 3 6 2 2" xfId="2804"/>
    <cellStyle name="常规 2 2 4 3 4 6" xfId="2805"/>
    <cellStyle name="40% - 强调文字颜色 1 2 2 7 2" xfId="2806"/>
    <cellStyle name="20% - 强调文字颜色 5 2 2 2 10" xfId="2807"/>
    <cellStyle name="常规 3 4 5 2 2 2" xfId="2808"/>
    <cellStyle name="常规 10 2 2 2 3 2 2" xfId="2809"/>
    <cellStyle name="常规 4 2 6 4 2" xfId="2810"/>
    <cellStyle name="40% - 强调文字颜色 1 2 3 5" xfId="2811"/>
    <cellStyle name="40% - 强调文字颜色 2 7 2" xfId="2812"/>
    <cellStyle name="常规 3 2 2 2 2 2 3 2" xfId="2813"/>
    <cellStyle name="20% - 强调文字颜色 5 2 2 2 2" xfId="2814"/>
    <cellStyle name="常规 10 2 2 2 3 2 2 2" xfId="2815"/>
    <cellStyle name="常规 2 4 4 2 2 4 2" xfId="2816"/>
    <cellStyle name="60% - 强调文字颜色 6 2 5 3 3" xfId="2817"/>
    <cellStyle name="常规 4 2 6 4 2 2" xfId="2818"/>
    <cellStyle name="常规 2 2 4 4 2 6" xfId="2819"/>
    <cellStyle name="40% - 强调文字颜色 1 2 3 5 2" xfId="2820"/>
    <cellStyle name="常规 3 2 2 2 2 2 3 2 2" xfId="2821"/>
    <cellStyle name="20% - 强调文字颜色 5 2 2 2 2 2" xfId="2822"/>
    <cellStyle name="常规 3 2 2 2 2 2 3 2 2 2" xfId="2823"/>
    <cellStyle name="20% - 强调文字颜色 5 2 2 2 2 2 2" xfId="2824"/>
    <cellStyle name="20% - 强调文字颜色 5 2 2 2 2 2 3" xfId="2825"/>
    <cellStyle name="常规 4 2 2 2 2 5 2 2" xfId="2826"/>
    <cellStyle name="常规 3 2 2 2 2 2 3 2 3" xfId="2827"/>
    <cellStyle name="20% - 强调文字颜色 5 2 2 2 2 3" xfId="2828"/>
    <cellStyle name="20% - 强调文字颜色 5 2 2 2 2 3 2" xfId="2829"/>
    <cellStyle name="20% - 强调文字颜色 5 2 2 2 2 3 3" xfId="2830"/>
    <cellStyle name="20% - 强调文字颜色 6 2 3 2 2 2" xfId="2831"/>
    <cellStyle name="常规 6 4 2 5 2 3" xfId="2832"/>
    <cellStyle name="常规 5 2 3 2 2 3 2 3" xfId="2833"/>
    <cellStyle name="常规 3 2 2 3 2 3 3 2 2" xfId="2834"/>
    <cellStyle name="常规 5 2 7 4 2 2" xfId="2835"/>
    <cellStyle name="20% - 强调文字颜色 5 2 2 2 2 4" xfId="2836"/>
    <cellStyle name="20% - 强调文字颜色 5 2 2 2 2 4 2" xfId="2837"/>
    <cellStyle name="20% - 强调文字颜色 5 2 2 2 2 4 3" xfId="2838"/>
    <cellStyle name="常规 4 2 3 2 3 5 2 2" xfId="2839"/>
    <cellStyle name="20% - 强调文字颜色 6 2 3 2 2 3" xfId="2840"/>
    <cellStyle name="常规 5 2 4 2 3 3 2 2" xfId="2841"/>
    <cellStyle name="常规 3 2 2 2 3 7 2 2" xfId="2842"/>
    <cellStyle name="20% - 强调文字颜色 5 2 2 2 2 5" xfId="2843"/>
    <cellStyle name="20% - 强调文字颜色 5 2 2 2 2 6" xfId="2844"/>
    <cellStyle name="常规 2 4 4 2 2 5 2" xfId="2845"/>
    <cellStyle name="60% - 强调文字颜色 6 2 5 4 3" xfId="2846"/>
    <cellStyle name="常规 2 2 4 4 3 6" xfId="2847"/>
    <cellStyle name="40% - 强调文字颜色 1 2 3 6 2" xfId="2848"/>
    <cellStyle name="常规 3 2 2 2 2 2 3 3 2" xfId="2849"/>
    <cellStyle name="20% - 强调文字颜色 5 2 2 2 3 2" xfId="2850"/>
    <cellStyle name="常规 7 2 2 2 4 4 2" xfId="2851"/>
    <cellStyle name="40% - 强调文字颜色 1 2 2 3" xfId="2852"/>
    <cellStyle name="常规 3 2 2 2 2 2 3 3 2 2" xfId="2853"/>
    <cellStyle name="20% - 强调文字颜色 5 2 2 2 3 2 2" xfId="2854"/>
    <cellStyle name="常规 7 2 2 2 4 4 3" xfId="2855"/>
    <cellStyle name="40% - 强调文字颜色 1 2 2 4" xfId="2856"/>
    <cellStyle name="20% - 强调文字颜色 5 2 2 2 3 2 3" xfId="2857"/>
    <cellStyle name="40% - 强调文字颜色 2 2 2 2 3 2 2" xfId="2858"/>
    <cellStyle name="常规 3 2 2 2 2 2 3 3 3" xfId="2859"/>
    <cellStyle name="常规 2 4 4 2 2" xfId="2860"/>
    <cellStyle name="20% - 强调文字颜色 5 2 2 2 3 3" xfId="2861"/>
    <cellStyle name="常规 7 2 2 2 4 5 2" xfId="2862"/>
    <cellStyle name="40% - 强调文字颜色 1 2 3 3" xfId="2863"/>
    <cellStyle name="常规 2 4 4 2 2 2" xfId="2864"/>
    <cellStyle name="20% - 强调文字颜色 5 2 2 2 3 3 2" xfId="2865"/>
    <cellStyle name="40% - 强调文字颜色 1 2 3 4" xfId="2866"/>
    <cellStyle name="20% - 强调文字颜色 5 2 2 2 3 3 3" xfId="2867"/>
    <cellStyle name="常规 6 2 4 10" xfId="2868"/>
    <cellStyle name="常规 2 4 4 2 2 3" xfId="2869"/>
    <cellStyle name="常规 8 2 3 2 4 4" xfId="2870"/>
    <cellStyle name="常规 18 2 2 2 2 2" xfId="2871"/>
    <cellStyle name="常规 23 2 2 2 2 2" xfId="2872"/>
    <cellStyle name="40% - 强调文字颜色 2 2 2 2 3 2 3" xfId="2873"/>
    <cellStyle name="20% - 强调文字颜色 6 2 3 2 3 2" xfId="2874"/>
    <cellStyle name="常规 6 4 2 5 3 3" xfId="2875"/>
    <cellStyle name="常规 5 2 3 2 2 3 3 3" xfId="2876"/>
    <cellStyle name="常规 2 4 4 2 3" xfId="2877"/>
    <cellStyle name="20% - 强调文字颜色 5 2 2 2 3 4" xfId="2878"/>
    <cellStyle name="常规 11 2 7 2" xfId="2879"/>
    <cellStyle name="60% - 强调文字颜色 3 2 2 2 7" xfId="2880"/>
    <cellStyle name="常规 6 10 2 4 4 2 2" xfId="2881"/>
    <cellStyle name="常规 2 3 3 2 2 2 3" xfId="2882"/>
    <cellStyle name="常规 9 2 4 2 4 2 2" xfId="2883"/>
    <cellStyle name="40% - 强调文字颜色 1 2 4 3" xfId="2884"/>
    <cellStyle name="常规 2 4 4 2 3 2" xfId="2885"/>
    <cellStyle name="20% - 强调文字颜色 5 2 2 2 3 4 2" xfId="2886"/>
    <cellStyle name="常规 2 4 3 3 2 2 2" xfId="2887"/>
    <cellStyle name="标题 1 2" xfId="2888"/>
    <cellStyle name="60% - 强调文字颜色 3 2 2 2 8" xfId="2889"/>
    <cellStyle name="常规 2 3 3 2 2 2 4" xfId="2890"/>
    <cellStyle name="40% - 强调文字颜色 1 2 4 4" xfId="2891"/>
    <cellStyle name="常规 2 4 4 2 3 3" xfId="2892"/>
    <cellStyle name="20% - 强调文字颜色 5 2 2 2 3 4 3" xfId="2893"/>
    <cellStyle name="常规 11 4 2 2 2" xfId="2894"/>
    <cellStyle name="20% - 强调文字颜色 6 2 3 2 3 3" xfId="2895"/>
    <cellStyle name="常规 2 4 4 2 4" xfId="2896"/>
    <cellStyle name="20% - 强调文字颜色 5 2 2 2 3 5" xfId="2897"/>
    <cellStyle name="常规 2 4 4 2 5" xfId="2898"/>
    <cellStyle name="20% - 强调文字颜色 5 2 2 2 3 6" xfId="2899"/>
    <cellStyle name="常规 2 3 3 3 7 2 2" xfId="2900"/>
    <cellStyle name="40% - 强调文字颜色 1 2 3 7 2" xfId="2901"/>
    <cellStyle name="常规 2 2 2 2 3 4 3 2 2" xfId="2902"/>
    <cellStyle name="常规 3 2 2 2 2 2 3 4 2" xfId="2903"/>
    <cellStyle name="20% - 强调文字颜色 5 2 2 2 4 2" xfId="2904"/>
    <cellStyle name="常规 6 8 2 2 2 3" xfId="2905"/>
    <cellStyle name="40% - 强调文字颜色 2 2 2 2 3 3 2" xfId="2906"/>
    <cellStyle name="常规 3 2 2 2 2 2 3 4 3" xfId="2907"/>
    <cellStyle name="常规 2 4 4 3 2" xfId="2908"/>
    <cellStyle name="20% - 强调文字颜色 5 2 2 2 4 3" xfId="2909"/>
    <cellStyle name="输入 2 5 4 2" xfId="2910"/>
    <cellStyle name="常规 2 3 3 3 7 3" xfId="2911"/>
    <cellStyle name="40% - 强调文字颜色 1 2 3 8" xfId="2912"/>
    <cellStyle name="常规 2 2 2 2 3 4 3 3" xfId="2913"/>
    <cellStyle name="常规 3 2 2 2 2 2 3 5" xfId="2914"/>
    <cellStyle name="20% - 强调文字颜色 5 2 2 2 5" xfId="2915"/>
    <cellStyle name="40% - 强调文字颜色 1 2 3 8 2" xfId="2916"/>
    <cellStyle name="常规 3 2 2 2 2 2 3 5 2" xfId="2917"/>
    <cellStyle name="20% - 强调文字颜色 5 2 2 2 5 2" xfId="2918"/>
    <cellStyle name="常规 6 6 2 3 2 3" xfId="2919"/>
    <cellStyle name="常规 10 10" xfId="2920"/>
    <cellStyle name="40% - 强调文字颜色 1 2 3 9" xfId="2921"/>
    <cellStyle name="常规 6 12 2 2 3 2" xfId="2922"/>
    <cellStyle name="常规 3 2 2 2 2 2 3 6" xfId="2923"/>
    <cellStyle name="20% - 强调文字颜色 5 2 2 2 6" xfId="2924"/>
    <cellStyle name="常规 6 6 2 3 2 3 2" xfId="2925"/>
    <cellStyle name="常规 10 10 2" xfId="2926"/>
    <cellStyle name="40% - 强调文字颜色 1 2 3 9 2" xfId="2927"/>
    <cellStyle name="常规 6 12 2 2 3 2 2" xfId="2928"/>
    <cellStyle name="20% - 强调文字颜色 5 2 2 2 6 2" xfId="2929"/>
    <cellStyle name="常规 10 11 2" xfId="2930"/>
    <cellStyle name="常规 65 2 2 2" xfId="2931"/>
    <cellStyle name="常规 6 5 3 4 2 5" xfId="2932"/>
    <cellStyle name="常规 6 6 2 3 2 4 2" xfId="2933"/>
    <cellStyle name="20% - 强调文字颜色 5 2 2 2 7 2" xfId="2934"/>
    <cellStyle name="常规 10 12" xfId="2935"/>
    <cellStyle name="常规 65 2 3" xfId="2936"/>
    <cellStyle name="常规 6 6 2 3 2 5" xfId="2937"/>
    <cellStyle name="常规 23 4 5 2" xfId="2938"/>
    <cellStyle name="20% - 强调文字颜色 5 2 2 2 8" xfId="2939"/>
    <cellStyle name="常规 6 5 3 4 3 5" xfId="2940"/>
    <cellStyle name="常规 6 6 2 3 2 5 2" xfId="2941"/>
    <cellStyle name="常规 10 12 2" xfId="2942"/>
    <cellStyle name="差 2 6" xfId="2943"/>
    <cellStyle name="常规 23 4 5 2 2" xfId="2944"/>
    <cellStyle name="20% - 强调文字颜色 5 2 2 2 8 2" xfId="2945"/>
    <cellStyle name="常规 6 6 2 3 2 5 3" xfId="2946"/>
    <cellStyle name="常规 2 2 3 4 3 3 2" xfId="2947"/>
    <cellStyle name="常规 10 12 3" xfId="2948"/>
    <cellStyle name="差 2 7" xfId="2949"/>
    <cellStyle name="常规 2 4 4 7 2" xfId="2950"/>
    <cellStyle name="20% - 强调文字颜色 5 2 2 2 8 3" xfId="2951"/>
    <cellStyle name="常规 6 6 2 3 2 6" xfId="2952"/>
    <cellStyle name="常规 2 2 4 3 2 2 2" xfId="2953"/>
    <cellStyle name="常规 10 13" xfId="2954"/>
    <cellStyle name="常规 6 8 2 2 7" xfId="2955"/>
    <cellStyle name="常规 7 2 4 2 2 3 3 2" xfId="2956"/>
    <cellStyle name="40% - 强调文字颜色 5 10" xfId="2957"/>
    <cellStyle name="常规 3 3 3 6 2" xfId="2958"/>
    <cellStyle name="常规 23 4 5 3" xfId="2959"/>
    <cellStyle name="20% - 强调文字颜色 5 2 2 2 9" xfId="2960"/>
    <cellStyle name="常规 6 6 2 3 2 6 2" xfId="2961"/>
    <cellStyle name="常规 2 2 4 3 2 2 2 2" xfId="2962"/>
    <cellStyle name="常规 10 13 2" xfId="2963"/>
    <cellStyle name="常规 6 8 2 2 7 2" xfId="2964"/>
    <cellStyle name="常规 7 2 4 2 2 3 3 2 2" xfId="2965"/>
    <cellStyle name="40% - 强调文字颜色 5 10 2" xfId="2966"/>
    <cellStyle name="常规 3 3 3 6 2 2" xfId="2967"/>
    <cellStyle name="20% - 强调文字颜色 5 2 2 2 9 2" xfId="2968"/>
    <cellStyle name="标题 5 2 2 2 2" xfId="2969"/>
    <cellStyle name="常规 2 4 4 8 2" xfId="2970"/>
    <cellStyle name="20% - 强调文字颜色 5 2 2 2 9 3" xfId="2971"/>
    <cellStyle name="常规 3 4 5 2 3" xfId="2972"/>
    <cellStyle name="常规 10 2 2 2 3 3" xfId="2973"/>
    <cellStyle name="常规 4 2 6 5" xfId="2974"/>
    <cellStyle name="常规 9 3 9 2 2" xfId="2975"/>
    <cellStyle name="常规 3 3 2 3 2 2 2" xfId="2976"/>
    <cellStyle name="40% - 强调文字颜色 2 8" xfId="2977"/>
    <cellStyle name="常规 3 2 2 2 2 2 4" xfId="2978"/>
    <cellStyle name="常规 9 3 4 3 4 2" xfId="2979"/>
    <cellStyle name="20% - 强调文字颜色 5 2 2 3" xfId="2980"/>
    <cellStyle name="常规 10 2 2 2 3 3 2" xfId="2981"/>
    <cellStyle name="常规 3 2 2 2 2 2 4 2" xfId="2982"/>
    <cellStyle name="常规 2 4 3 3 2 2 3" xfId="2983"/>
    <cellStyle name="20% - 强调文字颜色 5 2 2 3 2" xfId="2984"/>
    <cellStyle name="标题 1 3" xfId="2985"/>
    <cellStyle name="60% - 强调文字颜色 3 2 2 2 9" xfId="2986"/>
    <cellStyle name="常规 4 2 6 5 2" xfId="2987"/>
    <cellStyle name="常规 3 3 2 3 2 2 2 2" xfId="2988"/>
    <cellStyle name="常规 2 3 3 2 2 2 5" xfId="2989"/>
    <cellStyle name="40% - 强调文字颜色 1 2 4 5" xfId="2990"/>
    <cellStyle name="40% - 强调文字颜色 2 8 2" xfId="2991"/>
    <cellStyle name="常规 10 2 2 2 3 3 2 2" xfId="2992"/>
    <cellStyle name="常规 3 2 2 2 2 2 4 2 2" xfId="2993"/>
    <cellStyle name="常规 2 4 3 3 2 2 3 2" xfId="2994"/>
    <cellStyle name="20% - 强调文字颜色 5 2 2 3 2 2" xfId="2995"/>
    <cellStyle name="标题 1 3 2" xfId="2996"/>
    <cellStyle name="常规 2 4 4 2 3 4 2" xfId="2997"/>
    <cellStyle name="60% - 强调文字颜色 6 2 6 3 3" xfId="2998"/>
    <cellStyle name="常规 6 2 4 2 2 2 2 2" xfId="2999"/>
    <cellStyle name="常规 4 2 2 2 2 6 2 2" xfId="3000"/>
    <cellStyle name="20% - 强调文字颜色 5 2 2 3 2 3" xfId="3001"/>
    <cellStyle name="常规 10 2 2 2 3 3 3" xfId="3002"/>
    <cellStyle name="常规 3 2 2 2 2 2 4 3" xfId="3003"/>
    <cellStyle name="常规 2 4 3 3 2 2 4" xfId="3004"/>
    <cellStyle name="20% - 强调文字颜色 5 2 2 3 3" xfId="3005"/>
    <cellStyle name="常规 2 4 4 2 3 5 2" xfId="3006"/>
    <cellStyle name="60% - 强调文字颜色 6 2 6 4 3" xfId="3007"/>
    <cellStyle name="常规 4 15" xfId="3008"/>
    <cellStyle name="常规 4 20" xfId="3009"/>
    <cellStyle name="常规 2 4 3 3 2 2 4 2" xfId="3010"/>
    <cellStyle name="20% - 强调文字颜色 5 2 2 3 3 2" xfId="3011"/>
    <cellStyle name="常规 4 16" xfId="3012"/>
    <cellStyle name="常规 4 21" xfId="3013"/>
    <cellStyle name="常规 2 4 5 2 2" xfId="3014"/>
    <cellStyle name="20% - 强调文字颜色 5 2 2 3 3 3" xfId="3015"/>
    <cellStyle name="常规 3 3 3 3 3 2 2 2" xfId="3016"/>
    <cellStyle name="常规 2 4 3 3 2 2 5" xfId="3017"/>
    <cellStyle name="常规 2 2 2 2 3 4 4 2" xfId="3018"/>
    <cellStyle name="20% - 强调文字颜色 5 2 2 3 4" xfId="3019"/>
    <cellStyle name="常规 2 4 3 3 2 2 6" xfId="3020"/>
    <cellStyle name="常规 2 2 2 2 3 4 4 3" xfId="3021"/>
    <cellStyle name="20% - 强调文字颜色 5 2 2 3 5" xfId="3022"/>
    <cellStyle name="常规 2 2 5 2 5 2" xfId="3023"/>
    <cellStyle name="常规 10 2 2 2 3 4" xfId="3024"/>
    <cellStyle name="常规 6 5 2 2 3 2 2 2 2" xfId="3025"/>
    <cellStyle name="常规 4 2 6 6" xfId="3026"/>
    <cellStyle name="常规 3 3 2 3 2 2 3" xfId="3027"/>
    <cellStyle name="40% - 强调文字颜色 2 9" xfId="3028"/>
    <cellStyle name="常规 9 2 2 3 4 4 2" xfId="3029"/>
    <cellStyle name="常规 3 2 2 2 2 2 5" xfId="3030"/>
    <cellStyle name="20% - 强调文字颜色 5 2 2 4" xfId="3031"/>
    <cellStyle name="常规 2 2 5 2 5 2 2" xfId="3032"/>
    <cellStyle name="常规 10 2 2 2 3 4 2" xfId="3033"/>
    <cellStyle name="常规 9 2 2 3 4 4 2 2" xfId="3034"/>
    <cellStyle name="常规 3 2 2 2 2 2 5 2" xfId="3035"/>
    <cellStyle name="常规 2 4 3 3 2 3 3" xfId="3036"/>
    <cellStyle name="20% - 强调文字颜色 5 2 2 4 2" xfId="3037"/>
    <cellStyle name="标题 2 3" xfId="3038"/>
    <cellStyle name="常规 4 2 6 6 2" xfId="3039"/>
    <cellStyle name="常规 3 3 2 3 2 2 3 2" xfId="3040"/>
    <cellStyle name="常规 2 3 3 2 2 3 5" xfId="3041"/>
    <cellStyle name="40% - 强调文字颜色 1 2 5 5" xfId="3042"/>
    <cellStyle name="40% - 强调文字颜色 2 9 2" xfId="3043"/>
    <cellStyle name="常规 10 2 2 2 3 4 2 2" xfId="3044"/>
    <cellStyle name="常规 2 2 3 2 3 2 2 6" xfId="3045"/>
    <cellStyle name="常规 3 2 2 2 2 2 5 2 2" xfId="3046"/>
    <cellStyle name="常规 2 4 3 3 2 3 3 2" xfId="3047"/>
    <cellStyle name="20% - 强调文字颜色 5 2 2 4 2 2" xfId="3048"/>
    <cellStyle name="标题 2 3 2" xfId="3049"/>
    <cellStyle name="40% - 强调文字颜色 5 2 2 3 3" xfId="3050"/>
    <cellStyle name="40% - 强调文字颜色 5 2 2 3 4" xfId="3051"/>
    <cellStyle name="常规 6 2 4 2 2 3 2 2" xfId="3052"/>
    <cellStyle name="20% - 强调文字颜色 5 2 2 4 2 3" xfId="3053"/>
    <cellStyle name="常规 10 2 2 2 3 4 3" xfId="3054"/>
    <cellStyle name="常规 4 2 6 6 3" xfId="3055"/>
    <cellStyle name="常规 3 3 2 3 2 2 3 3" xfId="3056"/>
    <cellStyle name="常规 2 3 3 2 2 3 6" xfId="3057"/>
    <cellStyle name="40% - 强调文字颜色 1 2 5 6" xfId="3058"/>
    <cellStyle name="常规 3 2 2 2 2 2 5 3" xfId="3059"/>
    <cellStyle name="常规 2 4 3 3 2 3 4" xfId="3060"/>
    <cellStyle name="20% - 强调文字颜色 5 2 2 4 3" xfId="3061"/>
    <cellStyle name="40% - 强调文字颜色 5 2 2 4 3" xfId="3062"/>
    <cellStyle name="常规 2 4 3 3 2 3 4 2" xfId="3063"/>
    <cellStyle name="20% - 强调文字颜色 5 2 2 4 3 2" xfId="3064"/>
    <cellStyle name="40% - 强调文字颜色 5 2 2 4 4" xfId="3065"/>
    <cellStyle name="常规 2 4 6 2 2" xfId="3066"/>
    <cellStyle name="20% - 强调文字颜色 5 2 2 4 3 3" xfId="3067"/>
    <cellStyle name="常规 2 4 3 3 2 3 5" xfId="3068"/>
    <cellStyle name="常规 2 2 2 2 3 4 5 2" xfId="3069"/>
    <cellStyle name="20% - 强调文字颜色 5 2 2 4 4" xfId="3070"/>
    <cellStyle name="常规 6 8 2 4 2 2" xfId="3071"/>
    <cellStyle name="40% - 强调文字颜色 5 2 2 5 3" xfId="3072"/>
    <cellStyle name="常规 2 2 2 2 3 4 5 2 2" xfId="3073"/>
    <cellStyle name="20% - 强调文字颜色 5 2 2 4 4 2" xfId="3074"/>
    <cellStyle name="常规 6 8 2 4 2 3" xfId="3075"/>
    <cellStyle name="40% - 强调文字颜色 5 2 2 5 4" xfId="3076"/>
    <cellStyle name="常规 2 4 6 3 2" xfId="3077"/>
    <cellStyle name="20% - 强调文字颜色 5 2 2 4 4 3" xfId="3078"/>
    <cellStyle name="常规 2 2 2 2 3 4 5 3" xfId="3079"/>
    <cellStyle name="20% - 强调文字颜色 5 2 2 4 5" xfId="3080"/>
    <cellStyle name="常规 6 4 2 2 6 2 2" xfId="3081"/>
    <cellStyle name="20% - 强调文字颜色 5 2 2 4 6" xfId="3082"/>
    <cellStyle name="常规 2 2 5 2 5 3" xfId="3083"/>
    <cellStyle name="常规 10 2 2 2 3 5" xfId="3084"/>
    <cellStyle name="常规 3 4 2 4 2 2 2" xfId="3085"/>
    <cellStyle name="常规 9 2 2 3 4 4 3" xfId="3086"/>
    <cellStyle name="常规 3 2 2 2 2 2 6" xfId="3087"/>
    <cellStyle name="20% - 强调文字颜色 5 2 2 5" xfId="3088"/>
    <cellStyle name="常规 10 2 2 2 3 5 2" xfId="3089"/>
    <cellStyle name="常规 3 2 2 2 2 2 6 2" xfId="3090"/>
    <cellStyle name="常规 2 4 3 3 2 4 3" xfId="3091"/>
    <cellStyle name="20% - 强调文字颜色 5 2 2 5 2" xfId="3092"/>
    <cellStyle name="标题 3 3" xfId="3093"/>
    <cellStyle name="常规 4 2 6 7 2" xfId="3094"/>
    <cellStyle name="常规 3 3 2 3 2 2 4 2" xfId="3095"/>
    <cellStyle name="40% - 强调文字颜色 1 2 6 5" xfId="3096"/>
    <cellStyle name="常规 10 2 2 2 3 5 2 2" xfId="3097"/>
    <cellStyle name="常规 3 2 2 2 2 2 6 2 2" xfId="3098"/>
    <cellStyle name="常规 2 4 3 3 2 4 3 2" xfId="3099"/>
    <cellStyle name="20% - 强调文字颜色 5 2 2 5 2 2" xfId="3100"/>
    <cellStyle name="标题 3 3 2" xfId="3101"/>
    <cellStyle name="40% - 强调文字颜色 5 2 3 3 3" xfId="3102"/>
    <cellStyle name="20% - 强调文字颜色 5 2 2 5 2 3" xfId="3103"/>
    <cellStyle name="60% - 强调文字颜色 3 2 2 6 2" xfId="3104"/>
    <cellStyle name="40% - 强调文字颜色 5 2 3 3 4" xfId="3105"/>
    <cellStyle name="常规 10 2 2 2 3 5 3" xfId="3106"/>
    <cellStyle name="常规 3 3 2 3 2 2 4 3" xfId="3107"/>
    <cellStyle name="40% - 强调文字颜色 1 2 6 6" xfId="3108"/>
    <cellStyle name="常规 3 2 2 2 2 2 6 3" xfId="3109"/>
    <cellStyle name="常规 2 4 3 3 2 4 4" xfId="3110"/>
    <cellStyle name="20% - 强调文字颜色 5 2 2 5 3" xfId="3111"/>
    <cellStyle name="常规 37 2 6 3" xfId="3112"/>
    <cellStyle name="常规 42 2 6 3" xfId="3113"/>
    <cellStyle name="60% - 强调文字颜色 4 2 11" xfId="3114"/>
    <cellStyle name="常规 2 4 7 2 2" xfId="3115"/>
    <cellStyle name="20% - 强调文字颜色 5 2 2 5 3 3" xfId="3116"/>
    <cellStyle name="强调文字颜色 1 2 3 3 3 2 2" xfId="3117"/>
    <cellStyle name="60% - 强调文字颜色 3 2 2 7 2" xfId="3118"/>
    <cellStyle name="常规 2 4 3 3 2 4 5" xfId="3119"/>
    <cellStyle name="常规 2 2 2 2 3 4 6 2" xfId="3120"/>
    <cellStyle name="20% - 强调文字颜色 5 2 2 5 4" xfId="3121"/>
    <cellStyle name="40% - 强调文字颜色 3 2 10" xfId="3122"/>
    <cellStyle name="常规 3 2 2 7 3" xfId="3123"/>
    <cellStyle name="20% - 强调文字颜色 5 2 2 5 4 2" xfId="3124"/>
    <cellStyle name="常规 2 4 7 3 2" xfId="3125"/>
    <cellStyle name="20% - 强调文字颜色 5 2 2 5 4 3" xfId="3126"/>
    <cellStyle name="60% - 强调文字颜色 3 2 2 8 2" xfId="3127"/>
    <cellStyle name="40% - 强调文字颜色 3 2 11" xfId="3128"/>
    <cellStyle name="常规 3 2 2 7 4" xfId="3129"/>
    <cellStyle name="60% - 强调文字颜色 4 2 2 3 2 2" xfId="3130"/>
    <cellStyle name="20% - 强调文字颜色 5 2 2 5 5" xfId="3131"/>
    <cellStyle name="60% - 强调文字颜色 4 2 2 3 2 3" xfId="3132"/>
    <cellStyle name="20% - 强调文字颜色 5 2 2 5 6" xfId="3133"/>
    <cellStyle name="常规 10 2 2 2 3 6" xfId="3134"/>
    <cellStyle name="常规 3 2 2 2 2 2 7" xfId="3135"/>
    <cellStyle name="20% - 强调文字颜色 5 2 2 6" xfId="3136"/>
    <cellStyle name="常规 2 3 6 7 2" xfId="3137"/>
    <cellStyle name="常规 10 2 2 2 3 6 2" xfId="3138"/>
    <cellStyle name="常规 3 2 2 2 2 2 7 2" xfId="3139"/>
    <cellStyle name="20% - 强调文字颜色 5 2 2 6 2" xfId="3140"/>
    <cellStyle name="标题 4 3" xfId="3141"/>
    <cellStyle name="常规 10 2 2 2 3 7" xfId="3142"/>
    <cellStyle name="常规 3 2 2 2 2 2 8" xfId="3143"/>
    <cellStyle name="20% - 强调文字颜色 5 2 2 7" xfId="3144"/>
    <cellStyle name="20% - 强调文字颜色 5 2 2 7 2" xfId="3145"/>
    <cellStyle name="标题 5 3" xfId="3146"/>
    <cellStyle name="40% - 强调文字颜色 3 2 2 3 3 2" xfId="3147"/>
    <cellStyle name="20% - 强调文字颜色 6 2 10" xfId="3148"/>
    <cellStyle name="20% - 强调文字颜色 5 2 2 8" xfId="3149"/>
    <cellStyle name="20% - 强调文字颜色 6 2 10 2" xfId="3150"/>
    <cellStyle name="20% - 强调文字颜色 5 2 2 8 2" xfId="3151"/>
    <cellStyle name="40% - 强调文字颜色 3 2 2 3 3 3" xfId="3152"/>
    <cellStyle name="20% - 强调文字颜色 6 2 11" xfId="3153"/>
    <cellStyle name="20% - 强调文字颜色 5 2 2 9" xfId="3154"/>
    <cellStyle name="20% - 强调文字颜色 6 2 11 2" xfId="3155"/>
    <cellStyle name="20% - 强调文字颜色 5 2 2 9 2" xfId="3156"/>
    <cellStyle name="链接单元格 2 4 6" xfId="3157"/>
    <cellStyle name="常规 3 4 5 3" xfId="3158"/>
    <cellStyle name="常规 10 2 2 2 4" xfId="3159"/>
    <cellStyle name="40% - 强调文字颜色 6 2 8" xfId="3160"/>
    <cellStyle name="40% - 强调文字颜色 2 2 3 2 4 3" xfId="3161"/>
    <cellStyle name="20% - 强调文字颜色 5 2 3" xfId="3162"/>
    <cellStyle name="40% - 强调文字颜色 4 2 3 2 3 3" xfId="3163"/>
    <cellStyle name="40% - 强调文字颜色 3 2 2 2 3 5" xfId="3164"/>
    <cellStyle name="20% - 强调文字颜色 5 2 3 10" xfId="3165"/>
    <cellStyle name="常规 26 2 7" xfId="3166"/>
    <cellStyle name="常规 31 2 7" xfId="3167"/>
    <cellStyle name="常规 3 4 5 3 2" xfId="3168"/>
    <cellStyle name="常规 10 2 2 2 4 2" xfId="3169"/>
    <cellStyle name="常规 4 9 4" xfId="3170"/>
    <cellStyle name="40% - 强调文字颜色 6 2 8 2" xfId="3171"/>
    <cellStyle name="常规 4 2 7 4" xfId="3172"/>
    <cellStyle name="常规 6 9 2 3 2 3" xfId="3173"/>
    <cellStyle name="40% - 强调文字颜色 3 7" xfId="3174"/>
    <cellStyle name="常规 3 2 2 2 2 3 3" xfId="3175"/>
    <cellStyle name="20% - 强调文字颜色 5 2 3 2" xfId="3176"/>
    <cellStyle name="常规 26 2 7 2" xfId="3177"/>
    <cellStyle name="常规 31 2 7 2" xfId="3178"/>
    <cellStyle name="常规 3 4 5 3 2 2" xfId="3179"/>
    <cellStyle name="常规 10 2 2 2 4 2 2" xfId="3180"/>
    <cellStyle name="常规 4 2 7 4 2" xfId="3181"/>
    <cellStyle name="40% - 强调文字颜色 3 7 2" xfId="3182"/>
    <cellStyle name="常规 3 2 2 2 2 3 3 2" xfId="3183"/>
    <cellStyle name="常规 9 2 3 5" xfId="3184"/>
    <cellStyle name="20% - 强调文字颜色 5 2 3 2 2" xfId="3185"/>
    <cellStyle name="常规 28 10" xfId="3186"/>
    <cellStyle name="40% - 强调文字颜色 3 2 2 5 2 2" xfId="3187"/>
    <cellStyle name="常规 9 2 3 7 2" xfId="3188"/>
    <cellStyle name="20% - 强调文字颜色 5 2 3 2 4 2" xfId="3189"/>
    <cellStyle name="20% - 强调文字颜色 6 2 2 7 2" xfId="3190"/>
    <cellStyle name="40% - 强调文字颜色 3 2 2 5 2 3" xfId="3191"/>
    <cellStyle name="常规 2 5 4 3 2" xfId="3192"/>
    <cellStyle name="常规 9 2 3 7 3" xfId="3193"/>
    <cellStyle name="20% - 强调文字颜色 5 2 3 2 4 3" xfId="3194"/>
    <cellStyle name="常规 6 6 2 4 2 2" xfId="3195"/>
    <cellStyle name="40% - 强调文字颜色 3 2 2 5 3" xfId="3196"/>
    <cellStyle name="常规 9 2 3 8" xfId="3197"/>
    <cellStyle name="20% - 强调文字颜色 5 2 3 2 5" xfId="3198"/>
    <cellStyle name="常规 6 6 2 4 2 3" xfId="3199"/>
    <cellStyle name="40% - 强调文字颜色 3 2 2 5 4" xfId="3200"/>
    <cellStyle name="常规 15 10" xfId="3201"/>
    <cellStyle name="常规 20 10" xfId="3202"/>
    <cellStyle name="常规 6 12 2 3 3 2" xfId="3203"/>
    <cellStyle name="常规 9 2 3 9" xfId="3204"/>
    <cellStyle name="20% - 强调文字颜色 5 2 3 2 6" xfId="3205"/>
    <cellStyle name="常规 26 2 8" xfId="3206"/>
    <cellStyle name="常规 31 2 8" xfId="3207"/>
    <cellStyle name="常规 3 4 5 3 3" xfId="3208"/>
    <cellStyle name="常规 10 2 2 2 4 3" xfId="3209"/>
    <cellStyle name="常规 4 2 7 5" xfId="3210"/>
    <cellStyle name="常规 3 3 2 3 2 3 2" xfId="3211"/>
    <cellStyle name="40% - 强调文字颜色 3 8" xfId="3212"/>
    <cellStyle name="常规 3 2 2 2 2 3 4" xfId="3213"/>
    <cellStyle name="20% - 强调文字颜色 5 2 3 3" xfId="3214"/>
    <cellStyle name="常规 10 2 2 2 4 3 2" xfId="3215"/>
    <cellStyle name="常规 4 2 7 5 2" xfId="3216"/>
    <cellStyle name="常规 3 3 2 3 2 3 2 2" xfId="3217"/>
    <cellStyle name="40% - 强调文字颜色 3 8 2" xfId="3218"/>
    <cellStyle name="常规 6 10 2 7" xfId="3219"/>
    <cellStyle name="常规 3 2 2 2 2 3 4 2" xfId="3220"/>
    <cellStyle name="常规 9 2 4 5" xfId="3221"/>
    <cellStyle name="20% - 强调文字颜色 5 2 3 3 2" xfId="3222"/>
    <cellStyle name="常规 10 2 2 2 4 3 2 2" xfId="3223"/>
    <cellStyle name="常规 6 10 2 7 2" xfId="3224"/>
    <cellStyle name="常规 3 2 2 2 2 3 4 2 2" xfId="3225"/>
    <cellStyle name="常规 9 2 4 5 2" xfId="3226"/>
    <cellStyle name="20% - 强调文字颜色 5 2 3 3 2 2" xfId="3227"/>
    <cellStyle name="常规 3 2 2 3 2 3 6 2" xfId="3228"/>
    <cellStyle name="20% - 强调文字颜色 6 2 3 5 2" xfId="3229"/>
    <cellStyle name="常规 6 2 4 2 3 2 2 2" xfId="3230"/>
    <cellStyle name="常规 6 10 2 7 3" xfId="3231"/>
    <cellStyle name="常规 9 2 4 5 3" xfId="3232"/>
    <cellStyle name="20% - 强调文字颜色 5 2 3 3 2 3" xfId="3233"/>
    <cellStyle name="常规 10 2 2 2 4 3 3" xfId="3234"/>
    <cellStyle name="常规 6 10 2 8" xfId="3235"/>
    <cellStyle name="常规 3 2 2 2 2 3 4 3" xfId="3236"/>
    <cellStyle name="常规 9 2 4 6" xfId="3237"/>
    <cellStyle name="20% - 强调文字颜色 5 2 3 3 3" xfId="3238"/>
    <cellStyle name="常规 6 10 2 8 2" xfId="3239"/>
    <cellStyle name="常规 9 2 4 6 2" xfId="3240"/>
    <cellStyle name="20% - 强调文字颜色 5 2 3 3 3 2" xfId="3241"/>
    <cellStyle name="20% - 强调文字颜色 6 2 3 6 2" xfId="3242"/>
    <cellStyle name="常规 2 5 5 2 2" xfId="3243"/>
    <cellStyle name="常规 9 2 4 6 3" xfId="3244"/>
    <cellStyle name="20% - 强调文字颜色 5 2 3 3 3 3" xfId="3245"/>
    <cellStyle name="40% - 强调文字颜色 3 2 2 6 2" xfId="3246"/>
    <cellStyle name="常规 6 10 2 9" xfId="3247"/>
    <cellStyle name="常规 3 3 3 3 3 3 2 2" xfId="3248"/>
    <cellStyle name="常规 9 2 4 7" xfId="3249"/>
    <cellStyle name="20% - 强调文字颜色 5 2 3 3 4" xfId="3250"/>
    <cellStyle name="常规 6 3 3 3 2 2 2 3" xfId="3251"/>
    <cellStyle name="常规 9 2 4 7 2" xfId="3252"/>
    <cellStyle name="20% - 强调文字颜色 5 2 3 3 4 2" xfId="3253"/>
    <cellStyle name="20% - 强调文字颜色 6 2 3 7 2" xfId="3254"/>
    <cellStyle name="常规 2 5 5 3 2" xfId="3255"/>
    <cellStyle name="常规 9 2 4 7 3" xfId="3256"/>
    <cellStyle name="20% - 强调文字颜色 5 2 3 3 4 3" xfId="3257"/>
    <cellStyle name="常规 9 2 4 8" xfId="3258"/>
    <cellStyle name="20% - 强调文字颜色 5 2 3 3 5" xfId="3259"/>
    <cellStyle name="常规 6 12 2 3 4 2" xfId="3260"/>
    <cellStyle name="常规 2 3 3 3 4 5 2 2" xfId="3261"/>
    <cellStyle name="常规 9 2 4 9" xfId="3262"/>
    <cellStyle name="20% - 强调文字颜色 5 2 3 3 6" xfId="3263"/>
    <cellStyle name="常规 2 2 5 2 6 2" xfId="3264"/>
    <cellStyle name="常规 10 2 2 2 4 4" xfId="3265"/>
    <cellStyle name="常规 4 2 7 6" xfId="3266"/>
    <cellStyle name="常规 3 3 2 3 2 3 3" xfId="3267"/>
    <cellStyle name="40% - 强调文字颜色 3 9" xfId="3268"/>
    <cellStyle name="常规 9 2 2 3 4 5 2" xfId="3269"/>
    <cellStyle name="常规 3 2 2 2 2 3 5" xfId="3270"/>
    <cellStyle name="20% - 强调文字颜色 5 2 3 4" xfId="3271"/>
    <cellStyle name="常规 2 2 5 2 6 2 2" xfId="3272"/>
    <cellStyle name="常规 10 2 2 2 4 4 2" xfId="3273"/>
    <cellStyle name="常规 4 2 7 6 2" xfId="3274"/>
    <cellStyle name="常规 3 3 2 3 2 3 3 2" xfId="3275"/>
    <cellStyle name="40% - 强调文字颜色 3 9 2" xfId="3276"/>
    <cellStyle name="常规 6 10 3 7" xfId="3277"/>
    <cellStyle name="常规 3 2 2 2 2 3 5 2" xfId="3278"/>
    <cellStyle name="常规 9 2 5 5" xfId="3279"/>
    <cellStyle name="20% - 强调文字颜色 5 2 3 4 2" xfId="3280"/>
    <cellStyle name="常规 10 2 2 2 4 4 3" xfId="3281"/>
    <cellStyle name="常规 6 10 3 8" xfId="3282"/>
    <cellStyle name="常规 3 2 2 2 2 3 5 3" xfId="3283"/>
    <cellStyle name="常规 9 2 5 6" xfId="3284"/>
    <cellStyle name="20% - 强调文字颜色 5 2 3 4 3" xfId="3285"/>
    <cellStyle name="常规 2 2 5 2 6 3" xfId="3286"/>
    <cellStyle name="常规 10 2 2 2 4 5" xfId="3287"/>
    <cellStyle name="常规 3 3 2 8 2 2" xfId="3288"/>
    <cellStyle name="常规 3 2 2 2 2 3 6" xfId="3289"/>
    <cellStyle name="20% - 强调文字颜色 5 2 3 5" xfId="3290"/>
    <cellStyle name="常规 10 2 2 2 4 5 2" xfId="3291"/>
    <cellStyle name="常规 6 10 4 7" xfId="3292"/>
    <cellStyle name="常规 3 2 2 2 2 3 6 2" xfId="3293"/>
    <cellStyle name="常规 9 2 6 5" xfId="3294"/>
    <cellStyle name="20% - 强调文字颜色 5 2 3 5 2" xfId="3295"/>
    <cellStyle name="常规 10 2 2 2 4 6" xfId="3296"/>
    <cellStyle name="常规 3 2 4 3 5 2 2" xfId="3297"/>
    <cellStyle name="常规 6 13 3 2 2" xfId="3298"/>
    <cellStyle name="40% - 强调文字颜色 3 2 2 2 10" xfId="3299"/>
    <cellStyle name="常规 3 2 2 2 2 3 7" xfId="3300"/>
    <cellStyle name="20% - 强调文字颜色 5 2 3 6" xfId="3301"/>
    <cellStyle name="常规 2 3 6 8 2" xfId="3302"/>
    <cellStyle name="常规 10 2 2 2 4 6 2" xfId="3303"/>
    <cellStyle name="常规 6 13 3 2 2 2" xfId="3304"/>
    <cellStyle name="常规 9 2 7 5" xfId="3305"/>
    <cellStyle name="20% - 强调文字颜色 5 2 3 6 2" xfId="3306"/>
    <cellStyle name="常规 10 2 2 2 4 7" xfId="3307"/>
    <cellStyle name="常规 6 13 3 2 3" xfId="3308"/>
    <cellStyle name="20% - 强调文字颜色 5 2 3 7" xfId="3309"/>
    <cellStyle name="20% - 强调文字颜色 5 2 3 7 2" xfId="3310"/>
    <cellStyle name="20% - 强调文字颜色 5 2 3 8" xfId="3311"/>
    <cellStyle name="20% - 强调文字颜色 5 2 3 8 2" xfId="3312"/>
    <cellStyle name="常规 3 3 2 2 2 5" xfId="3313"/>
    <cellStyle name="常规 7 2 3 3 2 3 4 2" xfId="3314"/>
    <cellStyle name="常规 5 3 4 2 2 2" xfId="3315"/>
    <cellStyle name="20% - 强调文字颜色 5 2 3 8 3" xfId="3316"/>
    <cellStyle name="常规 3 3 2 2 2 6" xfId="3317"/>
    <cellStyle name="20% - 强调文字颜色 5 2 3 9" xfId="3318"/>
    <cellStyle name="20% - 强调文字颜色 5 2 3 9 2" xfId="3319"/>
    <cellStyle name="常规 3 3 2 2 3 5" xfId="3320"/>
    <cellStyle name="常规 5 3 4 2 3 2" xfId="3321"/>
    <cellStyle name="20% - 强调文字颜色 5 2 3 9 3" xfId="3322"/>
    <cellStyle name="常规 3 3 2 2 3 6" xfId="3323"/>
    <cellStyle name="常规 3 4 5 4" xfId="3324"/>
    <cellStyle name="常规 10 2 2 2 5" xfId="3325"/>
    <cellStyle name="常规 2 2 2 2 2 2 2 3 5 2" xfId="3326"/>
    <cellStyle name="40% - 强调文字颜色 6 2 9" xfId="3327"/>
    <cellStyle name="20% - 强调文字颜色 5 2 4" xfId="3328"/>
    <cellStyle name="常规 26 3 7" xfId="3329"/>
    <cellStyle name="常规 31 3 7" xfId="3330"/>
    <cellStyle name="常规 3 4 5 4 2" xfId="3331"/>
    <cellStyle name="常规 10 2 2 2 5 2" xfId="3332"/>
    <cellStyle name="常规 4 5 2 2 2 3" xfId="3333"/>
    <cellStyle name="40% - 强调文字颜色 6 2 9 2" xfId="3334"/>
    <cellStyle name="常规 4 2 8 4" xfId="3335"/>
    <cellStyle name="常规 6 9 2 3 3 3" xfId="3336"/>
    <cellStyle name="常规 4 2 3 2 2 2 3" xfId="3337"/>
    <cellStyle name="40% - 强调文字颜色 4 7" xfId="3338"/>
    <cellStyle name="常规 3 2 2 2 2 4 3" xfId="3339"/>
    <cellStyle name="20% - 强调文字颜色 5 2 4 2" xfId="3340"/>
    <cellStyle name="常规 3 4 5 4 2 2" xfId="3341"/>
    <cellStyle name="常规 10 2 2 2 5 2 2" xfId="3342"/>
    <cellStyle name="常规 6 10 9" xfId="3343"/>
    <cellStyle name="常规 4 2 8 4 2" xfId="3344"/>
    <cellStyle name="常规 4 2 3 2 2 2 3 2" xfId="3345"/>
    <cellStyle name="40% - 强调文字颜色 4 7 2" xfId="3346"/>
    <cellStyle name="常规 3 2 2 2 2 4 3 2" xfId="3347"/>
    <cellStyle name="常规 9 3 3 5" xfId="3348"/>
    <cellStyle name="20% - 强调文字颜色 5 2 4 2 2" xfId="3349"/>
    <cellStyle name="常规 3 2 2 2 2 4 3 3" xfId="3350"/>
    <cellStyle name="常规 9 3 3 6" xfId="3351"/>
    <cellStyle name="20% - 强调文字颜色 5 2 4 2 3" xfId="3352"/>
    <cellStyle name="常规 3 4 5 4 3" xfId="3353"/>
    <cellStyle name="常规 10 2 2 2 5 3" xfId="3354"/>
    <cellStyle name="常规 4 2 8 5" xfId="3355"/>
    <cellStyle name="常规 4 2 3 2 2 2 4" xfId="3356"/>
    <cellStyle name="常规 3 3 2 3 2 4 2" xfId="3357"/>
    <cellStyle name="40% - 强调文字颜色 4 8" xfId="3358"/>
    <cellStyle name="常规 4 3 3 3 2 2 2" xfId="3359"/>
    <cellStyle name="常规 3 2 2 2 2 4 4" xfId="3360"/>
    <cellStyle name="20% - 强调文字颜色 5 2 4 3" xfId="3361"/>
    <cellStyle name="常规 6 11 9" xfId="3362"/>
    <cellStyle name="常规 4 2 8 5 2" xfId="3363"/>
    <cellStyle name="常规 4 2 3 2 2 2 4 2" xfId="3364"/>
    <cellStyle name="常规 3 3 2 3 2 4 2 2" xfId="3365"/>
    <cellStyle name="40% - 强调文字颜色 4 8 2" xfId="3366"/>
    <cellStyle name="常规 6 11 2 7" xfId="3367"/>
    <cellStyle name="常规 3 2 2 2 2 4 4 2" xfId="3368"/>
    <cellStyle name="常规 9 3 4 5" xfId="3369"/>
    <cellStyle name="20% - 强调文字颜色 5 2 4 3 2" xfId="3370"/>
    <cellStyle name="40% - 强调文字颜色 5 2 2 2 2 2" xfId="3371"/>
    <cellStyle name="常规 6 11 2 8" xfId="3372"/>
    <cellStyle name="常规 3 2 2 2 2 4 4 3" xfId="3373"/>
    <cellStyle name="常规 9 3 4 6" xfId="3374"/>
    <cellStyle name="20% - 强调文字颜色 5 2 4 3 3" xfId="3375"/>
    <cellStyle name="常规 4 2 8 6" xfId="3376"/>
    <cellStyle name="常规 4 2 3 2 2 2 5" xfId="3377"/>
    <cellStyle name="常规 3 3 2 3 2 4 3" xfId="3378"/>
    <cellStyle name="40% - 强调文字颜色 4 9" xfId="3379"/>
    <cellStyle name="常规 3 2 2 2 2 4 5" xfId="3380"/>
    <cellStyle name="20% - 强调文字颜色 5 2 4 4" xfId="3381"/>
    <cellStyle name="常规 3 2 2 2 2 4 6" xfId="3382"/>
    <cellStyle name="20% - 强调文字颜色 5 2 4 5" xfId="3383"/>
    <cellStyle name="常规 3 4 5 5" xfId="3384"/>
    <cellStyle name="常规 10 2 2 2 6" xfId="3385"/>
    <cellStyle name="20% - 强调文字颜色 5 2 5" xfId="3386"/>
    <cellStyle name="常规 26 4 7" xfId="3387"/>
    <cellStyle name="常规 31 4 7" xfId="3388"/>
    <cellStyle name="常规 3 4 5 5 2" xfId="3389"/>
    <cellStyle name="常规 10 2 2 2 6 2" xfId="3390"/>
    <cellStyle name="常规 6 9 2 3 4 3" xfId="3391"/>
    <cellStyle name="常规 4 2 3 2 2 3 3" xfId="3392"/>
    <cellStyle name="40% - 强调文字颜色 5 7" xfId="3393"/>
    <cellStyle name="好 2 8" xfId="3394"/>
    <cellStyle name="常规 3 2 2 2 2 5 3" xfId="3395"/>
    <cellStyle name="20% - 强调文字颜色 5 2 5 2" xfId="3396"/>
    <cellStyle name="常规 3 4 5 5 2 2" xfId="3397"/>
    <cellStyle name="常规 10 2 2 2 6 2 2" xfId="3398"/>
    <cellStyle name="常规 10 10 3 4" xfId="3399"/>
    <cellStyle name="常规 4 2 5 2 3 5" xfId="3400"/>
    <cellStyle name="常规 4 2 3 2 2 3 3 2" xfId="3401"/>
    <cellStyle name="40% - 强调文字颜色 5 7 2" xfId="3402"/>
    <cellStyle name="常规 2 2 3 2 3 9" xfId="3403"/>
    <cellStyle name="常规 5 2 6 2 3 3" xfId="3404"/>
    <cellStyle name="常规 2 3 2 2 4" xfId="3405"/>
    <cellStyle name="常规 9 4 3 5" xfId="3406"/>
    <cellStyle name="20% - 强调文字颜色 5 2 5 2 2" xfId="3407"/>
    <cellStyle name="常规 10 10 3 5" xfId="3408"/>
    <cellStyle name="常规 2 3 2 2 5" xfId="3409"/>
    <cellStyle name="常规 9 4 3 6" xfId="3410"/>
    <cellStyle name="20% - 强调文字颜色 5 2 5 2 3" xfId="3411"/>
    <cellStyle name="常规 3 4 5 5 3" xfId="3412"/>
    <cellStyle name="常规 10 2 2 2 6 3" xfId="3413"/>
    <cellStyle name="常规 4 2 3 2 2 3 4" xfId="3414"/>
    <cellStyle name="常规 3 3 2 3 2 5 2" xfId="3415"/>
    <cellStyle name="40% - 强调文字颜色 5 8" xfId="3416"/>
    <cellStyle name="20% - 强调文字颜色 5 2 5 3" xfId="3417"/>
    <cellStyle name="常规 4 2 3 2 2 3 4 2" xfId="3418"/>
    <cellStyle name="常规 3 3 2 3 2 5 2 2" xfId="3419"/>
    <cellStyle name="40% - 强调文字颜色 5 8 2" xfId="3420"/>
    <cellStyle name="常规 2 3 2 3 4" xfId="3421"/>
    <cellStyle name="常规 6 12 2 7" xfId="3422"/>
    <cellStyle name="常规 5 2 6 2 4 3" xfId="3423"/>
    <cellStyle name="常规 9 4 4 5" xfId="3424"/>
    <cellStyle name="20% - 强调文字颜色 5 2 5 3 2" xfId="3425"/>
    <cellStyle name="60% - 强调文字颜色 5 2 2 10" xfId="3426"/>
    <cellStyle name="40% - 强调文字颜色 5 2 2 3 2 2" xfId="3427"/>
    <cellStyle name="常规 2 3 2 3 5" xfId="3428"/>
    <cellStyle name="常规 6 12 2 8" xfId="3429"/>
    <cellStyle name="常规 15 2 5 2 2 2" xfId="3430"/>
    <cellStyle name="常规 9 4 4 6" xfId="3431"/>
    <cellStyle name="20% - 强调文字颜色 5 2 5 3 3" xfId="3432"/>
    <cellStyle name="常规 4 2 3 2 2 3 5" xfId="3433"/>
    <cellStyle name="常规 3 3 2 3 2 5 3" xfId="3434"/>
    <cellStyle name="常规 21 2 3 2 2 5 2 2" xfId="3435"/>
    <cellStyle name="40% - 强调文字颜色 5 9" xfId="3436"/>
    <cellStyle name="20% - 强调文字颜色 5 2 5 4" xfId="3437"/>
    <cellStyle name="常规 4 2 3 2 2 3 5 2" xfId="3438"/>
    <cellStyle name="40% - 强调文字颜色 5 9 2" xfId="3439"/>
    <cellStyle name="40% - 强调文字颜色 2 2 2 11" xfId="3440"/>
    <cellStyle name="常规 10 8 2 2 6" xfId="3441"/>
    <cellStyle name="常规 2 3 2 4 4" xfId="3442"/>
    <cellStyle name="常规 6 12 3 7" xfId="3443"/>
    <cellStyle name="常规 10 2 6 2 3 2 3" xfId="3444"/>
    <cellStyle name="20% - 强调文字颜色 5 2 5 4 2" xfId="3445"/>
    <cellStyle name="40% - 强调文字颜色 5 2 2 3 3 2" xfId="3446"/>
    <cellStyle name="40% - 强调文字颜色 2 2 2 12" xfId="3447"/>
    <cellStyle name="常规 10 8 2 2 7" xfId="3448"/>
    <cellStyle name="常规 2 3 2 4 5" xfId="3449"/>
    <cellStyle name="常规 6 12 3 8" xfId="3450"/>
    <cellStyle name="20% - 强调文字颜色 5 2 5 4 3" xfId="3451"/>
    <cellStyle name="20% - 强调文字颜色 5 2 5 5" xfId="3452"/>
    <cellStyle name="20% - 强调文字颜色 5 2 5 6" xfId="3453"/>
    <cellStyle name="常规 3 4 5 6" xfId="3454"/>
    <cellStyle name="常规 10 2 2 2 7" xfId="3455"/>
    <cellStyle name="20% - 强调文字颜色 5 2 6" xfId="3456"/>
    <cellStyle name="常规 3 4 5 6 2" xfId="3457"/>
    <cellStyle name="常规 10 2 2 2 7 2" xfId="3458"/>
    <cellStyle name="60% - 强调文字颜色 4 2 5" xfId="3459"/>
    <cellStyle name="常规 4 2 3 2 2 4 3" xfId="3460"/>
    <cellStyle name="40% - 强调文字颜色 6 7" xfId="3461"/>
    <cellStyle name="常规 5 2 4 2 2 2 3" xfId="3462"/>
    <cellStyle name="好 3 8" xfId="3463"/>
    <cellStyle name="常规 3 2 2 2 2 6 3" xfId="3464"/>
    <cellStyle name="20% - 强调文字颜色 5 2 6 2" xfId="3465"/>
    <cellStyle name="常规 10 2 2 2 7 2 2" xfId="3466"/>
    <cellStyle name="60% - 强调文字颜色 4 2 5 2" xfId="3467"/>
    <cellStyle name="40% - 强调文字颜色 6 7 2" xfId="3468"/>
    <cellStyle name="常规 3 2 2 3 2 2 2 3 3" xfId="3469"/>
    <cellStyle name="常规 5 2 6 3 3 3" xfId="3470"/>
    <cellStyle name="常规 2 3 3 2 4" xfId="3471"/>
    <cellStyle name="常规 9 5 3 5" xfId="3472"/>
    <cellStyle name="20% - 强调文字颜色 5 2 6 2 2" xfId="3473"/>
    <cellStyle name="常规 2 2 3 2 3 2 3 4 2" xfId="3474"/>
    <cellStyle name="60% - 强调文字颜色 4 2 5 3" xfId="3475"/>
    <cellStyle name="40% - 强调文字颜色 1 18 2" xfId="3476"/>
    <cellStyle name="常规 2 3 3 2 5" xfId="3477"/>
    <cellStyle name="常规 9 5 3 6" xfId="3478"/>
    <cellStyle name="20% - 强调文字颜色 5 2 6 2 3" xfId="3479"/>
    <cellStyle name="常规 10 2 2 2 7 3" xfId="3480"/>
    <cellStyle name="60% - 强调文字颜色 4 2 6" xfId="3481"/>
    <cellStyle name="常规 5 3 4 3 2 2 2" xfId="3482"/>
    <cellStyle name="常规 3 3 2 3 2 6 2" xfId="3483"/>
    <cellStyle name="40% - 强调文字颜色 6 8" xfId="3484"/>
    <cellStyle name="20% - 强调文字颜色 5 2 6 3" xfId="3485"/>
    <cellStyle name="60% - 强调文字颜色 4 2 6 2" xfId="3486"/>
    <cellStyle name="常规 3 3 2 3 2 6 2 2" xfId="3487"/>
    <cellStyle name="40% - 强调文字颜色 6 8 2" xfId="3488"/>
    <cellStyle name="常规 3 2 2 3 2 2 2 4 3" xfId="3489"/>
    <cellStyle name="常规 2 3 3 3 4" xfId="3490"/>
    <cellStyle name="常规 9 5 4 5" xfId="3491"/>
    <cellStyle name="20% - 强调文字颜色 5 2 6 3 2" xfId="3492"/>
    <cellStyle name="常规 2 2 3 2 3 2 3 5 2" xfId="3493"/>
    <cellStyle name="60% - 强调文字颜色 4 2 6 3" xfId="3494"/>
    <cellStyle name="40% - 强调文字颜色 5 2 2 4 2 2" xfId="3495"/>
    <cellStyle name="40% - 强调文字颜色 4 2 2 10" xfId="3496"/>
    <cellStyle name="常规 2 5 3 4 6 2 2" xfId="3497"/>
    <cellStyle name="常规 13 2 4 2" xfId="3498"/>
    <cellStyle name="40% - 强调文字颜色 1 19 2" xfId="3499"/>
    <cellStyle name="常规 2 3 3 3 5" xfId="3500"/>
    <cellStyle name="常规 15 2 5 3 2 2" xfId="3501"/>
    <cellStyle name="常规 9 5 4 6" xfId="3502"/>
    <cellStyle name="20% - 强调文字颜色 5 2 6 3 3" xfId="3503"/>
    <cellStyle name="60% - 强调文字颜色 4 2 7" xfId="3504"/>
    <cellStyle name="常规 3 3 2 3 2 6 3" xfId="3505"/>
    <cellStyle name="40% - 强调文字颜色 6 9" xfId="3506"/>
    <cellStyle name="常规 47 2 5 2 2" xfId="3507"/>
    <cellStyle name="常规 52 2 5 2 2" xfId="3508"/>
    <cellStyle name="40% - 强调文字颜色 3 2 2" xfId="3509"/>
    <cellStyle name="20% - 强调文字颜色 5 2 6 4" xfId="3510"/>
    <cellStyle name="60% - 强调文字颜色 4 2 8" xfId="3511"/>
    <cellStyle name="40% - 强调文字颜色 3 2 3" xfId="3512"/>
    <cellStyle name="常规 2 2 10 2 2 2" xfId="3513"/>
    <cellStyle name="20% - 强调文字颜色 5 2 6 5" xfId="3514"/>
    <cellStyle name="常规 10 11 5 2 2" xfId="3515"/>
    <cellStyle name="60% - 强调文字颜色 4 2 9" xfId="3516"/>
    <cellStyle name="常规 2 3 3 4 2 2" xfId="3517"/>
    <cellStyle name="40% - 强调文字颜色 3 2 4" xfId="3518"/>
    <cellStyle name="常规 2 2 10 2 2 3" xfId="3519"/>
    <cellStyle name="20% - 强调文字颜色 5 2 6 6" xfId="3520"/>
    <cellStyle name="常规 3 4 5 7" xfId="3521"/>
    <cellStyle name="常规 10 2 2 2 8" xfId="3522"/>
    <cellStyle name="常规 10 2 4 2 2 2 2" xfId="3523"/>
    <cellStyle name="20% - 强调文字颜色 5 2 7" xfId="3524"/>
    <cellStyle name="常规 10 2 2 2 8 2" xfId="3525"/>
    <cellStyle name="常规 10 2 4 2 2 2 2 2" xfId="3526"/>
    <cellStyle name="常规 5 2 4 2 2 3 3" xfId="3527"/>
    <cellStyle name="常规 3 2 2 4 2 8" xfId="3528"/>
    <cellStyle name="常规 3 2 2 2 2 7 3" xfId="3529"/>
    <cellStyle name="20% - 强调文字颜色 5 2 7 2" xfId="3530"/>
    <cellStyle name="常规 7 2 2 2 5 2" xfId="3531"/>
    <cellStyle name="常规 10 2 2 2 9" xfId="3532"/>
    <cellStyle name="常规 10 2 4 2 2 2 3" xfId="3533"/>
    <cellStyle name="20% - 强调文字颜色 5 2 8" xfId="3534"/>
    <cellStyle name="常规 5 2 4 2 2 4 3" xfId="3535"/>
    <cellStyle name="20% - 强调文字颜色 5 2 8 2" xfId="3536"/>
    <cellStyle name="常规 15 2 3 4 2" xfId="3537"/>
    <cellStyle name="常规 20 2 3 4 2" xfId="3538"/>
    <cellStyle name="20% - 强调文字颜色 5 2 9" xfId="3539"/>
    <cellStyle name="常规 7 4 2 7 3" xfId="3540"/>
    <cellStyle name="常规 15 2 3 4 2 2" xfId="3541"/>
    <cellStyle name="20% - 强调文字颜色 5 2 9 2" xfId="3542"/>
    <cellStyle name="40% - 强调文字颜色 2 2 3 2 5" xfId="3543"/>
    <cellStyle name="常规 2 2 2 5 2 6 2" xfId="3544"/>
    <cellStyle name="常规 8 7 2 2 2" xfId="3545"/>
    <cellStyle name="20% - 强调文字颜色 5 3" xfId="3546"/>
    <cellStyle name="20% - 强调文字颜色 5 3 2" xfId="3547"/>
    <cellStyle name="20% - 强调文字颜色 5 4" xfId="3548"/>
    <cellStyle name="常规 10 2 2 2 2 3 4 2" xfId="3549"/>
    <cellStyle name="40% - 强调文字颜色 2 2 3 2 6" xfId="3550"/>
    <cellStyle name="20% - 强调文字颜色 5 5" xfId="3551"/>
    <cellStyle name="常规 10 2 2 2 2 3 4 3" xfId="3552"/>
    <cellStyle name="常规 3 4 8 2" xfId="3553"/>
    <cellStyle name="常规 10 2 2 5 3" xfId="3554"/>
    <cellStyle name="60% - 强调文字颜色 4 2 3 7" xfId="3555"/>
    <cellStyle name="20% - 强调文字颜色 5 5 2" xfId="3556"/>
    <cellStyle name="20% - 强调文字颜色 5 6" xfId="3557"/>
    <cellStyle name="20% - 强调文字颜色 5 6 2" xfId="3558"/>
    <cellStyle name="20% - 强调文字颜色 5 7" xfId="3559"/>
    <cellStyle name="20% - 强调文字颜色 5 7 2" xfId="3560"/>
    <cellStyle name="20% - 强调文字颜色 5 8" xfId="3561"/>
    <cellStyle name="20% - 强调文字颜色 5 8 2" xfId="3562"/>
    <cellStyle name="常规 2 3 5 3 6 2" xfId="3563"/>
    <cellStyle name="40% - 强调文字颜色 3 2 2 7" xfId="3564"/>
    <cellStyle name="20% - 强调文字颜色 5 9 2" xfId="3565"/>
    <cellStyle name="常规 5 2 4 4 5" xfId="3566"/>
    <cellStyle name="常规 28 4 3 3" xfId="3567"/>
    <cellStyle name="常规 33 4 3 3" xfId="3568"/>
    <cellStyle name="常规 3 8 3 4 2" xfId="3569"/>
    <cellStyle name="20% - 强调文字颜色 6 10" xfId="3570"/>
    <cellStyle name="常规 5 2 4 4 5 2" xfId="3571"/>
    <cellStyle name="常规 3 8 3 4 2 2" xfId="3572"/>
    <cellStyle name="20% - 强调文字颜色 6 10 2" xfId="3573"/>
    <cellStyle name="常规 5 4 2 2 4 2 2" xfId="3574"/>
    <cellStyle name="常规 5 2 4 4 6" xfId="3575"/>
    <cellStyle name="常规 3 8 3 4 3" xfId="3576"/>
    <cellStyle name="20% - 强调文字颜色 6 11" xfId="3577"/>
    <cellStyle name="20% - 强调文字颜色 6 11 2" xfId="3578"/>
    <cellStyle name="20% - 强调文字颜色 6 12" xfId="3579"/>
    <cellStyle name="60% - 强调文字颜色 3 2 3 2 5" xfId="3580"/>
    <cellStyle name="常规 2 2 2 3 3 2 3 5 2" xfId="3581"/>
    <cellStyle name="20% - 强调文字颜色 6 12 2" xfId="3582"/>
    <cellStyle name="20% - 强调文字颜色 6 13" xfId="3583"/>
    <cellStyle name="60% - 强调文字颜色 3 2 3 3 5" xfId="3584"/>
    <cellStyle name="20% - 强调文字颜色 6 13 2" xfId="3585"/>
    <cellStyle name="20% - 强调文字颜色 6 14" xfId="3586"/>
    <cellStyle name="20% - 强调文字颜色 6 14 2" xfId="3587"/>
    <cellStyle name="常规 37 2 3 2 2 2" xfId="3588"/>
    <cellStyle name="常规 42 2 3 2 2 2" xfId="3589"/>
    <cellStyle name="20% - 强调文字颜色 6 20" xfId="3590"/>
    <cellStyle name="20% - 强调文字颜色 6 15" xfId="3591"/>
    <cellStyle name="标题 4 2 6" xfId="3592"/>
    <cellStyle name="20% - 强调文字颜色 6 20 2" xfId="3593"/>
    <cellStyle name="20% - 强调文字颜色 6 15 2" xfId="3594"/>
    <cellStyle name="60% - 强调文字颜色 5 2 2 2 4 2" xfId="3595"/>
    <cellStyle name="常规 14 7 2" xfId="3596"/>
    <cellStyle name="20% - 强调文字颜色 6 16" xfId="3597"/>
    <cellStyle name="常规 14 7 2 2" xfId="3598"/>
    <cellStyle name="20% - 强调文字颜色 6 16 2" xfId="3599"/>
    <cellStyle name="60% - 强调文字颜色 5 2 2 2 4 3" xfId="3600"/>
    <cellStyle name="常规 14 7 3" xfId="3601"/>
    <cellStyle name="20% - 强调文字颜色 6 17" xfId="3602"/>
    <cellStyle name="常规 14 7 3 2" xfId="3603"/>
    <cellStyle name="20% - 强调文字颜色 6 17 2" xfId="3604"/>
    <cellStyle name="40% - 强调文字颜色 5 2 3 9 2" xfId="3605"/>
    <cellStyle name="60% - 强调文字颜色 6 2 3 2 4 2" xfId="3606"/>
    <cellStyle name="常规 14 7 4" xfId="3607"/>
    <cellStyle name="20% - 强调文字颜色 6 18" xfId="3608"/>
    <cellStyle name="20% - 强调文字颜色 6 18 2" xfId="3609"/>
    <cellStyle name="常规 7 2 4 2 2 5" xfId="3610"/>
    <cellStyle name="20% - 强调文字颜色 6 19 2" xfId="3611"/>
    <cellStyle name="常规 7 2 4 2 3 5" xfId="3612"/>
    <cellStyle name="40% - 强调文字颜色 2 2 3 3 4" xfId="3613"/>
    <cellStyle name="20% - 强调文字颜色 6 2" xfId="3614"/>
    <cellStyle name="常规 16 2 2 3" xfId="3615"/>
    <cellStyle name="常规 21 2 2 3" xfId="3616"/>
    <cellStyle name="常规 2 2 2 5 3 2 2" xfId="3617"/>
    <cellStyle name="20% - 强调文字颜色 6 2 12 2" xfId="3618"/>
    <cellStyle name="40% - 强调文字颜色 4 2 3 3 3 3" xfId="3619"/>
    <cellStyle name="常规 2 2 2 5 3 3" xfId="3620"/>
    <cellStyle name="20% - 强调文字颜色 6 2 13" xfId="3621"/>
    <cellStyle name="常规 2 2 2 5 3 4" xfId="3622"/>
    <cellStyle name="20% - 强调文字颜色 6 2 14" xfId="3623"/>
    <cellStyle name="常规 16 2 4 3" xfId="3624"/>
    <cellStyle name="常规 21 2 4 3" xfId="3625"/>
    <cellStyle name="常规 2 2 2 5 3 4 2" xfId="3626"/>
    <cellStyle name="20% - 强调文字颜色 6 2 14 2" xfId="3627"/>
    <cellStyle name="60% - 强调文字颜色 1 2 5 3 3" xfId="3628"/>
    <cellStyle name="20% - 强调文字颜色 6 2 2" xfId="3629"/>
    <cellStyle name="40% - 强调文字颜色 2 2 3 3 4 2" xfId="3630"/>
    <cellStyle name="常规 3 3 3 4 3" xfId="3631"/>
    <cellStyle name="常规 3 9 5 3 2 2" xfId="3632"/>
    <cellStyle name="常规 10 2 7 2 4 2 2" xfId="3633"/>
    <cellStyle name="20% - 强调文字颜色 6 2 2 10" xfId="3634"/>
    <cellStyle name="60% - 强调文字颜色 6 3" xfId="3635"/>
    <cellStyle name="常规 3 3 3 4 3 2" xfId="3636"/>
    <cellStyle name="20% - 强调文字颜色 6 2 2 10 2" xfId="3637"/>
    <cellStyle name="常规 3 3 3 4 4" xfId="3638"/>
    <cellStyle name="20% - 强调文字颜色 6 2 2 11" xfId="3639"/>
    <cellStyle name="20% - 强调文字颜色 6 2 6 4 2" xfId="3640"/>
    <cellStyle name="常规 3 3 3 4 4 2" xfId="3641"/>
    <cellStyle name="20% - 强调文字颜色 6 2 2 11 2" xfId="3642"/>
    <cellStyle name="常规 3 3 3 4 5" xfId="3643"/>
    <cellStyle name="20% - 强调文字颜色 6 2 2 12" xfId="3644"/>
    <cellStyle name="20% - 强调文字颜色 6 2 6 4 3" xfId="3645"/>
    <cellStyle name="常规 6 2 2 2 2 8 2 2" xfId="3646"/>
    <cellStyle name="常规 4 3 9 2" xfId="3647"/>
    <cellStyle name="40% - 强调文字颜色 6 2 2 7 2" xfId="3648"/>
    <cellStyle name="常规 27 4 5" xfId="3649"/>
    <cellStyle name="常规 32 4 5" xfId="3650"/>
    <cellStyle name="常规 2 3 2 4 2 2 3" xfId="3651"/>
    <cellStyle name="20% - 强调文字颜色 6 2 2 2 10" xfId="3652"/>
    <cellStyle name="常规 2 2 9" xfId="3653"/>
    <cellStyle name="常规 10 12 2 3" xfId="3654"/>
    <cellStyle name="常规 2 2 3 4 2 8" xfId="3655"/>
    <cellStyle name="常规 3 2 2 3 2 2 3 2 2" xfId="3656"/>
    <cellStyle name="20% - 强调文字颜色 6 2 2 2 2 2" xfId="3657"/>
    <cellStyle name="常规 3 2 2 3 2 2 3 2 2 2" xfId="3658"/>
    <cellStyle name="20% - 强调文字颜色 6 2 2 2 2 2 2" xfId="3659"/>
    <cellStyle name="20% - 强调文字颜色 6 2 2 2 2 2 3" xfId="3660"/>
    <cellStyle name="常规 4 2 3 2 2 5 2 2" xfId="3661"/>
    <cellStyle name="常规 17 2" xfId="3662"/>
    <cellStyle name="常规 22 2" xfId="3663"/>
    <cellStyle name="常规 3 2 2 3 2 2 3 2 3" xfId="3664"/>
    <cellStyle name="20% - 强调文字颜色 6 2 2 2 2 3" xfId="3665"/>
    <cellStyle name="常规 17 2 2" xfId="3666"/>
    <cellStyle name="常规 22 2 2" xfId="3667"/>
    <cellStyle name="20% - 强调文字颜色 6 2 2 2 2 3 2" xfId="3668"/>
    <cellStyle name="常规 6 4 7 4 2 2" xfId="3669"/>
    <cellStyle name="常规 17 2 3" xfId="3670"/>
    <cellStyle name="常规 22 2 3" xfId="3671"/>
    <cellStyle name="20% - 强调文字颜色 6 2 2 2 2 3 3" xfId="3672"/>
    <cellStyle name="常规 6 2 7 4 2 2" xfId="3673"/>
    <cellStyle name="常规 17 3" xfId="3674"/>
    <cellStyle name="常规 22 3" xfId="3675"/>
    <cellStyle name="常规 13 3 2 2" xfId="3676"/>
    <cellStyle name="20% - 强调文字颜色 6 2 2 2 2 4" xfId="3677"/>
    <cellStyle name="常规 4 3 4 2 4" xfId="3678"/>
    <cellStyle name="40% - 强调文字颜色 6 2 2 2 2 4" xfId="3679"/>
    <cellStyle name="常规 17 3 2" xfId="3680"/>
    <cellStyle name="常规 22 3 2" xfId="3681"/>
    <cellStyle name="常规 13 3 2 2 2" xfId="3682"/>
    <cellStyle name="20% - 强调文字颜色 6 2 2 2 2 4 2" xfId="3683"/>
    <cellStyle name="常规 4 3 4 2 5" xfId="3684"/>
    <cellStyle name="常规 2 9 3 2 2" xfId="3685"/>
    <cellStyle name="40% - 强调文字颜色 6 2 2 2 2 5" xfId="3686"/>
    <cellStyle name="常规 17 3 3" xfId="3687"/>
    <cellStyle name="常规 22 3 3" xfId="3688"/>
    <cellStyle name="常规 13 3 2 2 3" xfId="3689"/>
    <cellStyle name="20% - 强调文字颜色 6 2 2 2 2 4 3" xfId="3690"/>
    <cellStyle name="常规 2 3 3 4 2 4 4 2" xfId="3691"/>
    <cellStyle name="40% - 强调文字颜色 3 2 6 4 2" xfId="3692"/>
    <cellStyle name="常规 13 3 2 3" xfId="3693"/>
    <cellStyle name="常规 5 2 5 2 3 3 2 2" xfId="3694"/>
    <cellStyle name="常规 17 4" xfId="3695"/>
    <cellStyle name="常规 22 4" xfId="3696"/>
    <cellStyle name="常规 2 2 2 2 4 2 2" xfId="3697"/>
    <cellStyle name="20% - 强调文字颜色 6 2 2 2 2 5" xfId="3698"/>
    <cellStyle name="60% - 强调文字颜色 5 2 2 5 2" xfId="3699"/>
    <cellStyle name="40% - 强调文字颜色 3 2 6 4 3" xfId="3700"/>
    <cellStyle name="常规 7 7 2 2 3 2 2" xfId="3701"/>
    <cellStyle name="常规 17 5" xfId="3702"/>
    <cellStyle name="常规 22 5" xfId="3703"/>
    <cellStyle name="常规 2 2 2 2 4 2 3" xfId="3704"/>
    <cellStyle name="常规 13 3 2 4" xfId="3705"/>
    <cellStyle name="20% - 强调文字颜色 6 2 2 2 2 6" xfId="3706"/>
    <cellStyle name="常规 3 2 2 3 2 2 3 3 2" xfId="3707"/>
    <cellStyle name="20% - 强调文字颜色 6 2 2 2 3 2" xfId="3708"/>
    <cellStyle name="常规 2 3 9 2" xfId="3709"/>
    <cellStyle name="60% - 强调文字颜色 2 2 2 2 7" xfId="3710"/>
    <cellStyle name="常规 3 2 2 3 2 2 3 3 2 2" xfId="3711"/>
    <cellStyle name="20% - 强调文字颜色 6 2 2 2 3 2 2" xfId="3712"/>
    <cellStyle name="常规 2 3 9 3" xfId="3713"/>
    <cellStyle name="60% - 强调文字颜色 2 2 2 2 8" xfId="3714"/>
    <cellStyle name="20% - 强调文字颜色 6 2 2 2 3 2 3" xfId="3715"/>
    <cellStyle name="常规 18 2" xfId="3716"/>
    <cellStyle name="常规 23 2" xfId="3717"/>
    <cellStyle name="常规 3 2 2 3 2 2 3 3 3" xfId="3718"/>
    <cellStyle name="常规 6 2 5 4 2 2 2" xfId="3719"/>
    <cellStyle name="常规 11 3 2 2 2" xfId="3720"/>
    <cellStyle name="20% - 强调文字颜色 6 2 2 2 3 3" xfId="3721"/>
    <cellStyle name="常规 18 2 2" xfId="3722"/>
    <cellStyle name="常规 23 2 2" xfId="3723"/>
    <cellStyle name="常规 11 3 2 2 2 2" xfId="3724"/>
    <cellStyle name="20% - 强调文字颜色 6 2 2 2 3 3 2" xfId="3725"/>
    <cellStyle name="常规 18 2 3" xfId="3726"/>
    <cellStyle name="常规 23 2 3" xfId="3727"/>
    <cellStyle name="常规 11 3 2 2 2 3" xfId="3728"/>
    <cellStyle name="20% - 强调文字颜色 6 2 2 2 3 3 3" xfId="3729"/>
    <cellStyle name="常规 18 3" xfId="3730"/>
    <cellStyle name="常规 23 3" xfId="3731"/>
    <cellStyle name="常规 13 3 3 2" xfId="3732"/>
    <cellStyle name="常规 11 3 2 2 3" xfId="3733"/>
    <cellStyle name="20% - 强调文字颜色 6 2 2 2 3 4" xfId="3734"/>
    <cellStyle name="常规 18 3 2" xfId="3735"/>
    <cellStyle name="常规 23 3 2" xfId="3736"/>
    <cellStyle name="常规 13 3 3 2 2" xfId="3737"/>
    <cellStyle name="常规 11 3 2 2 3 2" xfId="3738"/>
    <cellStyle name="20% - 强调文字颜色 6 2 2 2 3 4 2" xfId="3739"/>
    <cellStyle name="常规 18 3 3" xfId="3740"/>
    <cellStyle name="常规 23 3 3" xfId="3741"/>
    <cellStyle name="常规 13 3 3 2 3" xfId="3742"/>
    <cellStyle name="常规 11 3 2 2 3 3" xfId="3743"/>
    <cellStyle name="20% - 强调文字颜色 6 2 2 2 3 4 3" xfId="3744"/>
    <cellStyle name="常规 18 4" xfId="3745"/>
    <cellStyle name="常规 23 4" xfId="3746"/>
    <cellStyle name="常规 2 2 2 2 4 3 2" xfId="3747"/>
    <cellStyle name="常规 13 3 3 3" xfId="3748"/>
    <cellStyle name="常规 11 3 2 2 4" xfId="3749"/>
    <cellStyle name="20% - 强调文字颜色 6 2 2 2 3 5" xfId="3750"/>
    <cellStyle name="常规 10 3 2 4 2 2" xfId="3751"/>
    <cellStyle name="60% - 强调文字颜色 5 2 2 6 2" xfId="3752"/>
    <cellStyle name="常规 5 2 2 5 4" xfId="3753"/>
    <cellStyle name="常规 28 2 4 2" xfId="3754"/>
    <cellStyle name="常规 33 2 4 2" xfId="3755"/>
    <cellStyle name="40% - 强调文字颜色 6 2 2 10" xfId="3756"/>
    <cellStyle name="常规 18 5" xfId="3757"/>
    <cellStyle name="常规 23 5" xfId="3758"/>
    <cellStyle name="常规 2 2 2 2 4 3 3" xfId="3759"/>
    <cellStyle name="常规 13 3 3 4" xfId="3760"/>
    <cellStyle name="常规 11 3 2 2 5" xfId="3761"/>
    <cellStyle name="20% - 强调文字颜色 6 2 2 2 3 6" xfId="3762"/>
    <cellStyle name="40% - 强调文字颜色 2 2 2 2 8" xfId="3763"/>
    <cellStyle name="常规 2 2 2 3 3 4 3 2 2" xfId="3764"/>
    <cellStyle name="常规 3 2 2 3 2 2 3 4 2" xfId="3765"/>
    <cellStyle name="20% - 强调文字颜色 6 2 2 2 4 2" xfId="3766"/>
    <cellStyle name="40% - 强调文字颜色 2 2 2 2 9" xfId="3767"/>
    <cellStyle name="常规 19 2" xfId="3768"/>
    <cellStyle name="常规 24 2" xfId="3769"/>
    <cellStyle name="常规 3 2 2 3 2 2 3 4 3" xfId="3770"/>
    <cellStyle name="常规 11 3 2 3 2" xfId="3771"/>
    <cellStyle name="20% - 强调文字颜色 6 2 2 2 4 3" xfId="3772"/>
    <cellStyle name="常规 2 2 2 3 3 4 3 3" xfId="3773"/>
    <cellStyle name="常规 3 2 2 3 2 2 3 5" xfId="3774"/>
    <cellStyle name="20% - 强调文字颜色 6 2 2 2 5" xfId="3775"/>
    <cellStyle name="常规 2 5 9" xfId="3776"/>
    <cellStyle name="常规 10 12 5 3" xfId="3777"/>
    <cellStyle name="常规 3 2 2 3 2 2 3 5 2" xfId="3778"/>
    <cellStyle name="20% - 强调文字颜色 6 2 2 2 5 2" xfId="3779"/>
    <cellStyle name="常规 3 2 2 3 2 2 3 6" xfId="3780"/>
    <cellStyle name="20% - 强调文字颜色 6 2 2 2 6" xfId="3781"/>
    <cellStyle name="20% - 强调文字颜色 6 2 2 2 7" xfId="3782"/>
    <cellStyle name="20% - 强调文字颜色 6 2 2 2 7 2" xfId="3783"/>
    <cellStyle name="常规 36 2 2 4 2 2" xfId="3784"/>
    <cellStyle name="常规 41 2 2 4 2 2" xfId="3785"/>
    <cellStyle name="20% - 强调文字颜色 6 2 2 2 8" xfId="3786"/>
    <cellStyle name="20% - 强调文字颜色 6 2 2 2 8 2" xfId="3787"/>
    <cellStyle name="常规 28 2" xfId="3788"/>
    <cellStyle name="常规 33 2" xfId="3789"/>
    <cellStyle name="常规 11 3 2 7 2" xfId="3790"/>
    <cellStyle name="常规 2 4 2 2 4 2 2 2" xfId="3791"/>
    <cellStyle name="20% - 强调文字颜色 6 2 2 2 8 3" xfId="3792"/>
    <cellStyle name="常规 4 3 3 6 2" xfId="3793"/>
    <cellStyle name="20% - 强调文字颜色 6 2 2 2 9" xfId="3794"/>
    <cellStyle name="常规 4 3 3 6 2 2" xfId="3795"/>
    <cellStyle name="20% - 强调文字颜色 6 2 2 2 9 2" xfId="3796"/>
    <cellStyle name="常规 29 2" xfId="3797"/>
    <cellStyle name="常规 34 2" xfId="3798"/>
    <cellStyle name="20% - 强调文字颜色 6 2 2 2 9 3" xfId="3799"/>
    <cellStyle name="常规 3 2 2 3 2 2 4 3" xfId="3800"/>
    <cellStyle name="20% - 强调文字颜色 6 2 2 3 3" xfId="3801"/>
    <cellStyle name="常规 2 2 2 3 3 4 4 2" xfId="3802"/>
    <cellStyle name="20% - 强调文字颜色 6 2 2 3 4" xfId="3803"/>
    <cellStyle name="常规 2 2 2 3 3 4 4 3" xfId="3804"/>
    <cellStyle name="20% - 强调文字颜色 6 2 2 3 5" xfId="3805"/>
    <cellStyle name="常规 3 2 2 3 2 2 5 2 2" xfId="3806"/>
    <cellStyle name="20% - 强调文字颜色 6 2 2 4 2 2" xfId="3807"/>
    <cellStyle name="常规 6 2 5 2 2 3 2 2" xfId="3808"/>
    <cellStyle name="20% - 强调文字颜色 6 2 2 4 2 3" xfId="3809"/>
    <cellStyle name="常规 3 2 2 3 2 2 5 3" xfId="3810"/>
    <cellStyle name="20% - 强调文字颜色 6 2 2 4 3" xfId="3811"/>
    <cellStyle name="常规 6 2 2 2 2 8 2" xfId="3812"/>
    <cellStyle name="常规 4 3 9" xfId="3813"/>
    <cellStyle name="40% - 强调文字颜色 6 2 2 7" xfId="3814"/>
    <cellStyle name="20% - 强调文字颜色 6 2 2 4 3 2" xfId="3815"/>
    <cellStyle name="常规 6 2 2 2 2 8 3" xfId="3816"/>
    <cellStyle name="40% - 强调文字颜色 6 2 2 8" xfId="3817"/>
    <cellStyle name="常规 11 3 4 2 2" xfId="3818"/>
    <cellStyle name="20% - 强调文字颜色 6 2 2 4 3 3" xfId="3819"/>
    <cellStyle name="常规 2 2 2 3 3 4 5 2" xfId="3820"/>
    <cellStyle name="20% - 强调文字颜色 6 2 2 4 4" xfId="3821"/>
    <cellStyle name="常规 6 2 2 2 2 9 2" xfId="3822"/>
    <cellStyle name="常规 4 4 9" xfId="3823"/>
    <cellStyle name="40% - 强调文字颜色 6 2 3 7" xfId="3824"/>
    <cellStyle name="常规 4 2 2 9" xfId="3825"/>
    <cellStyle name="常规 2 2 2 3 3 4 5 2 2" xfId="3826"/>
    <cellStyle name="20% - 强调文字颜色 6 2 2 4 4 2" xfId="3827"/>
    <cellStyle name="40% - 强调文字颜色 6 2 3 8" xfId="3828"/>
    <cellStyle name="常规 11 3 4 3 2" xfId="3829"/>
    <cellStyle name="20% - 强调文字颜色 6 2 2 4 4 3" xfId="3830"/>
    <cellStyle name="常规 2 2 2 3 3 4 5 3" xfId="3831"/>
    <cellStyle name="20% - 强调文字颜色 6 2 2 4 5" xfId="3832"/>
    <cellStyle name="常规 6 4 3 2 6 2 2" xfId="3833"/>
    <cellStyle name="20% - 强调文字颜色 6 2 2 4 6" xfId="3834"/>
    <cellStyle name="常规 3 2 2 3 2 2 6 2 2" xfId="3835"/>
    <cellStyle name="20% - 强调文字颜色 6 2 2 5 2 2" xfId="3836"/>
    <cellStyle name="20% - 强调文字颜色 6 2 2 5 2 3" xfId="3837"/>
    <cellStyle name="20% - 强调文字颜色 6 2 2 5 3 2" xfId="3838"/>
    <cellStyle name="常规 11 3 5 2 2" xfId="3839"/>
    <cellStyle name="20% - 强调文字颜色 6 2 2 5 3 3" xfId="3840"/>
    <cellStyle name="常规 2 2 2 3 3 4 6 2" xfId="3841"/>
    <cellStyle name="20% - 强调文字颜色 6 2 2 5 4" xfId="3842"/>
    <cellStyle name="常规 4 3 2 9" xfId="3843"/>
    <cellStyle name="20% - 强调文字颜色 6 2 2 5 4 2" xfId="3844"/>
    <cellStyle name="常规 11 3 5 3 2" xfId="3845"/>
    <cellStyle name="20% - 强调文字颜色 6 2 2 5 4 3" xfId="3846"/>
    <cellStyle name="20% - 强调文字颜色 6 2 2 5 5" xfId="3847"/>
    <cellStyle name="20% - 强调文字颜色 6 2 2 5 6" xfId="3848"/>
    <cellStyle name="40% - 强调文字颜色 2 2 2 3 3 3" xfId="3849"/>
    <cellStyle name="常规 3 2 2 3 2 2 8" xfId="3850"/>
    <cellStyle name="20% - 强调文字颜色 6 2 2 7" xfId="3851"/>
    <cellStyle name="40% - 强调文字颜色 3 2 3 3 3 2" xfId="3852"/>
    <cellStyle name="20% - 强调文字颜色 6 2 2 8" xfId="3853"/>
    <cellStyle name="常规 6 6 2 4 2 2 3" xfId="3854"/>
    <cellStyle name="常规 6 4 2 2 2 2 7" xfId="3855"/>
    <cellStyle name="20% - 强调文字颜色 6 2 2 8 2" xfId="3856"/>
    <cellStyle name="40% - 强调文字颜色 3 2 2 5 3 3" xfId="3857"/>
    <cellStyle name="40% - 强调文字颜色 3 2 3 3 3 3" xfId="3858"/>
    <cellStyle name="20% - 强调文字颜色 6 2 2 9" xfId="3859"/>
    <cellStyle name="常规 6 6 2 4 2 3 3" xfId="3860"/>
    <cellStyle name="40% - 强调文字颜色 3 2 2 5 4 3" xfId="3861"/>
    <cellStyle name="常规 15 10 3" xfId="3862"/>
    <cellStyle name="20% - 强调文字颜色 6 2 2 9 2" xfId="3863"/>
    <cellStyle name="40% - 强调文字颜色 2 2 3 3 4 3" xfId="3864"/>
    <cellStyle name="20% - 强调文字颜色 6 2 3" xfId="3865"/>
    <cellStyle name="常规 3 2 2 3 2 3 3" xfId="3866"/>
    <cellStyle name="常规 17 3 2 3 3 3" xfId="3867"/>
    <cellStyle name="20% - 强调文字颜色 6 2 3 2" xfId="3868"/>
    <cellStyle name="常规 3 2 2 3 2 3 3 2" xfId="3869"/>
    <cellStyle name="20% - 强调文字颜色 6 2 3 2 2" xfId="3870"/>
    <cellStyle name="40% - 强调文字颜色 4 2 2 5 2 2" xfId="3871"/>
    <cellStyle name="常规 6 8 2 2 2 4" xfId="3872"/>
    <cellStyle name="40% - 强调文字颜色 2 2 2 2 3 3 3" xfId="3873"/>
    <cellStyle name="20% - 强调文字颜色 6 2 3 2 4 2" xfId="3874"/>
    <cellStyle name="常规 6 4 2 5 4 3" xfId="3875"/>
    <cellStyle name="40% - 强调文字颜色 4 2 2 5 2 3" xfId="3876"/>
    <cellStyle name="常规 11 4 2 3 2" xfId="3877"/>
    <cellStyle name="20% - 强调文字颜色 6 2 3 2 4 3" xfId="3878"/>
    <cellStyle name="常规 6 7 2 4 2 2" xfId="3879"/>
    <cellStyle name="40% - 强调文字颜色 4 2 2 5 3" xfId="3880"/>
    <cellStyle name="20% - 强调文字颜色 6 2 3 2 5" xfId="3881"/>
    <cellStyle name="常规 6 7 2 4 2 3" xfId="3882"/>
    <cellStyle name="40% - 强调文字颜色 4 2 2 5 4" xfId="3883"/>
    <cellStyle name="20% - 强调文字颜色 6 2 3 2 6" xfId="3884"/>
    <cellStyle name="常规 3 2 2 3 2 3 4" xfId="3885"/>
    <cellStyle name="20% - 强调文字颜色 6 2 3 3" xfId="3886"/>
    <cellStyle name="常规 3 2 2 3 2 3 4 2" xfId="3887"/>
    <cellStyle name="20% - 强调文字颜色 6 2 3 3 2" xfId="3888"/>
    <cellStyle name="20% - 强调文字颜色 6 2 3 3 2 2" xfId="3889"/>
    <cellStyle name="常规 6 4 2 6 2 3" xfId="3890"/>
    <cellStyle name="常规 3 2 2 3 2 3 4 2 2" xfId="3891"/>
    <cellStyle name="常规 6 2 5 2 3 2 2 2" xfId="3892"/>
    <cellStyle name="20% - 强调文字颜色 6 2 3 3 2 3" xfId="3893"/>
    <cellStyle name="常规 3 2 2 3 2 3 4 3" xfId="3894"/>
    <cellStyle name="20% - 强调文字颜色 6 2 3 3 3" xfId="3895"/>
    <cellStyle name="20% - 强调文字颜色 6 2 3 3 3 2" xfId="3896"/>
    <cellStyle name="常规 6 4 2 6 3 3" xfId="3897"/>
    <cellStyle name="常规 11 4 3 2 2" xfId="3898"/>
    <cellStyle name="20% - 强调文字颜色 6 2 3 3 3 3" xfId="3899"/>
    <cellStyle name="40% - 强调文字颜色 4 2 2 6 2" xfId="3900"/>
    <cellStyle name="20% - 强调文字颜色 6 2 3 3 4" xfId="3901"/>
    <cellStyle name="20% - 强调文字颜色 6 2 3 3 4 2" xfId="3902"/>
    <cellStyle name="常规 6 4 2 6 4 3" xfId="3903"/>
    <cellStyle name="常规 11 4 3 3 2" xfId="3904"/>
    <cellStyle name="20% - 强调文字颜色 6 2 3 3 4 3" xfId="3905"/>
    <cellStyle name="20% - 强调文字颜色 6 2 3 3 5" xfId="3906"/>
    <cellStyle name="20% - 强调文字颜色 6 2 3 3 6" xfId="3907"/>
    <cellStyle name="常规 3 2 2 3 2 3 5" xfId="3908"/>
    <cellStyle name="20% - 强调文字颜色 6 2 3 4" xfId="3909"/>
    <cellStyle name="常规 3 2 2 3 2 3 5 2" xfId="3910"/>
    <cellStyle name="20% - 强调文字颜色 6 2 3 4 2" xfId="3911"/>
    <cellStyle name="常规 3 2 2 3 2 3 5 3" xfId="3912"/>
    <cellStyle name="20% - 强调文字颜色 6 2 3 4 3" xfId="3913"/>
    <cellStyle name="20% - 强调文字颜色 6 2 3 7" xfId="3914"/>
    <cellStyle name="40% - 强调文字颜色 3 2 3 3 4 2" xfId="3915"/>
    <cellStyle name="20% - 强调文字颜色 6 2 3 8" xfId="3916"/>
    <cellStyle name="常规 6 6 2 4 3 2 3" xfId="3917"/>
    <cellStyle name="20% - 强调文字颜色 6 2 3 8 2" xfId="3918"/>
    <cellStyle name="常规 3 4 2 2 2 5" xfId="3919"/>
    <cellStyle name="常规 7 2 3 4 2 3 4 2" xfId="3920"/>
    <cellStyle name="常规 5 4 4 2 2 2" xfId="3921"/>
    <cellStyle name="20% - 强调文字颜色 6 2 3 8 3" xfId="3922"/>
    <cellStyle name="常规 3 4 2 2 2 6" xfId="3923"/>
    <cellStyle name="40% - 强调文字颜色 3 2 3 3 4 3" xfId="3924"/>
    <cellStyle name="20% - 强调文字颜色 6 2 3 9" xfId="3925"/>
    <cellStyle name="常规 6 6 2 4 3 3 3" xfId="3926"/>
    <cellStyle name="20% - 强调文字颜色 6 2 3 9 2" xfId="3927"/>
    <cellStyle name="常规 3 4 2 2 3 5" xfId="3928"/>
    <cellStyle name="常规 7 2 3 4 2 3 5 2" xfId="3929"/>
    <cellStyle name="20% - 强调文字颜色 6 2 3 9 3" xfId="3930"/>
    <cellStyle name="常规 3 4 2 2 3 6" xfId="3931"/>
    <cellStyle name="20% - 强调文字颜色 6 2 4" xfId="3932"/>
    <cellStyle name="常规 3 2 2 3 2 4 3" xfId="3933"/>
    <cellStyle name="常规 17 3 2 3 4 3" xfId="3934"/>
    <cellStyle name="20% - 强调文字颜色 6 2 4 2" xfId="3935"/>
    <cellStyle name="常规 3 2 2 3 2 4 3 2" xfId="3936"/>
    <cellStyle name="20% - 强调文字颜色 6 2 4 2 2" xfId="3937"/>
    <cellStyle name="常规 3 2 2 3 2 4 3 3" xfId="3938"/>
    <cellStyle name="20% - 强调文字颜色 6 2 4 2 3" xfId="3939"/>
    <cellStyle name="常规 4 3 3 4 2 2 2" xfId="3940"/>
    <cellStyle name="常规 3 2 2 3 2 4 4" xfId="3941"/>
    <cellStyle name="20% - 强调文字颜色 6 2 4 3" xfId="3942"/>
    <cellStyle name="常规 3 2 2 3 2 4 4 2" xfId="3943"/>
    <cellStyle name="常规 18 2 2 5" xfId="3944"/>
    <cellStyle name="常规 23 2 2 5" xfId="3945"/>
    <cellStyle name="20% - 强调文字颜色 6 2 4 3 2" xfId="3946"/>
    <cellStyle name="常规 3 2 2 3 2 4 4 3" xfId="3947"/>
    <cellStyle name="常规 18 2 2 6" xfId="3948"/>
    <cellStyle name="常规 23 2 2 6" xfId="3949"/>
    <cellStyle name="20% - 强调文字颜色 6 2 4 3 3" xfId="3950"/>
    <cellStyle name="常规 3 2 2 3 2 4 5" xfId="3951"/>
    <cellStyle name="20% - 强调文字颜色 6 2 4 4" xfId="3952"/>
    <cellStyle name="常规 3 2 2 3 2 4 6" xfId="3953"/>
    <cellStyle name="20% - 强调文字颜色 6 2 4 5" xfId="3954"/>
    <cellStyle name="20% - 强调文字颜色 6 2 5" xfId="3955"/>
    <cellStyle name="常规 3 2 2 3 2 5 3" xfId="3956"/>
    <cellStyle name="20% - 强调文字颜色 6 2 5 2" xfId="3957"/>
    <cellStyle name="常规 3 3 2 2 4" xfId="3958"/>
    <cellStyle name="20% - 强调文字颜色 6 2 5 2 2" xfId="3959"/>
    <cellStyle name="常规 38 8" xfId="3960"/>
    <cellStyle name="常规 43 8" xfId="3961"/>
    <cellStyle name="常规 18 2 4 2 2" xfId="3962"/>
    <cellStyle name="常规 23 2 4 2 2" xfId="3963"/>
    <cellStyle name="常规 8 5 8 2" xfId="3964"/>
    <cellStyle name="40% - 强调文字颜色 5 2 2 10 2" xfId="3965"/>
    <cellStyle name="常规 2 2 2 2 3 2 2 6 2" xfId="3966"/>
    <cellStyle name="常规 10 7 3 5 3" xfId="3967"/>
    <cellStyle name="常规 3 3 2 2 5" xfId="3968"/>
    <cellStyle name="20% - 强调文字颜色 6 2 5 2 3" xfId="3969"/>
    <cellStyle name="20% - 强调文字颜色 6 2 5 3" xfId="3970"/>
    <cellStyle name="常规 3 3 2 3 4" xfId="3971"/>
    <cellStyle name="20% - 强调文字颜色 6 2 5 3 2" xfId="3972"/>
    <cellStyle name="常规 39 8" xfId="3973"/>
    <cellStyle name="常规 44 8" xfId="3974"/>
    <cellStyle name="常规 18 2 4 3 2" xfId="3975"/>
    <cellStyle name="常规 8 5 9 2" xfId="3976"/>
    <cellStyle name="40% - 强调文字颜色 5 2 2 11 2" xfId="3977"/>
    <cellStyle name="常规 3 3 2 3 5" xfId="3978"/>
    <cellStyle name="常规 15 3 5 2 2 2" xfId="3979"/>
    <cellStyle name="20% - 强调文字颜色 6 2 5 3 3" xfId="3980"/>
    <cellStyle name="20% - 强调文字颜色 6 2 5 4" xfId="3981"/>
    <cellStyle name="常规 3 3 2 4 4" xfId="3982"/>
    <cellStyle name="20% - 强调文字颜色 6 2 5 4 2" xfId="3983"/>
    <cellStyle name="常规 3 3 2 4 5" xfId="3984"/>
    <cellStyle name="20% - 强调文字颜色 6 2 5 4 3" xfId="3985"/>
    <cellStyle name="20% - 强调文字颜色 6 2 5 5" xfId="3986"/>
    <cellStyle name="常规 6 5 5 2 3 3" xfId="3987"/>
    <cellStyle name="常规 10 2 2 2 2 2 5 2 2" xfId="3988"/>
    <cellStyle name="20% - 强调文字颜色 6 2 5 6" xfId="3989"/>
    <cellStyle name="20% - 强调文字颜色 6 2 6" xfId="3990"/>
    <cellStyle name="常规 3 2 2 3 2 6 3" xfId="3991"/>
    <cellStyle name="20% - 强调文字颜色 6 2 6 2" xfId="3992"/>
    <cellStyle name="常规 3 3 3 2 4" xfId="3993"/>
    <cellStyle name="20% - 强调文字颜色 6 2 6 2 2" xfId="3994"/>
    <cellStyle name="常规 3 3 3 2 5" xfId="3995"/>
    <cellStyle name="20% - 强调文字颜色 6 2 6 2 3" xfId="3996"/>
    <cellStyle name="20% - 强调文字颜色 6 2 6 3" xfId="3997"/>
    <cellStyle name="常规 3 3 3 3 4" xfId="3998"/>
    <cellStyle name="20% - 强调文字颜色 6 2 6 3 2" xfId="3999"/>
    <cellStyle name="常规 3 3 3 3 5" xfId="4000"/>
    <cellStyle name="常规 15 3 5 3 2 2" xfId="4001"/>
    <cellStyle name="20% - 强调文字颜色 6 2 6 3 3" xfId="4002"/>
    <cellStyle name="20% - 强调文字颜色 6 2 6 4" xfId="4003"/>
    <cellStyle name="常规 2 2 11 2 2 2" xfId="4004"/>
    <cellStyle name="20% - 强调文字颜色 6 2 6 5" xfId="4005"/>
    <cellStyle name="常规 2 5 8 2" xfId="4006"/>
    <cellStyle name="常规 10 12 5 2 2" xfId="4007"/>
    <cellStyle name="20% - 强调文字颜色 6 2 6 6" xfId="4008"/>
    <cellStyle name="常规 3 2 2 4 2 2 3 2" xfId="4009"/>
    <cellStyle name="20% - 强调文字颜色 6 2 7" xfId="4010"/>
    <cellStyle name="60% - 强调文字颜色 2 2 4 3 3" xfId="4011"/>
    <cellStyle name="常规 2 2 4 2 5" xfId="4012"/>
    <cellStyle name="20% - 强调文字颜色 6 2 8 2" xfId="4013"/>
    <cellStyle name="常规 2 2 4 3 5" xfId="4014"/>
    <cellStyle name="常规 7 5 2 7 3" xfId="4015"/>
    <cellStyle name="常规 15 2 4 4 2 2" xfId="4016"/>
    <cellStyle name="20% - 强调文字颜色 6 2 9 2" xfId="4017"/>
    <cellStyle name="40% - 强调文字颜色 2 2 3 3 5" xfId="4018"/>
    <cellStyle name="20% - 强调文字颜色 6 3" xfId="4019"/>
    <cellStyle name="60% - 强调文字颜色 5 2 2 2 4" xfId="4020"/>
    <cellStyle name="60% - 强调文字颜色 1 2 5 4 3" xfId="4021"/>
    <cellStyle name="20% - 强调文字颜色 6 3 2" xfId="4022"/>
    <cellStyle name="20% - 强调文字颜色 6 4" xfId="4023"/>
    <cellStyle name="常规 10 2 2 2 2 3 5 2" xfId="4024"/>
    <cellStyle name="常规 6 6 2 2 3 2 2" xfId="4025"/>
    <cellStyle name="40% - 强调文字颜色 2 2 3 3 6" xfId="4026"/>
    <cellStyle name="60% - 强调文字颜色 5 2 2 3 4" xfId="4027"/>
    <cellStyle name="60% - 强调文字颜色 1 2 10" xfId="4028"/>
    <cellStyle name="20% - 强调文字颜色 6 4 2" xfId="4029"/>
    <cellStyle name="20% - 强调文字颜色 6 5" xfId="4030"/>
    <cellStyle name="常规 2 3 5 4 2 2" xfId="4031"/>
    <cellStyle name="60% - 强调文字颜色 5 2 2 4 4" xfId="4032"/>
    <cellStyle name="20% - 强调文字颜色 6 5 2" xfId="4033"/>
    <cellStyle name="常规 6 7 2 3 3 2 2" xfId="4034"/>
    <cellStyle name="20% - 强调文字颜色 6 6" xfId="4035"/>
    <cellStyle name="常规 2 3 5 4 3 2" xfId="4036"/>
    <cellStyle name="60% - 强调文字颜色 5 2 2 5 4" xfId="4037"/>
    <cellStyle name="常规 6 7 2 3 3 2 2 2" xfId="4038"/>
    <cellStyle name="20% - 强调文字颜色 6 6 2" xfId="4039"/>
    <cellStyle name="常规 6 7 2 3 3 2 3" xfId="4040"/>
    <cellStyle name="20% - 强调文字颜色 6 7" xfId="4041"/>
    <cellStyle name="常规 6 6 2 2 3 2 5 2" xfId="4042"/>
    <cellStyle name="常规 5 2 2 5 6" xfId="4043"/>
    <cellStyle name="检查单元格 2 3 6 2 2" xfId="4044"/>
    <cellStyle name="40% - 强调文字颜色 6 2 2 12" xfId="4045"/>
    <cellStyle name="20% - 强调文字颜色 6 7 2" xfId="4046"/>
    <cellStyle name="常规 6 4 3 2 2 2" xfId="4047"/>
    <cellStyle name="20% - 强调文字颜色 6 8" xfId="4048"/>
    <cellStyle name="常规 6 4 3 2 2 2 2" xfId="4049"/>
    <cellStyle name="20% - 强调文字颜色 6 8 2" xfId="4050"/>
    <cellStyle name="常规 6 4 3 2 2 3 2" xfId="4051"/>
    <cellStyle name="20% - 强调文字颜色 6 9 2" xfId="4052"/>
    <cellStyle name="40% - 强调文字颜色 1 2 2 4 3 2" xfId="4053"/>
    <cellStyle name="40% - 强调文字颜色 1 10" xfId="4054"/>
    <cellStyle name="40% - 强调文字颜色 1 10 2" xfId="4055"/>
    <cellStyle name="60% - 强调文字颜色 1 2 6 2 2" xfId="4056"/>
    <cellStyle name="40% - 强调文字颜色 1 2 2 4 3 3" xfId="4057"/>
    <cellStyle name="40% - 强调文字颜色 1 11" xfId="4058"/>
    <cellStyle name="40% - 强调文字颜色 1 11 2" xfId="4059"/>
    <cellStyle name="60% - 强调文字颜色 1 2 6 2 3" xfId="4060"/>
    <cellStyle name="40% - 强调文字颜色 1 12" xfId="4061"/>
    <cellStyle name="40% - 强调文字颜色 1 12 2" xfId="4062"/>
    <cellStyle name="40% - 强调文字颜色 1 13" xfId="4063"/>
    <cellStyle name="常规 6 9 4 2 2 3" xfId="4064"/>
    <cellStyle name="40% - 强调文字颜色 6 2 3" xfId="4065"/>
    <cellStyle name="40% - 强调文字颜色 1 13 2" xfId="4066"/>
    <cellStyle name="40% - 强调文字颜色 1 14" xfId="4067"/>
    <cellStyle name="40% - 强调文字颜色 1 14 2" xfId="4068"/>
    <cellStyle name="40% - 强调文字颜色 1 20" xfId="4069"/>
    <cellStyle name="40% - 强调文字颜色 1 15" xfId="4070"/>
    <cellStyle name="常规 2 7 3 4 2 2" xfId="4071"/>
    <cellStyle name="60% - 强调文字颜色 4 2 2 3" xfId="4072"/>
    <cellStyle name="40% - 强调文字颜色 1 20 2" xfId="4073"/>
    <cellStyle name="40% - 强调文字颜色 1 15 2" xfId="4074"/>
    <cellStyle name="常规 58 2 2 4 2 2" xfId="4075"/>
    <cellStyle name="常规 2 2 3 2 3 2 3 2 2" xfId="4076"/>
    <cellStyle name="60% - 强调文字颜色 4 2 3 3" xfId="4077"/>
    <cellStyle name="常规 2 2 4 6 3 2 2" xfId="4078"/>
    <cellStyle name="40% - 强调文字颜色 1 16 2" xfId="4079"/>
    <cellStyle name="常规 58 2 2 4 3" xfId="4080"/>
    <cellStyle name="常规 2 2 3 2 3 2 3 3" xfId="4081"/>
    <cellStyle name="差 2 2 4 2" xfId="4082"/>
    <cellStyle name="常规 2 2 4 6 3 3" xfId="4083"/>
    <cellStyle name="40% - 强调文字颜色 1 17" xfId="4084"/>
    <cellStyle name="常规 2 2 3 2 3 2 3 3 2" xfId="4085"/>
    <cellStyle name="60% - 强调文字颜色 4 2 4 3" xfId="4086"/>
    <cellStyle name="差 2 2 4 2 2" xfId="4087"/>
    <cellStyle name="40% - 强调文字颜色 1 17 2" xfId="4088"/>
    <cellStyle name="常规 21 2 3 2 2 3 3" xfId="4089"/>
    <cellStyle name="常规 2 6 8 2" xfId="4090"/>
    <cellStyle name="常规 10 12 6 2 2" xfId="4091"/>
    <cellStyle name="常规 47 2 3 2" xfId="4092"/>
    <cellStyle name="常规 52 2 3 2" xfId="4093"/>
    <cellStyle name="40% - 强调文字颜色 1 2" xfId="4094"/>
    <cellStyle name="40% - 强调文字颜色 1 2 10" xfId="4095"/>
    <cellStyle name="常规 10 2 8 5 3" xfId="4096"/>
    <cellStyle name="40% - 强调文字颜色 4 2 2 4 4" xfId="4097"/>
    <cellStyle name="40% - 强调文字颜色 4 2 2 4 4 2" xfId="4098"/>
    <cellStyle name="40% - 强调文字颜色 1 2 10 2" xfId="4099"/>
    <cellStyle name="40% - 强调文字颜色 1 2 11" xfId="4100"/>
    <cellStyle name="标题 1 2 4 2" xfId="4101"/>
    <cellStyle name="40% - 强调文字颜色 4 2 2 4 5" xfId="4102"/>
    <cellStyle name="常规 6 5 3 3 2 7" xfId="4103"/>
    <cellStyle name="常规 2 2 3 4 2 2 3" xfId="4104"/>
    <cellStyle name="40% - 强调文字颜色 1 2 11 2" xfId="4105"/>
    <cellStyle name="标题 1 2 4 2 2" xfId="4106"/>
    <cellStyle name="40% - 强调文字颜色 1 2 12" xfId="4107"/>
    <cellStyle name="标题 1 2 4 3" xfId="4108"/>
    <cellStyle name="常规 6 6 4 2 2 3 2" xfId="4109"/>
    <cellStyle name="40% - 强调文字颜色 4 2 2 4 6" xfId="4110"/>
    <cellStyle name="常规 2 2 3 4 2 3 3" xfId="4111"/>
    <cellStyle name="40% - 强调文字颜色 1 2 12 2" xfId="4112"/>
    <cellStyle name="常规 4 3 4 5 2" xfId="4113"/>
    <cellStyle name="40% - 强调文字颜色 6 2 2 2 5 2" xfId="4114"/>
    <cellStyle name="40% - 强调文字颜色 1 2 13" xfId="4115"/>
    <cellStyle name="40% - 强调文字颜色 1 2 14" xfId="4116"/>
    <cellStyle name="常规 2 2 3 4 2 5 3" xfId="4117"/>
    <cellStyle name="40% - 强调文字颜色 1 2 14 2" xfId="4118"/>
    <cellStyle name="60% - 强调文字颜色 2 2 7" xfId="4119"/>
    <cellStyle name="常规 47 2 3 2 2" xfId="4120"/>
    <cellStyle name="常规 52 2 3 2 2" xfId="4121"/>
    <cellStyle name="40% - 强调文字颜色 1 2 2" xfId="4122"/>
    <cellStyle name="常规 10 2 2 4 2 2" xfId="4123"/>
    <cellStyle name="60% - 强调文字颜色 4 2 2 6 2" xfId="4124"/>
    <cellStyle name="常规 10 3 2 2 5" xfId="4125"/>
    <cellStyle name="40% - 强调文字颜色 6 2 3 3 4" xfId="4126"/>
    <cellStyle name="常规 4 2 2 5 4" xfId="4127"/>
    <cellStyle name="40% - 强调文字颜色 1 2 2 10" xfId="4128"/>
    <cellStyle name="常规 10 3 2 2 5 2" xfId="4129"/>
    <cellStyle name="40% - 强调文字颜色 6 2 3 3 4 2" xfId="4130"/>
    <cellStyle name="常规 4 2 2 5 4 2" xfId="4131"/>
    <cellStyle name="常规 7 3 4 8 2 3" xfId="4132"/>
    <cellStyle name="40% - 强调文字颜色 1 2 2 10 2" xfId="4133"/>
    <cellStyle name="常规 10 3 2 2 6" xfId="4134"/>
    <cellStyle name="40% - 强调文字颜色 6 2 3 3 5" xfId="4135"/>
    <cellStyle name="常规 4 2 2 5 5" xfId="4136"/>
    <cellStyle name="40% - 强调文字颜色 1 2 2 11" xfId="4137"/>
    <cellStyle name="常规 4 2 2 5 5 2" xfId="4138"/>
    <cellStyle name="40% - 强调文字颜色 1 2 2 11 2" xfId="4139"/>
    <cellStyle name="60% - 强调文字颜色 6 2 2 3 3 2" xfId="4140"/>
    <cellStyle name="常规 10 3 2 2 7" xfId="4141"/>
    <cellStyle name="40% - 强调文字颜色 6 2 3 3 6" xfId="4142"/>
    <cellStyle name="常规 4 2 2 5 6" xfId="4143"/>
    <cellStyle name="40% - 强调文字颜色 1 2 2 12" xfId="4144"/>
    <cellStyle name="常规 6 3 4 2 6 3" xfId="4145"/>
    <cellStyle name="40% - 强调文字颜色 1 2 2 2 2" xfId="4146"/>
    <cellStyle name="40% - 强调文字颜色 1 2 2 2 2 2" xfId="4147"/>
    <cellStyle name="40% - 强调文字颜色 2 2 2 4 3" xfId="4148"/>
    <cellStyle name="40% - 强调文字颜色 1 2 2 2 2 2 2" xfId="4149"/>
    <cellStyle name="标题 5 2 5 2" xfId="4150"/>
    <cellStyle name="40% - 强调文字颜色 2 2 2 4 4" xfId="4151"/>
    <cellStyle name="40% - 强调文字颜色 1 2 2 2 2 2 3" xfId="4152"/>
    <cellStyle name="常规 3 2 4 4 6 2" xfId="4153"/>
    <cellStyle name="常规 6 14 4 2" xfId="4154"/>
    <cellStyle name="常规 6 11 2 3 2 2" xfId="4155"/>
    <cellStyle name="40% - 强调文字颜色 1 2 2 2 2 3" xfId="4156"/>
    <cellStyle name="40% - 强调文字颜色 2 2 3 2 2 2" xfId="4157"/>
    <cellStyle name="40% - 强调文字颜色 1 2 2 2 2 4" xfId="4158"/>
    <cellStyle name="40% - 强调文字颜色 2 2 3 2 2 3" xfId="4159"/>
    <cellStyle name="40% - 强调文字颜色 1 2 2 2 2 5" xfId="4160"/>
    <cellStyle name="40% - 强调文字颜色 1 2 2 2 2 6" xfId="4161"/>
    <cellStyle name="40% - 强调文字颜色 1 2 2 2 3" xfId="4162"/>
    <cellStyle name="40% - 强调文字颜色 1 2 2 2 3 2" xfId="4163"/>
    <cellStyle name="40% - 强调文字颜色 2 2 3 4 3" xfId="4164"/>
    <cellStyle name="40% - 强调文字颜色 1 2 2 2 3 2 2" xfId="4165"/>
    <cellStyle name="常规 9 3 4 2 2 2" xfId="4166"/>
    <cellStyle name="40% - 强调文字颜色 1 2 2 2 3 2 3" xfId="4167"/>
    <cellStyle name="常规 6 15 4 2" xfId="4168"/>
    <cellStyle name="常规 6 11 2 4 2 2" xfId="4169"/>
    <cellStyle name="常规 7 2 3 7 5 2 2" xfId="4170"/>
    <cellStyle name="60% - 强调文字颜色 1 2 4 2 2" xfId="4171"/>
    <cellStyle name="40% - 强调文字颜色 1 2 2 2 3 3" xfId="4172"/>
    <cellStyle name="40% - 强调文字颜色 1 2 2 2 3 3 2" xfId="4173"/>
    <cellStyle name="常规 9 3 4 2 3 2" xfId="4174"/>
    <cellStyle name="40% - 强调文字颜色 1 2 2 2 3 3 3" xfId="4175"/>
    <cellStyle name="常规 6 15 5 2" xfId="4176"/>
    <cellStyle name="60% - 强调文字颜色 1 2 4 2 3" xfId="4177"/>
    <cellStyle name="40% - 强调文字颜色 1 2 2 2 3 4" xfId="4178"/>
    <cellStyle name="40% - 强调文字颜色 2 2 3 2 3 2" xfId="4179"/>
    <cellStyle name="40% - 强调文字颜色 1 2 2 2 3 4 2" xfId="4180"/>
    <cellStyle name="常规 9 3 4 2 4 2" xfId="4181"/>
    <cellStyle name="40% - 强调文字颜色 1 2 2 2 3 4 3" xfId="4182"/>
    <cellStyle name="常规 6 15 6 2" xfId="4183"/>
    <cellStyle name="40% - 强调文字颜色 2 2 3 2 3 3" xfId="4184"/>
    <cellStyle name="40% - 强调文字颜色 1 2 2 2 3 5" xfId="4185"/>
    <cellStyle name="40% - 强调文字颜色 1 2 2 2 3 6" xfId="4186"/>
    <cellStyle name="40% - 强调文字颜色 1 2 2 2 4" xfId="4187"/>
    <cellStyle name="常规 2 3 3 7 2 3" xfId="4188"/>
    <cellStyle name="40% - 强调文字颜色 6 2 5" xfId="4189"/>
    <cellStyle name="40% - 强调文字颜色 1 2 2 2 4 2" xfId="4190"/>
    <cellStyle name="常规 6 2 4 3 2 2 2" xfId="4191"/>
    <cellStyle name="常规 4 2 2 3 2 6 2" xfId="4192"/>
    <cellStyle name="常规 10 2 2 2 2" xfId="4193"/>
    <cellStyle name="60% - 强调文字颜色 1 2 4 3 2" xfId="4194"/>
    <cellStyle name="40% - 强调文字颜色 1 2 2 2 4 3" xfId="4195"/>
    <cellStyle name="40% - 强调文字颜色 6 2 6" xfId="4196"/>
    <cellStyle name="40% - 强调文字颜色 1 2 2 2 5" xfId="4197"/>
    <cellStyle name="40% - 强调文字颜色 1 2 2 2 5 2" xfId="4198"/>
    <cellStyle name="60% - 强调文字颜色 4 2 2 5" xfId="4199"/>
    <cellStyle name="常规 2 2 2 2 2 3 3 2 2 2" xfId="4200"/>
    <cellStyle name="40% - 强调文字颜色 3 2 5 2 3" xfId="4201"/>
    <cellStyle name="40% - 强调文字颜色 1 2 2 2 6 2" xfId="4202"/>
    <cellStyle name="40% - 强调文字颜色 1 2 2 2 7" xfId="4203"/>
    <cellStyle name="60% - 强调文字颜色 4 2 3 5" xfId="4204"/>
    <cellStyle name="40% - 强调文字颜色 3 2 5 3 3" xfId="4205"/>
    <cellStyle name="40% - 强调文字颜色 1 2 2 2 7 2" xfId="4206"/>
    <cellStyle name="40% - 强调文字颜色 1 2 2 2 8" xfId="4207"/>
    <cellStyle name="60% - 强调文字颜色 4 2 4 5" xfId="4208"/>
    <cellStyle name="40% - 强调文字颜色 3 2 5 4 3" xfId="4209"/>
    <cellStyle name="40% - 强调文字颜色 1 2 2 2 8 2" xfId="4210"/>
    <cellStyle name="40% - 强调文字颜色 1 2 2 2 8 3" xfId="4211"/>
    <cellStyle name="40% - 强调文字颜色 1 2 2 2 9" xfId="4212"/>
    <cellStyle name="常规 6 4 2 2 2 2 2 2 3" xfId="4213"/>
    <cellStyle name="60% - 强调文字颜色 4 2 5 5" xfId="4214"/>
    <cellStyle name="40% - 强调文字颜色 1 2 2 2 9 2" xfId="4215"/>
    <cellStyle name="常规 6 3 2 2 2 3 4 2 2" xfId="4216"/>
    <cellStyle name="常规 10 2 2 7 2" xfId="4217"/>
    <cellStyle name="60% - 强调文字颜色 4 2 5 6" xfId="4218"/>
    <cellStyle name="适中 2 5 4 2 2" xfId="4219"/>
    <cellStyle name="40% - 强调文字颜色 1 2 2 2 9 3" xfId="4220"/>
    <cellStyle name="常规 7 2 2 2 4 4 2 2" xfId="4221"/>
    <cellStyle name="40% - 强调文字颜色 1 2 2 3 2" xfId="4222"/>
    <cellStyle name="40% - 强调文字颜色 1 2 2 3 2 2" xfId="4223"/>
    <cellStyle name="40% - 强调文字颜色 1 2 2 3 2 3" xfId="4224"/>
    <cellStyle name="40% - 强调文字颜色 1 2 2 3 3" xfId="4225"/>
    <cellStyle name="40% - 强调文字颜色 1 2 2 3 3 2" xfId="4226"/>
    <cellStyle name="60% - 强调文字颜色 1 2 5 2 2" xfId="4227"/>
    <cellStyle name="40% - 强调文字颜色 1 2 2 3 3 3" xfId="4228"/>
    <cellStyle name="40% - 强调文字颜色 1 2 2 3 4" xfId="4229"/>
    <cellStyle name="常规 2 2 7 2 7" xfId="4230"/>
    <cellStyle name="60% - 强调文字颜色 5 2 2 2" xfId="4231"/>
    <cellStyle name="40% - 强调文字颜色 1 2 2 3 5" xfId="4232"/>
    <cellStyle name="60% - 强调文字颜色 6 2 4 2 3" xfId="4233"/>
    <cellStyle name="40% - 强调文字颜色 1 2 2 4 2" xfId="4234"/>
    <cellStyle name="60% - 强调文字颜色 4 2 2 2 3 6" xfId="4235"/>
    <cellStyle name="40% - 强调文字颜色 1 2 2 4 2 2" xfId="4236"/>
    <cellStyle name="40% - 强调文字颜色 1 2 2 4 2 3" xfId="4237"/>
    <cellStyle name="40% - 强调文字颜色 1 2 2 4 3" xfId="4238"/>
    <cellStyle name="40% - 强调文字颜色 1 2 2 4 4" xfId="4239"/>
    <cellStyle name="40% - 强调文字颜色 1 2 2 4 4 2" xfId="4240"/>
    <cellStyle name="60% - 强调文字颜色 1 2 6 3 2" xfId="4241"/>
    <cellStyle name="40% - 强调文字颜色 1 2 2 4 4 3" xfId="4242"/>
    <cellStyle name="常规 2 2 7 3 7" xfId="4243"/>
    <cellStyle name="60% - 强调文字颜色 5 2 3 2" xfId="4244"/>
    <cellStyle name="40% - 强调文字颜色 1 2 2 4 5" xfId="4245"/>
    <cellStyle name="常规 4 2 6 3 2" xfId="4246"/>
    <cellStyle name="40% - 强调文字颜色 1 2 2 5" xfId="4247"/>
    <cellStyle name="40% - 强调文字颜色 2 6 2" xfId="4248"/>
    <cellStyle name="常规 6 2 4 2 6 2" xfId="4249"/>
    <cellStyle name="40% - 强调文字颜色 6 10" xfId="4250"/>
    <cellStyle name="常规 6 4 2 4 2 2 2" xfId="4251"/>
    <cellStyle name="常规 6 2 2 2 2 2 6" xfId="4252"/>
    <cellStyle name="常规 5 2 3 2 2 2 2 2 2" xfId="4253"/>
    <cellStyle name="常规 2 2 4 3 2 7 2" xfId="4254"/>
    <cellStyle name="常规 11 13" xfId="4255"/>
    <cellStyle name="40% - 强调文字颜色 1 2 2 5 3 2" xfId="4256"/>
    <cellStyle name="常规 6 4 2 4 2 3 2" xfId="4257"/>
    <cellStyle name="常规 6 2 2 2 2 3 6" xfId="4258"/>
    <cellStyle name="40% - 强调文字颜色 1 2 2 5 4 2" xfId="4259"/>
    <cellStyle name="常规 6 4 2 4 2 3 3" xfId="4260"/>
    <cellStyle name="40% - 强调文字颜色 1 2 2 5 4 3" xfId="4261"/>
    <cellStyle name="常规 2 2 7 4 7" xfId="4262"/>
    <cellStyle name="60% - 强调文字颜色 5 2 4 2" xfId="4263"/>
    <cellStyle name="常规 6 4 2 4 2 4" xfId="4264"/>
    <cellStyle name="常规 4 2 3 2 3 4 2 2" xfId="4265"/>
    <cellStyle name="40% - 强调文字颜色 1 2 2 5 5" xfId="4266"/>
    <cellStyle name="常规 2 4 2 2 3 5 2" xfId="4267"/>
    <cellStyle name="60% - 强调文字颜色 4 2 6 4 3" xfId="4268"/>
    <cellStyle name="常规 4 2 6 3 5" xfId="4269"/>
    <cellStyle name="输入 2 5 3 2" xfId="4270"/>
    <cellStyle name="常规 2 3 3 3 6 3" xfId="4271"/>
    <cellStyle name="40% - 强调文字颜色 1 2 2 8" xfId="4272"/>
    <cellStyle name="常规 4 2 6 3 5 2" xfId="4273"/>
    <cellStyle name="40% - 强调文字颜色 1 2 2 8 2" xfId="4274"/>
    <cellStyle name="常规 4 2 6 3 6" xfId="4275"/>
    <cellStyle name="常规 2 2 3 2 4 4 2 2" xfId="4276"/>
    <cellStyle name="40% - 强调文字颜色 1 2 2 9" xfId="4277"/>
    <cellStyle name="40% - 强调文字颜色 1 2 2 9 2" xfId="4278"/>
    <cellStyle name="60% - 强调文字颜色 2 2 8" xfId="4279"/>
    <cellStyle name="常规 47 2 3 2 3" xfId="4280"/>
    <cellStyle name="常规 52 2 3 2 3" xfId="4281"/>
    <cellStyle name="40% - 强调文字颜色 1 2 3" xfId="4282"/>
    <cellStyle name="60% - 强调文字颜色 2 2 8 2" xfId="4283"/>
    <cellStyle name="40% - 强调文字颜色 1 2 3 2" xfId="4284"/>
    <cellStyle name="常规 55 2 6 3" xfId="4285"/>
    <cellStyle name="40% - 强调文字颜色 1 2 3 2 2" xfId="4286"/>
    <cellStyle name="40% - 强调文字颜色 1 2 3 2 2 2" xfId="4287"/>
    <cellStyle name="40% - 强调文字颜色 1 2 3 2 2 3" xfId="4288"/>
    <cellStyle name="40% - 强调文字颜色 1 2 3 2 3" xfId="4289"/>
    <cellStyle name="40% - 强调文字颜色 1 2 3 2 3 2" xfId="4290"/>
    <cellStyle name="40% - 强调文字颜色 1 2 3 2 3 3" xfId="4291"/>
    <cellStyle name="40% - 强调文字颜色 1 2 3 2 4" xfId="4292"/>
    <cellStyle name="40% - 强调文字颜色 1 2 3 2 4 2" xfId="4293"/>
    <cellStyle name="40% - 强调文字颜色 1 2 3 2 4 3" xfId="4294"/>
    <cellStyle name="常规 4 2 3 5 2 2 2" xfId="4295"/>
    <cellStyle name="40% - 强调文字颜色 1 2 3 2 5" xfId="4296"/>
    <cellStyle name="常规 7 2 8 3" xfId="4297"/>
    <cellStyle name="常规 10 2 10 2 2" xfId="4298"/>
    <cellStyle name="常规 10 3 2 2 2 3 2 2" xfId="4299"/>
    <cellStyle name="40% - 强调文字颜色 1 2 3 2 6" xfId="4300"/>
    <cellStyle name="40% - 强调文字颜色 1 2 3 3 2" xfId="4301"/>
    <cellStyle name="40% - 强调文字颜色 1 2 3 3 2 2" xfId="4302"/>
    <cellStyle name="40% - 强调文字颜色 1 2 3 3 2 3" xfId="4303"/>
    <cellStyle name="标题 2 2 2 6 2" xfId="4304"/>
    <cellStyle name="40% - 强调文字颜色 1 2 3 3 3" xfId="4305"/>
    <cellStyle name="40% - 强调文字颜色 1 2 3 3 3 2" xfId="4306"/>
    <cellStyle name="40% - 强调文字颜色 1 2 3 3 3 3" xfId="4307"/>
    <cellStyle name="40% - 强调文字颜色 1 2 3 3 4" xfId="4308"/>
    <cellStyle name="40% - 强调文字颜色 1 2 3 3 4 2" xfId="4309"/>
    <cellStyle name="40% - 强调文字颜色 1 2 3 3 4 3" xfId="4310"/>
    <cellStyle name="40% - 强调文字颜色 1 2 3 3 5" xfId="4311"/>
    <cellStyle name="40% - 强调文字颜色 1 2 3 3 6" xfId="4312"/>
    <cellStyle name="常规 2 4 4 2 2 3 2" xfId="4313"/>
    <cellStyle name="60% - 强调文字颜色 6 2 5 2 3" xfId="4314"/>
    <cellStyle name="40% - 强调文字颜色 1 2 3 4 2" xfId="4315"/>
    <cellStyle name="40% - 强调文字颜色 1 2 3 4 3" xfId="4316"/>
    <cellStyle name="常规 6 8 2 2 3 3" xfId="4317"/>
    <cellStyle name="40% - 强调文字颜色 2 2 2 2 3 4 2" xfId="4318"/>
    <cellStyle name="常规 6 4 2 5 5 2" xfId="4319"/>
    <cellStyle name="40% - 强调文字颜色 1 2 3 8 3" xfId="4320"/>
    <cellStyle name="常规 6 6 2 3 2 3 3" xfId="4321"/>
    <cellStyle name="常规 10 10 3" xfId="4322"/>
    <cellStyle name="40% - 强调文字颜色 1 2 3 9 3" xfId="4323"/>
    <cellStyle name="常规 10 11 3 2 2" xfId="4324"/>
    <cellStyle name="60% - 强调文字颜色 2 2 9" xfId="4325"/>
    <cellStyle name="常规 2 3 3 2 2 2" xfId="4326"/>
    <cellStyle name="40% - 强调文字颜色 1 2 4" xfId="4327"/>
    <cellStyle name="60% - 强调文字颜色 3 2 2 2 6" xfId="4328"/>
    <cellStyle name="常规 2 2 2 3 3 2 2 5 3" xfId="4329"/>
    <cellStyle name="60% - 强调文字颜色 2 2 9 2" xfId="4330"/>
    <cellStyle name="常规 2 3 3 2 2 2 2" xfId="4331"/>
    <cellStyle name="40% - 强调文字颜色 1 2 4 2" xfId="4332"/>
    <cellStyle name="60% - 强调文字颜色 3 2 2 2 6 2" xfId="4333"/>
    <cellStyle name="常规 2 3 3 2 2 2 2 2" xfId="4334"/>
    <cellStyle name="40% - 强调文字颜色 1 2 4 2 2" xfId="4335"/>
    <cellStyle name="常规 2 3 3 2 2 2 2 3" xfId="4336"/>
    <cellStyle name="40% - 强调文字颜色 1 2 4 2 3" xfId="4337"/>
    <cellStyle name="60% - 强调文字颜色 3 2 2 2 7 2" xfId="4338"/>
    <cellStyle name="常规 2 3 3 2 2 2 3 2" xfId="4339"/>
    <cellStyle name="40% - 强调文字颜色 1 2 4 3 2" xfId="4340"/>
    <cellStyle name="60% - 强调文字颜色 3 2 2 2 7 3" xfId="4341"/>
    <cellStyle name="常规 2 3 3 2 2 2 3 3" xfId="4342"/>
    <cellStyle name="40% - 强调文字颜色 1 2 4 3 3" xfId="4343"/>
    <cellStyle name="常规 2 3 3 2 2 3" xfId="4344"/>
    <cellStyle name="40% - 强调文字颜色 1 2 5" xfId="4345"/>
    <cellStyle name="常规 3 2 2 2 8" xfId="4346"/>
    <cellStyle name="常规 2 3 3 2 2 3 2" xfId="4347"/>
    <cellStyle name="40% - 强调文字颜色 1 2 5 2" xfId="4348"/>
    <cellStyle name="常规 10 6 2 5 2" xfId="4349"/>
    <cellStyle name="常规 3 2 2 2 8 3" xfId="4350"/>
    <cellStyle name="常规 2 3 3 2 2 3 2 3" xfId="4351"/>
    <cellStyle name="40% - 强调文字颜色 1 2 5 2 3" xfId="4352"/>
    <cellStyle name="常规 3 2 2 2 9" xfId="4353"/>
    <cellStyle name="常规 2 3 3 2 2 3 3" xfId="4354"/>
    <cellStyle name="解释性文本 2 3 2 2 2" xfId="4355"/>
    <cellStyle name="40% - 强调文字颜色 1 2 5 3" xfId="4356"/>
    <cellStyle name="常规 10 6 2 6 2" xfId="4357"/>
    <cellStyle name="常规 3 2 2 2 9 3" xfId="4358"/>
    <cellStyle name="常规 2 3 3 2 2 3 3 3" xfId="4359"/>
    <cellStyle name="40% - 强调文字颜色 1 2 5 3 3" xfId="4360"/>
    <cellStyle name="常规 2 4 3 3 2 3 2" xfId="4361"/>
    <cellStyle name="标题 2 2" xfId="4362"/>
    <cellStyle name="常规 2 3 3 2 2 3 4" xfId="4363"/>
    <cellStyle name="解释性文本 2 3 2 2 3" xfId="4364"/>
    <cellStyle name="40% - 强调文字颜色 1 2 5 4" xfId="4365"/>
    <cellStyle name="常规 2 4 3 3 2 3 2 2" xfId="4366"/>
    <cellStyle name="标题 2 2 2" xfId="4367"/>
    <cellStyle name="40% - 强调文字颜色 5 2 2 2 3" xfId="4368"/>
    <cellStyle name="常规 2 3 3 2 2 3 4 2" xfId="4369"/>
    <cellStyle name="40% - 强调文字颜色 1 2 5 4 2" xfId="4370"/>
    <cellStyle name="常规 2 2 2 3 2 2 3 2 2 2" xfId="4371"/>
    <cellStyle name="标题 2 2 3" xfId="4372"/>
    <cellStyle name="40% - 强调文字颜色 5 2 2 2 4" xfId="4373"/>
    <cellStyle name="常规 27 4 3 2 2 2" xfId="4374"/>
    <cellStyle name="常规 2 3 3 2 2 3 4 3" xfId="4375"/>
    <cellStyle name="常规 10 6 2 7 2" xfId="4376"/>
    <cellStyle name="40% - 强调文字颜色 1 2 5 4 3" xfId="4377"/>
    <cellStyle name="常规 2 3 3 2 2 4" xfId="4378"/>
    <cellStyle name="40% - 强调文字颜色 1 2 6" xfId="4379"/>
    <cellStyle name="常规 37 2 2" xfId="4380"/>
    <cellStyle name="常规 42 2 2" xfId="4381"/>
    <cellStyle name="60% - 强调文字颜色 3 2 2 4 6" xfId="4382"/>
    <cellStyle name="常规 3 2 2 3 8" xfId="4383"/>
    <cellStyle name="常规 2 3 3 2 2 4 2" xfId="4384"/>
    <cellStyle name="40% - 强调文字颜色 1 2 6 2" xfId="4385"/>
    <cellStyle name="常规 2 6 2 3 2 2 3" xfId="4386"/>
    <cellStyle name="常规 3 2 2 3 8 2" xfId="4387"/>
    <cellStyle name="常规 2 3 3 2 2 4 2 2" xfId="4388"/>
    <cellStyle name="40% - 强调文字颜色 1 2 6 2 2" xfId="4389"/>
    <cellStyle name="60% - 强调文字颜色 3 2 2 3 2" xfId="4390"/>
    <cellStyle name="常规 10 6 3 5 2" xfId="4391"/>
    <cellStyle name="常规 3 2 2 3 8 3" xfId="4392"/>
    <cellStyle name="40% - 强调文字颜色 1 2 6 2 3" xfId="4393"/>
    <cellStyle name="常规 3 2 2 3 9" xfId="4394"/>
    <cellStyle name="常规 2 3 3 2 2 4 3" xfId="4395"/>
    <cellStyle name="解释性文本 2 3 2 3 2" xfId="4396"/>
    <cellStyle name="40% - 强调文字颜色 1 2 6 3" xfId="4397"/>
    <cellStyle name="常规 3 2 2 3 9 2" xfId="4398"/>
    <cellStyle name="解释性文本 2 3 2 3 2 2" xfId="4399"/>
    <cellStyle name="40% - 强调文字颜色 1 2 6 3 2" xfId="4400"/>
    <cellStyle name="60% - 强调文字颜色 3 2 2 4 2" xfId="4401"/>
    <cellStyle name="常规 10 6 3 6 2" xfId="4402"/>
    <cellStyle name="40% - 强调文字颜色 1 2 6 3 3" xfId="4403"/>
    <cellStyle name="常规 2 4 3 3 2 4 2" xfId="4404"/>
    <cellStyle name="标题 3 2" xfId="4405"/>
    <cellStyle name="常规 3 4 4 3 2 2 2" xfId="4406"/>
    <cellStyle name="解释性文本 2 3 2 3 3" xfId="4407"/>
    <cellStyle name="40% - 强调文字颜色 1 2 6 4" xfId="4408"/>
    <cellStyle name="常规 2 4 3 3 2 4 2 2" xfId="4409"/>
    <cellStyle name="标题 3 2 2" xfId="4410"/>
    <cellStyle name="40% - 强调文字颜色 5 2 3 2 3" xfId="4411"/>
    <cellStyle name="40% - 强调文字颜色 1 2 6 4 2" xfId="4412"/>
    <cellStyle name="常规 2 2 2 3 2 2 3 3 2 2" xfId="4413"/>
    <cellStyle name="60% - 强调文字颜色 3 2 2 5 2" xfId="4414"/>
    <cellStyle name="标题 3 2 3" xfId="4415"/>
    <cellStyle name="40% - 强调文字颜色 5 2 3 2 4" xfId="4416"/>
    <cellStyle name="40% - 强调文字颜色 1 2 6 4 3" xfId="4417"/>
    <cellStyle name="常规 2 3 3 2 2 5" xfId="4418"/>
    <cellStyle name="40% - 强调文字颜色 1 2 7" xfId="4419"/>
    <cellStyle name="常规 37 3 2" xfId="4420"/>
    <cellStyle name="常规 42 3 2" xfId="4421"/>
    <cellStyle name="60% - 强调文字颜色 3 2 2 5 6" xfId="4422"/>
    <cellStyle name="标题 3 2 7" xfId="4423"/>
    <cellStyle name="常规 3 2 2 4 8" xfId="4424"/>
    <cellStyle name="常规 2 3 3 2 2 5 2" xfId="4425"/>
    <cellStyle name="40% - 强调文字颜色 1 2 7 2" xfId="4426"/>
    <cellStyle name="常规 4 3 5 2 2 2" xfId="4427"/>
    <cellStyle name="常规 2 3 3 2 2 6" xfId="4428"/>
    <cellStyle name="40% - 强调文字颜色 1 2 8" xfId="4429"/>
    <cellStyle name="常规 3 3 4 2 2 4 2" xfId="4430"/>
    <cellStyle name="60% - 强调文字颜色 5 2 2 2 3 2 3" xfId="4431"/>
    <cellStyle name="常规 9 3 2 2 4" xfId="4432"/>
    <cellStyle name="常规 3 2 2 5 8" xfId="4433"/>
    <cellStyle name="常规 2 3 3 2 2 6 2" xfId="4434"/>
    <cellStyle name="40% - 强调文字颜色 1 2 8 2" xfId="4435"/>
    <cellStyle name="常规 2 3 3 2 2 7" xfId="4436"/>
    <cellStyle name="常规 17 2 2 2 5 2 2" xfId="4437"/>
    <cellStyle name="40% - 强调文字颜色 1 2 9" xfId="4438"/>
    <cellStyle name="常规 3 3 4 2 2 5 2" xfId="4439"/>
    <cellStyle name="60% - 强调文字颜色 5 2 2 2 3 3 3" xfId="4440"/>
    <cellStyle name="常规 2 3 3 2 2 7 2" xfId="4441"/>
    <cellStyle name="40% - 强调文字颜色 1 2 9 2" xfId="4442"/>
    <cellStyle name="常规 47 2 3 3" xfId="4443"/>
    <cellStyle name="常规 52 2 3 3" xfId="4444"/>
    <cellStyle name="40% - 强调文字颜色 1 3" xfId="4445"/>
    <cellStyle name="常规 47 2 3 3 2" xfId="4446"/>
    <cellStyle name="常规 52 2 3 3 2" xfId="4447"/>
    <cellStyle name="40% - 强调文字颜色 1 3 2" xfId="4448"/>
    <cellStyle name="常规 47 2 3 4 2" xfId="4449"/>
    <cellStyle name="常规 52 2 3 4 2" xfId="4450"/>
    <cellStyle name="40% - 强调文字颜色 1 4 2" xfId="4451"/>
    <cellStyle name="常规 4 2 5 2 2" xfId="4452"/>
    <cellStyle name="40% - 强调文字颜色 1 5 2" xfId="4453"/>
    <cellStyle name="常规 7 14 2" xfId="4454"/>
    <cellStyle name="常规 4 2 5 3" xfId="4455"/>
    <cellStyle name="40% - 强调文字颜色 1 6" xfId="4456"/>
    <cellStyle name="常规 7 14 2 2" xfId="4457"/>
    <cellStyle name="常规 4 2 5 3 2" xfId="4458"/>
    <cellStyle name="40% - 强调文字颜色 1 6 2" xfId="4459"/>
    <cellStyle name="常规 4 2 2 3 2 6 2 2" xfId="4460"/>
    <cellStyle name="常规 10 2 2 2 2 2" xfId="4461"/>
    <cellStyle name="常规 4 7 4" xfId="4462"/>
    <cellStyle name="常规 3 7 2 3 8" xfId="4463"/>
    <cellStyle name="40% - 强调文字颜色 6 2 6 2" xfId="4464"/>
    <cellStyle name="常规 7 14 3" xfId="4465"/>
    <cellStyle name="常规 4 2 5 4" xfId="4466"/>
    <cellStyle name="40% - 强调文字颜色 1 7" xfId="4467"/>
    <cellStyle name="常规 10 2 2 2 2 2 2" xfId="4468"/>
    <cellStyle name="常规 4 7 4 2" xfId="4469"/>
    <cellStyle name="40% - 强调文字颜色 6 2 6 2 2" xfId="4470"/>
    <cellStyle name="常规 4 2 5 4 2" xfId="4471"/>
    <cellStyle name="40% - 强调文字颜色 1 7 2" xfId="4472"/>
    <cellStyle name="常规 10 2 2 2 2 3" xfId="4473"/>
    <cellStyle name="常规 4 7 5" xfId="4474"/>
    <cellStyle name="40% - 强调文字颜色 6 2 6 3" xfId="4475"/>
    <cellStyle name="常规 4 2 5 5" xfId="4476"/>
    <cellStyle name="40% - 强调文字颜色 1 8" xfId="4477"/>
    <cellStyle name="常规 10 2 2 2 2 3 2" xfId="4478"/>
    <cellStyle name="常规 4 7 5 2" xfId="4479"/>
    <cellStyle name="常规 10 3 5 2 3" xfId="4480"/>
    <cellStyle name="40% - 强调文字颜色 6 2 6 3 2" xfId="4481"/>
    <cellStyle name="常规 4 2 5 5 2" xfId="4482"/>
    <cellStyle name="40% - 强调文字颜色 1 8 2" xfId="4483"/>
    <cellStyle name="常规 2 2 5 2 4 2" xfId="4484"/>
    <cellStyle name="常规 10 2 2 2 2 4" xfId="4485"/>
    <cellStyle name="常规 4 7 6" xfId="4486"/>
    <cellStyle name="40% - 强调文字颜色 6 2 6 4" xfId="4487"/>
    <cellStyle name="常规 4 2 5 6" xfId="4488"/>
    <cellStyle name="40% - 强调文字颜色 1 9" xfId="4489"/>
    <cellStyle name="常规 2 2 5 2 4 2 2" xfId="4490"/>
    <cellStyle name="常规 10 2 2 2 2 4 2" xfId="4491"/>
    <cellStyle name="常规 4 7 6 2" xfId="4492"/>
    <cellStyle name="常规 10 3 5 3 3" xfId="4493"/>
    <cellStyle name="40% - 强调文字颜色 6 2 6 4 2" xfId="4494"/>
    <cellStyle name="常规 4 2 5 6 2" xfId="4495"/>
    <cellStyle name="40% - 强调文字颜色 1 9 2" xfId="4496"/>
    <cellStyle name="常规 9 2 3 2 7 2 2" xfId="4497"/>
    <cellStyle name="常规 47 2 4 2" xfId="4498"/>
    <cellStyle name="常规 52 2 4 2" xfId="4499"/>
    <cellStyle name="40% - 强调文字颜色 2 2" xfId="4500"/>
    <cellStyle name="40% - 强调文字颜色 2 2 11 2" xfId="4501"/>
    <cellStyle name="40% - 强调文字颜色 2 2 12 2" xfId="4502"/>
    <cellStyle name="40% - 强调文字颜色 4 2 2 3 2 3" xfId="4503"/>
    <cellStyle name="40% - 强调文字颜色 2 2 13" xfId="4504"/>
    <cellStyle name="40% - 强调文字颜色 2 2 14" xfId="4505"/>
    <cellStyle name="40% - 强调文字颜色 5 2 3 3 2 2" xfId="4506"/>
    <cellStyle name="40% - 强调文字颜色 2 2 14 2" xfId="4507"/>
    <cellStyle name="60% - 强调文字颜色 2 2 3 5" xfId="4508"/>
    <cellStyle name="60% - 强调文字颜色 3 2 7" xfId="4509"/>
    <cellStyle name="常规 47 2 4 2 2" xfId="4510"/>
    <cellStyle name="常规 52 2 4 2 2" xfId="4511"/>
    <cellStyle name="40% - 强调文字颜色 2 2 2" xfId="4512"/>
    <cellStyle name="40% - 强调文字颜色 2 2 2 10" xfId="4513"/>
    <cellStyle name="常规 10 10 5 3" xfId="4514"/>
    <cellStyle name="40% - 强调文字颜色 2 2 2 10 2" xfId="4515"/>
    <cellStyle name="40% - 强调文字颜色 2 2 2 11 2" xfId="4516"/>
    <cellStyle name="60% - 强调文字颜色 2 2 3 5 2" xfId="4517"/>
    <cellStyle name="60% - 强调文字颜色 3 2 7 2" xfId="4518"/>
    <cellStyle name="40% - 强调文字颜色 2 2 2 2" xfId="4519"/>
    <cellStyle name="40% - 强调文字颜色 2 2 2 2 10" xfId="4520"/>
    <cellStyle name="常规 6 4 4 2 6 3" xfId="4521"/>
    <cellStyle name="40% - 强调文字颜色 2 2 2 2 2" xfId="4522"/>
    <cellStyle name="40% - 强调文字颜色 2 2 2 2 2 2" xfId="4523"/>
    <cellStyle name="40% - 强调文字颜色 2 2 2 2 2 3" xfId="4524"/>
    <cellStyle name="40% - 强调文字颜色 2 2 2 2 2 3 2" xfId="4525"/>
    <cellStyle name="40% - 强调文字颜色 4 2 2 4 2 2" xfId="4526"/>
    <cellStyle name="40% - 强调文字颜色 2 2 2 2 2 3 3" xfId="4527"/>
    <cellStyle name="40% - 强调文字颜色 3 2 3 2 2 2" xfId="4528"/>
    <cellStyle name="40% - 强调文字颜色 2 2 2 2 2 4" xfId="4529"/>
    <cellStyle name="40% - 强调文字颜色 2 2 2 2 2 4 2" xfId="4530"/>
    <cellStyle name="40% - 强调文字颜色 4 2 2 4 3 2" xfId="4531"/>
    <cellStyle name="常规 2 4 3 2 4 5 2 2" xfId="4532"/>
    <cellStyle name="40% - 强调文字颜色 2 2 2 2 2 4 3" xfId="4533"/>
    <cellStyle name="常规 2 2 3" xfId="4534"/>
    <cellStyle name="40% - 强调文字颜色 2 2 2 2 2 6" xfId="4535"/>
    <cellStyle name="40% - 强调文字颜色 2 2 2 2 3" xfId="4536"/>
    <cellStyle name="40% - 强调文字颜色 2 2 2 2 3 2" xfId="4537"/>
    <cellStyle name="40% - 强调文字颜色 2 2 2 2 3 3" xfId="4538"/>
    <cellStyle name="40% - 强调文字颜色 3 2 3 2 3 2" xfId="4539"/>
    <cellStyle name="40% - 强调文字颜色 2 2 2 2 3 4" xfId="4540"/>
    <cellStyle name="常规 6 7 2 4 2 2 2" xfId="4541"/>
    <cellStyle name="常规 6 5 2 2 2 2 6" xfId="4542"/>
    <cellStyle name="40% - 强调文字颜色 4 2 2 5 3 2" xfId="4543"/>
    <cellStyle name="常规 6 8 2 2 3 4" xfId="4544"/>
    <cellStyle name="40% - 强调文字颜色 2 2 2 2 3 4 3" xfId="4545"/>
    <cellStyle name="40% - 强调文字颜色 3 2 3 2 3 3" xfId="4546"/>
    <cellStyle name="常规 2 3 2" xfId="4547"/>
    <cellStyle name="40% - 强调文字颜色 2 2 2 2 3 5" xfId="4548"/>
    <cellStyle name="常规 2 3 3" xfId="4549"/>
    <cellStyle name="40% - 强调文字颜色 2 2 2 2 3 6" xfId="4550"/>
    <cellStyle name="标题 5 2 3 2" xfId="4551"/>
    <cellStyle name="40% - 强调文字颜色 2 2 2 2 4" xfId="4552"/>
    <cellStyle name="标题 5 2 3 2 2" xfId="4553"/>
    <cellStyle name="40% - 强调文字颜色 2 2 2 2 4 2" xfId="4554"/>
    <cellStyle name="40% - 强调文字颜色 2 2 2 2 4 3" xfId="4555"/>
    <cellStyle name="常规 10 3 4 2 2 2 2" xfId="4556"/>
    <cellStyle name="标题 5 2 3 3" xfId="4557"/>
    <cellStyle name="40% - 强调文字颜色 2 2 2 2 5" xfId="4558"/>
    <cellStyle name="40% - 强调文字颜色 2 2 2 2 5 2" xfId="4559"/>
    <cellStyle name="常规 10 2 2 2 2 2 4 2" xfId="4560"/>
    <cellStyle name="40% - 强调文字颜色 2 2 2 2 6" xfId="4561"/>
    <cellStyle name="常规 10 2 2 2 2 2 4 2 2" xfId="4562"/>
    <cellStyle name="常规 2 4 7 2" xfId="4563"/>
    <cellStyle name="强调文字颜色 1 2 3 3 3 2" xfId="4564"/>
    <cellStyle name="60% - 强调文字颜色 3 2 2 7" xfId="4565"/>
    <cellStyle name="40% - 强调文字颜色 5 2 2 2 10" xfId="4566"/>
    <cellStyle name="40% - 强调文字颜色 2 2 2 2 6 2" xfId="4567"/>
    <cellStyle name="常规 10 2 2 2 2 2 4 3" xfId="4568"/>
    <cellStyle name="常规 2 4 8" xfId="4569"/>
    <cellStyle name="常规 10 12 4 2" xfId="4570"/>
    <cellStyle name="差 2 8 2" xfId="4571"/>
    <cellStyle name="40% - 强调文字颜色 2 2 2 2 7" xfId="4572"/>
    <cellStyle name="常规 2 4 8 2" xfId="4573"/>
    <cellStyle name="强调文字颜色 1 2 3 3 4 2" xfId="4574"/>
    <cellStyle name="60% - 强调文字颜色 3 2 3 7" xfId="4575"/>
    <cellStyle name="40% - 强调文字颜色 2 2 2 2 7 2" xfId="4576"/>
    <cellStyle name="40% - 强调文字颜色 2 2 2 2 8 2" xfId="4577"/>
    <cellStyle name="40% - 强调文字颜色 2 2 2 2 8 3" xfId="4578"/>
    <cellStyle name="40% - 强调文字颜色 2 2 2 2 9 2" xfId="4579"/>
    <cellStyle name="40% - 强调文字颜色 2 2 2 2 9 3" xfId="4580"/>
    <cellStyle name="常规 7 2 2 3 4 4 2" xfId="4581"/>
    <cellStyle name="40% - 强调文字颜色 2 2 2 3" xfId="4582"/>
    <cellStyle name="常规 7 2 2 3 4 4 2 2" xfId="4583"/>
    <cellStyle name="40% - 强调文字颜色 2 2 2 3 2" xfId="4584"/>
    <cellStyle name="40% - 强调文字颜色 2 2 2 3 2 3" xfId="4585"/>
    <cellStyle name="40% - 强调文字颜色 2 2 2 3 3" xfId="4586"/>
    <cellStyle name="常规 39 2 2 3 2 2" xfId="4587"/>
    <cellStyle name="常规 44 2 2 3 2 2" xfId="4588"/>
    <cellStyle name="标题 5 2 4 2" xfId="4589"/>
    <cellStyle name="40% - 强调文字颜色 2 2 2 3 4" xfId="4590"/>
    <cellStyle name="40% - 强调文字颜色 2 2 2 3 5" xfId="4591"/>
    <cellStyle name="常规 7 2 2 3 4 4 3" xfId="4592"/>
    <cellStyle name="40% - 强调文字颜色 2 2 2 4" xfId="4593"/>
    <cellStyle name="40% - 强调文字颜色 2 2 2 4 2" xfId="4594"/>
    <cellStyle name="40% - 强调文字颜色 2 2 2 4 2 3" xfId="4595"/>
    <cellStyle name="40% - 强调文字颜色 2 2 2 4 3 3" xfId="4596"/>
    <cellStyle name="40% - 强调文字颜色 2 2 2 4 4 3" xfId="4597"/>
    <cellStyle name="40% - 强调文字颜色 2 2 2 4 5" xfId="4598"/>
    <cellStyle name="常规 10 2 2 2 2 2 6 2" xfId="4599"/>
    <cellStyle name="常规 6 6 2 2 2 3 2" xfId="4600"/>
    <cellStyle name="40% - 强调文字颜色 2 2 2 4 6" xfId="4601"/>
    <cellStyle name="常规 4 3 6 3 2" xfId="4602"/>
    <cellStyle name="40% - 强调文字颜色 2 2 2 5" xfId="4603"/>
    <cellStyle name="40% - 强调文字颜色 6 2 2 4 3 2" xfId="4604"/>
    <cellStyle name="常规 6 5 2 4 2 2 2" xfId="4605"/>
    <cellStyle name="常规 6 3 2 2 2 2 6" xfId="4606"/>
    <cellStyle name="常规 2 3 4 3 2 7 2" xfId="4607"/>
    <cellStyle name="40% - 强调文字颜色 2 2 2 5 3 2" xfId="4608"/>
    <cellStyle name="常规 6 5 2 4 2 2 3" xfId="4609"/>
    <cellStyle name="常规 6 3 2 2 2 2 7" xfId="4610"/>
    <cellStyle name="40% - 强调文字颜色 2 2 2 5 3 3" xfId="4611"/>
    <cellStyle name="常规 6 5 2 4 2 3 2" xfId="4612"/>
    <cellStyle name="常规 6 3 2 2 2 3 6" xfId="4613"/>
    <cellStyle name="常规 2 3 4 3 2 8 2" xfId="4614"/>
    <cellStyle name="40% - 强调文字颜色 2 2 2 5 4 2" xfId="4615"/>
    <cellStyle name="常规 6 5 2 4 2 3 3" xfId="4616"/>
    <cellStyle name="40% - 强调文字颜色 2 2 2 5 4 3" xfId="4617"/>
    <cellStyle name="常规 6 5 2 4 2 4" xfId="4618"/>
    <cellStyle name="常规 4 2 3 3 3 4 2 2" xfId="4619"/>
    <cellStyle name="常规 2 3 4 3 2 9" xfId="4620"/>
    <cellStyle name="40% - 强调文字颜色 2 2 2 5 5" xfId="4621"/>
    <cellStyle name="40% - 强调文字颜色 2 2 2 5 6" xfId="4622"/>
    <cellStyle name="常规 59 2 2 2" xfId="4623"/>
    <cellStyle name="常规 64 2 2 2" xfId="4624"/>
    <cellStyle name="常规 6 5 2 4 2 5" xfId="4625"/>
    <cellStyle name="常规 6 6 2 2 2 4 2" xfId="4626"/>
    <cellStyle name="常规 4 3 6 3 3" xfId="4627"/>
    <cellStyle name="40% - 强调文字颜色 2 2 2 6" xfId="4628"/>
    <cellStyle name="40% - 强调文字颜色 6 2 2 4 3 3" xfId="4629"/>
    <cellStyle name="60% - 强调文字颜色 5 2 11" xfId="4630"/>
    <cellStyle name="常规 2 3 4 3 4 6" xfId="4631"/>
    <cellStyle name="40% - 强调文字颜色 2 2 2 7 2" xfId="4632"/>
    <cellStyle name="常规 2 9 5 3 2" xfId="4633"/>
    <cellStyle name="40% - 强调文字颜色 2 2 2 8" xfId="4634"/>
    <cellStyle name="40% - 强调文字颜色 4 2 11" xfId="4635"/>
    <cellStyle name="常规 2 9 5 3 2 2" xfId="4636"/>
    <cellStyle name="40% - 强调文字颜色 2 2 2 8 2" xfId="4637"/>
    <cellStyle name="60% - 强调文字颜色 2 2 3 6" xfId="4638"/>
    <cellStyle name="60% - 强调文字颜色 3 2 8" xfId="4639"/>
    <cellStyle name="40% - 强调文字颜色 2 2 3" xfId="4640"/>
    <cellStyle name="40% - 强调文字颜色 2 2 3 10" xfId="4641"/>
    <cellStyle name="常规 5 5 4 3 2" xfId="4642"/>
    <cellStyle name="60% - 强调文字颜色 2 2 3 6 2" xfId="4643"/>
    <cellStyle name="60% - 强调文字颜色 3 2 8 2" xfId="4644"/>
    <cellStyle name="40% - 强调文字颜色 2 2 3 2" xfId="4645"/>
    <cellStyle name="40% - 强调文字颜色 2 2 3 2 3" xfId="4646"/>
    <cellStyle name="常规 7 2 2 3 4 5 2" xfId="4647"/>
    <cellStyle name="40% - 强调文字颜色 2 2 3 3" xfId="4648"/>
    <cellStyle name="40% - 强调文字颜色 2 2 3 3 2" xfId="4649"/>
    <cellStyle name="40% - 强调文字颜色 2 2 3 3 2 2" xfId="4650"/>
    <cellStyle name="40% - 强调文字颜色 2 2 3 3 2 3" xfId="4651"/>
    <cellStyle name="40% - 强调文字颜色 2 2 3 3 3" xfId="4652"/>
    <cellStyle name="常规 39 2 2 4 2 2" xfId="4653"/>
    <cellStyle name="常规 44 2 2 4 2 2" xfId="4654"/>
    <cellStyle name="60% - 强调文字颜色 1 2 5 2 3" xfId="4655"/>
    <cellStyle name="40% - 强调文字颜色 2 2 3 3 3 2" xfId="4656"/>
    <cellStyle name="40% - 强调文字颜色 2 2 3 3 3 3" xfId="4657"/>
    <cellStyle name="40% - 强调文字颜色 2 2 3 4" xfId="4658"/>
    <cellStyle name="40% - 强调文字颜色 2 2 3 4 2" xfId="4659"/>
    <cellStyle name="常规 4 3 6 4 2" xfId="4660"/>
    <cellStyle name="40% - 强调文字颜色 2 2 3 5" xfId="4661"/>
    <cellStyle name="40% - 强调文字颜色 6 2 2 4 4 2" xfId="4662"/>
    <cellStyle name="常规 4 3 6 4 2 2" xfId="4663"/>
    <cellStyle name="常规 2 3 4 4 2 6" xfId="4664"/>
    <cellStyle name="40% - 强调文字颜色 2 2 3 5 2" xfId="4665"/>
    <cellStyle name="常规 4 3 6 4 3" xfId="4666"/>
    <cellStyle name="40% - 强调文字颜色 2 2 3 6" xfId="4667"/>
    <cellStyle name="40% - 强调文字颜色 6 2 2 4 4 3" xfId="4668"/>
    <cellStyle name="常规 2 3 4 4 3 6" xfId="4669"/>
    <cellStyle name="40% - 强调文字颜色 2 2 3 6 2" xfId="4670"/>
    <cellStyle name="常规 2 3 4 3 7 2" xfId="4671"/>
    <cellStyle name="40% - 强调文字颜色 2 2 3 7" xfId="4672"/>
    <cellStyle name="40% - 强调文字颜色 2 2 3 7 2" xfId="4673"/>
    <cellStyle name="常规 2 9 5 4 2" xfId="4674"/>
    <cellStyle name="40% - 强调文字颜色 2 2 3 8" xfId="4675"/>
    <cellStyle name="常规 2 9 5 4 2 2" xfId="4676"/>
    <cellStyle name="40% - 强调文字颜色 2 2 3 8 2" xfId="4677"/>
    <cellStyle name="常规 6 5 2 5 5 2" xfId="4678"/>
    <cellStyle name="40% - 强调文字颜色 2 2 3 8 3" xfId="4679"/>
    <cellStyle name="常规 7 2 5 6 5" xfId="4680"/>
    <cellStyle name="60% - 强调文字颜色 2 2 2 2" xfId="4681"/>
    <cellStyle name="40% - 强调文字颜色 2 2 3 9 2" xfId="4682"/>
    <cellStyle name="常规 7 2 5 6 6" xfId="4683"/>
    <cellStyle name="60% - 强调文字颜色 2 2 2 3" xfId="4684"/>
    <cellStyle name="40% - 强调文字颜色 2 2 3 9 3" xfId="4685"/>
    <cellStyle name="强调文字颜色 1 2 2 3 4 2" xfId="4686"/>
    <cellStyle name="60% - 强调文字颜色 2 2 3 7" xfId="4687"/>
    <cellStyle name="常规 10 11 4 2 2" xfId="4688"/>
    <cellStyle name="60% - 强调文字颜色 3 2 9" xfId="4689"/>
    <cellStyle name="常规 2 3 3 3 2 2" xfId="4690"/>
    <cellStyle name="40% - 强调文字颜色 2 2 4" xfId="4691"/>
    <cellStyle name="强调文字颜色 1 2 2 3 4 2 2" xfId="4692"/>
    <cellStyle name="60% - 强调文字颜色 2 2 3 7 2" xfId="4693"/>
    <cellStyle name="60% - 强调文字颜色 3 2 9 2" xfId="4694"/>
    <cellStyle name="常规 2 3 3 3 2 2 2" xfId="4695"/>
    <cellStyle name="40% - 强调文字颜色 2 2 4 2" xfId="4696"/>
    <cellStyle name="常规 4 4 4" xfId="4697"/>
    <cellStyle name="40% - 强调文字颜色 6 2 3 2" xfId="4698"/>
    <cellStyle name="常规 2 3 3 3 2 2 2 3" xfId="4699"/>
    <cellStyle name="40% - 强调文字颜色 2 2 4 2 3" xfId="4700"/>
    <cellStyle name="60% - 强调文字颜色 2 2 3 7 3" xfId="4701"/>
    <cellStyle name="常规 2 3 3 3 2 2 3" xfId="4702"/>
    <cellStyle name="常规 9 2 4 3 4 2 2" xfId="4703"/>
    <cellStyle name="40% - 强调文字颜色 2 2 4 3" xfId="4704"/>
    <cellStyle name="常规 2 3 3 3 2 2 3 2" xfId="4705"/>
    <cellStyle name="40% - 强调文字颜色 2 2 4 3 2" xfId="4706"/>
    <cellStyle name="常规 4 5 4" xfId="4707"/>
    <cellStyle name="常规 2 3 3 7 2 2 2" xfId="4708"/>
    <cellStyle name="40% - 强调文字颜色 6 2 4 2" xfId="4709"/>
    <cellStyle name="40% - 强调文字颜色 2 2 4 3 3" xfId="4710"/>
    <cellStyle name="常规 39 2 2 5 2 2" xfId="4711"/>
    <cellStyle name="常规 2 3 3 3 2 2 3 3" xfId="4712"/>
    <cellStyle name="常规 2 3 3 3 2 2 4" xfId="4713"/>
    <cellStyle name="40% - 强调文字颜色 2 2 4 4" xfId="4714"/>
    <cellStyle name="常规 4 3 6 5 2" xfId="4715"/>
    <cellStyle name="常规 3 3 2 3 3 2 2 2" xfId="4716"/>
    <cellStyle name="常规 2 3 3 3 2 2 5" xfId="4717"/>
    <cellStyle name="40% - 强调文字颜色 2 2 4 5" xfId="4718"/>
    <cellStyle name="强调文字颜色 1 2 2 3 4 3" xfId="4719"/>
    <cellStyle name="60% - 强调文字颜色 2 2 3 8" xfId="4720"/>
    <cellStyle name="常规 2 3 3 3 2 3" xfId="4721"/>
    <cellStyle name="40% - 强调文字颜色 2 2 5" xfId="4722"/>
    <cellStyle name="常规 38 2 2 7" xfId="4723"/>
    <cellStyle name="60% - 强调文字颜色 2 2 3 8 2" xfId="4724"/>
    <cellStyle name="常规 3 3 2 2 8" xfId="4725"/>
    <cellStyle name="常规 2 3 3 3 2 3 2" xfId="4726"/>
    <cellStyle name="40% - 强调文字颜色 2 2 5 2" xfId="4727"/>
    <cellStyle name="常规 3 3 2 2 8 2" xfId="4728"/>
    <cellStyle name="常规 2 3 3 3 2 3 2 2" xfId="4729"/>
    <cellStyle name="40% - 强调文字颜色 2 2 5 2 2" xfId="4730"/>
    <cellStyle name="常规 2 3 3 3 2 3 2 3" xfId="4731"/>
    <cellStyle name="常规 2 2 2 2 2 2 3 2 2 2" xfId="4732"/>
    <cellStyle name="常规 11 6 2 5 2" xfId="4733"/>
    <cellStyle name="40% - 强调文字颜色 2 2 5 2 3" xfId="4734"/>
    <cellStyle name="60% - 强调文字颜色 2 2 3 8 3" xfId="4735"/>
    <cellStyle name="常规 3 3 2 2 9" xfId="4736"/>
    <cellStyle name="常规 2 3 3 3 2 3 3" xfId="4737"/>
    <cellStyle name="解释性文本 2 4 2 2 2" xfId="4738"/>
    <cellStyle name="40% - 强调文字颜色 2 2 5 3" xfId="4739"/>
    <cellStyle name="常规 2 3 3 3 2 3 3 2" xfId="4740"/>
    <cellStyle name="40% - 强调文字颜色 2 2 5 3 2" xfId="4741"/>
    <cellStyle name="常规 2 3 3 3 2 3 3 3" xfId="4742"/>
    <cellStyle name="常规 11 6 2 6 2" xfId="4743"/>
    <cellStyle name="40% - 强调文字颜色 2 2 5 3 3" xfId="4744"/>
    <cellStyle name="常规 2 3 3 3 2 3 4" xfId="4745"/>
    <cellStyle name="40% - 强调文字颜色 2 2 5 4" xfId="4746"/>
    <cellStyle name="常规 4 3 4 3" xfId="4747"/>
    <cellStyle name="常规 8 3 3 4 2 2" xfId="4748"/>
    <cellStyle name="常规 2 2 3 7 6 2" xfId="4749"/>
    <cellStyle name="40% - 强调文字颜色 6 2 2 2 3" xfId="4750"/>
    <cellStyle name="常规 2 3 3 3 2 3 4 2" xfId="4751"/>
    <cellStyle name="40% - 强调文字颜色 2 2 5 4 2" xfId="4752"/>
    <cellStyle name="常规 4 3 4 4" xfId="4753"/>
    <cellStyle name="40% - 强调文字颜色 6 2 2 2 4" xfId="4754"/>
    <cellStyle name="常规 2 3 3 3 2 3 4 3" xfId="4755"/>
    <cellStyle name="常规 11 6 2 7 2" xfId="4756"/>
    <cellStyle name="40% - 强调文字颜色 2 2 5 4 3" xfId="4757"/>
    <cellStyle name="常规 4 3 6 6 2" xfId="4758"/>
    <cellStyle name="常规 2 3 3 3 2 3 5" xfId="4759"/>
    <cellStyle name="40% - 强调文字颜色 2 2 5 5" xfId="4760"/>
    <cellStyle name="常规 2 3 3 3 2 3 6" xfId="4761"/>
    <cellStyle name="40% - 强调文字颜色 2 2 5 6" xfId="4762"/>
    <cellStyle name="60% - 强调文字颜色 2 2 3 9" xfId="4763"/>
    <cellStyle name="40% - 强调文字颜色 3 2 2 2 7 2" xfId="4764"/>
    <cellStyle name="常规 2 3 3 3 2 4" xfId="4765"/>
    <cellStyle name="40% - 强调文字颜色 2 2 6" xfId="4766"/>
    <cellStyle name="常规 3 3 2 3 8" xfId="4767"/>
    <cellStyle name="常规 2 3 3 3 2 4 2" xfId="4768"/>
    <cellStyle name="40% - 强调文字颜色 2 2 6 2" xfId="4769"/>
    <cellStyle name="常规 3 3 2 3 8 2" xfId="4770"/>
    <cellStyle name="常规 2 3 3 3 2 4 2 2" xfId="4771"/>
    <cellStyle name="40% - 强调文字颜色 2 2 6 2 2" xfId="4772"/>
    <cellStyle name="常规 2 2 3 2 2 4 4 3" xfId="4773"/>
    <cellStyle name="60% - 强调文字颜色 4 2 2 3 2" xfId="4774"/>
    <cellStyle name="常规 2 2 2 2 2 2 3 3 2 2" xfId="4775"/>
    <cellStyle name="常规 11 6 3 5 2" xfId="4776"/>
    <cellStyle name="40% - 强调文字颜色 2 2 6 2 3" xfId="4777"/>
    <cellStyle name="常规 3 3 2 3 9" xfId="4778"/>
    <cellStyle name="常规 2 3 3 3 2 4 3" xfId="4779"/>
    <cellStyle name="40% - 强调文字颜色 2 2 6 3" xfId="4780"/>
    <cellStyle name="40% - 强调文字颜色 2 2 6 3 2" xfId="4781"/>
    <cellStyle name="常规 2 2 3 2 2 4 5 3" xfId="4782"/>
    <cellStyle name="60% - 强调文字颜色 4 2 2 4 2" xfId="4783"/>
    <cellStyle name="常规 11 6 3 6 2" xfId="4784"/>
    <cellStyle name="40% - 强调文字颜色 2 2 6 3 3" xfId="4785"/>
    <cellStyle name="40% - 强调文字颜色 2 2 6 4" xfId="4786"/>
    <cellStyle name="常规 4 4 4 3" xfId="4787"/>
    <cellStyle name="40% - 强调文字颜色 6 2 3 2 3" xfId="4788"/>
    <cellStyle name="40% - 强调文字颜色 2 2 6 4 2" xfId="4789"/>
    <cellStyle name="60% - 强调文字颜色 4 2 2 5 2" xfId="4790"/>
    <cellStyle name="常规 4 4 4 4" xfId="4791"/>
    <cellStyle name="40% - 强调文字颜色 6 2 3 2 4" xfId="4792"/>
    <cellStyle name="40% - 强调文字颜色 2 2 6 4 3" xfId="4793"/>
    <cellStyle name="40% - 强调文字颜色 2 2 6 5" xfId="4794"/>
    <cellStyle name="60% - 强调文字颜色 3 2 2 3 2 2" xfId="4795"/>
    <cellStyle name="40% - 强调文字颜色 2 2 6 6" xfId="4796"/>
    <cellStyle name="常规 47 2 4 3" xfId="4797"/>
    <cellStyle name="常规 52 2 4 3" xfId="4798"/>
    <cellStyle name="40% - 强调文字颜色 2 3" xfId="4799"/>
    <cellStyle name="60% - 强调文字颜色 2 2 4 5" xfId="4800"/>
    <cellStyle name="40% - 强调文字颜色 2 3 2" xfId="4801"/>
    <cellStyle name="常规 6 6 6 2 3" xfId="4802"/>
    <cellStyle name="60% - 强调文字颜色 2 2 5 5" xfId="4803"/>
    <cellStyle name="40% - 强调文字颜色 2 4 2" xfId="4804"/>
    <cellStyle name="常规 6 6 6 3 3" xfId="4805"/>
    <cellStyle name="60% - 强调文字颜色 2 2 6 5" xfId="4806"/>
    <cellStyle name="常规 4 2 6 2 2" xfId="4807"/>
    <cellStyle name="40% - 强调文字颜色 2 5 2" xfId="4808"/>
    <cellStyle name="常规 7 15 2" xfId="4809"/>
    <cellStyle name="常规 4 2 6 3" xfId="4810"/>
    <cellStyle name="常规 8 3 3 3 4 2" xfId="4811"/>
    <cellStyle name="常规 2 5 2 4 5 2 3" xfId="4812"/>
    <cellStyle name="40% - 强调文字颜色 2 6" xfId="4813"/>
    <cellStyle name="40% - 强调文字颜色 4 2 3 2 2 3" xfId="4814"/>
    <cellStyle name="40% - 强调文字颜色 3 2 2 2 2 5" xfId="4815"/>
    <cellStyle name="常规 10 7 2 2 4 3" xfId="4816"/>
    <cellStyle name="常规 2 2 2 4 2 3" xfId="4817"/>
    <cellStyle name="40% - 强调文字颜色 3 10" xfId="4818"/>
    <cellStyle name="常规 6 4 3 3 3 6" xfId="4819"/>
    <cellStyle name="常规 2 2 2 4 2 3 2" xfId="4820"/>
    <cellStyle name="40% - 强调文字颜色 3 10 2" xfId="4821"/>
    <cellStyle name="常规 47 2 5 2" xfId="4822"/>
    <cellStyle name="常规 52 2 5 2" xfId="4823"/>
    <cellStyle name="40% - 强调文字颜色 3 2" xfId="4824"/>
    <cellStyle name="40% - 强调文字颜色 3 2 10 2" xfId="4825"/>
    <cellStyle name="常规 3 2 2 7 3 2" xfId="4826"/>
    <cellStyle name="常规 10 10 6" xfId="4827"/>
    <cellStyle name="40% - 强调文字颜色 3 2 11 2" xfId="4828"/>
    <cellStyle name="常规 3 2 2 7 4 2" xfId="4829"/>
    <cellStyle name="40% - 强调文字颜色 3 2 12" xfId="4830"/>
    <cellStyle name="常规 3 2 2 7 5" xfId="4831"/>
    <cellStyle name="常规 10 11 6" xfId="4832"/>
    <cellStyle name="40% - 强调文字颜色 3 2 12 2" xfId="4833"/>
    <cellStyle name="常规 3 2 2 7 5 2" xfId="4834"/>
    <cellStyle name="常规 9 3 2 4 2" xfId="4835"/>
    <cellStyle name="40% - 强调文字颜色 3 2 13" xfId="4836"/>
    <cellStyle name="常规 3 2 2 7 6" xfId="4837"/>
    <cellStyle name="60% - 强调文字颜色 5 2 2 2 3 4 2" xfId="4838"/>
    <cellStyle name="常规 9 3 2 4 3" xfId="4839"/>
    <cellStyle name="40% - 强调文字颜色 3 2 14" xfId="4840"/>
    <cellStyle name="常规 3 2 2 7 7" xfId="4841"/>
    <cellStyle name="常规 9 3 2 4 3 2" xfId="4842"/>
    <cellStyle name="60% - 强调文字颜色 1 2 2 4 2 3" xfId="4843"/>
    <cellStyle name="40% - 强调文字颜色 3 2 14 2" xfId="4844"/>
    <cellStyle name="常规 6 2 2 3 4 2 2" xfId="4845"/>
    <cellStyle name="40% - 强调文字颜色 3 2 2 10 2" xfId="4846"/>
    <cellStyle name="60% - 强调文字颜色 3 2 3 2 3" xfId="4847"/>
    <cellStyle name="常规 6 2 2 3 4 3 2" xfId="4848"/>
    <cellStyle name="40% - 强调文字颜色 3 2 2 11 2" xfId="4849"/>
    <cellStyle name="40% - 强调文字颜色 3 2 2 2 2 2" xfId="4850"/>
    <cellStyle name="40% - 强调文字颜色 3 2 2 2 2 2 2" xfId="4851"/>
    <cellStyle name="常规 10 2 5 7 3" xfId="4852"/>
    <cellStyle name="40% - 强调文字颜色 3 2 2 2 2 2 3" xfId="4853"/>
    <cellStyle name="40% - 强调文字颜色 3 2 2 2 2 3" xfId="4854"/>
    <cellStyle name="40% - 强调文字颜色 3 2 2 2 2 3 2" xfId="4855"/>
    <cellStyle name="40% - 强调文字颜色 3 2 2 2 2 3 3" xfId="4856"/>
    <cellStyle name="40% - 强调文字颜色 3 2 2 2 2 4 2" xfId="4857"/>
    <cellStyle name="40% - 强调文字颜色 3 2 2 2 3" xfId="4858"/>
    <cellStyle name="40% - 强调文字颜色 3 2 2 2 3 2" xfId="4859"/>
    <cellStyle name="常规 6 3 2 5 5 2" xfId="4860"/>
    <cellStyle name="60% - 强调文字颜色 6 2 2 4" xfId="4861"/>
    <cellStyle name="常规 48 4 5 2" xfId="4862"/>
    <cellStyle name="常规 53 4 5 2" xfId="4863"/>
    <cellStyle name="常规 2 7 5 4 2 3" xfId="4864"/>
    <cellStyle name="40% - 强调文字颜色 3 2 2 2 3 2 2" xfId="4865"/>
    <cellStyle name="常规 10 2 6 7 3" xfId="4866"/>
    <cellStyle name="注释 2 2 2 3 4 2 2" xfId="4867"/>
    <cellStyle name="常规 10 2 3 2 2 3 6" xfId="4868"/>
    <cellStyle name="60% - 强调文字颜色 6 2 2 5" xfId="4869"/>
    <cellStyle name="40% - 强调文字颜色 3 2 2 2 3 2 3" xfId="4870"/>
    <cellStyle name="40% - 强调文字颜色 3 2 2 2 3 3" xfId="4871"/>
    <cellStyle name="60% - 强调文字颜色 6 2 3 4" xfId="4872"/>
    <cellStyle name="40% - 强调文字颜色 3 2 2 2 3 3 2" xfId="4873"/>
    <cellStyle name="60% - 强调文字颜色 6 2 3 5" xfId="4874"/>
    <cellStyle name="40% - 强调文字颜色 3 2 2 2 3 3 3" xfId="4875"/>
    <cellStyle name="40% - 强调文字颜色 4 2 3 2 3 2" xfId="4876"/>
    <cellStyle name="常规 10 2 9 3 2 2" xfId="4877"/>
    <cellStyle name="40% - 强调文字颜色 3 2 2 2 3 4" xfId="4878"/>
    <cellStyle name="60% - 强调文字颜色 6 2 4 4" xfId="4879"/>
    <cellStyle name="常规 15 3 2 2 8" xfId="4880"/>
    <cellStyle name="40% - 强调文字颜色 3 2 2 2 3 4 2" xfId="4881"/>
    <cellStyle name="60% - 强调文字颜色 6 2 4 5" xfId="4882"/>
    <cellStyle name="40% - 强调文字颜色 3 2 2 2 3 4 3" xfId="4883"/>
    <cellStyle name="常规 6 4 2 2 2 4 2 3" xfId="4884"/>
    <cellStyle name="标题 4 2 2 2" xfId="4885"/>
    <cellStyle name="40% - 强调文字颜色 3 2 2 2 3 6" xfId="4886"/>
    <cellStyle name="常规 6 6 3 2 2 2 5 2" xfId="4887"/>
    <cellStyle name="40% - 强调文字颜色 3 2 2 2 4" xfId="4888"/>
    <cellStyle name="40% - 强调文字颜色 3 2 2 2 4 2" xfId="4889"/>
    <cellStyle name="40% - 强调文字颜色 3 2 2 2 4 3" xfId="4890"/>
    <cellStyle name="40% - 强调文字颜色 3 2 2 2 5 2" xfId="4891"/>
    <cellStyle name="常规 10 2 2 3 2 2 4 2" xfId="4892"/>
    <cellStyle name="40% - 强调文字颜色 3 2 2 2 6" xfId="4893"/>
    <cellStyle name="常规 10 2 2 3 2 2 4 2 2" xfId="4894"/>
    <cellStyle name="60% - 强调文字颜色 2 2 2 9" xfId="4895"/>
    <cellStyle name="40% - 强调文字颜色 3 2 2 2 6 2" xfId="4896"/>
    <cellStyle name="常规 10 2 2 3 2 2 4 3" xfId="4897"/>
    <cellStyle name="60% - 强调文字颜色 1 2 3 2 4 2" xfId="4898"/>
    <cellStyle name="40% - 强调文字颜色 3 2 2 2 7" xfId="4899"/>
    <cellStyle name="常规 9 3 3 2 5 2" xfId="4900"/>
    <cellStyle name="60% - 强调文字颜色 1 2 3 2 4 3" xfId="4901"/>
    <cellStyle name="40% - 强调文字颜色 3 2 2 2 8" xfId="4902"/>
    <cellStyle name="40% - 强调文字颜色 3 2 2 2 8 2" xfId="4903"/>
    <cellStyle name="40% - 强调文字颜色 3 2 2 2 9 2" xfId="4904"/>
    <cellStyle name="常规 2 3 3 4 5 2 2" xfId="4905"/>
    <cellStyle name="常规 10 2 2 2 2 8" xfId="4906"/>
    <cellStyle name="常规 13 10" xfId="4907"/>
    <cellStyle name="40% - 强调文字颜色 3 2 2 3 2 2" xfId="4908"/>
    <cellStyle name="常规 13 11" xfId="4909"/>
    <cellStyle name="40% - 强调文字颜色 3 2 2 3 2 3" xfId="4910"/>
    <cellStyle name="40% - 强调文字颜色 3 2 2 3 3" xfId="4911"/>
    <cellStyle name="常规 7 2 4 3 8 2 2" xfId="4912"/>
    <cellStyle name="40% - 强调文字颜色 3 2 2 3 4" xfId="4913"/>
    <cellStyle name="常规 7 2 4 3 8 2 3" xfId="4914"/>
    <cellStyle name="40% - 强调文字颜色 5 2 2 4 3 3" xfId="4915"/>
    <cellStyle name="40% - 强调文字颜色 3 2 2 4" xfId="4916"/>
    <cellStyle name="60% - 强调文字颜色 6 2 2 2 3 6" xfId="4917"/>
    <cellStyle name="常规 15 3 2 4 3" xfId="4918"/>
    <cellStyle name="40% - 强调文字颜色 3 2 2 4 2 2" xfId="4919"/>
    <cellStyle name="40% - 强调文字颜色 3 2 2 4 2 3" xfId="4920"/>
    <cellStyle name="40% - 强调文字颜色 3 2 2 4 3" xfId="4921"/>
    <cellStyle name="40% - 强调文字颜色 3 2 2 4 3 2" xfId="4922"/>
    <cellStyle name="40% - 强调文字颜色 3 2 2 4 3 3" xfId="4923"/>
    <cellStyle name="40% - 强调文字颜色 3 2 2 4 4" xfId="4924"/>
    <cellStyle name="40% - 强调文字颜色 3 2 2 4 4 2" xfId="4925"/>
    <cellStyle name="40% - 强调文字颜色 3 2 2 4 4 3" xfId="4926"/>
    <cellStyle name="常规 7 2 3 7 3 2" xfId="4927"/>
    <cellStyle name="60% - 强调文字颜色 1 2 2 2" xfId="4928"/>
    <cellStyle name="常规 6 6 3 2 2 3 2" xfId="4929"/>
    <cellStyle name="40% - 强调文字颜色 3 2 2 4 6" xfId="4930"/>
    <cellStyle name="常规 10 3 2 3 4 2" xfId="4931"/>
    <cellStyle name="40% - 强调文字颜色 3 2 2 5" xfId="4932"/>
    <cellStyle name="常规 6 6 2 4 2 2 2" xfId="4933"/>
    <cellStyle name="常规 6 4 2 2 2 2 6" xfId="4934"/>
    <cellStyle name="40% - 强调文字颜色 3 2 2 5 3 2" xfId="4935"/>
    <cellStyle name="常规 6 6 2 4 2 3 2" xfId="4936"/>
    <cellStyle name="常规 6 4 2 2 2 3 6" xfId="4937"/>
    <cellStyle name="40% - 强调文字颜色 3 2 2 5 4 2" xfId="4938"/>
    <cellStyle name="常规 15 10 2" xfId="4939"/>
    <cellStyle name="常规 7 2 3 7 4 2" xfId="4940"/>
    <cellStyle name="60% - 强调文字颜色 1 2 3 2" xfId="4941"/>
    <cellStyle name="40% - 强调文字颜色 3 2 2 5 6" xfId="4942"/>
    <cellStyle name="常规 15 12" xfId="4943"/>
    <cellStyle name="常规 66 2 3" xfId="4944"/>
    <cellStyle name="常规 6 6 2 4 2 5" xfId="4945"/>
    <cellStyle name="常规 6 6 3 2 2 4 2" xfId="4946"/>
    <cellStyle name="常规 10 3 2 3 4 3" xfId="4947"/>
    <cellStyle name="40% - 强调文字颜色 3 2 2 6" xfId="4948"/>
    <cellStyle name="40% - 强调文字颜色 3 2 2 7 2" xfId="4949"/>
    <cellStyle name="40% - 强调文字颜色 3 2 2 8" xfId="4950"/>
    <cellStyle name="40% - 强调文字颜色 3 2 2 8 2" xfId="4951"/>
    <cellStyle name="常规 2 2 3 2 6 4 2 2" xfId="4952"/>
    <cellStyle name="40% - 强调文字颜色 3 2 2 9" xfId="4953"/>
    <cellStyle name="40% - 强调文字颜色 3 2 2 9 2" xfId="4954"/>
    <cellStyle name="60% - 强调文字颜色 4 2 8 2" xfId="4955"/>
    <cellStyle name="40% - 强调文字颜色 3 2 3 2" xfId="4956"/>
    <cellStyle name="40% - 强调文字颜色 3 2 3 2 2" xfId="4957"/>
    <cellStyle name="40% - 强调文字颜色 3 2 3 2 3" xfId="4958"/>
    <cellStyle name="60% - 强调文字颜色 1 2 2 5 2" xfId="4959"/>
    <cellStyle name="40% - 强调文字颜色 3 2 3 2 4" xfId="4960"/>
    <cellStyle name="常规 6 4 2 6 5" xfId="4961"/>
    <cellStyle name="60% - 强调文字颜色 1 2 2 5 2 2" xfId="4962"/>
    <cellStyle name="常规 55 2 2 2 3" xfId="4963"/>
    <cellStyle name="常规 2 2 6 10" xfId="4964"/>
    <cellStyle name="40% - 强调文字颜色 3 2 3 2 4 2" xfId="4965"/>
    <cellStyle name="60% - 强调文字颜色 1 2 2 5 4" xfId="4966"/>
    <cellStyle name="常规 2 6 2 3 7 3" xfId="4967"/>
    <cellStyle name="40% - 强调文字颜色 3 2 3 2 6" xfId="4968"/>
    <cellStyle name="40% - 强调文字颜色 5 2 2 4 4 2" xfId="4969"/>
    <cellStyle name="40% - 强调文字颜色 3 2 3 3" xfId="4970"/>
    <cellStyle name="40% - 强调文字颜色 3 2 3 3 2" xfId="4971"/>
    <cellStyle name="40% - 强调文字颜色 3 2 3 3 2 2" xfId="4972"/>
    <cellStyle name="40% - 强调文字颜色 3 2 3 3 2 3" xfId="4973"/>
    <cellStyle name="40% - 强调文字颜色 3 2 3 3 3" xfId="4974"/>
    <cellStyle name="60% - 强调文字颜色 1 2 2 6 2" xfId="4975"/>
    <cellStyle name="40% - 强调文字颜色 3 2 3 3 4" xfId="4976"/>
    <cellStyle name="常规 6 6 3 2 3 2 2" xfId="4977"/>
    <cellStyle name="40% - 强调文字颜色 3 2 3 3 6" xfId="4978"/>
    <cellStyle name="40% - 强调文字颜色 5 2 2 4 4 3" xfId="4979"/>
    <cellStyle name="40% - 强调文字颜色 3 2 3 4" xfId="4980"/>
    <cellStyle name="常规 46 2 7 2" xfId="4981"/>
    <cellStyle name="常规 51 2 7 2" xfId="4982"/>
    <cellStyle name="常规 2 7 3 2 4 3" xfId="4983"/>
    <cellStyle name="差 2 2 2 2 3" xfId="4984"/>
    <cellStyle name="40% - 强调文字颜色 3 2 3 4 2" xfId="4985"/>
    <cellStyle name="40% - 强调文字颜色 3 2 3 4 3" xfId="4986"/>
    <cellStyle name="常规 10 3 2 3 5 2" xfId="4987"/>
    <cellStyle name="40% - 强调文字颜色 3 2 3 5" xfId="4988"/>
    <cellStyle name="常规 10 3 2 3 5 2 2" xfId="4989"/>
    <cellStyle name="40% - 强调文字颜色 3 2 3 5 2" xfId="4990"/>
    <cellStyle name="常规 10 3 2 3 5 3" xfId="4991"/>
    <cellStyle name="40% - 强调文字颜色 3 2 3 6" xfId="4992"/>
    <cellStyle name="40% - 强调文字颜色 3 2 3 6 2" xfId="4993"/>
    <cellStyle name="40% - 强调文字颜色 5 2 2 2 2 3" xfId="4994"/>
    <cellStyle name="40% - 强调文字颜色 3 2 3 7" xfId="4995"/>
    <cellStyle name="标题 2 2 2 3" xfId="4996"/>
    <cellStyle name="40% - 强调文字颜色 3 2 3 7 2" xfId="4997"/>
    <cellStyle name="40% - 强调文字颜色 5 2 2 2 3 3" xfId="4998"/>
    <cellStyle name="40% - 强调文字颜色 3 2 3 8" xfId="4999"/>
    <cellStyle name="标题 2 2 3 3" xfId="5000"/>
    <cellStyle name="40% - 强调文字颜色 3 2 3 8 2" xfId="5001"/>
    <cellStyle name="40% - 强调文字颜色 5 2 2 2 4 3" xfId="5002"/>
    <cellStyle name="60% - 强调文字颜色 4 2 2 5 2 2" xfId="5003"/>
    <cellStyle name="常规 4 4 4 4 2" xfId="5004"/>
    <cellStyle name="40% - 强调文字颜色 6 2 3 2 4 2" xfId="5005"/>
    <cellStyle name="常规 6 6 2 5 5 2" xfId="5006"/>
    <cellStyle name="40% - 强调文字颜色 3 2 3 8 3" xfId="5007"/>
    <cellStyle name="40% - 强调文字颜色 3 2 3 9" xfId="5008"/>
    <cellStyle name="40% - 强调文字颜色 6 2 12" xfId="5009"/>
    <cellStyle name="标题 2 2 4 3" xfId="5010"/>
    <cellStyle name="40% - 强调文字颜色 3 2 3 9 2" xfId="5011"/>
    <cellStyle name="60% - 强调文字颜色 4 2 2 5 3 2" xfId="5012"/>
    <cellStyle name="40% - 强调文字颜色 6 2 13" xfId="5013"/>
    <cellStyle name="40% - 强调文字颜色 3 2 3 9 3" xfId="5014"/>
    <cellStyle name="60% - 强调文字颜色 4 2 9 2" xfId="5015"/>
    <cellStyle name="常规 2 3 3 4 2 2 2" xfId="5016"/>
    <cellStyle name="40% - 强调文字颜色 3 2 4 2" xfId="5017"/>
    <cellStyle name="注释 2 2 4 3 3" xfId="5018"/>
    <cellStyle name="常规 2 3 3 4 2 2 2 2" xfId="5019"/>
    <cellStyle name="40% - 强调文字颜色 3 2 4 2 2" xfId="5020"/>
    <cellStyle name="40% - 强调文字颜色 3 2 4 2 3" xfId="5021"/>
    <cellStyle name="常规 2 3 3 4 2 2 3" xfId="5022"/>
    <cellStyle name="常规 9 2 4 4 4 2 2" xfId="5023"/>
    <cellStyle name="40% - 强调文字颜色 3 2 4 3" xfId="5024"/>
    <cellStyle name="注释 2 2 4 4 3" xfId="5025"/>
    <cellStyle name="常规 2 3 3 4 2 2 3 2" xfId="5026"/>
    <cellStyle name="40% - 强调文字颜色 3 2 4 3 2" xfId="5027"/>
    <cellStyle name="40% - 强调文字颜色 3 2 4 3 3" xfId="5028"/>
    <cellStyle name="常规 2 3 3 4 2 2 4" xfId="5029"/>
    <cellStyle name="40% - 强调文字颜色 3 2 4 4" xfId="5030"/>
    <cellStyle name="常规 3 3 2 3 4 2 2 2" xfId="5031"/>
    <cellStyle name="常规 10 3 2 3 6 2" xfId="5032"/>
    <cellStyle name="常规 2 3 3 4 2 2 5" xfId="5033"/>
    <cellStyle name="40% - 强调文字颜色 3 2 4 5" xfId="5034"/>
    <cellStyle name="常规 2 3 3 4 2 3" xfId="5035"/>
    <cellStyle name="40% - 强调文字颜色 3 2 5" xfId="5036"/>
    <cellStyle name="常规 3 4 2 2 8" xfId="5037"/>
    <cellStyle name="常规 2 3 3 4 2 3 2" xfId="5038"/>
    <cellStyle name="40% - 强调文字颜色 3 2 5 2" xfId="5039"/>
    <cellStyle name="60% - 强调文字颜色 4 2 2 4" xfId="5040"/>
    <cellStyle name="常规 46 4 5 2" xfId="5041"/>
    <cellStyle name="常规 51 4 5 2" xfId="5042"/>
    <cellStyle name="注释 2 2 5 3 3" xfId="5043"/>
    <cellStyle name="常规 2 3 3 4 2 3 2 2" xfId="5044"/>
    <cellStyle name="40% - 强调文字颜色 3 2 5 2 2" xfId="5045"/>
    <cellStyle name="常规 2 3 3 4 2 3 3" xfId="5046"/>
    <cellStyle name="解释性文本 2 5 2 2 2" xfId="5047"/>
    <cellStyle name="40% - 强调文字颜色 3 2 5 3" xfId="5048"/>
    <cellStyle name="常规 2 2 3 2 3 2 3 2 3" xfId="5049"/>
    <cellStyle name="60% - 强调文字颜色 4 2 3 4" xfId="5050"/>
    <cellStyle name="注释 2 2 5 4 3" xfId="5051"/>
    <cellStyle name="常规 2 3 3 4 2 3 3 2" xfId="5052"/>
    <cellStyle name="40% - 强调文字颜色 3 2 5 3 2" xfId="5053"/>
    <cellStyle name="常规 2 3 3 4 2 3 4" xfId="5054"/>
    <cellStyle name="40% - 强调文字颜色 3 2 5 4" xfId="5055"/>
    <cellStyle name="常规 2 2 3 2 3 2 3 3 3" xfId="5056"/>
    <cellStyle name="60% - 强调文字颜色 4 2 4 4" xfId="5057"/>
    <cellStyle name="差 2 2 4 2 3" xfId="5058"/>
    <cellStyle name="常规 2 3 3 4 2 3 4 2" xfId="5059"/>
    <cellStyle name="40% - 强调文字颜色 3 2 5 4 2" xfId="5060"/>
    <cellStyle name="常规 2 3 3 4 2 3 5" xfId="5061"/>
    <cellStyle name="40% - 强调文字颜色 3 2 5 5" xfId="5062"/>
    <cellStyle name="40% - 强调文字颜色 3 2 5 6" xfId="5063"/>
    <cellStyle name="常规 2 3 3 4 2 4" xfId="5064"/>
    <cellStyle name="40% - 强调文字颜色 3 2 6" xfId="5065"/>
    <cellStyle name="常规 2 3 3 4 2 4 2" xfId="5066"/>
    <cellStyle name="40% - 强调文字颜色 3 2 6 2" xfId="5067"/>
    <cellStyle name="常规 2 6 4 3 2 2 3" xfId="5068"/>
    <cellStyle name="常规 2 3 3 4 2 4 2 2" xfId="5069"/>
    <cellStyle name="40% - 强调文字颜色 3 2 6 2 2" xfId="5070"/>
    <cellStyle name="常规 2 2 7 2 8 2" xfId="5071"/>
    <cellStyle name="常规 2 2 3 3 2 4 4 3" xfId="5072"/>
    <cellStyle name="60% - 强调文字颜色 5 2 2 3 2" xfId="5073"/>
    <cellStyle name="常规 2 2 2 2 2 3 3 3 2 2" xfId="5074"/>
    <cellStyle name="40% - 强调文字颜色 3 2 6 2 3" xfId="5075"/>
    <cellStyle name="40% - 强调文字颜色 4 2 3 10" xfId="5076"/>
    <cellStyle name="常规 2 3 3 4 2 4 3" xfId="5077"/>
    <cellStyle name="40% - 强调文字颜色 3 2 6 3" xfId="5078"/>
    <cellStyle name="常规 2 3 3 4 2 4 3 2" xfId="5079"/>
    <cellStyle name="40% - 强调文字颜色 3 2 6 3 2" xfId="5080"/>
    <cellStyle name="常规 2 2 3 3 2 4 5 3" xfId="5081"/>
    <cellStyle name="60% - 强调文字颜色 5 2 2 4 2" xfId="5082"/>
    <cellStyle name="40% - 强调文字颜色 3 2 6 3 3" xfId="5083"/>
    <cellStyle name="60% - 强调文字颜色 2 2 2 3 2 2" xfId="5084"/>
    <cellStyle name="常规 2 3 3 4 2 4 4" xfId="5085"/>
    <cellStyle name="40% - 强调文字颜色 3 2 6 4" xfId="5086"/>
    <cellStyle name="60% - 强调文字颜色 2 2 2 3 2 3" xfId="5087"/>
    <cellStyle name="常规 2 3 3 4 2 4 5" xfId="5088"/>
    <cellStyle name="40% - 强调文字颜色 3 2 6 5" xfId="5089"/>
    <cellStyle name="常规 6 8 7 3" xfId="5090"/>
    <cellStyle name="常规 6 4 2 2 2 2 3 3" xfId="5091"/>
    <cellStyle name="60% - 强调文字颜色 3 2 3 3 2 2" xfId="5092"/>
    <cellStyle name="40% - 强调文字颜色 3 2 6 6" xfId="5093"/>
    <cellStyle name="常规 47 2 5 3" xfId="5094"/>
    <cellStyle name="常规 52 2 5 3" xfId="5095"/>
    <cellStyle name="40% - 强调文字颜色 3 3" xfId="5096"/>
    <cellStyle name="40% - 强调文字颜色 3 3 2" xfId="5097"/>
    <cellStyle name="40% - 强调文字颜色 3 4 2" xfId="5098"/>
    <cellStyle name="常规 4 2 7 2 2" xfId="5099"/>
    <cellStyle name="40% - 强调文字颜色 3 5 2" xfId="5100"/>
    <cellStyle name="常规 4 2 7 3" xfId="5101"/>
    <cellStyle name="常规 6 9 2 3 2 2" xfId="5102"/>
    <cellStyle name="40% - 强调文字颜色 3 6" xfId="5103"/>
    <cellStyle name="常规 4 2 7 3 2" xfId="5104"/>
    <cellStyle name="常规 6 9 2 3 2 2 2" xfId="5105"/>
    <cellStyle name="40% - 强调文字颜色 3 6 2" xfId="5106"/>
    <cellStyle name="注释 2 3 3 4 3" xfId="5107"/>
    <cellStyle name="60% - 强调文字颜色 6 2 2 2 8" xfId="5108"/>
    <cellStyle name="常规 47 2 6 2" xfId="5109"/>
    <cellStyle name="常规 52 2 6 2" xfId="5110"/>
    <cellStyle name="40% - 强调文字颜色 4 2" xfId="5111"/>
    <cellStyle name="常规 3 3 2 2 2 3 4 3" xfId="5112"/>
    <cellStyle name="40% - 强调文字颜色 4 2 10" xfId="5113"/>
    <cellStyle name="常规 7 2 4 5 4 2" xfId="5114"/>
    <cellStyle name="常规 7 2 3 7 5" xfId="5115"/>
    <cellStyle name="60% - 强调文字颜色 1 2 4" xfId="5116"/>
    <cellStyle name="常规 6 2 2 2 2 4 3 3" xfId="5117"/>
    <cellStyle name="40% - 强调文字颜色 4 2 10 2" xfId="5118"/>
    <cellStyle name="常规 2 25" xfId="5119"/>
    <cellStyle name="常规 6 2 2 2 2 4 4 3" xfId="5120"/>
    <cellStyle name="40% - 强调文字颜色 4 2 11 2" xfId="5121"/>
    <cellStyle name="40% - 强调文字颜色 4 2 12" xfId="5122"/>
    <cellStyle name="40% - 强调文字颜色 4 2 12 2" xfId="5123"/>
    <cellStyle name="常规 10 2 6 2 2 4 2 2" xfId="5124"/>
    <cellStyle name="40% - 强调文字颜色 4 2 13" xfId="5125"/>
    <cellStyle name="40% - 强调文字颜色 4 2 14" xfId="5126"/>
    <cellStyle name="40% - 强调文字颜色 4 2 14 2" xfId="5127"/>
    <cellStyle name="60% - 强调文字颜色 5 2 7" xfId="5128"/>
    <cellStyle name="60% - 强调文字颜色 6 2 2 2 8 2" xfId="5129"/>
    <cellStyle name="常规 47 2 6 2 2" xfId="5130"/>
    <cellStyle name="常规 52 2 6 2 2" xfId="5131"/>
    <cellStyle name="40% - 强调文字颜色 4 2 2" xfId="5132"/>
    <cellStyle name="常规 6 4 2 2 2 2 2 3 2" xfId="5133"/>
    <cellStyle name="60% - 强调文字颜色 4 2 6 4" xfId="5134"/>
    <cellStyle name="40% - 强调文字颜色 5 2 2 4 2 3" xfId="5135"/>
    <cellStyle name="40% - 强调文字颜色 4 2 2 11" xfId="5136"/>
    <cellStyle name="常规 2 3 3 7 8 2" xfId="5137"/>
    <cellStyle name="常规 2 2 2 2 3 4 2" xfId="5138"/>
    <cellStyle name="常规 13 2 4 3" xfId="5139"/>
    <cellStyle name="常规 6 4 2 2 2 2 2 3 3" xfId="5140"/>
    <cellStyle name="常规 4 2 2 6 2 2" xfId="5141"/>
    <cellStyle name="60% - 强调文字颜色 4 2 6 5" xfId="5142"/>
    <cellStyle name="常规 21 2 6 3 2 2" xfId="5143"/>
    <cellStyle name="常规 2 2 2 2 3 4 3" xfId="5144"/>
    <cellStyle name="常规 13 2 4 4" xfId="5145"/>
    <cellStyle name="40% - 强调文字颜色 4 2 2 12" xfId="5146"/>
    <cellStyle name="60% - 强调文字颜色 5 2 7 2" xfId="5147"/>
    <cellStyle name="40% - 强调文字颜色 4 2 2 2" xfId="5148"/>
    <cellStyle name="40% - 强调文字颜色 4 2 2 4 3 3" xfId="5149"/>
    <cellStyle name="常规 6 6 4 2 6 3" xfId="5150"/>
    <cellStyle name="40% - 强调文字颜色 4 2 2 2 2" xfId="5151"/>
    <cellStyle name="常规 10" xfId="5152"/>
    <cellStyle name="60% - 强调文字颜色 6 2 2 5 5" xfId="5153"/>
    <cellStyle name="40% - 强调文字颜色 4 2 2 2 2 2" xfId="5154"/>
    <cellStyle name="常规 6 2 4 3" xfId="5155"/>
    <cellStyle name="常规 6 3 3 3 2 6" xfId="5156"/>
    <cellStyle name="常规 10 2" xfId="5157"/>
    <cellStyle name="常规 49 2 2 6" xfId="5158"/>
    <cellStyle name="常规 54 2 2 6" xfId="5159"/>
    <cellStyle name="常规 3 9 2 2 7" xfId="5160"/>
    <cellStyle name="40% - 强调文字颜色 4 2 2 2 2 2 2" xfId="5161"/>
    <cellStyle name="常规 58 5 2" xfId="5162"/>
    <cellStyle name="常规 63 5 2" xfId="5163"/>
    <cellStyle name="40% - 强调文字颜色 4 2 2 2 2 2 3" xfId="5164"/>
    <cellStyle name="60% - 强调文字颜色 6 2 2 5 6" xfId="5165"/>
    <cellStyle name="常规 27 3 8 2" xfId="5166"/>
    <cellStyle name="40% - 强调文字颜色 4 2 2 2 2 3" xfId="5167"/>
    <cellStyle name="常规 3 9 2 3 7" xfId="5168"/>
    <cellStyle name="40% - 强调文字颜色 4 2 2 2 2 3 2" xfId="5169"/>
    <cellStyle name="常规 58 6 2" xfId="5170"/>
    <cellStyle name="常规 3 9 2 3 8" xfId="5171"/>
    <cellStyle name="40% - 强调文字颜色 4 2 2 2 2 3 3" xfId="5172"/>
    <cellStyle name="40% - 强调文字颜色 5 2 3 2 2 2" xfId="5173"/>
    <cellStyle name="常规 3 7 2 9 2" xfId="5174"/>
    <cellStyle name="40% - 强调文字颜色 4 2 2 2 2 4" xfId="5175"/>
    <cellStyle name="常规 58 7 2" xfId="5176"/>
    <cellStyle name="40% - 强调文字颜色 4 2 2 2 2 4 3" xfId="5177"/>
    <cellStyle name="40% - 强调文字颜色 5 2 3 2 2 3" xfId="5178"/>
    <cellStyle name="40% - 强调文字颜色 4 2 2 2 2 5" xfId="5179"/>
    <cellStyle name="常规 4 5 4 2 2" xfId="5180"/>
    <cellStyle name="40% - 强调文字颜色 4 2 2 2 2 6" xfId="5181"/>
    <cellStyle name="40% - 强调文字颜色 4 2 2 2 3" xfId="5182"/>
    <cellStyle name="40% - 强调文字颜色 4 2 2 2 3 2" xfId="5183"/>
    <cellStyle name="60% - 强调文字颜色 4 2 2 2 2 3" xfId="5184"/>
    <cellStyle name="常规 6 6 2 2 5 3" xfId="5185"/>
    <cellStyle name="40% - 强调文字颜色 4 2 2 2 3 2 2" xfId="5186"/>
    <cellStyle name="60% - 强调文字颜色 5 2 3 2 2 2" xfId="5187"/>
    <cellStyle name="60% - 强调文字颜色 4 2 2 2 2 4" xfId="5188"/>
    <cellStyle name="常规 6 6 2 2 5 4" xfId="5189"/>
    <cellStyle name="常规 59 5 2" xfId="5190"/>
    <cellStyle name="40% - 强调文字颜色 4 2 2 2 3 2 3" xfId="5191"/>
    <cellStyle name="40% - 强调文字颜色 4 2 2 2 3 3" xfId="5192"/>
    <cellStyle name="60% - 强调文字颜色 4 2 2 2 3 3" xfId="5193"/>
    <cellStyle name="常规 6 6 2 2 6 3" xfId="5194"/>
    <cellStyle name="40% - 强调文字颜色 4 2 2 2 3 3 2" xfId="5195"/>
    <cellStyle name="60% - 强调文字颜色 5 2 3 2 3 2" xfId="5196"/>
    <cellStyle name="60% - 强调文字颜色 4 2 2 2 3 4" xfId="5197"/>
    <cellStyle name="常规 59 6 2" xfId="5198"/>
    <cellStyle name="40% - 强调文字颜色 4 2 2 2 3 3 3" xfId="5199"/>
    <cellStyle name="标题 3 2 2 2" xfId="5200"/>
    <cellStyle name="40% - 强调文字颜色 5 2 3 2 3 2" xfId="5201"/>
    <cellStyle name="常规 37 2 4 2 2" xfId="5202"/>
    <cellStyle name="常规 42 2 4 2 2" xfId="5203"/>
    <cellStyle name="40% - 强调文字颜色 4 2 2 2 3 4" xfId="5204"/>
    <cellStyle name="标题 3 2 2 2 2" xfId="5205"/>
    <cellStyle name="60% - 强调文字颜色 4 2 2 2 4 3" xfId="5206"/>
    <cellStyle name="常规 6 6 2 2 7 3" xfId="5207"/>
    <cellStyle name="40% - 强调文字颜色 4 2 2 2 3 4 2" xfId="5208"/>
    <cellStyle name="标题 3 2 2 2 3" xfId="5209"/>
    <cellStyle name="60% - 强调文字颜色 5 2 3 2 4 2" xfId="5210"/>
    <cellStyle name="常规 59 7 2" xfId="5211"/>
    <cellStyle name="40% - 强调文字颜色 4 2 2 2 3 4 3" xfId="5212"/>
    <cellStyle name="常规 7 4 4 2 2 2 2 2" xfId="5213"/>
    <cellStyle name="标题 3 2 2 3" xfId="5214"/>
    <cellStyle name="40% - 强调文字颜色 5 2 3 2 3 3" xfId="5215"/>
    <cellStyle name="40% - 强调文字颜色 4 2 2 2 3 5" xfId="5216"/>
    <cellStyle name="常规 6 6 3 3 2 2 5 2" xfId="5217"/>
    <cellStyle name="40% - 强调文字颜色 4 2 2 2 4" xfId="5218"/>
    <cellStyle name="40% - 强调文字颜色 4 2 2 2 4 2" xfId="5219"/>
    <cellStyle name="40% - 强调文字颜色 4 2 2 2 4 3" xfId="5220"/>
    <cellStyle name="标题 1 2 2 2" xfId="5221"/>
    <cellStyle name="常规 2 3 3 2 2 2 4 2 2" xfId="5222"/>
    <cellStyle name="40% - 强调文字颜色 4 2 2 2 5" xfId="5223"/>
    <cellStyle name="标题 1 2 2 2 2" xfId="5224"/>
    <cellStyle name="40% - 强调文字颜色 4 2 2 2 5 2" xfId="5225"/>
    <cellStyle name="标题 1 2 2 3" xfId="5226"/>
    <cellStyle name="40% - 强调文字颜色 4 2 2 2 6" xfId="5227"/>
    <cellStyle name="标题 1 2 2 3 2" xfId="5228"/>
    <cellStyle name="40% - 强调文字颜色 4 2 2 2 6 2" xfId="5229"/>
    <cellStyle name="标题 1 2 2 4 2" xfId="5230"/>
    <cellStyle name="常规 4 3 4 3 2 2" xfId="5231"/>
    <cellStyle name="常规 2 3 2 3 2 6" xfId="5232"/>
    <cellStyle name="40% - 强调文字颜色 6 2 2 2 3 2 2" xfId="5233"/>
    <cellStyle name="40% - 强调文字颜色 4 2 2 2 7 2" xfId="5234"/>
    <cellStyle name="标题 1 2 2 5" xfId="5235"/>
    <cellStyle name="常规 4 3 4 3 3" xfId="5236"/>
    <cellStyle name="40% - 强调文字颜色 6 2 2 2 3 3" xfId="5237"/>
    <cellStyle name="40% - 强调文字颜色 4 2 2 2 8" xfId="5238"/>
    <cellStyle name="标题 1 2 2 5 2" xfId="5239"/>
    <cellStyle name="常规 4 3 4 3 3 2" xfId="5240"/>
    <cellStyle name="常规 2 3 2 3 3 6" xfId="5241"/>
    <cellStyle name="40% - 强调文字颜色 6 2 2 2 3 3 2" xfId="5242"/>
    <cellStyle name="40% - 强调文字颜色 4 2 2 2 8 2" xfId="5243"/>
    <cellStyle name="常规 4 3 4 3 3 3" xfId="5244"/>
    <cellStyle name="常规 2 3 2 3 3 7" xfId="5245"/>
    <cellStyle name="40% - 强调文字颜色 6 2 2 2 3 3 3" xfId="5246"/>
    <cellStyle name="40% - 强调文字颜色 4 2 2 2 8 3" xfId="5247"/>
    <cellStyle name="标题 1 2 2 6" xfId="5248"/>
    <cellStyle name="常规 4 3 4 3 4" xfId="5249"/>
    <cellStyle name="40% - 强调文字颜色 6 2 2 2 3 4" xfId="5250"/>
    <cellStyle name="40% - 强调文字颜色 4 2 2 2 9" xfId="5251"/>
    <cellStyle name="标题 1 2 2 6 2" xfId="5252"/>
    <cellStyle name="常规 4 3 4 3 4 2" xfId="5253"/>
    <cellStyle name="常规 2 3 2 3 4 6" xfId="5254"/>
    <cellStyle name="40% - 强调文字颜色 6 2 2 2 3 4 2" xfId="5255"/>
    <cellStyle name="40% - 强调文字颜色 4 2 2 2 9 2" xfId="5256"/>
    <cellStyle name="常规 4 3 4 3 4 3" xfId="5257"/>
    <cellStyle name="常规 2 3 2 3 4 7" xfId="5258"/>
    <cellStyle name="40% - 强调文字颜色 6 2 2 2 3 4 3" xfId="5259"/>
    <cellStyle name="40% - 强调文字颜色 4 2 2 2 9 3" xfId="5260"/>
    <cellStyle name="常规 7 2 5 3 8 2 2" xfId="5261"/>
    <cellStyle name="40% - 强调文字颜色 4 2 2 3 3" xfId="5262"/>
    <cellStyle name="常规 6 10 2 2 7" xfId="5263"/>
    <cellStyle name="60% - 强调文字颜色 2 2 10" xfId="5264"/>
    <cellStyle name="40% - 强调文字颜色 4 2 2 3 4" xfId="5265"/>
    <cellStyle name="标题 1 2 3 2" xfId="5266"/>
    <cellStyle name="常规 6 10 2 2 8" xfId="5267"/>
    <cellStyle name="60% - 强调文字颜色 2 2 11" xfId="5268"/>
    <cellStyle name="40% - 强调文字颜色 4 2 2 3 5" xfId="5269"/>
    <cellStyle name="40% - 强调文字颜色 4 2 2 4" xfId="5270"/>
    <cellStyle name="60% - 强调文字颜色 5 2 6 2" xfId="5271"/>
    <cellStyle name="40% - 强调文字颜色 4 2 2 4 2 3" xfId="5272"/>
    <cellStyle name="40% - 强调文字颜色 4 2 2 4 3" xfId="5273"/>
    <cellStyle name="常规 10 3 3 3 4 2" xfId="5274"/>
    <cellStyle name="40% - 强调文字颜色 4 2 2 5" xfId="5275"/>
    <cellStyle name="常规 6 5 2 2 2 2 7" xfId="5276"/>
    <cellStyle name="40% - 强调文字颜色 4 2 2 5 3 3" xfId="5277"/>
    <cellStyle name="常规 6 6 2 3 2 3 4" xfId="5278"/>
    <cellStyle name="常规 10 10 4" xfId="5279"/>
    <cellStyle name="常规 6 5 2 2 2 3 6" xfId="5280"/>
    <cellStyle name="40% - 强调文字颜色 4 2 2 5 4 2" xfId="5281"/>
    <cellStyle name="常规 6 6 2 3 2 3 5" xfId="5282"/>
    <cellStyle name="常规 10 10 5" xfId="5283"/>
    <cellStyle name="40% - 强调文字颜色 4 2 2 5 4 3" xfId="5284"/>
    <cellStyle name="标题 1 2 5 2" xfId="5285"/>
    <cellStyle name="40% - 强调文字颜色 4 2 2 5 5" xfId="5286"/>
    <cellStyle name="常规 6 6 4 2 2 4 2" xfId="5287"/>
    <cellStyle name="40% - 强调文字颜色 4 2 2 5 6" xfId="5288"/>
    <cellStyle name="常规 10 3 3 3 4 3" xfId="5289"/>
    <cellStyle name="40% - 强调文字颜色 4 2 2 6" xfId="5290"/>
    <cellStyle name="常规 2 3 6 3 6 2" xfId="5291"/>
    <cellStyle name="40% - 强调文字颜色 4 2 2 7" xfId="5292"/>
    <cellStyle name="40% - 强调文字颜色 4 2 2 7 2" xfId="5293"/>
    <cellStyle name="40% - 强调文字颜色 4 2 2 8" xfId="5294"/>
    <cellStyle name="40% - 强调文字颜色 4 2 2 8 2" xfId="5295"/>
    <cellStyle name="40% - 强调文字颜色 4 2 2 9" xfId="5296"/>
    <cellStyle name="常规 57 2 8" xfId="5297"/>
    <cellStyle name="40% - 强调文字颜色 4 2 2 9 2" xfId="5298"/>
    <cellStyle name="60% - 强调文字颜色 5 2 8" xfId="5299"/>
    <cellStyle name="60% - 强调文字颜色 6 2 2 2 8 3" xfId="5300"/>
    <cellStyle name="40% - 强调文字颜色 4 2 3" xfId="5301"/>
    <cellStyle name="40% - 强调文字颜色 4 2 3 2 3" xfId="5302"/>
    <cellStyle name="60% - 强调文字颜色 2 2 2 5 2" xfId="5303"/>
    <cellStyle name="40% - 强调文字颜色 4 2 3 2 4" xfId="5304"/>
    <cellStyle name="60% - 强调文字颜色 2 2 2 5 2 2" xfId="5305"/>
    <cellStyle name="40% - 强调文字颜色 4 2 3 2 4 2" xfId="5306"/>
    <cellStyle name="60% - 强调文字颜色 2 2 2 5 2 3" xfId="5307"/>
    <cellStyle name="40% - 强调文字颜色 4 2 3 2 4 3" xfId="5308"/>
    <cellStyle name="60% - 强调文字颜色 2 2 2 5 3" xfId="5309"/>
    <cellStyle name="常规 2 3 3 2 2 2 5 2 2" xfId="5310"/>
    <cellStyle name="40% - 强调文字颜色 4 2 3 2 5" xfId="5311"/>
    <cellStyle name="常规 6 7 5 4 2" xfId="5312"/>
    <cellStyle name="60% - 强调文字颜色 2 2 2 5 4" xfId="5313"/>
    <cellStyle name="40% - 强调文字颜色 4 2 3 2 6" xfId="5314"/>
    <cellStyle name="常规 7 2 5 3 9 2 2" xfId="5315"/>
    <cellStyle name="40% - 强调文字颜色 4 2 3 3 3" xfId="5316"/>
    <cellStyle name="60% - 强调文字颜色 2 2 2 6 2" xfId="5317"/>
    <cellStyle name="40% - 强调文字颜色 4 2 3 3 4" xfId="5318"/>
    <cellStyle name="40% - 强调文字颜色 4 2 3 3 4 2" xfId="5319"/>
    <cellStyle name="40% - 强调文字颜色 4 2 3 3 4 3" xfId="5320"/>
    <cellStyle name="常规 6 4 2 6 2 2 2" xfId="5321"/>
    <cellStyle name="40% - 强调文字颜色 4 2 3 3 5" xfId="5322"/>
    <cellStyle name="常规 6 6 4 2 3 2 2" xfId="5323"/>
    <cellStyle name="40% - 强调文字颜色 4 2 3 3 6" xfId="5324"/>
    <cellStyle name="常规 6 2 2 4 2 3 3" xfId="5325"/>
    <cellStyle name="40% - 强调文字颜色 4 2 3 4 2" xfId="5326"/>
    <cellStyle name="40% - 强调文字颜色 4 2 3 4 3" xfId="5327"/>
    <cellStyle name="常规 10 3 3 3 5 2 2" xfId="5328"/>
    <cellStyle name="40% - 强调文字颜色 4 2 3 5 2" xfId="5329"/>
    <cellStyle name="40% - 强调文字颜色 4 2 3 6 2" xfId="5330"/>
    <cellStyle name="40% - 强调文字颜色 4 2 3 7 2" xfId="5331"/>
    <cellStyle name="40% - 强调文字颜色 4 2 3 8" xfId="5332"/>
    <cellStyle name="40% - 强调文字颜色 4 2 3 8 2" xfId="5333"/>
    <cellStyle name="常规 6 7 2 5 5 2" xfId="5334"/>
    <cellStyle name="40% - 强调文字颜色 4 2 3 8 3" xfId="5335"/>
    <cellStyle name="40% - 强调文字颜色 4 2 3 9" xfId="5336"/>
    <cellStyle name="常规 58 2 8" xfId="5337"/>
    <cellStyle name="40% - 强调文字颜色 4 2 3 9 2" xfId="5338"/>
    <cellStyle name="40% - 强调文字颜色 4 2 3 9 3" xfId="5339"/>
    <cellStyle name="60% - 强调文字颜色 5 2 9" xfId="5340"/>
    <cellStyle name="常规 2 3 3 5 2 2" xfId="5341"/>
    <cellStyle name="40% - 强调文字颜色 4 2 4" xfId="5342"/>
    <cellStyle name="常规 2 2 3 4" xfId="5343"/>
    <cellStyle name="60% - 强调文字颜色 5 2 9 2" xfId="5344"/>
    <cellStyle name="常规 2 3 3 5 2 2 2" xfId="5345"/>
    <cellStyle name="40% - 强调文字颜色 4 2 4 2" xfId="5346"/>
    <cellStyle name="40% - 强调文字颜色 4 2 4 2 3" xfId="5347"/>
    <cellStyle name="常规 2 3 3 5 2 2 3" xfId="5348"/>
    <cellStyle name="40% - 强调文字颜色 4 2 4 3" xfId="5349"/>
    <cellStyle name="常规 6 2 2 4 3 2 3" xfId="5350"/>
    <cellStyle name="40% - 强调文字颜色 4 2 4 3 2" xfId="5351"/>
    <cellStyle name="40% - 强调文字颜色 4 2 4 3 3" xfId="5352"/>
    <cellStyle name="40% - 强调文字颜色 4 2 4 4" xfId="5353"/>
    <cellStyle name="常规 10 3 3 3 6 2" xfId="5354"/>
    <cellStyle name="40% - 强调文字颜色 4 2 4 5" xfId="5355"/>
    <cellStyle name="常规 2 3 3 5 2 3" xfId="5356"/>
    <cellStyle name="40% - 强调文字颜色 4 2 5" xfId="5357"/>
    <cellStyle name="常规 2 3 3 5 2 3 2" xfId="5358"/>
    <cellStyle name="40% - 强调文字颜色 4 2 5 2" xfId="5359"/>
    <cellStyle name="常规 2 3 3 5 2 3 2 2" xfId="5360"/>
    <cellStyle name="40% - 强调文字颜色 4 2 5 2 2" xfId="5361"/>
    <cellStyle name="40% - 强调文字颜色 4 2 5 2 3" xfId="5362"/>
    <cellStyle name="常规 2 3 3 5 2 3 3" xfId="5363"/>
    <cellStyle name="40% - 强调文字颜色 4 2 5 3" xfId="5364"/>
    <cellStyle name="40% - 强调文字颜色 4 2 5 3 2" xfId="5365"/>
    <cellStyle name="40% - 强调文字颜色 4 2 5 3 3" xfId="5366"/>
    <cellStyle name="40% - 强调文字颜色 4 2 5 4" xfId="5367"/>
    <cellStyle name="40% - 强调文字颜色 4 2 5 5" xfId="5368"/>
    <cellStyle name="常规 2 2 4 8" xfId="5369"/>
    <cellStyle name="常规 9 3 2 2 4 2 2" xfId="5370"/>
    <cellStyle name="60% - 强调文字颜色 1 2 2 2 3 3 2" xfId="5371"/>
    <cellStyle name="40% - 强调文字颜色 4 2 5 6" xfId="5372"/>
    <cellStyle name="60% - 强调文字颜色 1 2 2 3 2" xfId="5373"/>
    <cellStyle name="常规 2 3 3 5 2 4" xfId="5374"/>
    <cellStyle name="40% - 强调文字颜色 4 2 6" xfId="5375"/>
    <cellStyle name="60% - 强调文字颜色 1 2 2 3 2 2" xfId="5376"/>
    <cellStyle name="常规 2 3 3 5 2 4 2" xfId="5377"/>
    <cellStyle name="40% - 强调文字颜色 4 2 6 2" xfId="5378"/>
    <cellStyle name="常规 2 3 3 5 2 4 2 2" xfId="5379"/>
    <cellStyle name="40% - 强调文字颜色 4 2 6 2 2" xfId="5380"/>
    <cellStyle name="60% - 强调文字颜色 6 2 2 3 2" xfId="5381"/>
    <cellStyle name="40% - 强调文字颜色 4 2 6 2 3" xfId="5382"/>
    <cellStyle name="常规 9 3 2 3 3 2" xfId="5383"/>
    <cellStyle name="60% - 强调文字颜色 1 2 2 3 2 3" xfId="5384"/>
    <cellStyle name="常规 2 3 3 5 2 4 3" xfId="5385"/>
    <cellStyle name="40% - 强调文字颜色 4 2 6 3" xfId="5386"/>
    <cellStyle name="40% - 强调文字颜色 4 2 6 3 2" xfId="5387"/>
    <cellStyle name="60% - 强调文字颜色 6 2 2 4 2" xfId="5388"/>
    <cellStyle name="40% - 强调文字颜色 4 2 6 3 3" xfId="5389"/>
    <cellStyle name="常规 2 2 5 6" xfId="5390"/>
    <cellStyle name="60% - 强调文字颜色 2 2 3 3 2 2" xfId="5391"/>
    <cellStyle name="60% - 强调文字颜色 3 2 5 2 2" xfId="5392"/>
    <cellStyle name="40% - 强调文字颜色 4 2 6 4" xfId="5393"/>
    <cellStyle name="常规 2 2 5 7" xfId="5394"/>
    <cellStyle name="60% - 强调文字颜色 2 2 3 3 2 3" xfId="5395"/>
    <cellStyle name="60% - 强调文字颜色 3 2 5 2 3" xfId="5396"/>
    <cellStyle name="40% - 强调文字颜色 4 2 6 5" xfId="5397"/>
    <cellStyle name="常规 2 2 5 8" xfId="5398"/>
    <cellStyle name="60% - 强调文字颜色 1 2 2 2 3 4 2" xfId="5399"/>
    <cellStyle name="40% - 强调文字颜色 4 2 6 6" xfId="5400"/>
    <cellStyle name="60% - 强调文字颜色 6 2 2 2 9" xfId="5401"/>
    <cellStyle name="常规 47 2 6 3" xfId="5402"/>
    <cellStyle name="常规 52 2 6 3" xfId="5403"/>
    <cellStyle name="常规 3 4 3 3 5 2 2" xfId="5404"/>
    <cellStyle name="40% - 强调文字颜色 4 3" xfId="5405"/>
    <cellStyle name="40% - 强调文字颜色 4 3 2" xfId="5406"/>
    <cellStyle name="40% - 强调文字颜色 4 4" xfId="5407"/>
    <cellStyle name="40% - 强调文字颜色 4 4 2" xfId="5408"/>
    <cellStyle name="常规 4 2 8 2" xfId="5409"/>
    <cellStyle name="40% - 强调文字颜色 4 5" xfId="5410"/>
    <cellStyle name="常规 4 2 8 2 2" xfId="5411"/>
    <cellStyle name="40% - 强调文字颜色 4 5 2" xfId="5412"/>
    <cellStyle name="常规 4 2 8 3" xfId="5413"/>
    <cellStyle name="常规 6 9 2 3 3 2" xfId="5414"/>
    <cellStyle name="常规 4 2 3 2 2 2 2" xfId="5415"/>
    <cellStyle name="40% - 强调文字颜色 4 6" xfId="5416"/>
    <cellStyle name="常规 4 2 8 3 2" xfId="5417"/>
    <cellStyle name="常规 6 9 2 3 3 2 2" xfId="5418"/>
    <cellStyle name="常规 4 2 3 2 2 2 2 2" xfId="5419"/>
    <cellStyle name="40% - 强调文字颜色 4 6 2" xfId="5420"/>
    <cellStyle name="常规 6 12 9" xfId="5421"/>
    <cellStyle name="常规 4 2 8 6 2" xfId="5422"/>
    <cellStyle name="常规 4 2 3 2 2 2 5 2" xfId="5423"/>
    <cellStyle name="40% - 强调文字颜色 4 9 2" xfId="5424"/>
    <cellStyle name="常规 47 2 7 2" xfId="5425"/>
    <cellStyle name="常规 52 2 7 2" xfId="5426"/>
    <cellStyle name="40% - 强调文字颜色 5 2" xfId="5427"/>
    <cellStyle name="常规 4 5 8 2" xfId="5428"/>
    <cellStyle name="常规 10 3 3 5 3" xfId="5429"/>
    <cellStyle name="40% - 强调文字颜色 5 2 10" xfId="5430"/>
    <cellStyle name="常规 4 5 8 2 2" xfId="5431"/>
    <cellStyle name="40% - 强调文字颜色 5 2 10 2" xfId="5432"/>
    <cellStyle name="常规 6 4 4 2 2 4" xfId="5433"/>
    <cellStyle name="40% - 强调文字颜色 5 2 11 2" xfId="5434"/>
    <cellStyle name="常规 2 8 2 2 2 2 3" xfId="5435"/>
    <cellStyle name="40% - 强调文字颜色 5 2 12" xfId="5436"/>
    <cellStyle name="常规 6 4 4 2 3 4" xfId="5437"/>
    <cellStyle name="40% - 强调文字颜色 5 2 12 2" xfId="5438"/>
    <cellStyle name="常规 21 4 3 2 2" xfId="5439"/>
    <cellStyle name="40% - 强调文字颜色 5 2 13" xfId="5440"/>
    <cellStyle name="常规 21 4 3 2 3" xfId="5441"/>
    <cellStyle name="40% - 强调文字颜色 5 2 14" xfId="5442"/>
    <cellStyle name="40% - 强调文字颜色 5 2 14 2" xfId="5443"/>
    <cellStyle name="60% - 强调文字颜色 6 2 7" xfId="5444"/>
    <cellStyle name="40% - 强调文字颜色 5 2 2" xfId="5445"/>
    <cellStyle name="常规 10 2 2 2 4 4 2 2" xfId="5446"/>
    <cellStyle name="常规 18 2 4 4" xfId="5447"/>
    <cellStyle name="40% - 强调文字颜色 5 2 2 12" xfId="5448"/>
    <cellStyle name="60% - 强调文字颜色 6 2 7 2" xfId="5449"/>
    <cellStyle name="常规 2 2 2 6 3 3" xfId="5450"/>
    <cellStyle name="常规 2 10 3" xfId="5451"/>
    <cellStyle name="40% - 强调文字颜色 5 2 2 2" xfId="5452"/>
    <cellStyle name="常规 2 7 3 2 6" xfId="5453"/>
    <cellStyle name="差 2 2 2 4" xfId="5454"/>
    <cellStyle name="40% - 强调文字颜色 5 2 2 2 2" xfId="5455"/>
    <cellStyle name="常规 21 5 8" xfId="5456"/>
    <cellStyle name="40% - 强调文字颜色 5 2 2 2 2 2 2" xfId="5457"/>
    <cellStyle name="40% - 强调文字颜色 5 2 2 2 2 2 3" xfId="5458"/>
    <cellStyle name="40% - 强调文字颜色 5 2 2 2 2 3 2" xfId="5459"/>
    <cellStyle name="40% - 强调文字颜色 5 2 2 2 2 3 3" xfId="5460"/>
    <cellStyle name="常规 4 4 4 2 2" xfId="5461"/>
    <cellStyle name="40% - 强调文字颜色 6 2 3 2 2 2" xfId="5462"/>
    <cellStyle name="40% - 强调文字颜色 5 2 2 2 2 4" xfId="5463"/>
    <cellStyle name="常规 6 6 2 5 3 2" xfId="5464"/>
    <cellStyle name="40% - 强调文字颜色 5 2 2 2 2 4 2" xfId="5465"/>
    <cellStyle name="常规 6 6 2 5 3 2 2" xfId="5466"/>
    <cellStyle name="常规 3 4 3 2 2 4" xfId="5467"/>
    <cellStyle name="常规 3 4 3 2 2 5" xfId="5468"/>
    <cellStyle name="40% - 强调文字颜色 5 2 2 2 2 4 3" xfId="5469"/>
    <cellStyle name="60% - 强调文字颜色 1 2 2 9 2" xfId="5470"/>
    <cellStyle name="常规 4 4 4 2 3" xfId="5471"/>
    <cellStyle name="40% - 强调文字颜色 6 2 3 2 2 3" xfId="5472"/>
    <cellStyle name="40% - 强调文字颜色 5 2 2 2 2 5" xfId="5473"/>
    <cellStyle name="常规 6 6 2 5 3 3" xfId="5474"/>
    <cellStyle name="标题 2 2 2 2" xfId="5475"/>
    <cellStyle name="40% - 强调文字颜色 5 2 2 2 3 2" xfId="5476"/>
    <cellStyle name="标题 2 2 2 2 2" xfId="5477"/>
    <cellStyle name="常规 22 5 8" xfId="5478"/>
    <cellStyle name="40% - 强调文字颜色 5 2 2 2 3 2 2" xfId="5479"/>
    <cellStyle name="标题 2 2 2 2 3" xfId="5480"/>
    <cellStyle name="40% - 强调文字颜色 5 2 2 2 3 2 3" xfId="5481"/>
    <cellStyle name="标题 2 2 2 3 2" xfId="5482"/>
    <cellStyle name="40% - 强调文字颜色 5 2 2 2 3 3 2" xfId="5483"/>
    <cellStyle name="标题 2 2 2 3 3" xfId="5484"/>
    <cellStyle name="40% - 强调文字颜色 5 2 2 2 3 3 3" xfId="5485"/>
    <cellStyle name="标题 2 2 2 4" xfId="5486"/>
    <cellStyle name="常规 4 4 4 3 2" xfId="5487"/>
    <cellStyle name="40% - 强调文字颜色 6 2 3 2 3 2" xfId="5488"/>
    <cellStyle name="40% - 强调文字颜色 5 2 2 2 3 4" xfId="5489"/>
    <cellStyle name="常规 6 6 2 5 4 2" xfId="5490"/>
    <cellStyle name="标题 2 2 2 4 2" xfId="5491"/>
    <cellStyle name="40% - 强调文字颜色 5 2 2 2 3 4 2" xfId="5492"/>
    <cellStyle name="常规 6 6 2 5 4 2 2" xfId="5493"/>
    <cellStyle name="40% - 强调文字颜色 5 2 2 2 3 4 3" xfId="5494"/>
    <cellStyle name="标题 2 2 2 5" xfId="5495"/>
    <cellStyle name="常规 6 4 4 2 2 4 2 2" xfId="5496"/>
    <cellStyle name="常规 4 4 4 3 3" xfId="5497"/>
    <cellStyle name="40% - 强调文字颜色 6 2 3 2 3 3" xfId="5498"/>
    <cellStyle name="40% - 强调文字颜色 5 2 2 2 3 5" xfId="5499"/>
    <cellStyle name="常规 6 6 2 5 4 3" xfId="5500"/>
    <cellStyle name="标题 2 2 3 2" xfId="5501"/>
    <cellStyle name="常规 6 5 4 2 2 2 3" xfId="5502"/>
    <cellStyle name="40% - 强调文字颜色 5 2 2 2 4 2" xfId="5503"/>
    <cellStyle name="标题 2 2 4 2" xfId="5504"/>
    <cellStyle name="常规 6 5 4 2 2 3 3" xfId="5505"/>
    <cellStyle name="40% - 强调文字颜色 6 2 11" xfId="5506"/>
    <cellStyle name="40% - 强调文字颜色 5 2 2 2 5 2" xfId="5507"/>
    <cellStyle name="标题 2 2 6" xfId="5508"/>
    <cellStyle name="40% - 强调文字颜色 5 2 2 2 7" xfId="5509"/>
    <cellStyle name="常规 5 5 3 2 4" xfId="5510"/>
    <cellStyle name="标题 2 2 6 2" xfId="5511"/>
    <cellStyle name="40% - 强调文字颜色 5 2 2 2 7 2" xfId="5512"/>
    <cellStyle name="强调文字颜色 4 2 3 3 5" xfId="5513"/>
    <cellStyle name="常规 36 3 2" xfId="5514"/>
    <cellStyle name="常规 41 3 2" xfId="5515"/>
    <cellStyle name="标题 2 2 7" xfId="5516"/>
    <cellStyle name="40% - 强调文字颜色 5 2 2 2 8" xfId="5517"/>
    <cellStyle name="常规 5 5 3 3 4" xfId="5518"/>
    <cellStyle name="强调文字颜色 4 2 3 3 5 2" xfId="5519"/>
    <cellStyle name="常规 36 3 2 2" xfId="5520"/>
    <cellStyle name="常规 41 3 2 2" xfId="5521"/>
    <cellStyle name="标题 2 2 7 2" xfId="5522"/>
    <cellStyle name="常规 2 5 2 6 2 3" xfId="5523"/>
    <cellStyle name="40% - 强调文字颜色 5 2 2 2 8 2" xfId="5524"/>
    <cellStyle name="40% - 强调文字颜色 5 2 2 2 8 3" xfId="5525"/>
    <cellStyle name="强调文字颜色 4 2 3 3 6" xfId="5526"/>
    <cellStyle name="常规 36 3 3" xfId="5527"/>
    <cellStyle name="常规 41 3 3" xfId="5528"/>
    <cellStyle name="标题 2 2 8" xfId="5529"/>
    <cellStyle name="40% - 强调文字颜色 5 2 2 2 9" xfId="5530"/>
    <cellStyle name="40% - 强调文字颜色 5 2 2 2 9 2" xfId="5531"/>
    <cellStyle name="40% - 强调文字颜色 5 2 2 2 9 3" xfId="5532"/>
    <cellStyle name="40% - 强调文字颜色 5 2 2 3" xfId="5533"/>
    <cellStyle name="40% - 强调文字颜色 5 2 2 3 2 3" xfId="5534"/>
    <cellStyle name="40% - 强调文字颜色 5 2 2 3 3 3" xfId="5535"/>
    <cellStyle name="40% - 强调文字颜色 5 2 2 3 5" xfId="5536"/>
    <cellStyle name="常规 2 10 5" xfId="5537"/>
    <cellStyle name="标题 4 2 2 3 2" xfId="5538"/>
    <cellStyle name="40% - 强调文字颜色 5 2 2 4" xfId="5539"/>
    <cellStyle name="常规 23 2 2 4 2 2" xfId="5540"/>
    <cellStyle name="40% - 强调文字颜色 5 2 2 4 5" xfId="5541"/>
    <cellStyle name="40% - 强调文字颜色 5 2 2 4 6" xfId="5542"/>
    <cellStyle name="常规 6 5 2 2 2 2 3 2 2" xfId="5543"/>
    <cellStyle name="常规 2 10 6" xfId="5544"/>
    <cellStyle name="标题 4 2 2 3 3" xfId="5545"/>
    <cellStyle name="常规 10 3 4 3 4 2" xfId="5546"/>
    <cellStyle name="40% - 强调文字颜色 5 2 2 5" xfId="5547"/>
    <cellStyle name="常规 6 8 2 4 2 2 2" xfId="5548"/>
    <cellStyle name="常规 6 6 2 2 2 2 6" xfId="5549"/>
    <cellStyle name="40% - 强调文字颜色 5 2 2 5 3 2" xfId="5550"/>
    <cellStyle name="常规 6 6 2 2 2 2 7" xfId="5551"/>
    <cellStyle name="40% - 强调文字颜色 5 2 2 5 3 3" xfId="5552"/>
    <cellStyle name="40% - 强调文字颜色 5 2 2 5 5" xfId="5553"/>
    <cellStyle name="40% - 强调文字颜色 5 2 2 5 6" xfId="5554"/>
    <cellStyle name="常规 6 5 2 2 2 2 3 3 2" xfId="5555"/>
    <cellStyle name="常规 2 2 3 4 2 5 2 2" xfId="5556"/>
    <cellStyle name="常规 10 3 4 3 4 3" xfId="5557"/>
    <cellStyle name="40% - 强调文字颜色 5 2 2 6" xfId="5558"/>
    <cellStyle name="40% - 强调文字颜色 5 2 2 6 2" xfId="5559"/>
    <cellStyle name="40% - 强调文字颜色 5 2 2 7" xfId="5560"/>
    <cellStyle name="40% - 强调文字颜色 5 2 2 7 2" xfId="5561"/>
    <cellStyle name="60% - 强调文字颜色 2 2 6 3 2" xfId="5562"/>
    <cellStyle name="40% - 强调文字颜色 5 2 2 8" xfId="5563"/>
    <cellStyle name="40% - 强调文字颜色 5 2 2 8 2" xfId="5564"/>
    <cellStyle name="常规 6 5 2 2 3 3 2 2" xfId="5565"/>
    <cellStyle name="60% - 强调文字颜色 2 2 6 3 3" xfId="5566"/>
    <cellStyle name="40% - 强调文字颜色 5 2 2 9" xfId="5567"/>
    <cellStyle name="60% - 强调文字颜色 6 2 8" xfId="5568"/>
    <cellStyle name="40% - 强调文字颜色 5 2 3" xfId="5569"/>
    <cellStyle name="常规 3 4 2 3 4 2" xfId="5570"/>
    <cellStyle name="40% - 强调文字颜色 5 2 3 10" xfId="5571"/>
    <cellStyle name="常规 3 2 2 4" xfId="5572"/>
    <cellStyle name="常规 6 5 3 10" xfId="5573"/>
    <cellStyle name="60% - 强调文字颜色 6 2 8 2" xfId="5574"/>
    <cellStyle name="常规 2 2 2 6 4 3" xfId="5575"/>
    <cellStyle name="常规 2 11 3" xfId="5576"/>
    <cellStyle name="40% - 强调文字颜色 5 2 3 2" xfId="5577"/>
    <cellStyle name="40% - 强调文字颜色 5 2 3 2 2" xfId="5578"/>
    <cellStyle name="60% - 强调文字颜色 3 2 2 5 2 2" xfId="5579"/>
    <cellStyle name="标题 3 2 3 2" xfId="5580"/>
    <cellStyle name="40% - 强调文字颜色 5 2 3 2 4 2" xfId="5581"/>
    <cellStyle name="60% - 强调文字颜色 3 2 2 5 2 3" xfId="5582"/>
    <cellStyle name="标题 3 2 3 3" xfId="5583"/>
    <cellStyle name="40% - 强调文字颜色 5 2 3 2 4 3" xfId="5584"/>
    <cellStyle name="常规 7 4 2 10 2" xfId="5585"/>
    <cellStyle name="60% - 强调文字颜色 3 2 2 5 3" xfId="5586"/>
    <cellStyle name="标题 3 2 4" xfId="5587"/>
    <cellStyle name="40% - 强调文字颜色 5 2 3 2 5" xfId="5588"/>
    <cellStyle name="60% - 强调文字颜色 3 2 2 5 4" xfId="5589"/>
    <cellStyle name="标题 3 2 5" xfId="5590"/>
    <cellStyle name="40% - 强调文字颜色 5 2 3 2 6" xfId="5591"/>
    <cellStyle name="40% - 强调文字颜色 5 2 3 3" xfId="5592"/>
    <cellStyle name="40% - 强调文字颜色 5 2 3 3 2" xfId="5593"/>
    <cellStyle name="40% - 强调文字颜色 5 2 3 3 2 3" xfId="5594"/>
    <cellStyle name="40% - 强调文字颜色 5 2 3 3 3 3" xfId="5595"/>
    <cellStyle name="40% - 强调文字颜色 5 2 3 3 4 2" xfId="5596"/>
    <cellStyle name="40% - 强调文字颜色 5 2 3 3 4 3" xfId="5597"/>
    <cellStyle name="常规 6 4 3 6 2 2 2" xfId="5598"/>
    <cellStyle name="40% - 强调文字颜色 5 2 3 3 5" xfId="5599"/>
    <cellStyle name="常规 6 6 5 2 3 2 2" xfId="5600"/>
    <cellStyle name="40% - 强调文字颜色 5 2 3 3 6" xfId="5601"/>
    <cellStyle name="常规 3 2 2 6" xfId="5602"/>
    <cellStyle name="常规 2 11 5" xfId="5603"/>
    <cellStyle name="标题 4 2 2 4 2" xfId="5604"/>
    <cellStyle name="40% - 强调文字颜色 5 2 3 4" xfId="5605"/>
    <cellStyle name="常规 10 3 4 3 5 2" xfId="5606"/>
    <cellStyle name="40% - 强调文字颜色 5 2 3 5" xfId="5607"/>
    <cellStyle name="40% - 强调文字颜色 5 2 3 5 2" xfId="5608"/>
    <cellStyle name="40% - 强调文字颜色 5 2 3 6" xfId="5609"/>
    <cellStyle name="40% - 强调文字颜色 5 2 3 6 2" xfId="5610"/>
    <cellStyle name="常规 6 5 2 10 2" xfId="5611"/>
    <cellStyle name="40% - 强调文字颜色 5 2 3 7" xfId="5612"/>
    <cellStyle name="60% - 强调文字颜色 6 2 3 2 2" xfId="5613"/>
    <cellStyle name="40% - 强调文字颜色 5 2 3 7 2" xfId="5614"/>
    <cellStyle name="60% - 强调文字颜色 6 2 3 2 2 2" xfId="5615"/>
    <cellStyle name="常规 7 2 4 4 2 4 3" xfId="5616"/>
    <cellStyle name="60% - 强调文字颜色 5 2 2 2 2 4" xfId="5617"/>
    <cellStyle name="40% - 强调文字颜色 5 2 3 8" xfId="5618"/>
    <cellStyle name="60% - 强调文字颜色 6 2 3 2 3" xfId="5619"/>
    <cellStyle name="常规 6 6 6 3 2 2" xfId="5620"/>
    <cellStyle name="60% - 强调文字颜色 2 2 6 4 2" xfId="5621"/>
    <cellStyle name="40% - 强调文字颜色 5 2 3 8 2" xfId="5622"/>
    <cellStyle name="60% - 强调文字颜色 6 2 3 2 3 2" xfId="5623"/>
    <cellStyle name="60% - 强调文字颜色 5 2 2 2 3 4" xfId="5624"/>
    <cellStyle name="40% - 强调文字颜色 5 2 3 9" xfId="5625"/>
    <cellStyle name="60% - 强调文字颜色 6 2 3 2 4" xfId="5626"/>
    <cellStyle name="常规 6 5 2 2 3 3 3 2" xfId="5627"/>
    <cellStyle name="60% - 强调文字颜色 2 2 6 4 3" xfId="5628"/>
    <cellStyle name="常规 3 2 3 4" xfId="5629"/>
    <cellStyle name="60% - 强调文字颜色 6 2 9 2" xfId="5630"/>
    <cellStyle name="常规 2 2 2 6 5 3" xfId="5631"/>
    <cellStyle name="常规 2 12 3" xfId="5632"/>
    <cellStyle name="常规 2 3 3 6 2 2 2" xfId="5633"/>
    <cellStyle name="40% - 强调文字颜色 5 2 4 2" xfId="5634"/>
    <cellStyle name="40% - 强调文字颜色 5 2 4 2 2" xfId="5635"/>
    <cellStyle name="标题 4 2 2" xfId="5636"/>
    <cellStyle name="40% - 强调文字颜色 5 2 4 2 3" xfId="5637"/>
    <cellStyle name="40% - 强调文字颜色 5 2 4 3" xfId="5638"/>
    <cellStyle name="40% - 强调文字颜色 5 2 4 3 2" xfId="5639"/>
    <cellStyle name="标题 4 3 2" xfId="5640"/>
    <cellStyle name="40% - 强调文字颜色 5 2 4 3 3" xfId="5641"/>
    <cellStyle name="常规 3 2 3 6" xfId="5642"/>
    <cellStyle name="常规 2 12 5" xfId="5643"/>
    <cellStyle name="标题 4 2 2 5 2" xfId="5644"/>
    <cellStyle name="40% - 强调文字颜色 5 2 4 4" xfId="5645"/>
    <cellStyle name="40% - 强调文字颜色 5 2 4 5" xfId="5646"/>
    <cellStyle name="60% - 强调文字颜色 1 2 2 2 5" xfId="5647"/>
    <cellStyle name="40% - 强调文字颜色 5 2 5 2" xfId="5648"/>
    <cellStyle name="常规 2 6 12" xfId="5649"/>
    <cellStyle name="60% - 强调文字颜色 1 2 2 2 5 2" xfId="5650"/>
    <cellStyle name="40% - 强调文字颜色 5 2 5 2 2" xfId="5651"/>
    <cellStyle name="标题 5 2 2" xfId="5652"/>
    <cellStyle name="40% - 强调文字颜色 5 2 5 2 3" xfId="5653"/>
    <cellStyle name="60% - 强调文字颜色 1 2 2 2 6" xfId="5654"/>
    <cellStyle name="40% - 强调文字颜色 5 2 5 3" xfId="5655"/>
    <cellStyle name="常规 3 2 4 6" xfId="5656"/>
    <cellStyle name="常规 2 13 5" xfId="5657"/>
    <cellStyle name="标题 4 2 2 6 2" xfId="5658"/>
    <cellStyle name="60% - 强调文字颜色 1 2 2 2 7" xfId="5659"/>
    <cellStyle name="40% - 强调文字颜色 5 2 5 4" xfId="5660"/>
    <cellStyle name="60% - 强调文字颜色 1 2 2 2 7 2" xfId="5661"/>
    <cellStyle name="40% - 强调文字颜色 5 2 5 4 2" xfId="5662"/>
    <cellStyle name="常规 7 2 3 3 2 2 3 2 2" xfId="5663"/>
    <cellStyle name="常规 6 7 3 2 8" xfId="5664"/>
    <cellStyle name="标题 5 4 2" xfId="5665"/>
    <cellStyle name="60% - 强调文字颜色 1 2 2 2 7 3" xfId="5666"/>
    <cellStyle name="40% - 强调文字颜色 5 2 5 4 3" xfId="5667"/>
    <cellStyle name="60% - 强调文字颜色 1 2 2 2 8" xfId="5668"/>
    <cellStyle name="40% - 强调文字颜色 5 2 5 5" xfId="5669"/>
    <cellStyle name="60% - 强调文字颜色 1 2 3 3 2" xfId="5670"/>
    <cellStyle name="40% - 强调文字颜色 5 2 6" xfId="5671"/>
    <cellStyle name="40% - 强调文字颜色 5 3" xfId="5672"/>
    <cellStyle name="常规 29_精炼厂物料盘点 _总表  _精炼厂物料盘点 " xfId="5673"/>
    <cellStyle name="40% - 强调文字颜色 5 3 2" xfId="5674"/>
    <cellStyle name="40% - 强调文字颜色 5 4" xfId="5675"/>
    <cellStyle name="40% - 强调文字颜色 5 4 2" xfId="5676"/>
    <cellStyle name="常规 6 2 2 2 2 7 2 2" xfId="5677"/>
    <cellStyle name="常规 4 2 9 2" xfId="5678"/>
    <cellStyle name="40% - 强调文字颜色 5 5" xfId="5679"/>
    <cellStyle name="常规 4 2 9 2 2" xfId="5680"/>
    <cellStyle name="40% - 强调文字颜色 5 5 2" xfId="5681"/>
    <cellStyle name="常规 4 2 9 3" xfId="5682"/>
    <cellStyle name="常规 6 9 2 3 4 2" xfId="5683"/>
    <cellStyle name="常规 4 2 3 2 2 3 2" xfId="5684"/>
    <cellStyle name="40% - 强调文字颜色 5 6" xfId="5685"/>
    <cellStyle name="常规 4 5 2 2 3 2 2" xfId="5686"/>
    <cellStyle name="常规 10 10 2 4" xfId="5687"/>
    <cellStyle name="常规 7 3 3 3 4 3 2 3" xfId="5688"/>
    <cellStyle name="常规 6 9 2 3 4 2 2" xfId="5689"/>
    <cellStyle name="常规 4 2 5 2 2 5" xfId="5690"/>
    <cellStyle name="常规 4 2 3 2 2 3 2 2" xfId="5691"/>
    <cellStyle name="40% - 强调文字颜色 5 6 2" xfId="5692"/>
    <cellStyle name="常规 2 2 3 2 2 9" xfId="5693"/>
    <cellStyle name="常规 6 2 4 2 6 2 2" xfId="5694"/>
    <cellStyle name="40% - 强调文字颜色 6 10 2" xfId="5695"/>
    <cellStyle name="常规 6 9 4 2 2" xfId="5696"/>
    <cellStyle name="40% - 强调文字颜色 6 2" xfId="5697"/>
    <cellStyle name="常规 6 5 4 2 2 3 2" xfId="5698"/>
    <cellStyle name="40% - 强调文字颜色 6 2 10" xfId="5699"/>
    <cellStyle name="常规 6 6 3 3 2 7" xfId="5700"/>
    <cellStyle name="常规 2 2 4 4 2 2 3" xfId="5701"/>
    <cellStyle name="40% - 强调文字颜色 6 2 11 2" xfId="5702"/>
    <cellStyle name="标题 2 2 4 2 2" xfId="5703"/>
    <cellStyle name="常规 39 3 6 2" xfId="5704"/>
    <cellStyle name="60% - 强调文字颜色 2 2 6" xfId="5705"/>
    <cellStyle name="常规 2 2 4 4 2 3 3" xfId="5706"/>
    <cellStyle name="40% - 强调文字颜色 6 2 12 2" xfId="5707"/>
    <cellStyle name="60% - 强调文字颜色 4 2 2 5 3 3" xfId="5708"/>
    <cellStyle name="40% - 强调文字颜色 6 2 14" xfId="5709"/>
    <cellStyle name="常规 2 2 4 4 2 5 3" xfId="5710"/>
    <cellStyle name="40% - 强调文字颜色 6 2 14 2" xfId="5711"/>
    <cellStyle name="常规 6 9 4 2 2 2" xfId="5712"/>
    <cellStyle name="40% - 强调文字颜色 6 2 2" xfId="5713"/>
    <cellStyle name="常规 5 6 2 2 2 3" xfId="5714"/>
    <cellStyle name="检查单元格 2 2 4 5 2" xfId="5715"/>
    <cellStyle name="常规 10 2 2 3 2 2 4" xfId="5716"/>
    <cellStyle name="常规 5 2 2 5 4 2" xfId="5717"/>
    <cellStyle name="常规 28 2 4 2 2" xfId="5718"/>
    <cellStyle name="常规 33 2 4 2 2" xfId="5719"/>
    <cellStyle name="40% - 强调文字颜色 6 2 2 10 2" xfId="5720"/>
    <cellStyle name="常规 5 2 2 5 5" xfId="5721"/>
    <cellStyle name="常规 28 2 4 3" xfId="5722"/>
    <cellStyle name="常规 33 2 4 3" xfId="5723"/>
    <cellStyle name="40% - 强调文字颜色 6 2 2 11" xfId="5724"/>
    <cellStyle name="常规 5 2 2 5 5 2" xfId="5725"/>
    <cellStyle name="40% - 强调文字颜色 6 2 2 11 2" xfId="5726"/>
    <cellStyle name="常规 6 9 4 2 2 2 2" xfId="5727"/>
    <cellStyle name="常规 4 3 4" xfId="5728"/>
    <cellStyle name="40% - 强调文字颜色 6 2 2 2" xfId="5729"/>
    <cellStyle name="40% - 强调文字颜色 6 2 2 2 10" xfId="5730"/>
    <cellStyle name="常规 4 3 4 2" xfId="5731"/>
    <cellStyle name="40% - 强调文字颜色 6 2 2 2 2" xfId="5732"/>
    <cellStyle name="常规 7 2 2 3 2 3 4" xfId="5733"/>
    <cellStyle name="常规 4 3 4 2 2" xfId="5734"/>
    <cellStyle name="40% - 强调文字颜色 6 2 2 2 2 2" xfId="5735"/>
    <cellStyle name="常规 7 2 2 3 2 3 5" xfId="5736"/>
    <cellStyle name="常规 4 3 4 2 3" xfId="5737"/>
    <cellStyle name="40% - 强调文字颜色 6 2 2 2 2 3" xfId="5738"/>
    <cellStyle name="常规 4 3 4 2 3 2" xfId="5739"/>
    <cellStyle name="常规 2 3 2 2 3 6" xfId="5740"/>
    <cellStyle name="40% - 强调文字颜色 6 2 2 2 2 3 2" xfId="5741"/>
    <cellStyle name="常规 4 3 4 2 3 3" xfId="5742"/>
    <cellStyle name="常规 2 3 2 2 3 7" xfId="5743"/>
    <cellStyle name="40% - 强调文字颜色 6 2 2 2 2 3 3" xfId="5744"/>
    <cellStyle name="常规 4 3 4 2 4 2" xfId="5745"/>
    <cellStyle name="常规 2 3 2 2 4 6" xfId="5746"/>
    <cellStyle name="40% - 强调文字颜色 6 2 2 2 2 4 2" xfId="5747"/>
    <cellStyle name="常规 4 3 4 2 4 3" xfId="5748"/>
    <cellStyle name="常规 2 3 2 2 4 7" xfId="5749"/>
    <cellStyle name="40% - 强调文字颜色 6 2 2 2 2 4 3" xfId="5750"/>
    <cellStyle name="常规 4 3 4 3 2 3" xfId="5751"/>
    <cellStyle name="常规 2 3 2 3 2 7" xfId="5752"/>
    <cellStyle name="40% - 强调文字颜色 6 2 2 2 3 2 3" xfId="5753"/>
    <cellStyle name="标题 1 2 2 7" xfId="5754"/>
    <cellStyle name="常规 4 3 4 3 5" xfId="5755"/>
    <cellStyle name="常规 2 9 3 3 2" xfId="5756"/>
    <cellStyle name="40% - 强调文字颜色 6 2 2 2 3 5" xfId="5757"/>
    <cellStyle name="常规 4 3 4 4 2" xfId="5758"/>
    <cellStyle name="40% - 强调文字颜色 6 2 2 2 4 2" xfId="5759"/>
    <cellStyle name="常规 4 3 4 4 3" xfId="5760"/>
    <cellStyle name="40% - 强调文字颜色 6 2 2 2 4 3" xfId="5761"/>
    <cellStyle name="常规 4 3 4 5" xfId="5762"/>
    <cellStyle name="常规 6 11 8 2 2" xfId="5763"/>
    <cellStyle name="40% - 强调文字颜色 6 2 2 2 5" xfId="5764"/>
    <cellStyle name="60% - 强调文字颜色 6 2 2 2 2 2" xfId="5765"/>
    <cellStyle name="常规 4 3 4 6" xfId="5766"/>
    <cellStyle name="40% - 强调文字颜色 6 2 2 2 6" xfId="5767"/>
    <cellStyle name="60% - 强调文字颜色 6 2 2 2 2 2 2" xfId="5768"/>
    <cellStyle name="常规 4 3 4 6 2" xfId="5769"/>
    <cellStyle name="40% - 强调文字颜色 6 2 2 2 6 2" xfId="5770"/>
    <cellStyle name="60% - 强调文字颜色 6 2 2 2 2 3" xfId="5771"/>
    <cellStyle name="60% - 强调文字颜色 4 2 2 2 2 3 2" xfId="5772"/>
    <cellStyle name="常规 4 3 4 7" xfId="5773"/>
    <cellStyle name="40% - 强调文字颜色 6 2 2 2 7" xfId="5774"/>
    <cellStyle name="60% - 强调文字颜色 6 2 2 2 2 3 2" xfId="5775"/>
    <cellStyle name="常规 4 3 4 7 2" xfId="5776"/>
    <cellStyle name="40% - 强调文字颜色 6 2 2 2 7 2" xfId="5777"/>
    <cellStyle name="60% - 强调文字颜色 6 2 2 2 2 4" xfId="5778"/>
    <cellStyle name="60% - 强调文字颜色 4 2 2 2 2 3 3" xfId="5779"/>
    <cellStyle name="常规 4 3 4 8" xfId="5780"/>
    <cellStyle name="40% - 强调文字颜色 6 2 2 2 8" xfId="5781"/>
    <cellStyle name="60% - 强调文字颜色 6 2 2 2 2 4 2" xfId="5782"/>
    <cellStyle name="40% - 强调文字颜色 6 2 2 2 8 2" xfId="5783"/>
    <cellStyle name="60% - 强调文字颜色 6 2 2 2 2 4 3" xfId="5784"/>
    <cellStyle name="常规 6 2 2 3 3 2 2 2" xfId="5785"/>
    <cellStyle name="40% - 强调文字颜色 6 2 2 2 8 3" xfId="5786"/>
    <cellStyle name="60% - 强调文字颜色 6 2 2 2 2 5" xfId="5787"/>
    <cellStyle name="常规 15 3 2 3 2" xfId="5788"/>
    <cellStyle name="常规 20 3 2 3 2" xfId="5789"/>
    <cellStyle name="常规 2 2 2 4 4 2 2 2" xfId="5790"/>
    <cellStyle name="40% - 强调文字颜色 6 2 2 2 9" xfId="5791"/>
    <cellStyle name="常规 6" xfId="5792"/>
    <cellStyle name="40% - 强调文字颜色 6 2 2 2 9 2" xfId="5793"/>
    <cellStyle name="常规 7" xfId="5794"/>
    <cellStyle name="40% - 强调文字颜色 6 2 2 2 9 3" xfId="5795"/>
    <cellStyle name="常规 6 7 3 2 8 2" xfId="5796"/>
    <cellStyle name="标题 5 4 2 2" xfId="5797"/>
    <cellStyle name="常规 4 3 5" xfId="5798"/>
    <cellStyle name="40% - 强调文字颜色 6 2 2 3" xfId="5799"/>
    <cellStyle name="常规 7 10 4 2 2" xfId="5800"/>
    <cellStyle name="常规 6 7 5 3 3" xfId="5801"/>
    <cellStyle name="60% - 强调文字颜色 2 2 2 4 5" xfId="5802"/>
    <cellStyle name="常规 4 3 5 2 2" xfId="5803"/>
    <cellStyle name="40% - 强调文字颜色 6 2 2 3 2 2" xfId="5804"/>
    <cellStyle name="常规 4 3 5 3" xfId="5805"/>
    <cellStyle name="40% - 强调文字颜色 6 2 2 3 3" xfId="5806"/>
    <cellStyle name="常规 6 7 5 4 3" xfId="5807"/>
    <cellStyle name="60% - 强调文字颜色 2 2 2 5 5" xfId="5808"/>
    <cellStyle name="常规 4 3 5 3 2" xfId="5809"/>
    <cellStyle name="40% - 强调文字颜色 6 2 2 3 3 2" xfId="5810"/>
    <cellStyle name="常规 10 2 2 3 2 2" xfId="5811"/>
    <cellStyle name="60% - 强调文字颜色 2 2 2 10" xfId="5812"/>
    <cellStyle name="常规 4 3 5 4" xfId="5813"/>
    <cellStyle name="40% - 强调文字颜色 6 2 2 3 4" xfId="5814"/>
    <cellStyle name="常规 4 3 5 5" xfId="5815"/>
    <cellStyle name="40% - 强调文字颜色 6 2 2 3 5" xfId="5816"/>
    <cellStyle name="常规 4 3 6" xfId="5817"/>
    <cellStyle name="常规 3 2 3 4 2 3 2 2" xfId="5818"/>
    <cellStyle name="常规 2 5 2 4 6 2" xfId="5819"/>
    <cellStyle name="40% - 强调文字颜色 6 2 2 4" xfId="5820"/>
    <cellStyle name="常规 6 7 6 3 3" xfId="5821"/>
    <cellStyle name="60% - 强调文字颜色 3 2 6 5" xfId="5822"/>
    <cellStyle name="常规 4 3 6 2 2" xfId="5823"/>
    <cellStyle name="40% - 强调文字颜色 6 2 2 4 2 2" xfId="5824"/>
    <cellStyle name="60% - 强调文字颜色 3 2 6 6" xfId="5825"/>
    <cellStyle name="常规 4 3 6 2 3" xfId="5826"/>
    <cellStyle name="40% - 强调文字颜色 6 2 2 4 2 3" xfId="5827"/>
    <cellStyle name="常规 4 3 6 3" xfId="5828"/>
    <cellStyle name="40% - 强调文字颜色 6 2 2 4 3" xfId="5829"/>
    <cellStyle name="常规 4 3 6 4" xfId="5830"/>
    <cellStyle name="40% - 强调文字颜色 6 2 2 4 4" xfId="5831"/>
    <cellStyle name="常规 4 3 6 5" xfId="5832"/>
    <cellStyle name="常规 3 3 2 3 3 2 2" xfId="5833"/>
    <cellStyle name="40% - 强调文字颜色 6 2 2 4 5" xfId="5834"/>
    <cellStyle name="60% - 强调文字颜色 6 2 2 2 4 2" xfId="5835"/>
    <cellStyle name="40% - 强调文字颜色 6 2 2 4 6" xfId="5836"/>
    <cellStyle name="常规 6 5 2 2 3 2 3 2 2" xfId="5837"/>
    <cellStyle name="常规 4 3 6 6" xfId="5838"/>
    <cellStyle name="常规 3 3 2 3 3 2 3" xfId="5839"/>
    <cellStyle name="常规 4 3 7" xfId="5840"/>
    <cellStyle name="常规 2 5 2 4 6 3" xfId="5841"/>
    <cellStyle name="40% - 强调文字颜色 6 2 2 5" xfId="5842"/>
    <cellStyle name="常规 5 9 2 2" xfId="5843"/>
    <cellStyle name="60% - 强调文字颜色 2 2 2 2 2 4 3" xfId="5844"/>
    <cellStyle name="常规 4 3 7 2 2" xfId="5845"/>
    <cellStyle name="40% - 强调文字颜色 6 2 2 5 2 2" xfId="5846"/>
    <cellStyle name="40% - 强调文字颜色 6 2 2 5 2 3" xfId="5847"/>
    <cellStyle name="常规 4 3 7 3" xfId="5848"/>
    <cellStyle name="常规 6 9 2 4 2 2" xfId="5849"/>
    <cellStyle name="40% - 强调文字颜色 6 2 2 5 3" xfId="5850"/>
    <cellStyle name="常规 6 9 2 4 2 2 2" xfId="5851"/>
    <cellStyle name="40% - 强调文字颜色 6 2 2 5 3 2" xfId="5852"/>
    <cellStyle name="强调文字颜色 3 2 3 10 2" xfId="5853"/>
    <cellStyle name="差 2" xfId="5854"/>
    <cellStyle name="40% - 强调文字颜色 6 2 2 5 3 3" xfId="5855"/>
    <cellStyle name="常规 6 9 2 4 2 3" xfId="5856"/>
    <cellStyle name="40% - 强调文字颜色 6 2 2 5 4" xfId="5857"/>
    <cellStyle name="40% - 强调文字颜色 6 2 2 5 4 2" xfId="5858"/>
    <cellStyle name="40% - 强调文字颜色 6 2 2 5 4 3" xfId="5859"/>
    <cellStyle name="常规 3 3 2 3 3 3 2" xfId="5860"/>
    <cellStyle name="40% - 强调文字颜色 6 2 2 5 5" xfId="5861"/>
    <cellStyle name="60% - 强调文字颜色 6 2 2 2 5 2" xfId="5862"/>
    <cellStyle name="常规 3 3 2 3 3 3 3" xfId="5863"/>
    <cellStyle name="40% - 强调文字颜色 6 2 2 5 6" xfId="5864"/>
    <cellStyle name="常规 4 3 8" xfId="5865"/>
    <cellStyle name="常规 2 2 3 4 3 5 2 2" xfId="5866"/>
    <cellStyle name="40% - 强调文字颜色 6 2 2 6" xfId="5867"/>
    <cellStyle name="常规 4 3 8 2" xfId="5868"/>
    <cellStyle name="40% - 强调文字颜色 6 2 2 6 2" xfId="5869"/>
    <cellStyle name="60% - 强调文字颜色 5 2 3" xfId="5870"/>
    <cellStyle name="40% - 强调文字颜色 6 2 2 8 2" xfId="5871"/>
    <cellStyle name="40% - 强调文字颜色 6 2 2 9" xfId="5872"/>
    <cellStyle name="40% - 强调文字颜色 6 2 2 9 2" xfId="5873"/>
    <cellStyle name="40% - 强调文字颜色 6 2 3 10" xfId="5874"/>
    <cellStyle name="常规 4 4 4 2" xfId="5875"/>
    <cellStyle name="常规 4 2 2 4 2 5 3" xfId="5876"/>
    <cellStyle name="40% - 强调文字颜色 6 2 3 2 2" xfId="5877"/>
    <cellStyle name="常规 4 4 4 4 3" xfId="5878"/>
    <cellStyle name="40% - 强调文字颜色 6 2 3 2 4 3" xfId="5879"/>
    <cellStyle name="标题 1 2 2 3 2 2" xfId="5880"/>
    <cellStyle name="60% - 强调文字颜色 4 2 2 5 2 3" xfId="5881"/>
    <cellStyle name="60% - 强调文字颜色 4 2 2 5 3" xfId="5882"/>
    <cellStyle name="常规 2 9 2 3 7 2" xfId="5883"/>
    <cellStyle name="常规 4 4 4 5" xfId="5884"/>
    <cellStyle name="40% - 强调文字颜色 6 2 3 2 5" xfId="5885"/>
    <cellStyle name="60% - 强调文字颜色 6 2 2 3 2 2" xfId="5886"/>
    <cellStyle name="常规 2 2 5 4 3 2" xfId="5887"/>
    <cellStyle name="60% - 强调文字颜色 4 2 2 5 4" xfId="5888"/>
    <cellStyle name="常规 6 7 2 2 3 2 2 2" xfId="5889"/>
    <cellStyle name="常规 6 6 6" xfId="5890"/>
    <cellStyle name="60% - 强调文字颜色 4 2 2 10" xfId="5891"/>
    <cellStyle name="常规 4 4 4 6" xfId="5892"/>
    <cellStyle name="40% - 强调文字颜色 6 2 3 2 6" xfId="5893"/>
    <cellStyle name="常规 4 4 5" xfId="5894"/>
    <cellStyle name="40% - 强调文字颜色 6 2 3 3" xfId="5895"/>
    <cellStyle name="常规 4 4 5 2" xfId="5896"/>
    <cellStyle name="常规 10 3 2 2 3" xfId="5897"/>
    <cellStyle name="40% - 强调文字颜色 6 2 3 3 2" xfId="5898"/>
    <cellStyle name="常规 4 4 5 2 2" xfId="5899"/>
    <cellStyle name="常规 10 3 2 2 3 2" xfId="5900"/>
    <cellStyle name="40% - 强调文字颜色 6 2 3 3 2 2" xfId="5901"/>
    <cellStyle name="常规 10 3 2 2 3 3" xfId="5902"/>
    <cellStyle name="40% - 强调文字颜色 6 2 3 3 2 3" xfId="5903"/>
    <cellStyle name="常规 4 4 5 3" xfId="5904"/>
    <cellStyle name="常规 10 3 2 2 4" xfId="5905"/>
    <cellStyle name="40% - 强调文字颜色 6 2 3 3 3" xfId="5906"/>
    <cellStyle name="常规 10 3 2 2 4 2" xfId="5907"/>
    <cellStyle name="40% - 强调文字颜色 6 2 3 3 3 2" xfId="5908"/>
    <cellStyle name="常规 10 3 2 2 4 3" xfId="5909"/>
    <cellStyle name="40% - 强调文字颜色 6 2 3 3 3 3" xfId="5910"/>
    <cellStyle name="常规 10 3 2 2 5 3" xfId="5911"/>
    <cellStyle name="40% - 强调文字颜色 6 2 3 3 4 3" xfId="5912"/>
    <cellStyle name="常规 4 4 6" xfId="5913"/>
    <cellStyle name="40% - 强调文字颜色 6 2 3 4" xfId="5914"/>
    <cellStyle name="常规 4 4 6 2" xfId="5915"/>
    <cellStyle name="常规 10 3 2 3 3" xfId="5916"/>
    <cellStyle name="40% - 强调文字颜色 6 2 3 4 2" xfId="5917"/>
    <cellStyle name="常规 4 4 6 3" xfId="5918"/>
    <cellStyle name="常规 10 3 2 3 4" xfId="5919"/>
    <cellStyle name="40% - 强调文字颜色 6 2 3 4 3" xfId="5920"/>
    <cellStyle name="常规 4 4 7" xfId="5921"/>
    <cellStyle name="40% - 强调文字颜色 6 2 3 5" xfId="5922"/>
    <cellStyle name="常规 4 4 7 2" xfId="5923"/>
    <cellStyle name="常规 10 3 2 4 3" xfId="5924"/>
    <cellStyle name="40% - 强调文字颜色 6 2 3 5 2" xfId="5925"/>
    <cellStyle name="60% - 强调文字颜色 5 2 2 7" xfId="5926"/>
    <cellStyle name="常规 4 4 8" xfId="5927"/>
    <cellStyle name="40% - 强调文字颜色 6 2 3 6" xfId="5928"/>
    <cellStyle name="常规 4 4 8 2" xfId="5929"/>
    <cellStyle name="常规 10 3 2 5 3" xfId="5930"/>
    <cellStyle name="40% - 强调文字颜色 6 2 3 6 2" xfId="5931"/>
    <cellStyle name="60% - 强调文字颜色 5 2 3 7" xfId="5932"/>
    <cellStyle name="常规 4 4 9 2" xfId="5933"/>
    <cellStyle name="常规 10 3 2 6 3" xfId="5934"/>
    <cellStyle name="40% - 强调文字颜色 6 2 3 7 2" xfId="5935"/>
    <cellStyle name="60% - 强调文字颜色 6 2 3" xfId="5936"/>
    <cellStyle name="常规 10 3 2 7 3" xfId="5937"/>
    <cellStyle name="40% - 强调文字颜色 6 2 3 8 2" xfId="5938"/>
    <cellStyle name="40% - 强调文字颜色 6 2 3 9" xfId="5939"/>
    <cellStyle name="40% - 强调文字颜色 6 2 3 9 2" xfId="5940"/>
    <cellStyle name="40% - 强调文字颜色 6 2 3 9 3" xfId="5941"/>
    <cellStyle name="常规 4 2 3 2 4 5 2" xfId="5942"/>
    <cellStyle name="常规 2 3 3 7 2 2" xfId="5943"/>
    <cellStyle name="40% - 强调文字颜色 6 2 4" xfId="5944"/>
    <cellStyle name="常规 4 5 4 2" xfId="5945"/>
    <cellStyle name="40% - 强调文字颜色 6 2 4 2 2" xfId="5946"/>
    <cellStyle name="常规 4 5 5" xfId="5947"/>
    <cellStyle name="40% - 强调文字颜色 6 2 4 3" xfId="5948"/>
    <cellStyle name="常规 4 2 3 5 2" xfId="5949"/>
    <cellStyle name="常规 10 2 10" xfId="5950"/>
    <cellStyle name="常规 4 5 5 2" xfId="5951"/>
    <cellStyle name="常规 10 3 3 2 3" xfId="5952"/>
    <cellStyle name="40% - 强调文字颜色 6 2 4 3 2" xfId="5953"/>
    <cellStyle name="常规 4 5 6" xfId="5954"/>
    <cellStyle name="40% - 强调文字颜色 6 2 4 4" xfId="5955"/>
    <cellStyle name="常规 4 5 7" xfId="5956"/>
    <cellStyle name="40% - 强调文字颜色 6 2 4 5" xfId="5957"/>
    <cellStyle name="常规 4 6 4" xfId="5958"/>
    <cellStyle name="40% - 强调文字颜色 6 2 5 2" xfId="5959"/>
    <cellStyle name="常规 4 6 4 2" xfId="5960"/>
    <cellStyle name="40% - 强调文字颜色 6 2 5 2 2" xfId="5961"/>
    <cellStyle name="常规 4 6 5" xfId="5962"/>
    <cellStyle name="40% - 强调文字颜色 6 2 5 3" xfId="5963"/>
    <cellStyle name="常规 4 6 5 2" xfId="5964"/>
    <cellStyle name="常规 10 3 4 2 3" xfId="5965"/>
    <cellStyle name="40% - 强调文字颜色 6 2 5 3 2" xfId="5966"/>
    <cellStyle name="常规 4 6 6" xfId="5967"/>
    <cellStyle name="40% - 强调文字颜色 6 2 5 4" xfId="5968"/>
    <cellStyle name="常规 4 6 6 2" xfId="5969"/>
    <cellStyle name="常规 10 3 4 3 3" xfId="5970"/>
    <cellStyle name="40% - 强调文字颜色 6 2 5 4 2" xfId="5971"/>
    <cellStyle name="常规 4 6 7" xfId="5972"/>
    <cellStyle name="40% - 强调文字颜色 6 2 5 5" xfId="5973"/>
    <cellStyle name="常规 4 6 8" xfId="5974"/>
    <cellStyle name="40% - 强调文字颜色 6 2 5 6" xfId="5975"/>
    <cellStyle name="常规 10 2 2 2 2 2 3" xfId="5976"/>
    <cellStyle name="常规 4 7 4 3" xfId="5977"/>
    <cellStyle name="40% - 强调文字颜色 6 2 6 2 3" xfId="5978"/>
    <cellStyle name="常规 10 2 2 2 2 3 3" xfId="5979"/>
    <cellStyle name="常规 4 7 5 3" xfId="5980"/>
    <cellStyle name="40% - 强调文字颜色 6 2 6 3 3" xfId="5981"/>
    <cellStyle name="常规 10 2 2 2 2 4 3" xfId="5982"/>
    <cellStyle name="常规 4 7 6 3" xfId="5983"/>
    <cellStyle name="40% - 强调文字颜色 6 2 6 4 3" xfId="5984"/>
    <cellStyle name="常规 2 2 5 2 4 3" xfId="5985"/>
    <cellStyle name="常规 10 2 2 2 2 5" xfId="5986"/>
    <cellStyle name="常规 4 7 7" xfId="5987"/>
    <cellStyle name="40% - 强调文字颜色 6 2 6 5" xfId="5988"/>
    <cellStyle name="常规 10 2 2 2 2 6" xfId="5989"/>
    <cellStyle name="常规 4 7 8" xfId="5990"/>
    <cellStyle name="40% - 强调文字颜色 6 2 6 6" xfId="5991"/>
    <cellStyle name="常规 6 9 4 2 3" xfId="5992"/>
    <cellStyle name="40% - 强调文字颜色 6 3" xfId="5993"/>
    <cellStyle name="常规 6 9 4 2 3 2" xfId="5994"/>
    <cellStyle name="40% - 强调文字颜色 6 3 2" xfId="5995"/>
    <cellStyle name="60% - 强调文字颜色 4 2 2" xfId="5996"/>
    <cellStyle name="常规 6 9 4 2 4" xfId="5997"/>
    <cellStyle name="常规 6 3 2 2 2 4 2 2 2" xfId="5998"/>
    <cellStyle name="40% - 强调文字颜色 6 4" xfId="5999"/>
    <cellStyle name="60% - 强调文字颜色 4 2 2 2" xfId="6000"/>
    <cellStyle name="常规 6 9 4 2 4 2" xfId="6001"/>
    <cellStyle name="40% - 强调文字颜色 6 4 2" xfId="6002"/>
    <cellStyle name="60% - 强调文字颜色 4 2 3" xfId="6003"/>
    <cellStyle name="常规 6 9 4 2 5" xfId="6004"/>
    <cellStyle name="常规 12 10 2" xfId="6005"/>
    <cellStyle name="40% - 强调文字颜色 6 5" xfId="6006"/>
    <cellStyle name="60% - 强调文字颜色 4 2 3 2" xfId="6007"/>
    <cellStyle name="常规 6 9 4 2 5 2" xfId="6008"/>
    <cellStyle name="40% - 强调文字颜色 6 5 2" xfId="6009"/>
    <cellStyle name="60% - 强调文字颜色 4 2 4" xfId="6010"/>
    <cellStyle name="常规 6 9 4 2 6" xfId="6011"/>
    <cellStyle name="常规 6 9 2 3 5 2" xfId="6012"/>
    <cellStyle name="常规 4 2 3 2 2 4 2" xfId="6013"/>
    <cellStyle name="40% - 强调文字颜色 6 6" xfId="6014"/>
    <cellStyle name="60% - 强调文字颜色 4 2 4 2" xfId="6015"/>
    <cellStyle name="常规 4 2 3 2 2 4 2 2" xfId="6016"/>
    <cellStyle name="40% - 强调文字颜色 6 6 2" xfId="6017"/>
    <cellStyle name="常规 2 2 3 3 2 9" xfId="6018"/>
    <cellStyle name="常规 3 2 2 3 2 2 2 2 3" xfId="6019"/>
    <cellStyle name="60% - 强调文字颜色 5 2 2 3 5" xfId="6020"/>
    <cellStyle name="60% - 强调文字颜色 3 2 2 2 3 3 2" xfId="6021"/>
    <cellStyle name="60% - 强调文字颜色 1 2 11" xfId="6022"/>
    <cellStyle name="60% - 强调文字颜色 1 2 2 10" xfId="6023"/>
    <cellStyle name="常规 7 2 3 7 3 2 2" xfId="6024"/>
    <cellStyle name="60% - 强调文字颜色 1 2 2 2 2" xfId="6025"/>
    <cellStyle name="60% - 强调文字颜色 1 2 2 2 2 2" xfId="6026"/>
    <cellStyle name="60% - 强调文字颜色 1 2 2 2 2 2 3" xfId="6027"/>
    <cellStyle name="常规 9 3 2 2 3 2" xfId="6028"/>
    <cellStyle name="60% - 强调文字颜色 1 2 2 2 2 3" xfId="6029"/>
    <cellStyle name="常规 3 2 2 5 7 2" xfId="6030"/>
    <cellStyle name="常规 9 3 2 2 3 2 2" xfId="6031"/>
    <cellStyle name="60% - 强调文字颜色 1 2 2 2 2 3 2" xfId="6032"/>
    <cellStyle name="常规 9 3 2 2 3 2 3" xfId="6033"/>
    <cellStyle name="60% - 强调文字颜色 1 2 2 2 2 3 3" xfId="6034"/>
    <cellStyle name="60% - 强调文字颜色 2 2 3 2 2 2" xfId="6035"/>
    <cellStyle name="60% - 强调文字颜色 3 2 4 2 2" xfId="6036"/>
    <cellStyle name="常规 9 3 2 2 3 3" xfId="6037"/>
    <cellStyle name="60% - 强调文字颜色 1 2 2 2 2 4" xfId="6038"/>
    <cellStyle name="常规 9 3 2 2 3 5" xfId="6039"/>
    <cellStyle name="60% - 强调文字颜色 1 2 2 2 2 6" xfId="6040"/>
    <cellStyle name="常规 9 3 2 2 3 3 2" xfId="6041"/>
    <cellStyle name="60% - 强调文字颜色 1 2 2 2 2 4 2" xfId="6042"/>
    <cellStyle name="常规 9 3 2 2 3 3 3" xfId="6043"/>
    <cellStyle name="60% - 强调文字颜色 1 2 2 2 2 4 3" xfId="6044"/>
    <cellStyle name="60% - 强调文字颜色 2 2 3 2 2 3" xfId="6045"/>
    <cellStyle name="60% - 强调文字颜色 3 2 4 2 3" xfId="6046"/>
    <cellStyle name="常规 9 3 2 2 3 4" xfId="6047"/>
    <cellStyle name="60% - 强调文字颜色 1 2 2 2 2 5" xfId="6048"/>
    <cellStyle name="60% - 强调文字颜色 1 2 2 2 3" xfId="6049"/>
    <cellStyle name="常规 2 6 2 3 4 2" xfId="6050"/>
    <cellStyle name="60% - 强调文字颜色 1 2 2 2 3 2" xfId="6051"/>
    <cellStyle name="常规 2 6 2 3 4 2 2" xfId="6052"/>
    <cellStyle name="常规 2 8 2 6 2 3" xfId="6053"/>
    <cellStyle name="常规 2 2 3 8" xfId="6054"/>
    <cellStyle name="60% - 强调文字颜色 1 2 2 2 3 2 2" xfId="6055"/>
    <cellStyle name="常规 2 2 3 9" xfId="6056"/>
    <cellStyle name="60% - 强调文字颜色 1 2 2 2 3 2 3" xfId="6057"/>
    <cellStyle name="常规 2 3 3 2 2 6 2 2" xfId="6058"/>
    <cellStyle name="常规 9 3 2 2 4 2" xfId="6059"/>
    <cellStyle name="60% - 强调文字颜色 1 2 2 2 3 3" xfId="6060"/>
    <cellStyle name="常规 6 4 3 2 4 2 2 2" xfId="6061"/>
    <cellStyle name="常规 2 2 4 9" xfId="6062"/>
    <cellStyle name="60% - 强调文字颜色 1 2 2 2 3 3 3" xfId="6063"/>
    <cellStyle name="60% - 强调文字颜色 2 2 3 2 3 2" xfId="6064"/>
    <cellStyle name="60% - 强调文字颜色 3 2 4 3 2" xfId="6065"/>
    <cellStyle name="常规 9 3 2 2 4 3" xfId="6066"/>
    <cellStyle name="60% - 强调文字颜色 1 2 2 2 3 4" xfId="6067"/>
    <cellStyle name="常规 2 2 5 9" xfId="6068"/>
    <cellStyle name="60% - 强调文字颜色 1 2 2 2 3 4 3" xfId="6069"/>
    <cellStyle name="60% - 强调文字颜色 2 2 3 2 3 3" xfId="6070"/>
    <cellStyle name="60% - 强调文字颜色 3 2 4 3 3" xfId="6071"/>
    <cellStyle name="60% - 强调文字颜色 1 2 2 2 3 5" xfId="6072"/>
    <cellStyle name="60% - 强调文字颜色 1 2 2 2 3 6" xfId="6073"/>
    <cellStyle name="60% - 强调文字颜色 1 2 2 2 4" xfId="6074"/>
    <cellStyle name="常规 2 6 2 3 4 3" xfId="6075"/>
    <cellStyle name="60% - 强调文字颜色 1 2 2 2 4 2" xfId="6076"/>
    <cellStyle name="常规 9 3 2 2 5 2" xfId="6077"/>
    <cellStyle name="60% - 强调文字颜色 1 2 2 2 4 3" xfId="6078"/>
    <cellStyle name="常规 5 5 2 6" xfId="6079"/>
    <cellStyle name="常规 5 2 2 3 2 4" xfId="6080"/>
    <cellStyle name="60% - 强调文字颜色 1 2 2 2 8 2" xfId="6081"/>
    <cellStyle name="常规 6 2 3 3 2 3" xfId="6082"/>
    <cellStyle name="标题 5 5 2" xfId="6083"/>
    <cellStyle name="常规 5 5 2 7" xfId="6084"/>
    <cellStyle name="常规 5 2 2 3 2 5" xfId="6085"/>
    <cellStyle name="60% - 强调文字颜色 1 2 2 2 8 3" xfId="6086"/>
    <cellStyle name="常规 7 2 3 7 3 3" xfId="6087"/>
    <cellStyle name="60% - 强调文字颜色 1 2 2 3" xfId="6088"/>
    <cellStyle name="常规 6 3 3 6 4 2 2" xfId="6089"/>
    <cellStyle name="60% - 强调文字颜色 1 2 2 4" xfId="6090"/>
    <cellStyle name="常规 38 4 5 2" xfId="6091"/>
    <cellStyle name="常规 43 4 5 2" xfId="6092"/>
    <cellStyle name="60% - 强调文字颜色 1 2 2 4 2" xfId="6093"/>
    <cellStyle name="常规 38 4 5 2 2" xfId="6094"/>
    <cellStyle name="60% - 强调文字颜色 1 2 2 4 2 2" xfId="6095"/>
    <cellStyle name="60% - 强调文字颜色 1 2 2 4 3 2" xfId="6096"/>
    <cellStyle name="常规 2 6 2 3 6 2 2" xfId="6097"/>
    <cellStyle name="常规 9 3 2 4 4 2" xfId="6098"/>
    <cellStyle name="60% - 强调文字颜色 1 2 2 4 3 3" xfId="6099"/>
    <cellStyle name="常规 2 6 2 3 6 2 3" xfId="6100"/>
    <cellStyle name="60% - 强调文字颜色 1 2 2 4 4" xfId="6101"/>
    <cellStyle name="常规 2 6 2 3 6 3" xfId="6102"/>
    <cellStyle name="60% - 强调文字颜色 1 2 2 4 4 2" xfId="6103"/>
    <cellStyle name="常规 9 3 2 4 5 2" xfId="6104"/>
    <cellStyle name="60% - 强调文字颜色 1 2 2 4 4 3" xfId="6105"/>
    <cellStyle name="60% - 强调文字颜色 1 2 2 5 3 2" xfId="6106"/>
    <cellStyle name="常规 2 6 2 3 7 2 2" xfId="6107"/>
    <cellStyle name="常规 55 2 2 3 3" xfId="6108"/>
    <cellStyle name="60% - 强调文字颜色 1 2 2 5 3 3" xfId="6109"/>
    <cellStyle name="常规 2 6 2 3 7 2 3" xfId="6110"/>
    <cellStyle name="常规 2 4 7 4" xfId="6111"/>
    <cellStyle name="60% - 强调文字颜色 3 2 2 9" xfId="6112"/>
    <cellStyle name="60% - 强调文字颜色 1 2 2 5 4 2" xfId="6113"/>
    <cellStyle name="常规 55 2 2 4 3" xfId="6114"/>
    <cellStyle name="60% - 强调文字颜色 1 2 2 5 4 3" xfId="6115"/>
    <cellStyle name="60% - 强调文字颜色 1 2 2 6" xfId="6116"/>
    <cellStyle name="常规 2 5 6 3 2 2" xfId="6117"/>
    <cellStyle name="常规 4 7 2 4 2 2" xfId="6118"/>
    <cellStyle name="60% - 强调文字颜色 1 2 2 7" xfId="6119"/>
    <cellStyle name="60% - 强调文字颜色 1 2 2 7 2" xfId="6120"/>
    <cellStyle name="常规 5 2 2 2 7 2 2" xfId="6121"/>
    <cellStyle name="60% - 强调文字颜色 6 2 2 9 2" xfId="6122"/>
    <cellStyle name="适中 2 5 2 2" xfId="6123"/>
    <cellStyle name="60% - 强调文字颜色 1 2 2 8" xfId="6124"/>
    <cellStyle name="适中 2 5 2 2 2" xfId="6125"/>
    <cellStyle name="60% - 强调文字颜色 1 2 2 8 2" xfId="6126"/>
    <cellStyle name="适中 2 5 2 3" xfId="6127"/>
    <cellStyle name="60% - 强调文字颜色 1 2 2 9" xfId="6128"/>
    <cellStyle name="常规 7 2 3 7 4 2 2" xfId="6129"/>
    <cellStyle name="60% - 强调文字颜色 1 2 3 2 2" xfId="6130"/>
    <cellStyle name="60% - 强调文字颜色 1 2 3 2 3" xfId="6131"/>
    <cellStyle name="常规 2 6 2 4 4 2" xfId="6132"/>
    <cellStyle name="常规 10 2 2 3 2 2 3 3" xfId="6133"/>
    <cellStyle name="常规 37" xfId="6134"/>
    <cellStyle name="常规 42" xfId="6135"/>
    <cellStyle name="60% - 强调文字颜色 1 2 3 2 3 2" xfId="6136"/>
    <cellStyle name="常规 2 6 2 4 4 2 2" xfId="6137"/>
    <cellStyle name="常规 38" xfId="6138"/>
    <cellStyle name="常规 43" xfId="6139"/>
    <cellStyle name="常规 9 3 3 2 4 2" xfId="6140"/>
    <cellStyle name="60% - 强调文字颜色 1 2 3 2 3 3" xfId="6141"/>
    <cellStyle name="常规 2 6 2 4 4 2 3" xfId="6142"/>
    <cellStyle name="60% - 强调文字颜色 1 2 3 2 4" xfId="6143"/>
    <cellStyle name="常规 2 6 2 4 4 3" xfId="6144"/>
    <cellStyle name="60% - 强调文字颜色 1 2 3 2 5" xfId="6145"/>
    <cellStyle name="60% - 强调文字颜色 1 2 3 2 6" xfId="6146"/>
    <cellStyle name="常规 6 2 3 2 2 6 2" xfId="6147"/>
    <cellStyle name="常规 7 2 3 7 4 3" xfId="6148"/>
    <cellStyle name="60% - 强调文字颜色 1 2 3 3" xfId="6149"/>
    <cellStyle name="60% - 强调文字颜色 1 2 3 4" xfId="6150"/>
    <cellStyle name="常规 38 4 6 2" xfId="6151"/>
    <cellStyle name="60% - 强调文字颜色 1 2 3 4 2" xfId="6152"/>
    <cellStyle name="60% - 强调文字颜色 1 2 3 5" xfId="6153"/>
    <cellStyle name="60% - 强调文字颜色 1 2 3 5 2" xfId="6154"/>
    <cellStyle name="60% - 强调文字颜色 1 2 3 6" xfId="6155"/>
    <cellStyle name="60% - 强调文字颜色 1 2 3 6 2" xfId="6156"/>
    <cellStyle name="60% - 强调文字颜色 1 2 3 7" xfId="6157"/>
    <cellStyle name="常规 10 10 4 2 2" xfId="6158"/>
    <cellStyle name="60% - 强调文字颜色 1 2 3 7 2" xfId="6159"/>
    <cellStyle name="适中 2 5 3 2" xfId="6160"/>
    <cellStyle name="60% - 强调文字颜色 1 2 3 8" xfId="6161"/>
    <cellStyle name="适中 2 5 3 2 2" xfId="6162"/>
    <cellStyle name="60% - 强调文字颜色 1 2 3 8 2" xfId="6163"/>
    <cellStyle name="适中 2 5 3 3" xfId="6164"/>
    <cellStyle name="60% - 强调文字颜色 1 2 3 9" xfId="6165"/>
    <cellStyle name="常规 7 2 4 5 4 2 2" xfId="6166"/>
    <cellStyle name="常规 7 2 3 7 5 2" xfId="6167"/>
    <cellStyle name="60% - 强调文字颜色 1 2 4 2" xfId="6168"/>
    <cellStyle name="常规 6 2 4 3 2 2" xfId="6169"/>
    <cellStyle name="常规 6 3 3 3 2 6 2 2" xfId="6170"/>
    <cellStyle name="常规 4 2 2 3 2 6" xfId="6171"/>
    <cellStyle name="常规 10 2 2 2" xfId="6172"/>
    <cellStyle name="常规 7 2 3 7 5 3" xfId="6173"/>
    <cellStyle name="60% - 强调文字颜色 1 2 4 3" xfId="6174"/>
    <cellStyle name="常规 6 2 4 3 2 3" xfId="6175"/>
    <cellStyle name="常规 4 2 2 3 2 7" xfId="6176"/>
    <cellStyle name="常规 10 2 2 3" xfId="6177"/>
    <cellStyle name="常规 10 5 3 3 2 2" xfId="6178"/>
    <cellStyle name="60% - 强调文字颜色 1 2 4 4" xfId="6179"/>
    <cellStyle name="60% - 强调文字颜色 1 2 4 5" xfId="6180"/>
    <cellStyle name="常规 7 2 4 5 4 3" xfId="6181"/>
    <cellStyle name="常规 7 2 3 7 6" xfId="6182"/>
    <cellStyle name="60% - 强调文字颜色 1 2 5" xfId="6183"/>
    <cellStyle name="常规 6 2 4 3 3 2 2" xfId="6184"/>
    <cellStyle name="常规 4 2 2 3 3 6 2" xfId="6185"/>
    <cellStyle name="常规 10 2 3 2 2" xfId="6186"/>
    <cellStyle name="差 2 2 8" xfId="6187"/>
    <cellStyle name="60% - 强调文字颜色 1 2 5 3 2" xfId="6188"/>
    <cellStyle name="60% - 强调文字颜色 5 2 2 2 3" xfId="6189"/>
    <cellStyle name="常规 6 5 6 2 2 2" xfId="6190"/>
    <cellStyle name="60% - 强调文字颜色 1 2 5 4 2" xfId="6191"/>
    <cellStyle name="常规 6 5 6 2 3" xfId="6192"/>
    <cellStyle name="60% - 强调文字颜色 1 2 5 5" xfId="6193"/>
    <cellStyle name="60% - 强调文字颜色 1 2 5 6" xfId="6194"/>
    <cellStyle name="常规 6 6 3 2 2 7" xfId="6195"/>
    <cellStyle name="标题 2 2 3 2 2" xfId="6196"/>
    <cellStyle name="常规 39 2 6 2" xfId="6197"/>
    <cellStyle name="常规 44 2 6 2" xfId="6198"/>
    <cellStyle name="常规 7 2 3 7 7" xfId="6199"/>
    <cellStyle name="警告文本 2 3 7 3" xfId="6200"/>
    <cellStyle name="常规 2 10 3 4 2 2" xfId="6201"/>
    <cellStyle name="常规 17 2 3 5 2 2" xfId="6202"/>
    <cellStyle name="60% - 强调文字颜色 1 2 6" xfId="6203"/>
    <cellStyle name="60% - 强调文字颜色 1 2 6 3 3" xfId="6204"/>
    <cellStyle name="60% - 强调文字颜色 5 2 3 2 3" xfId="6205"/>
    <cellStyle name="常规 6 5 6 3 2 2" xfId="6206"/>
    <cellStyle name="60% - 强调文字颜色 1 2 6 4 2" xfId="6207"/>
    <cellStyle name="60% - 强调文字颜色 5 2 3 2 4" xfId="6208"/>
    <cellStyle name="60% - 强调文字颜色 1 2 6 4 3" xfId="6209"/>
    <cellStyle name="常规 6 5 6 3 3" xfId="6210"/>
    <cellStyle name="60% - 强调文字颜色 1 2 6 5" xfId="6211"/>
    <cellStyle name="60% - 强调文字颜色 1 2 6 6" xfId="6212"/>
    <cellStyle name="常规 39 2 6 3" xfId="6213"/>
    <cellStyle name="常规 44 2 6 3" xfId="6214"/>
    <cellStyle name="60% - 强调文字颜色 1 2 7" xfId="6215"/>
    <cellStyle name="60% - 强调文字颜色 1 2 7 2" xfId="6216"/>
    <cellStyle name="60% - 强调文字颜色 1 2 8" xfId="6217"/>
    <cellStyle name="60% - 强调文字颜色 1 2 8 2" xfId="6218"/>
    <cellStyle name="常规 10 11 2 2 2" xfId="6219"/>
    <cellStyle name="60% - 强调文字颜色 1 2 9" xfId="6220"/>
    <cellStyle name="常规 6 10 2 2 7 2" xfId="6221"/>
    <cellStyle name="60% - 强调文字颜色 2 2 10 2" xfId="6222"/>
    <cellStyle name="常规 7 2 5 6 5 2" xfId="6223"/>
    <cellStyle name="60% - 强调文字颜色 2 2 2 2 2" xfId="6224"/>
    <cellStyle name="60% - 强调文字颜色 2 2 2 2 2 2" xfId="6225"/>
    <cellStyle name="60% - 强调文字颜色 2 2 2 2 2 3" xfId="6226"/>
    <cellStyle name="60% - 强调文字颜色 2 2 2 2 2 3 2" xfId="6227"/>
    <cellStyle name="60% - 强调文字颜色 2 2 2 2 2 3 3" xfId="6228"/>
    <cellStyle name="常规 6 7 7 3" xfId="6229"/>
    <cellStyle name="60% - 强调文字颜色 3 2 3 2 2 2" xfId="6230"/>
    <cellStyle name="常规 10 6 4 4 2 2" xfId="6231"/>
    <cellStyle name="60% - 强调文字颜色 2 2 2 2 2 4" xfId="6232"/>
    <cellStyle name="60% - 强调文字颜色 2 2 2 2 2 4 2" xfId="6233"/>
    <cellStyle name="60% - 强调文字颜色 3 2 3 2 2 3" xfId="6234"/>
    <cellStyle name="60% - 强调文字颜色 2 2 2 2 2 5" xfId="6235"/>
    <cellStyle name="60% - 强调文字颜色 2 2 2 2 2 6" xfId="6236"/>
    <cellStyle name="60% - 强调文字颜色 2 2 2 2 3" xfId="6237"/>
    <cellStyle name="常规 2 7 2 3 4 2" xfId="6238"/>
    <cellStyle name="60% - 强调文字颜色 2 2 2 2 3 2" xfId="6239"/>
    <cellStyle name="常规 2 7 2 3 4 2 2" xfId="6240"/>
    <cellStyle name="60% - 强调文字颜色 2 2 2 2 3 2 2" xfId="6241"/>
    <cellStyle name="60% - 强调文字颜色 2 2 2 2 3 2 3" xfId="6242"/>
    <cellStyle name="60% - 强调文字颜色 2 2 2 2 3 3" xfId="6243"/>
    <cellStyle name="常规 2 7 2 3 4 2 3" xfId="6244"/>
    <cellStyle name="常规 2 3 4 2 2 6 2 2" xfId="6245"/>
    <cellStyle name="60% - 强调文字颜色 2 2 2 2 3 3 2" xfId="6246"/>
    <cellStyle name="常规 6 5 3 2 4 2 2 2" xfId="6247"/>
    <cellStyle name="60% - 强调文字颜色 2 2 2 2 3 3 3" xfId="6248"/>
    <cellStyle name="常规 6 7 8 3" xfId="6249"/>
    <cellStyle name="60% - 强调文字颜色 3 2 3 2 3 2" xfId="6250"/>
    <cellStyle name="60% - 强调文字颜色 2 2 2 2 3 4" xfId="6251"/>
    <cellStyle name="60% - 强调文字颜色 6 2 2 2 5" xfId="6252"/>
    <cellStyle name="60% - 强调文字颜色 2 2 2 2 3 4 2" xfId="6253"/>
    <cellStyle name="60% - 强调文字颜色 6 2 2 2 6" xfId="6254"/>
    <cellStyle name="常规 2 3 6 2 2 2 2" xfId="6255"/>
    <cellStyle name="60% - 强调文字颜色 2 2 2 2 3 4 3" xfId="6256"/>
    <cellStyle name="60% - 强调文字颜色 3 2 3 2 3 3" xfId="6257"/>
    <cellStyle name="60% - 强调文字颜色 2 2 2 2 3 5" xfId="6258"/>
    <cellStyle name="60% - 强调文字颜色 2 2 2 2 3 6" xfId="6259"/>
    <cellStyle name="60% - 强调文字颜色 2 2 2 2 4" xfId="6260"/>
    <cellStyle name="常规 2 7 2 3 4 3" xfId="6261"/>
    <cellStyle name="60% - 强调文字颜色 2 2 2 2 4 2" xfId="6262"/>
    <cellStyle name="60% - 强调文字颜色 2 2 2 2 4 3" xfId="6263"/>
    <cellStyle name="60% - 强调文字颜色 2 2 2 2 5" xfId="6264"/>
    <cellStyle name="常规 2 2 2 3 2 2 2 5 2" xfId="6265"/>
    <cellStyle name="60% - 强调文字颜色 2 2 2 2 5 2" xfId="6266"/>
    <cellStyle name="常规 2 2 2 3 2 2 2 5 2 2" xfId="6267"/>
    <cellStyle name="60% - 强调文字颜色 2 2 2 2 6 2" xfId="6268"/>
    <cellStyle name="60% - 强调文字颜色 4 2 3 2 6" xfId="6269"/>
    <cellStyle name="60% - 强调文字颜色 2 2 2 2 7 2" xfId="6270"/>
    <cellStyle name="常规 6 6 3 2 9" xfId="6271"/>
    <cellStyle name="常规 2 3 9 2 2" xfId="6272"/>
    <cellStyle name="常规 2 3 9 2 3" xfId="6273"/>
    <cellStyle name="60% - 强调文字颜色 2 2 2 2 7 3" xfId="6274"/>
    <cellStyle name="60% - 强调文字颜色 2 2 2 3 2" xfId="6275"/>
    <cellStyle name="60% - 强调文字颜色 2 2 2 3 3" xfId="6276"/>
    <cellStyle name="常规 2 7 2 3 5 2" xfId="6277"/>
    <cellStyle name="常规 6 7 5 2 2" xfId="6278"/>
    <cellStyle name="60% - 强调文字颜色 2 2 2 3 4" xfId="6279"/>
    <cellStyle name="常规 2 7 2 3 5 3" xfId="6280"/>
    <cellStyle name="常规 6 7 5 2 3" xfId="6281"/>
    <cellStyle name="常规 30 13 2 2" xfId="6282"/>
    <cellStyle name="60% - 强调文字颜色 2 2 2 3 5" xfId="6283"/>
    <cellStyle name="常规 2 2 2 3 2 2 2 6 2" xfId="6284"/>
    <cellStyle name="60% - 强调文字颜色 2 2 2 4 2" xfId="6285"/>
    <cellStyle name="常规 39 4 5 2 2" xfId="6286"/>
    <cellStyle name="60% - 强调文字颜色 2 2 2 4 2 2" xfId="6287"/>
    <cellStyle name="60% - 强调文字颜色 2 2 2 4 2 3" xfId="6288"/>
    <cellStyle name="60% - 强调文字颜色 2 2 2 4 3" xfId="6289"/>
    <cellStyle name="60% - 强调文字颜色 2 2 2 4 3 2" xfId="6290"/>
    <cellStyle name="60% - 强调文字颜色 2 2 2 4 3 3" xfId="6291"/>
    <cellStyle name="常规 6 5 2 3 2 3 2 2" xfId="6292"/>
    <cellStyle name="常规 6 7 5 3 2" xfId="6293"/>
    <cellStyle name="60% - 强调文字颜色 2 2 2 4 4" xfId="6294"/>
    <cellStyle name="常规 6 7 5 3 2 2" xfId="6295"/>
    <cellStyle name="60% - 强调文字颜色 2 2 2 4 4 2" xfId="6296"/>
    <cellStyle name="60% - 强调文字颜色 2 2 2 4 4 3" xfId="6297"/>
    <cellStyle name="常规 6 5 2 3 2 3 3 2" xfId="6298"/>
    <cellStyle name="60% - 强调文字颜色 2 2 2 5" xfId="6299"/>
    <cellStyle name="常规 39 4 5 3" xfId="6300"/>
    <cellStyle name="60% - 强调文字颜色 2 2 2 5 3 2" xfId="6301"/>
    <cellStyle name="60% - 强调文字颜色 2 2 2 5 3 3" xfId="6302"/>
    <cellStyle name="常规 6 5 2 3 2 4 2 2" xfId="6303"/>
    <cellStyle name="常规 6 7 5 4 2 2" xfId="6304"/>
    <cellStyle name="60% - 强调文字颜色 2 2 2 5 4 2" xfId="6305"/>
    <cellStyle name="60% - 强调文字颜色 2 2 2 5 4 3" xfId="6306"/>
    <cellStyle name="60% - 强调文字颜色 2 2 2 6" xfId="6307"/>
    <cellStyle name="强调文字颜色 1 2 2 3 3 2" xfId="6308"/>
    <cellStyle name="60% - 强调文字颜色 2 2 2 7" xfId="6309"/>
    <cellStyle name="强调文字颜色 1 2 2 3 3 2 2" xfId="6310"/>
    <cellStyle name="60% - 强调文字颜色 2 2 2 7 2" xfId="6311"/>
    <cellStyle name="强调文字颜色 1 2 2 3 3 3" xfId="6312"/>
    <cellStyle name="60% - 强调文字颜色 2 2 2 8" xfId="6313"/>
    <cellStyle name="60% - 强调文字颜色 2 2 2 8 2" xfId="6314"/>
    <cellStyle name="60% - 强调文字颜色 2 2 2 9 2" xfId="6315"/>
    <cellStyle name="60% - 强调文字颜色 2 2 3" xfId="6316"/>
    <cellStyle name="60% - 强调文字颜色 2 2 3 2" xfId="6317"/>
    <cellStyle name="60% - 强调文字颜色 3 2 4" xfId="6318"/>
    <cellStyle name="60% - 强调文字颜色 2 2 3 2 2" xfId="6319"/>
    <cellStyle name="60% - 强调文字颜色 3 2 4 2" xfId="6320"/>
    <cellStyle name="60% - 强调文字颜色 2 2 3 2 3" xfId="6321"/>
    <cellStyle name="60% - 强调文字颜色 3 2 4 3" xfId="6322"/>
    <cellStyle name="60% - 强调文字颜色 2 2 3 2 4" xfId="6323"/>
    <cellStyle name="60% - 强调文字颜色 3 2 4 4" xfId="6324"/>
    <cellStyle name="60% - 强调文字颜色 2 2 3 2 4 2" xfId="6325"/>
    <cellStyle name="60% - 强调文字颜色 2 2 3 2 4 3" xfId="6326"/>
    <cellStyle name="60% - 强调文字颜色 2 2 3 2 5" xfId="6327"/>
    <cellStyle name="常规 2 2 2 3 2 2 3 5 2" xfId="6328"/>
    <cellStyle name="60% - 强调文字颜色 3 2 4 5" xfId="6329"/>
    <cellStyle name="常规 10 10 3 3 2 2" xfId="6330"/>
    <cellStyle name="60% - 强调文字颜色 2 2 3 2 6" xfId="6331"/>
    <cellStyle name="60% - 强调文字颜色 2 2 3 3" xfId="6332"/>
    <cellStyle name="60% - 强调文字颜色 3 2 5" xfId="6333"/>
    <cellStyle name="60% - 强调文字颜色 2 2 3 3 2" xfId="6334"/>
    <cellStyle name="60% - 强调文字颜色 3 2 5 2" xfId="6335"/>
    <cellStyle name="60% - 强调文字颜色 2 2 3 3 3" xfId="6336"/>
    <cellStyle name="60% - 强调文字颜色 3 2 5 3" xfId="6337"/>
    <cellStyle name="常规 6 7 6 2 2" xfId="6338"/>
    <cellStyle name="60% - 强调文字颜色 2 2 3 3 4" xfId="6339"/>
    <cellStyle name="60% - 强调文字颜色 3 2 5 4" xfId="6340"/>
    <cellStyle name="常规 6 7 6 2 3" xfId="6341"/>
    <cellStyle name="60% - 强调文字颜色 2 2 3 3 5" xfId="6342"/>
    <cellStyle name="60% - 强调文字颜色 3 2 5 5" xfId="6343"/>
    <cellStyle name="常规 6 3 2 2 2 2 4 2 2" xfId="6344"/>
    <cellStyle name="60% - 强调文字颜色 2 2 3 3 6" xfId="6345"/>
    <cellStyle name="60% - 强调文字颜色 3 2 5 6" xfId="6346"/>
    <cellStyle name="60% - 强调文字颜色 2 2 3 4 2" xfId="6347"/>
    <cellStyle name="60% - 强调文字颜色 3 2 6 2" xfId="6348"/>
    <cellStyle name="60% - 强调文字颜色 2 2 3 4 3" xfId="6349"/>
    <cellStyle name="60% - 强调文字颜色 3 2 6 3" xfId="6350"/>
    <cellStyle name="常规 7 2 4 6 4 2 2" xfId="6351"/>
    <cellStyle name="60% - 强调文字颜色 2 2 4 2" xfId="6352"/>
    <cellStyle name="60% - 强调文字颜色 2 2 4 3" xfId="6353"/>
    <cellStyle name="60% - 强调文字颜色 2 2 4 3 2" xfId="6354"/>
    <cellStyle name="标题 4 2 2 7" xfId="6355"/>
    <cellStyle name="常规 7 2 4 6 4 3" xfId="6356"/>
    <cellStyle name="60% - 强调文字颜色 2 2 5" xfId="6357"/>
    <cellStyle name="60% - 强调文字颜色 2 2 5 2 2" xfId="6358"/>
    <cellStyle name="60% - 强调文字颜色 2 2 5 2 3" xfId="6359"/>
    <cellStyle name="60% - 强调文字颜色 2 2 5 3" xfId="6360"/>
    <cellStyle name="60% - 强调文字颜色 2 2 5 3 2" xfId="6361"/>
    <cellStyle name="常规 6 5 2 2 3 2 2 2" xfId="6362"/>
    <cellStyle name="60% - 强调文字颜色 2 2 5 3 3" xfId="6363"/>
    <cellStyle name="常规 6 6 6 2 2" xfId="6364"/>
    <cellStyle name="60% - 强调文字颜色 2 2 5 4" xfId="6365"/>
    <cellStyle name="60% - 强调文字颜色 6 2 2 2 3" xfId="6366"/>
    <cellStyle name="常规 6 6 6 2 2 2" xfId="6367"/>
    <cellStyle name="60% - 强调文字颜色 2 2 5 4 2" xfId="6368"/>
    <cellStyle name="60% - 强调文字颜色 6 2 2 2 4" xfId="6369"/>
    <cellStyle name="常规 6 5 2 2 3 2 3 2" xfId="6370"/>
    <cellStyle name="60% - 强调文字颜色 2 2 5 4 3" xfId="6371"/>
    <cellStyle name="60% - 强调文字颜色 2 2 5 6" xfId="6372"/>
    <cellStyle name="60% - 强调文字颜色 2 2 6 2 2" xfId="6373"/>
    <cellStyle name="60% - 强调文字颜色 2 2 6 2 3" xfId="6374"/>
    <cellStyle name="60% - 强调文字颜色 2 2 6 3" xfId="6375"/>
    <cellStyle name="常规 6 5 3 2 2 4" xfId="6376"/>
    <cellStyle name="60% - 强调文字颜色 6 2 3 8 2" xfId="6377"/>
    <cellStyle name="60% - 强调文字颜色 3 2" xfId="6378"/>
    <cellStyle name="60% - 强调文字颜色 3 2 10 2" xfId="6379"/>
    <cellStyle name="常规 7 2 5 7 3" xfId="6380"/>
    <cellStyle name="常规 3 2 12" xfId="6381"/>
    <cellStyle name="60% - 强调文字颜色 3 2 2" xfId="6382"/>
    <cellStyle name="常规 6 12 8" xfId="6383"/>
    <cellStyle name="60% - 强调文字颜色 3 2 2 10" xfId="6384"/>
    <cellStyle name="常规 6 9 3 8" xfId="6385"/>
    <cellStyle name="常规 3 2 12 2" xfId="6386"/>
    <cellStyle name="60% - 强调文字颜色 3 2 2 2" xfId="6387"/>
    <cellStyle name="计算 2 2 3 5" xfId="6388"/>
    <cellStyle name="常规 6 9 3 8 2" xfId="6389"/>
    <cellStyle name="60% - 强调文字颜色 3 2 2 2 2" xfId="6390"/>
    <cellStyle name="60% - 强调文字颜色 6 2 2 2 3 3 3" xfId="6391"/>
    <cellStyle name="60% - 强调文字颜色 3 2 2 2 2 2" xfId="6392"/>
    <cellStyle name="60% - 强调文字颜色 3 2 2 2 2 2 2" xfId="6393"/>
    <cellStyle name="60% - 强调文字颜色 3 2 2 2 2 2 3" xfId="6394"/>
    <cellStyle name="60% - 强调文字颜色 3 2 2 2 2 3" xfId="6395"/>
    <cellStyle name="常规 3 4 7 3" xfId="6396"/>
    <cellStyle name="常规 10 2 2 4 4" xfId="6397"/>
    <cellStyle name="60% - 强调文字颜色 4 2 2 8" xfId="6398"/>
    <cellStyle name="60% - 强调文字颜色 3 2 2 2 2 3 2" xfId="6399"/>
    <cellStyle name="常规 10 2 2 4 5" xfId="6400"/>
    <cellStyle name="60% - 强调文字颜色 4 2 2 9" xfId="6401"/>
    <cellStyle name="60% - 强调文字颜色 3 2 2 2 2 3 3" xfId="6402"/>
    <cellStyle name="60% - 强调文字颜色 4 2 3 2 2 2" xfId="6403"/>
    <cellStyle name="常规 11 6 4 4 2 2" xfId="6404"/>
    <cellStyle name="60% - 强调文字颜色 3 2 2 2 2 4" xfId="6405"/>
    <cellStyle name="常规 3 4 8 3" xfId="6406"/>
    <cellStyle name="常规 10 2 2 5 4" xfId="6407"/>
    <cellStyle name="60% - 强调文字颜色 4 2 3 8" xfId="6408"/>
    <cellStyle name="60% - 强调文字颜色 3 2 2 2 2 4 2" xfId="6409"/>
    <cellStyle name="常规 10 2 2 5 5" xfId="6410"/>
    <cellStyle name="60% - 强调文字颜色 4 2 3 9" xfId="6411"/>
    <cellStyle name="60% - 强调文字颜色 3 2 2 2 2 4 3" xfId="6412"/>
    <cellStyle name="60% - 强调文字颜色 3 2 2 2 2 6" xfId="6413"/>
    <cellStyle name="常规 4 2 3 3 7 2" xfId="6414"/>
    <cellStyle name="60% - 强调文字颜色 3 2 2 2 3" xfId="6415"/>
    <cellStyle name="常规 2 8 2 3 4 2" xfId="6416"/>
    <cellStyle name="60% - 强调文字颜色 6 2 2 2 3 4 3" xfId="6417"/>
    <cellStyle name="60% - 强调文字颜色 3 2 2 2 3 2" xfId="6418"/>
    <cellStyle name="常规 2 8 2 3 4 2 2" xfId="6419"/>
    <cellStyle name="60% - 强调文字颜色 5 2 2 2 5" xfId="6420"/>
    <cellStyle name="60% - 强调文字颜色 3 2 2 2 3 2 2" xfId="6421"/>
    <cellStyle name="60% - 强调文字颜色 5 2 2 2 6" xfId="6422"/>
    <cellStyle name="60% - 强调文字颜色 3 2 2 2 3 2 3" xfId="6423"/>
    <cellStyle name="60% - 强调文字颜色 3 2 2 2 3 3" xfId="6424"/>
    <cellStyle name="常规 2 8 2 3 4 2 3" xfId="6425"/>
    <cellStyle name="常规 6 6 3 2 4 2 2 2" xfId="6426"/>
    <cellStyle name="60% - 强调文字颜色 3 2 2 2 3 3 3" xfId="6427"/>
    <cellStyle name="60% - 强调文字颜色 4 2 3 2 3 2" xfId="6428"/>
    <cellStyle name="常规 2 9 2 4 4 2 2" xfId="6429"/>
    <cellStyle name="常规 21 5 5 2 2" xfId="6430"/>
    <cellStyle name="60% - 强调文字颜色 3 2 2 2 3 4" xfId="6431"/>
    <cellStyle name="常规 2 3 5 4 2 3" xfId="6432"/>
    <cellStyle name="60% - 强调文字颜色 5 2 2 4 5" xfId="6433"/>
    <cellStyle name="60% - 强调文字颜色 3 2 2 2 3 4 2" xfId="6434"/>
    <cellStyle name="60% - 强调文字颜色 5 2 2 4 6" xfId="6435"/>
    <cellStyle name="60% - 强调文字颜色 3 2 2 2 3 4 3" xfId="6436"/>
    <cellStyle name="60% - 强调文字颜色 4 2 3 2 3 3" xfId="6437"/>
    <cellStyle name="60% - 强调文字颜色 3 2 2 2 3 5" xfId="6438"/>
    <cellStyle name="60% - 强调文字颜色 3 2 2 2 3 6" xfId="6439"/>
    <cellStyle name="60% - 强调文字颜色 3 2 2 2 4" xfId="6440"/>
    <cellStyle name="常规 2 8 2 3 4 3" xfId="6441"/>
    <cellStyle name="60% - 强调文字颜色 3 2 2 2 4 2" xfId="6442"/>
    <cellStyle name="60% - 强调文字颜色 3 2 2 2 4 3" xfId="6443"/>
    <cellStyle name="60% - 强调文字颜色 3 2 2 2 5" xfId="6444"/>
    <cellStyle name="常规 2 2 2 3 3 2 2 5 2" xfId="6445"/>
    <cellStyle name="60% - 强调文字颜色 3 2 2 2 5 2" xfId="6446"/>
    <cellStyle name="常规 2 2 2 3 3 2 2 5 2 2" xfId="6447"/>
    <cellStyle name="常规 2 4 3 3 2 2 2 2" xfId="6448"/>
    <cellStyle name="标题 1 2 2" xfId="6449"/>
    <cellStyle name="常规 2 4 4 2 3 3 2" xfId="6450"/>
    <cellStyle name="60% - 强调文字颜色 6 2 6 2 3" xfId="6451"/>
    <cellStyle name="常规 7 2 2 3 2 4" xfId="6452"/>
    <cellStyle name="60% - 强调文字颜色 3 2 2 2 8 2" xfId="6453"/>
    <cellStyle name="标题 1 2 3" xfId="6454"/>
    <cellStyle name="常规 7 2 2 3 2 5" xfId="6455"/>
    <cellStyle name="60% - 强调文字颜色 3 2 2 2 8 3" xfId="6456"/>
    <cellStyle name="常规 6 9 3 9" xfId="6457"/>
    <cellStyle name="常规 2 7 2 4 2 2" xfId="6458"/>
    <cellStyle name="60% - 强调文字颜色 3 2 2 3" xfId="6459"/>
    <cellStyle name="60% - 强调文字颜色 3 2 2 3 2 3" xfId="6460"/>
    <cellStyle name="60% - 强调文字颜色 3 2 2 3 3" xfId="6461"/>
    <cellStyle name="常规 2 8 2 3 5 2" xfId="6462"/>
    <cellStyle name="计算 2 2 4 6" xfId="6463"/>
    <cellStyle name="常规 2 3 4 2 3 4 2 2" xfId="6464"/>
    <cellStyle name="60% - 强调文字颜色 3 2 2 3 4" xfId="6465"/>
    <cellStyle name="常规 2 8 2 3 5 3" xfId="6466"/>
    <cellStyle name="60% - 强调文字颜色 3 2 2 3 5" xfId="6467"/>
    <cellStyle name="常规 2 2 2 3 3 2 2 6 2" xfId="6468"/>
    <cellStyle name="60% - 强调文字颜色 3 2 2 4" xfId="6469"/>
    <cellStyle name="常规 45 4 5 2" xfId="6470"/>
    <cellStyle name="常规 50 4 5 2" xfId="6471"/>
    <cellStyle name="常规 2 7 2 4 2 3" xfId="6472"/>
    <cellStyle name="60% - 强调文字颜色 3 2 2 4 2 2" xfId="6473"/>
    <cellStyle name="60% - 强调文字颜色 3 2 2 4 2 3" xfId="6474"/>
    <cellStyle name="60% - 强调文字颜色 3 2 2 4 3" xfId="6475"/>
    <cellStyle name="常规 6 2 2 2 10" xfId="6476"/>
    <cellStyle name="60% - 强调文字颜色 3 2 2 4 3 2" xfId="6477"/>
    <cellStyle name="60% - 强调文字颜色 3 2 2 4 3 3" xfId="6478"/>
    <cellStyle name="常规 6 5 3 3 2 3 2 2" xfId="6479"/>
    <cellStyle name="常规 6 2 2 2 11" xfId="6480"/>
    <cellStyle name="60% - 强调文字颜色 3 2 2 4 4" xfId="6481"/>
    <cellStyle name="60% - 强调文字颜色 3 2 2 4 4 2" xfId="6482"/>
    <cellStyle name="60% - 强调文字颜色 3 2 2 4 4 3" xfId="6483"/>
    <cellStyle name="常规 3 3 10" xfId="6484"/>
    <cellStyle name="常规 6 5 3 3 2 3 3 2" xfId="6485"/>
    <cellStyle name="60% - 强调文字颜色 3 2 2 4 5" xfId="6486"/>
    <cellStyle name="常规 2 2 2 3 2 2 3 3 2" xfId="6487"/>
    <cellStyle name="60% - 强调文字颜色 3 2 2 5" xfId="6488"/>
    <cellStyle name="60% - 强调文字颜色 3 2 2 5 3 2" xfId="6489"/>
    <cellStyle name="标题 3 2 4 2" xfId="6490"/>
    <cellStyle name="60% - 强调文字颜色 3 2 2 5 3 3" xfId="6491"/>
    <cellStyle name="常规 6 5 3 3 2 4 2 2" xfId="6492"/>
    <cellStyle name="标题 3 2 4 3" xfId="6493"/>
    <cellStyle name="60% - 强调文字颜色 3 2 2 5 4 2" xfId="6494"/>
    <cellStyle name="标题 3 2 5 2" xfId="6495"/>
    <cellStyle name="60% - 强调文字颜色 3 2 2 5 4 3" xfId="6496"/>
    <cellStyle name="60% - 强调文字颜色 3 2 2 5 5" xfId="6497"/>
    <cellStyle name="标题 3 2 6" xfId="6498"/>
    <cellStyle name="常规 2 2 2 3 2 2 3 3 3" xfId="6499"/>
    <cellStyle name="常规 6 2 4 2 2 4 2" xfId="6500"/>
    <cellStyle name="60% - 强调文字颜色 3 2 2 6" xfId="6501"/>
    <cellStyle name="常规 2 4 7 3" xfId="6502"/>
    <cellStyle name="强调文字颜色 1 2 3 3 3 3" xfId="6503"/>
    <cellStyle name="60% - 强调文字颜色 3 2 2 8" xfId="6504"/>
    <cellStyle name="常规 3 2 13" xfId="6505"/>
    <cellStyle name="60% - 强调文字颜色 3 2 3" xfId="6506"/>
    <cellStyle name="常规 6 9 4 8" xfId="6507"/>
    <cellStyle name="60% - 强调文字颜色 3 2 3 2" xfId="6508"/>
    <cellStyle name="60% - 强调文字颜色 3 2 3 2 2" xfId="6509"/>
    <cellStyle name="60% - 强调文字颜色 3 2 3 2 4" xfId="6510"/>
    <cellStyle name="常规 9 3 2 2 2 3 2 2" xfId="6511"/>
    <cellStyle name="常规 6 7 9 3" xfId="6512"/>
    <cellStyle name="60% - 强调文字颜色 3 2 3 2 4 2" xfId="6513"/>
    <cellStyle name="60% - 强调文字颜色 3 2 3 2 4 3" xfId="6514"/>
    <cellStyle name="60% - 强调文字颜色 3 2 3 2 6" xfId="6515"/>
    <cellStyle name="60% - 强调文字颜色 3 2 3 3" xfId="6516"/>
    <cellStyle name="60% - 强调文字颜色 3 2 3 3 2" xfId="6517"/>
    <cellStyle name="常规 6 4 2 2 2 2 3 4" xfId="6518"/>
    <cellStyle name="60% - 强调文字颜色 3 2 3 3 2 3" xfId="6519"/>
    <cellStyle name="常规 2 3 4 2 3 5 2 2" xfId="6520"/>
    <cellStyle name="60% - 强调文字颜色 3 2 3 3 3" xfId="6521"/>
    <cellStyle name="60% - 强调文字颜色 3 2 3 3 4" xfId="6522"/>
    <cellStyle name="常规 6 3 2 2 3 2 4 2 2" xfId="6523"/>
    <cellStyle name="常规 2 4 2 2 2 2 2 2" xfId="6524"/>
    <cellStyle name="60% - 强调文字颜色 3 2 3 3 6" xfId="6525"/>
    <cellStyle name="60% - 强调文字颜色 3 2 3 4" xfId="6526"/>
    <cellStyle name="60% - 强调文字颜色 3 2 3 4 2" xfId="6527"/>
    <cellStyle name="60% - 强调文字颜色 3 2 3 4 3" xfId="6528"/>
    <cellStyle name="常规 2 2 2 3 2 2 3 4 2" xfId="6529"/>
    <cellStyle name="60% - 强调文字颜色 3 2 3 5" xfId="6530"/>
    <cellStyle name="常规 2 2 2 3 2 2 3 4 2 2" xfId="6531"/>
    <cellStyle name="60% - 强调文字颜色 3 2 3 5 2" xfId="6532"/>
    <cellStyle name="标题 4 2 3" xfId="6533"/>
    <cellStyle name="常规 2 2 2 3 2 2 3 4 3" xfId="6534"/>
    <cellStyle name="60% - 强调文字颜色 3 2 3 6" xfId="6535"/>
    <cellStyle name="60% - 强调文字颜色 3 2 3 6 2" xfId="6536"/>
    <cellStyle name="常规 6 7 2 2 9" xfId="6537"/>
    <cellStyle name="常规 2 4 8 2 2" xfId="6538"/>
    <cellStyle name="强调文字颜色 1 2 3 3 4 2 2" xfId="6539"/>
    <cellStyle name="60% - 强调文字颜色 3 2 3 7 2" xfId="6540"/>
    <cellStyle name="常规 2 4 8 2 3" xfId="6541"/>
    <cellStyle name="60% - 强调文字颜色 3 2 3 7 3" xfId="6542"/>
    <cellStyle name="常规 2 4 8 3" xfId="6543"/>
    <cellStyle name="强调文字颜色 1 2 3 3 4 3" xfId="6544"/>
    <cellStyle name="60% - 强调文字颜色 3 2 3 8" xfId="6545"/>
    <cellStyle name="常规 6 7 2 3 9" xfId="6546"/>
    <cellStyle name="常规 6 2 3 2 2 4" xfId="6547"/>
    <cellStyle name="60% - 强调文字颜色 3 2 3 8 2" xfId="6548"/>
    <cellStyle name="常规 6 2 3 2 2 5" xfId="6549"/>
    <cellStyle name="60% - 强调文字颜色 3 2 3 8 3" xfId="6550"/>
    <cellStyle name="常规 2 3 5 6" xfId="6551"/>
    <cellStyle name="60% - 强调文字颜色 3 2 6 2 2" xfId="6552"/>
    <cellStyle name="常规 2 3 5 7" xfId="6553"/>
    <cellStyle name="60% - 强调文字颜色 3 2 6 2 3" xfId="6554"/>
    <cellStyle name="常规 2 3 6 6" xfId="6555"/>
    <cellStyle name="60% - 强调文字颜色 3 2 6 3 2" xfId="6556"/>
    <cellStyle name="常规 6 5 2 3 3 3 2 2" xfId="6557"/>
    <cellStyle name="常规 2 3 6 7" xfId="6558"/>
    <cellStyle name="60% - 强调文字颜色 3 2 6 3 3" xfId="6559"/>
    <cellStyle name="常规 6 7 6 3 2" xfId="6560"/>
    <cellStyle name="60% - 强调文字颜色 3 2 6 4" xfId="6561"/>
    <cellStyle name="常规 6 7 6 3 2 2" xfId="6562"/>
    <cellStyle name="常规 2 3 7 6" xfId="6563"/>
    <cellStyle name="60% - 强调文字颜色 3 2 6 4 2" xfId="6564"/>
    <cellStyle name="常规 2 3 7 7" xfId="6565"/>
    <cellStyle name="60% - 强调文字颜色 3 2 6 4 3" xfId="6566"/>
    <cellStyle name="常规 6 5 3 2 2 5" xfId="6567"/>
    <cellStyle name="60% - 强调文字颜色 6 2 3 8 3" xfId="6568"/>
    <cellStyle name="60% - 强调文字颜色 3 3" xfId="6569"/>
    <cellStyle name="60% - 强调文字颜色 3 3 2" xfId="6570"/>
    <cellStyle name="60% - 强调文字颜色 4 2" xfId="6571"/>
    <cellStyle name="常规 2 2 3 2 2 4 3 3" xfId="6572"/>
    <cellStyle name="60% - 强调文字颜色 4 2 2 2 2" xfId="6573"/>
    <cellStyle name="60% - 强调文字颜色 4 2 2 2 2 2" xfId="6574"/>
    <cellStyle name="60% - 强调文字颜色 4 2 2 2 2 2 2" xfId="6575"/>
    <cellStyle name="常规 4 3 3 8" xfId="6576"/>
    <cellStyle name="常规 10 2 2 10" xfId="6577"/>
    <cellStyle name="常规 2 3 3 5 3 6 2 2" xfId="6578"/>
    <cellStyle name="60% - 强调文字颜色 4 2 2 2 2 2 3" xfId="6579"/>
    <cellStyle name="60% - 强调文字颜色 6 2 2 2 3 3" xfId="6580"/>
    <cellStyle name="60% - 强调文字颜色 4 2 2 2 2 4 2" xfId="6581"/>
    <cellStyle name="60% - 强调文字颜色 6 2 2 2 3 4" xfId="6582"/>
    <cellStyle name="60% - 强调文字颜色 4 2 2 2 2 4 3" xfId="6583"/>
    <cellStyle name="60% - 强调文字颜色 5 2 3 2 2 3" xfId="6584"/>
    <cellStyle name="常规 39 2 4 2 2" xfId="6585"/>
    <cellStyle name="常规 44 2 4 2 2" xfId="6586"/>
    <cellStyle name="常规 7 2 3 5 7 2" xfId="6587"/>
    <cellStyle name="60% - 强调文字颜色 4 2 2 2 2 5" xfId="6588"/>
    <cellStyle name="60% - 强调文字颜色 4 2 2 2 2 6" xfId="6589"/>
    <cellStyle name="60% - 强调文字颜色 4 2 2 2 3" xfId="6590"/>
    <cellStyle name="常规 2 9 2 3 4 2" xfId="6591"/>
    <cellStyle name="60% - 强调文字颜色 4 2 2 2 3 2" xfId="6592"/>
    <cellStyle name="常规 2 9 2 3 4 2 2" xfId="6593"/>
    <cellStyle name="常规 2 2 5 4 2 3" xfId="6594"/>
    <cellStyle name="60% - 强调文字颜色 4 2 2 4 5" xfId="6595"/>
    <cellStyle name="常规 4 2 2 3 7" xfId="6596"/>
    <cellStyle name="60% - 强调文字颜色 4 2 2 2 3 2 2" xfId="6597"/>
    <cellStyle name="60% - 强调文字颜色 6 2 2 3 2 3" xfId="6598"/>
    <cellStyle name="常规 2 2 5 4 3 3" xfId="6599"/>
    <cellStyle name="60% - 强调文字颜色 4 2 2 5 5" xfId="6600"/>
    <cellStyle name="常规 4 2 2 4 7" xfId="6601"/>
    <cellStyle name="60% - 强调文字颜色 4 2 2 2 3 3 2" xfId="6602"/>
    <cellStyle name="60% - 强调文字颜色 6 2 2 3 3 3" xfId="6603"/>
    <cellStyle name="常规 4 2 2 5 7" xfId="6604"/>
    <cellStyle name="60% - 强调文字颜色 4 2 2 2 3 4 2" xfId="6605"/>
    <cellStyle name="60% - 强调文字颜色 4 2 2 2 4" xfId="6606"/>
    <cellStyle name="常规 2 9 2 3 4 3" xfId="6607"/>
    <cellStyle name="60% - 强调文字颜色 4 2 2 2 4 2" xfId="6608"/>
    <cellStyle name="60% - 强调文字颜色 4 2 2 2 5" xfId="6609"/>
    <cellStyle name="60% - 强调文字颜色 4 2 2 2 5 2" xfId="6610"/>
    <cellStyle name="60% - 强调文字颜色 4 2 2 2 6" xfId="6611"/>
    <cellStyle name="60% - 强调文字颜色 4 2 2 2 6 2" xfId="6612"/>
    <cellStyle name="常规 56 2 7 2" xfId="6613"/>
    <cellStyle name="60% - 强调文字颜色 4 2 2 2 7" xfId="6614"/>
    <cellStyle name="60% - 强调文字颜色 4 2 2 2 8" xfId="6615"/>
    <cellStyle name="60% - 强调文字颜色 4 2 2 3 3" xfId="6616"/>
    <cellStyle name="常规 2 9 2 3 5 2" xfId="6617"/>
    <cellStyle name="60% - 强调文字颜色 4 2 2 3 3 2" xfId="6618"/>
    <cellStyle name="常规 2 9 2 3 5 2 2" xfId="6619"/>
    <cellStyle name="60% - 强调文字颜色 4 2 2 3 3 3" xfId="6620"/>
    <cellStyle name="60% - 强调文字颜色 4 2 2 3 4" xfId="6621"/>
    <cellStyle name="常规 2 9 2 3 5 3" xfId="6622"/>
    <cellStyle name="常规 6 6 10" xfId="6623"/>
    <cellStyle name="60% - 强调文字颜色 4 2 2 3 5" xfId="6624"/>
    <cellStyle name="60% - 强调文字颜色 4 2 2 4 2 2" xfId="6625"/>
    <cellStyle name="常规 4 4 3 4 3" xfId="6626"/>
    <cellStyle name="标题 1 2 2 2 2 2" xfId="6627"/>
    <cellStyle name="60% - 强调文字颜色 4 2 2 4 2 3" xfId="6628"/>
    <cellStyle name="60% - 强调文字颜色 4 2 2 4 3" xfId="6629"/>
    <cellStyle name="常规 2 9 2 3 6 2" xfId="6630"/>
    <cellStyle name="60% - 强调文字颜色 4 2 2 4 3 2" xfId="6631"/>
    <cellStyle name="常规 2 9 2 3 6 2 2" xfId="6632"/>
    <cellStyle name="60% - 强调文字颜色 4 2 2 4 3 3" xfId="6633"/>
    <cellStyle name="60% - 强调文字颜色 4 2 2 4 4" xfId="6634"/>
    <cellStyle name="常规 2 9 2 3 6 3" xfId="6635"/>
    <cellStyle name="常规 2 2 5 4 2 2" xfId="6636"/>
    <cellStyle name="常规 2 2 5 4 2 2 2" xfId="6637"/>
    <cellStyle name="60% - 强调文字颜色 4 2 2 4 4 2" xfId="6638"/>
    <cellStyle name="标题 3 2 4 2 2" xfId="6639"/>
    <cellStyle name="60% - 强调文字颜色 4 2 2 4 4 3" xfId="6640"/>
    <cellStyle name="常规 10 2 2 4 2" xfId="6641"/>
    <cellStyle name="60% - 强调文字颜色 4 2 2 6" xfId="6642"/>
    <cellStyle name="常规 3 4 7 2 2" xfId="6643"/>
    <cellStyle name="常规 10 2 2 4 3 2" xfId="6644"/>
    <cellStyle name="60% - 强调文字颜色 4 2 2 7 2" xfId="6645"/>
    <cellStyle name="常规 10 3 2 4 5" xfId="6646"/>
    <cellStyle name="60% - 强调文字颜色 5 2 2 9" xfId="6647"/>
    <cellStyle name="常规 28 2 7" xfId="6648"/>
    <cellStyle name="常规 33 2 7" xfId="6649"/>
    <cellStyle name="常规 10 2 2 4 4 2" xfId="6650"/>
    <cellStyle name="60% - 强调文字颜色 4 2 2 8 2" xfId="6651"/>
    <cellStyle name="60% - 强调文字颜色 4 2 3 2 2" xfId="6652"/>
    <cellStyle name="60% - 强调文字颜色 4 2 3 2 3" xfId="6653"/>
    <cellStyle name="常规 2 9 2 4 4 2" xfId="6654"/>
    <cellStyle name="60% - 强调文字颜色 4 2 3 2 4" xfId="6655"/>
    <cellStyle name="常规 2 9 2 4 4 3" xfId="6656"/>
    <cellStyle name="60% - 强调文字颜色 4 2 3 2 4 2" xfId="6657"/>
    <cellStyle name="60% - 强调文字颜色 4 2 3 2 5" xfId="6658"/>
    <cellStyle name="常规 10 2 2 5 2" xfId="6659"/>
    <cellStyle name="60% - 强调文字颜色 4 2 3 6" xfId="6660"/>
    <cellStyle name="常规 3 4 8 2 2" xfId="6661"/>
    <cellStyle name="常规 10 2 2 5 3 2" xfId="6662"/>
    <cellStyle name="60% - 强调文字颜色 4 2 3 7 2" xfId="6663"/>
    <cellStyle name="常规 10 2 2 5 3 3" xfId="6664"/>
    <cellStyle name="60% - 强调文字颜色 4 2 3 7 3" xfId="6665"/>
    <cellStyle name="常规 10 2 2 5 4 2" xfId="6666"/>
    <cellStyle name="常规 6 3 3 2 2 4" xfId="6667"/>
    <cellStyle name="常规 29 2 7" xfId="6668"/>
    <cellStyle name="常规 34 2 7" xfId="6669"/>
    <cellStyle name="60% - 强调文字颜色 4 2 3 8 2" xfId="6670"/>
    <cellStyle name="常规 10 2 2 5 4 3" xfId="6671"/>
    <cellStyle name="常规 6 3 3 2 2 5" xfId="6672"/>
    <cellStyle name="常规 29 2 8" xfId="6673"/>
    <cellStyle name="常规 34 2 8" xfId="6674"/>
    <cellStyle name="60% - 强调文字颜色 4 2 3 8 3" xfId="6675"/>
    <cellStyle name="60% - 强调文字颜色 4 2 4 2 2" xfId="6676"/>
    <cellStyle name="60% - 强调文字颜色 4 2 4 2 3" xfId="6677"/>
    <cellStyle name="常规 10 10 2 2 3 3" xfId="6678"/>
    <cellStyle name="60% - 强调文字颜色 4 2 5 2 2" xfId="6679"/>
    <cellStyle name="60% - 强调文字颜色 4 2 5 2 3" xfId="6680"/>
    <cellStyle name="常规 6 3 2 2 3 2 5 2" xfId="6681"/>
    <cellStyle name="常规 2 4 2 2 2 3 2" xfId="6682"/>
    <cellStyle name="常规 6 5 2 4 3 2 2 2" xfId="6683"/>
    <cellStyle name="常规 2 4 2 2 2 4 2" xfId="6684"/>
    <cellStyle name="60% - 强调文字颜色 4 2 5 3 3" xfId="6685"/>
    <cellStyle name="常规 6 8 6 2 2" xfId="6686"/>
    <cellStyle name="常规 6 4 2 2 2 2 2 2 2" xfId="6687"/>
    <cellStyle name="常规 2 2 3 2 3 2 3 4 3" xfId="6688"/>
    <cellStyle name="60% - 强调文字颜色 4 2 5 4" xfId="6689"/>
    <cellStyle name="常规 2 4 2 2 2 5 2" xfId="6690"/>
    <cellStyle name="60% - 强调文字颜色 4 2 5 4 3" xfId="6691"/>
    <cellStyle name="常规 11 2 3 6" xfId="6692"/>
    <cellStyle name="60% - 强调文字颜色 4 2 6 2 2" xfId="6693"/>
    <cellStyle name="常规 11 2 3 7" xfId="6694"/>
    <cellStyle name="常规 2 4 2 2 3 3 2" xfId="6695"/>
    <cellStyle name="60% - 强调文字颜色 4 2 6 2 3" xfId="6696"/>
    <cellStyle name="常规 6 5 2 4 3 3 2 2" xfId="6697"/>
    <cellStyle name="常规 2 4 2 2 3 4 2" xfId="6698"/>
    <cellStyle name="60% - 强调文字颜色 4 2 6 3 3" xfId="6699"/>
    <cellStyle name="常规 4 2 2 6 2 3" xfId="6700"/>
    <cellStyle name="常规 10 2 2 8 2" xfId="6701"/>
    <cellStyle name="60% - 强调文字颜色 4 2 6 6" xfId="6702"/>
    <cellStyle name="60% - 强调文字颜色 4 3" xfId="6703"/>
    <cellStyle name="60% - 强调文字颜色 4 3 2" xfId="6704"/>
    <cellStyle name="60% - 强调文字颜色 5 2" xfId="6705"/>
    <cellStyle name="常规 6 4 7 3 3" xfId="6706"/>
    <cellStyle name="60% - 强调文字颜色 5 2 10 2" xfId="6707"/>
    <cellStyle name="60% - 强调文字颜色 5 2 2" xfId="6708"/>
    <cellStyle name="常规 2 2 7 2 7 2" xfId="6709"/>
    <cellStyle name="常规 2 2 3 3 2 4 3 3" xfId="6710"/>
    <cellStyle name="60% - 强调文字颜色 5 2 2 2 2" xfId="6711"/>
    <cellStyle name="60% - 强调文字颜色 5 2 2 2 2 2" xfId="6712"/>
    <cellStyle name="60% - 强调文字颜色 5 2 2 2 2 2 2" xfId="6713"/>
    <cellStyle name="60% - 强调文字颜色 5 2 2 2 2 2 3" xfId="6714"/>
    <cellStyle name="常规 7 2 4 4 2 4 2" xfId="6715"/>
    <cellStyle name="60% - 强调文字颜色 5 2 2 2 2 3" xfId="6716"/>
    <cellStyle name="常规 7 2 4 4 2 4 2 2" xfId="6717"/>
    <cellStyle name="60% - 强调文字颜色 5 2 2 2 2 3 2" xfId="6718"/>
    <cellStyle name="60% - 强调文字颜色 5 2 2 2 2 3 3" xfId="6719"/>
    <cellStyle name="60% - 强调文字颜色 5 2 2 2 2 4 2" xfId="6720"/>
    <cellStyle name="60% - 强调文字颜色 5 2 2 2 2 4 3" xfId="6721"/>
    <cellStyle name="常规 4 2 2 2 4 3 2" xfId="6722"/>
    <cellStyle name="60% - 强调文字颜色 6 2 3 2 2 3" xfId="6723"/>
    <cellStyle name="常规 6 4 4 3 2" xfId="6724"/>
    <cellStyle name="60% - 强调文字颜色 5 2 2 2 2 5" xfId="6725"/>
    <cellStyle name="常规 6 4 4 3 3" xfId="6726"/>
    <cellStyle name="60% - 强调文字颜色 5 2 2 2 2 6" xfId="6727"/>
    <cellStyle name="60% - 强调文字颜色 5 2 2 2 3 2" xfId="6728"/>
    <cellStyle name="60% - 强调文字颜色 5 2 2 2 3 2 2" xfId="6729"/>
    <cellStyle name="常规 7 2 4 4 2 5 2" xfId="6730"/>
    <cellStyle name="60% - 强调文字颜色 5 2 2 2 3 3" xfId="6731"/>
    <cellStyle name="60% - 强调文字颜色 5 2 2 2 3 3 2" xfId="6732"/>
    <cellStyle name="常规 3 3 4 2 2 6 2" xfId="6733"/>
    <cellStyle name="60% - 强调文字颜色 5 2 2 2 3 4 3" xfId="6734"/>
    <cellStyle name="60% - 强调文字颜色 5 2 2 2 5 2" xfId="6735"/>
    <cellStyle name="常规 10 8 2 5" xfId="6736"/>
    <cellStyle name="60% - 强调文字颜色 5 2 2 2 6 2" xfId="6737"/>
    <cellStyle name="常规 10 8 3 5" xfId="6738"/>
    <cellStyle name="60% - 强调文字颜色 5 2 2 2 7 2" xfId="6739"/>
    <cellStyle name="常规 10 8 3 6" xfId="6740"/>
    <cellStyle name="60% - 强调文字颜色 5 2 2 2 7 3" xfId="6741"/>
    <cellStyle name="常规 6 7 2 2 2 3 4 2" xfId="6742"/>
    <cellStyle name="60% - 强调文字颜色 5 2 2 2 8" xfId="6743"/>
    <cellStyle name="常规 10 8 4 5" xfId="6744"/>
    <cellStyle name="60% - 强调文字颜色 5 2 2 2 8 2" xfId="6745"/>
    <cellStyle name="常规 10 8 4 6" xfId="6746"/>
    <cellStyle name="60% - 强调文字颜色 5 2 2 2 8 3" xfId="6747"/>
    <cellStyle name="常规 39 2 3 4 2 2" xfId="6748"/>
    <cellStyle name="60% - 强调文字颜色 5 2 2 2 9" xfId="6749"/>
    <cellStyle name="60% - 强调文字颜色 5 2 2 3 2 2" xfId="6750"/>
    <cellStyle name="常规 7 2 4 4 3 4 2" xfId="6751"/>
    <cellStyle name="60% - 强调文字颜色 5 2 2 3 2 3" xfId="6752"/>
    <cellStyle name="60% - 强调文字颜色 5 2 2 3 3" xfId="6753"/>
    <cellStyle name="60% - 强调文字颜色 5 2 2 3 3 2" xfId="6754"/>
    <cellStyle name="60% - 强调文字颜色 5 2 2 3 3 3" xfId="6755"/>
    <cellStyle name="60% - 强调文字颜色 5 2 2 4" xfId="6756"/>
    <cellStyle name="常规 47 4 5 2" xfId="6757"/>
    <cellStyle name="常规 52 4 5 2" xfId="6758"/>
    <cellStyle name="常规 2 7 4 4 2 3" xfId="6759"/>
    <cellStyle name="常规 2 2 7 2 9" xfId="6760"/>
    <cellStyle name="60% - 强调文字颜色 5 2 2 4 2 2" xfId="6761"/>
    <cellStyle name="常规 16 5 3" xfId="6762"/>
    <cellStyle name="常规 21 5 3" xfId="6763"/>
    <cellStyle name="标题 2 2 2 2 2 2" xfId="6764"/>
    <cellStyle name="60% - 强调文字颜色 5 2 2 4 2 3" xfId="6765"/>
    <cellStyle name="适中 2 2 4 2 2 2" xfId="6766"/>
    <cellStyle name="60% - 强调文字颜色 5 2 2 4 3" xfId="6767"/>
    <cellStyle name="60% - 强调文字颜色 5 2 2 4 3 2" xfId="6768"/>
    <cellStyle name="60% - 强调文字颜色 5 2 2 4 3 3" xfId="6769"/>
    <cellStyle name="常规 2 3 5 4 2 2 2" xfId="6770"/>
    <cellStyle name="60% - 强调文字颜色 5 2 2 4 4 2" xfId="6771"/>
    <cellStyle name="60% - 强调文字颜色 5 2 2 4 4 3" xfId="6772"/>
    <cellStyle name="60% - 强调文字颜色 5 2 2 5" xfId="6773"/>
    <cellStyle name="60% - 强调文字颜色 5 2 2 5 2 2" xfId="6774"/>
    <cellStyle name="常规 17 5 3" xfId="6775"/>
    <cellStyle name="常规 22 5 3" xfId="6776"/>
    <cellStyle name="常规 2 2 2 2 4 2 3 3" xfId="6777"/>
    <cellStyle name="常规 13 3 2 4 3" xfId="6778"/>
    <cellStyle name="标题 2 2 2 3 2 2" xfId="6779"/>
    <cellStyle name="60% - 强调文字颜色 5 2 2 5 2 3" xfId="6780"/>
    <cellStyle name="60% - 强调文字颜色 5 2 2 5 3" xfId="6781"/>
    <cellStyle name="60% - 强调文字颜色 5 2 2 5 3 2" xfId="6782"/>
    <cellStyle name="60% - 强调文字颜色 5 2 2 5 3 3" xfId="6783"/>
    <cellStyle name="常规 2 3 5 4 3 2 2" xfId="6784"/>
    <cellStyle name="60% - 强调文字颜色 5 2 2 5 4 2" xfId="6785"/>
    <cellStyle name="60% - 强调文字颜色 5 2 2 5 4 3" xfId="6786"/>
    <cellStyle name="常规 2 3 5 4 3 3" xfId="6787"/>
    <cellStyle name="60% - 强调文字颜色 5 2 2 5 5" xfId="6788"/>
    <cellStyle name="60% - 强调文字颜色 5 2 2 5 6" xfId="6789"/>
    <cellStyle name="常规 10 3 2 4 2" xfId="6790"/>
    <cellStyle name="60% - 强调文字颜色 5 2 2 6" xfId="6791"/>
    <cellStyle name="常规 4 4 7 3" xfId="6792"/>
    <cellStyle name="常规 6 9 2 5 2 2" xfId="6793"/>
    <cellStyle name="常规 10 3 2 4 4" xfId="6794"/>
    <cellStyle name="60% - 强调文字颜色 5 2 2 8" xfId="6795"/>
    <cellStyle name="常规 10 3 2 4 4 2" xfId="6796"/>
    <cellStyle name="60% - 强调文字颜色 5 2 2 8 2" xfId="6797"/>
    <cellStyle name="60% - 强调文字颜色 5 2 3 2 2" xfId="6798"/>
    <cellStyle name="60% - 强调文字颜色 5 2 3 2 4 3" xfId="6799"/>
    <cellStyle name="60% - 强调文字颜色 5 2 3 2 5" xfId="6800"/>
    <cellStyle name="常规 8 2 2 3 4 4 2 2" xfId="6801"/>
    <cellStyle name="常规 2 2 2 2 2 2 5 2" xfId="6802"/>
    <cellStyle name="60% - 强调文字颜色 5 2 3 2 6" xfId="6803"/>
    <cellStyle name="60% - 强调文字颜色 5 2 3 3 4 3" xfId="6804"/>
    <cellStyle name="60% - 强调文字颜色 5 2 3 4" xfId="6805"/>
    <cellStyle name="60% - 强调文字颜色 5 2 3 5" xfId="6806"/>
    <cellStyle name="常规 10 3 2 5 2" xfId="6807"/>
    <cellStyle name="60% - 强调文字颜色 5 2 3 6" xfId="6808"/>
    <cellStyle name="60% - 强调文字颜色 5 2 3 7 2" xfId="6809"/>
    <cellStyle name="60% - 强调文字颜色 5 2 3 7 3" xfId="6810"/>
    <cellStyle name="常规 6 4 3 2 2 4" xfId="6811"/>
    <cellStyle name="常规 4 2 3 2 4 2 2 2" xfId="6812"/>
    <cellStyle name="60% - 强调文字颜色 5 2 3 8 2" xfId="6813"/>
    <cellStyle name="常规 6 4 3 2 2 5" xfId="6814"/>
    <cellStyle name="60% - 强调文字颜色 5 2 3 8 3" xfId="6815"/>
    <cellStyle name="60% - 强调文字颜色 5 2 4 2 2" xfId="6816"/>
    <cellStyle name="60% - 强调文字颜色 5 2 4 2 3" xfId="6817"/>
    <cellStyle name="60% - 强调文字颜色 5 2 4 4" xfId="6818"/>
    <cellStyle name="60% - 强调文字颜色 5 2 4 5" xfId="6819"/>
    <cellStyle name="常规 2 2 7 5 7" xfId="6820"/>
    <cellStyle name="60% - 强调文字颜色 5 2 5 2" xfId="6821"/>
    <cellStyle name="60% - 强调文字颜色 5 2 5 2 2" xfId="6822"/>
    <cellStyle name="常规 2 4 3 2 2 3 2" xfId="6823"/>
    <cellStyle name="60% - 强调文字颜色 5 2 5 2 3" xfId="6824"/>
    <cellStyle name="常规 2 4 3 2 2 4 2" xfId="6825"/>
    <cellStyle name="常规 2 3 4 4 3 7 2 2" xfId="6826"/>
    <cellStyle name="60% - 强调文字颜色 5 2 5 3 3" xfId="6827"/>
    <cellStyle name="常规 6 9 6 2 2" xfId="6828"/>
    <cellStyle name="常规 6 4 2 2 2 3 2 2 2" xfId="6829"/>
    <cellStyle name="60% - 强调文字颜色 5 2 5 4" xfId="6830"/>
    <cellStyle name="常规 2 4 3 2 2 5 2" xfId="6831"/>
    <cellStyle name="60% - 强调文字颜色 5 2 5 4 3" xfId="6832"/>
    <cellStyle name="常规 6 9 6 2 3" xfId="6833"/>
    <cellStyle name="60% - 强调文字颜色 5 2 5 5" xfId="6834"/>
    <cellStyle name="60% - 强调文字颜色 6 2 2" xfId="6835"/>
    <cellStyle name="常规 6 3 2 2 2 4 4 2 2" xfId="6836"/>
    <cellStyle name="常规 10 3 2 7 2" xfId="6837"/>
    <cellStyle name="60% - 强调文字颜色 5 2 5 6" xfId="6838"/>
    <cellStyle name="60% - 强调文字颜色 5 2 6" xfId="6839"/>
    <cellStyle name="60% - 强调文字颜色 5 2 6 2 2" xfId="6840"/>
    <cellStyle name="常规 2 4 3 2 3 3 2" xfId="6841"/>
    <cellStyle name="60% - 强调文字颜色 5 2 6 2 3" xfId="6842"/>
    <cellStyle name="常规 2 4 3 2 3 4 2" xfId="6843"/>
    <cellStyle name="60% - 强调文字颜色 5 2 6 3 3" xfId="6844"/>
    <cellStyle name="常规 6 9 6 3 2" xfId="6845"/>
    <cellStyle name="60% - 强调文字颜色 5 2 6 4" xfId="6846"/>
    <cellStyle name="常规 2 4 3 2 3 5 2" xfId="6847"/>
    <cellStyle name="60% - 强调文字颜色 5 2 6 4 3" xfId="6848"/>
    <cellStyle name="常规 6 9 6 3 3" xfId="6849"/>
    <cellStyle name="常规 4 2 3 6 2 2" xfId="6850"/>
    <cellStyle name="60% - 强调文字颜色 5 2 6 5" xfId="6851"/>
    <cellStyle name="60% - 强调文字颜色 6 3 2" xfId="6852"/>
    <cellStyle name="常规 10 3 2 8 2" xfId="6853"/>
    <cellStyle name="60% - 强调文字颜色 5 2 6 6" xfId="6854"/>
    <cellStyle name="60% - 强调文字颜色 5 3" xfId="6855"/>
    <cellStyle name="常规 4 2 3 5 2 3" xfId="6856"/>
    <cellStyle name="常规 10 2 10 3" xfId="6857"/>
    <cellStyle name="60% - 强调文字颜色 5 3 2" xfId="6858"/>
    <cellStyle name="常规 6 10 2 2 3 3 2 2" xfId="6859"/>
    <cellStyle name="60% - 强调文字颜色 6 2" xfId="6860"/>
    <cellStyle name="60% - 强调文字颜色 6 2 10" xfId="6861"/>
    <cellStyle name="常规 4 2 3 7 2" xfId="6862"/>
    <cellStyle name="60% - 强调文字颜色 6 2 10 2" xfId="6863"/>
    <cellStyle name="常规 4 2 3 7 2 2" xfId="6864"/>
    <cellStyle name="常规 2 3 7 2 7" xfId="6865"/>
    <cellStyle name="60% - 强调文字颜色 6 2 2 2" xfId="6866"/>
    <cellStyle name="60% - 强调文字颜色 6 2 2 2 2" xfId="6867"/>
    <cellStyle name="60% - 强调文字颜色 6 2 2 2 2 2 3" xfId="6868"/>
    <cellStyle name="60% - 强调文字颜色 6 2 2 2 2 3 3" xfId="6869"/>
    <cellStyle name="60% - 强调文字颜色 6 2 2 2 2 6" xfId="6870"/>
    <cellStyle name="常规 15 3 2 3 3" xfId="6871"/>
    <cellStyle name="60% - 强调文字颜色 6 2 2 2 3 2" xfId="6872"/>
    <cellStyle name="常规 8 3 2 4 3" xfId="6873"/>
    <cellStyle name="60% - 强调文字颜色 6 2 2 2 3 2 2" xfId="6874"/>
    <cellStyle name="常规 2 2 2 7 7" xfId="6875"/>
    <cellStyle name="常规 8 3 2 5 3" xfId="6876"/>
    <cellStyle name="60% - 强调文字颜色 6 2 2 2 3 3 2" xfId="6877"/>
    <cellStyle name="常规 8 3 2 6 3" xfId="6878"/>
    <cellStyle name="60% - 强调文字颜色 6 2 2 2 3 4 2" xfId="6879"/>
    <cellStyle name="常规 5 3 3 2 4 2 2" xfId="6880"/>
    <cellStyle name="60% - 强调文字颜色 6 2 2 2 3 5" xfId="6881"/>
    <cellStyle name="常规 15 3 2 4 2" xfId="6882"/>
    <cellStyle name="60% - 强调文字颜色 6 2 2 2 4 3" xfId="6883"/>
    <cellStyle name="60% - 强调文字颜色 6 2 2 2 6 2" xfId="6884"/>
    <cellStyle name="注释 2 3 3 4 2" xfId="6885"/>
    <cellStyle name="60% - 强调文字颜色 6 2 2 2 7" xfId="6886"/>
    <cellStyle name="常规 2 6 2 2 3 2 2 3" xfId="6887"/>
    <cellStyle name="注释 2 3 3 4 2 2" xfId="6888"/>
    <cellStyle name="60% - 强调文字颜色 6 2 2 2 7 2" xfId="6889"/>
    <cellStyle name="60% - 强调文字颜色 6 2 2 2 7 3" xfId="6890"/>
    <cellStyle name="常规 2 7 5 4 2 2" xfId="6891"/>
    <cellStyle name="60% - 强调文字颜色 6 2 2 3" xfId="6892"/>
    <cellStyle name="60% - 强调文字颜色 6 2 2 3 3" xfId="6893"/>
    <cellStyle name="60% - 强调文字颜色 6 2 2 3 4" xfId="6894"/>
    <cellStyle name="60% - 强调文字颜色 6 2 2 3 5" xfId="6895"/>
    <cellStyle name="60% - 强调文字颜色 6 2 2 4 3" xfId="6896"/>
    <cellStyle name="常规 2 4 5 4 2 2" xfId="6897"/>
    <cellStyle name="60% - 强调文字颜色 6 2 2 4 4" xfId="6898"/>
    <cellStyle name="60% - 强调文字颜色 6 2 2 4 4 2" xfId="6899"/>
    <cellStyle name="60% - 强调文字颜色 6 2 2 4 4 3" xfId="6900"/>
    <cellStyle name="常规 2 4 5 4 2 3" xfId="6901"/>
    <cellStyle name="60% - 强调文字颜色 6 2 2 4 5" xfId="6902"/>
    <cellStyle name="60% - 强调文字颜色 6 2 2 4 6" xfId="6903"/>
    <cellStyle name="60% - 强调文字颜色 6 2 2 5 3" xfId="6904"/>
    <cellStyle name="60% - 强调文字颜色 6 2 2 5 3 2" xfId="6905"/>
    <cellStyle name="60% - 强调文字颜色 6 2 2 5 3 3" xfId="6906"/>
    <cellStyle name="60% - 强调文字颜色 6 2 2 5 4" xfId="6907"/>
    <cellStyle name="60% - 强调文字颜色 6 2 2 5 4 2" xfId="6908"/>
    <cellStyle name="60% - 强调文字颜色 6 2 2 5 4 3" xfId="6909"/>
    <cellStyle name="常规 10 4 2 4 2" xfId="6910"/>
    <cellStyle name="60% - 强调文字颜色 6 2 2 6" xfId="6911"/>
    <cellStyle name="常规 10 4 2 4 2 2" xfId="6912"/>
    <cellStyle name="60% - 强调文字颜色 6 2 2 6 2" xfId="6913"/>
    <cellStyle name="常规 5 4 7 2" xfId="6914"/>
    <cellStyle name="常规 10 4 2 4 3" xfId="6915"/>
    <cellStyle name="60% - 强调文字颜色 6 2 2 7" xfId="6916"/>
    <cellStyle name="常规 5 4 7 2 2" xfId="6917"/>
    <cellStyle name="60% - 强调文字颜色 6 2 2 7 2" xfId="6918"/>
    <cellStyle name="常规 5 4 7 3" xfId="6919"/>
    <cellStyle name="常规 6 9 3 5 2 2" xfId="6920"/>
    <cellStyle name="60% - 强调文字颜色 6 2 2 8" xfId="6921"/>
    <cellStyle name="60% - 强调文字颜色 6 2 2 8 2" xfId="6922"/>
    <cellStyle name="常规 5 2 2 2 7 2" xfId="6923"/>
    <cellStyle name="60% - 强调文字颜色 6 2 2 9" xfId="6924"/>
    <cellStyle name="常规 6 5 2 10" xfId="6925"/>
    <cellStyle name="60% - 强调文字颜色 6 2 3 2" xfId="6926"/>
    <cellStyle name="60% - 强调文字颜色 6 2 3 2 5" xfId="6927"/>
    <cellStyle name="常规 2 2 2 3 2 2 5 2" xfId="6928"/>
    <cellStyle name="60% - 强调文字颜色 6 2 3 2 6" xfId="6929"/>
    <cellStyle name="常规 6 5 2 11" xfId="6930"/>
    <cellStyle name="常规 2 2 3 2 3 4 3 2 2" xfId="6931"/>
    <cellStyle name="60% - 强调文字颜色 6 2 3 3" xfId="6932"/>
    <cellStyle name="60% - 强调文字颜色 6 2 3 3 4 3" xfId="6933"/>
    <cellStyle name="60% - 强调文字颜色 6 2 4 2" xfId="6934"/>
    <cellStyle name="60% - 强调文字颜色 6 2 4 2 2" xfId="6935"/>
    <cellStyle name="60% - 强调文字颜色 6 2 4 3" xfId="6936"/>
    <cellStyle name="60% - 强调文字颜色 6 2 5 2" xfId="6937"/>
    <cellStyle name="60% - 强调文字颜色 6 2 5 2 2" xfId="6938"/>
    <cellStyle name="60% - 强调文字颜色 6 2 5 3" xfId="6939"/>
    <cellStyle name="常规 6 4 2 2 2 4 2 2 2" xfId="6940"/>
    <cellStyle name="60% - 强调文字颜色 6 2 5 4" xfId="6941"/>
    <cellStyle name="60% - 强调文字颜色 6 2 5 5" xfId="6942"/>
    <cellStyle name="常规 10 4 2 7 2" xfId="6943"/>
    <cellStyle name="60% - 强调文字颜色 6 2 5 6" xfId="6944"/>
    <cellStyle name="60% - 强调文字颜色 6 2 6" xfId="6945"/>
    <cellStyle name="60% - 强调文字颜色 6 2 6 2" xfId="6946"/>
    <cellStyle name="常规 2 2 2 6 2 3" xfId="6947"/>
    <cellStyle name="60% - 强调文字颜色 6 2 6 2 2" xfId="6948"/>
    <cellStyle name="60% - 强调文字颜色 6 2 6 3" xfId="6949"/>
    <cellStyle name="60% - 强调文字颜色 6 2 6 4" xfId="6950"/>
    <cellStyle name="标题 4 2 2 2 2" xfId="6951"/>
    <cellStyle name="常规 4 2 4 6 2 2" xfId="6952"/>
    <cellStyle name="60% - 强调文字颜色 6 2 6 5" xfId="6953"/>
    <cellStyle name="标题 4 2 2 2 3" xfId="6954"/>
    <cellStyle name="60% - 强调文字颜色 6 2 6 6" xfId="6955"/>
    <cellStyle name="标题 1 2 2 2 3" xfId="6956"/>
    <cellStyle name="标题 1 2 2 3 3" xfId="6957"/>
    <cellStyle name="常规 6 5 3 2 2 7" xfId="6958"/>
    <cellStyle name="标题 1 2 3 2 2" xfId="6959"/>
    <cellStyle name="标题 1 2 3 3" xfId="6960"/>
    <cellStyle name="标题 1 2 4" xfId="6961"/>
    <cellStyle name="标题 1 2 5" xfId="6962"/>
    <cellStyle name="标题 1 2 6" xfId="6963"/>
    <cellStyle name="标题 1 2 6 2" xfId="6964"/>
    <cellStyle name="强调文字颜色 4 2 2 3 5" xfId="6965"/>
    <cellStyle name="常规 35 3 2" xfId="6966"/>
    <cellStyle name="常规 40 3 2" xfId="6967"/>
    <cellStyle name="标题 1 2 7" xfId="6968"/>
    <cellStyle name="强调文字颜色 4 2 2 3 5 2" xfId="6969"/>
    <cellStyle name="常规 35 3 2 2" xfId="6970"/>
    <cellStyle name="常规 40 3 2 2" xfId="6971"/>
    <cellStyle name="标题 1 2 7 2" xfId="6972"/>
    <cellStyle name="强调文字颜色 4 2 2 3 6" xfId="6973"/>
    <cellStyle name="常规 35 3 3" xfId="6974"/>
    <cellStyle name="常规 40 3 3" xfId="6975"/>
    <cellStyle name="标题 1 2 8" xfId="6976"/>
    <cellStyle name="标题 2 2 2 5 2" xfId="6977"/>
    <cellStyle name="标题 3 2 2 3 2" xfId="6978"/>
    <cellStyle name="标题 3 2 2 3 3" xfId="6979"/>
    <cellStyle name="标题 3 2 2 4 2" xfId="6980"/>
    <cellStyle name="标题 3 2 2 6" xfId="6981"/>
    <cellStyle name="标题 3 2 2 7" xfId="6982"/>
    <cellStyle name="标题 5 7" xfId="6983"/>
    <cellStyle name="标题 3 2 3 2 2" xfId="6984"/>
    <cellStyle name="标题 3 2 6 2" xfId="6985"/>
    <cellStyle name="常规 37 3 2 2" xfId="6986"/>
    <cellStyle name="常规 42 3 2 2" xfId="6987"/>
    <cellStyle name="标题 3 2 7 2" xfId="6988"/>
    <cellStyle name="常规 37 3 3" xfId="6989"/>
    <cellStyle name="常规 42 3 3" xfId="6990"/>
    <cellStyle name="标题 3 2 8" xfId="6991"/>
    <cellStyle name="常规 2 4 3 3 2 5 2" xfId="6992"/>
    <cellStyle name="常规 2 2 9 2 2 2 2" xfId="6993"/>
    <cellStyle name="标题 4 2" xfId="6994"/>
    <cellStyle name="常规 7 4 4 2 3 2 2 2" xfId="6995"/>
    <cellStyle name="标题 4 2 2 3" xfId="6996"/>
    <cellStyle name="标题 4 2 2 4" xfId="6997"/>
    <cellStyle name="标题 4 2 2 5" xfId="6998"/>
    <cellStyle name="标题 4 2 2 6" xfId="6999"/>
    <cellStyle name="常规 6 4 2 2 2 4 3 3" xfId="7000"/>
    <cellStyle name="标题 4 2 3 2" xfId="7001"/>
    <cellStyle name="标题 4 2 3 2 2" xfId="7002"/>
    <cellStyle name="标题 4 2 3 3" xfId="7003"/>
    <cellStyle name="标题 4 2 4" xfId="7004"/>
    <cellStyle name="强调文字颜色 4 2 5 3 2 2" xfId="7005"/>
    <cellStyle name="常规 6 4 2 2 2 4 4 3" xfId="7006"/>
    <cellStyle name="标题 4 2 4 2" xfId="7007"/>
    <cellStyle name="常规 6 5 3 3 3 4 2 2" xfId="7008"/>
    <cellStyle name="标题 4 2 4 3" xfId="7009"/>
    <cellStyle name="标题 4 2 5" xfId="7010"/>
    <cellStyle name="标题 4 2 5 2" xfId="7011"/>
    <cellStyle name="常规 38 3 2" xfId="7012"/>
    <cellStyle name="常规 43 3 2" xfId="7013"/>
    <cellStyle name="标题 4 2 7" xfId="7014"/>
    <cellStyle name="常规 2 4 2 2 2 2 4 2" xfId="7015"/>
    <cellStyle name="常规 38 3 2 2" xfId="7016"/>
    <cellStyle name="常规 43 3 2 2" xfId="7017"/>
    <cellStyle name="标题 4 2 7 2" xfId="7018"/>
    <cellStyle name="常规 2 4 2 2 2 2 4 2 2" xfId="7019"/>
    <cellStyle name="常规 38 3 3" xfId="7020"/>
    <cellStyle name="常规 43 3 3" xfId="7021"/>
    <cellStyle name="标题 4 2 8" xfId="7022"/>
    <cellStyle name="常规 2 4 2 2 2 2 4 3" xfId="7023"/>
    <cellStyle name="常规 2 4 3 3 2 6" xfId="7024"/>
    <cellStyle name="常规 2 2 9 2 2 3" xfId="7025"/>
    <cellStyle name="标题 5" xfId="7026"/>
    <cellStyle name="常规 10 3 2 2 4 2 2" xfId="7027"/>
    <cellStyle name="常规 2 4 3 3 2 6 2" xfId="7028"/>
    <cellStyle name="常规 2 2 9 2 2 3 2" xfId="7029"/>
    <cellStyle name="标题 5 2" xfId="7030"/>
    <cellStyle name="标题 5 2 2 2" xfId="7031"/>
    <cellStyle name="标题 5 2 2 3" xfId="7032"/>
    <cellStyle name="标题 5 2 3" xfId="7033"/>
    <cellStyle name="标题 5 2 4" xfId="7034"/>
    <cellStyle name="标题 5 2 5" xfId="7035"/>
    <cellStyle name="标题 5 2 6" xfId="7036"/>
    <cellStyle name="常规 39 3 2" xfId="7037"/>
    <cellStyle name="常规 44 3 2" xfId="7038"/>
    <cellStyle name="标题 5 2 7" xfId="7039"/>
    <cellStyle name="常规 2 4 2 2 2 3 4 2" xfId="7040"/>
    <cellStyle name="常规 7 2 3 3 2 2 3 2" xfId="7041"/>
    <cellStyle name="标题 5 4" xfId="7042"/>
    <cellStyle name="常规 6 7 3 2 9" xfId="7043"/>
    <cellStyle name="标题 5 4 3" xfId="7044"/>
    <cellStyle name="常规 2 4 9 2 2" xfId="7045"/>
    <cellStyle name="常规 7 2 3 3 2 2 3 3" xfId="7046"/>
    <cellStyle name="标题 5 5" xfId="7047"/>
    <cellStyle name="标题 5 6" xfId="7048"/>
    <cellStyle name="常规 2 4 3 3 2 7" xfId="7049"/>
    <cellStyle name="常规 2 2 9 2 2 4" xfId="7050"/>
    <cellStyle name="标题 6" xfId="7051"/>
    <cellStyle name="常规 2 4 3 3 2 7 2" xfId="7052"/>
    <cellStyle name="常规 2 2 9 2 2 4 2" xfId="7053"/>
    <cellStyle name="标题 6 2" xfId="7054"/>
    <cellStyle name="常规 2 6 2 2 2 3 2 3" xfId="7055"/>
    <cellStyle name="差 2 2" xfId="7056"/>
    <cellStyle name="差 2 2 2" xfId="7057"/>
    <cellStyle name="常规 58 2 2 2 3" xfId="7058"/>
    <cellStyle name="常规 2 7 3 2 4" xfId="7059"/>
    <cellStyle name="常规 2 2 10 3 6" xfId="7060"/>
    <cellStyle name="差 2 2 2 2" xfId="7061"/>
    <cellStyle name="常规 2 7 3 2 4 2" xfId="7062"/>
    <cellStyle name="差 2 2 2 2 2" xfId="7063"/>
    <cellStyle name="常规 2 7 3 2 5" xfId="7064"/>
    <cellStyle name="差 2 2 2 3" xfId="7065"/>
    <cellStyle name="差 2 2 3" xfId="7066"/>
    <cellStyle name="常规 58 2 2 3 3" xfId="7067"/>
    <cellStyle name="常规 2 7 3 3 4" xfId="7068"/>
    <cellStyle name="常规 2 2 3 2 3 2 2 3" xfId="7069"/>
    <cellStyle name="差 2 2 3 2" xfId="7070"/>
    <cellStyle name="常规 10 10 2 5" xfId="7071"/>
    <cellStyle name="常规 2 7 3 3 4 2" xfId="7072"/>
    <cellStyle name="常规 2 2 3 2 3 2 2 3 2" xfId="7073"/>
    <cellStyle name="差 2 2 3 2 2" xfId="7074"/>
    <cellStyle name="常规 10 10 2 6" xfId="7075"/>
    <cellStyle name="常规 2 7 3 3 4 3" xfId="7076"/>
    <cellStyle name="常规 2 2 3 2 3 2 2 3 3" xfId="7077"/>
    <cellStyle name="差 2 2 3 2 3" xfId="7078"/>
    <cellStyle name="差 2 2 4" xfId="7079"/>
    <cellStyle name="常规 2 2 10 6 2 2" xfId="7080"/>
    <cellStyle name="差 2 2 5" xfId="7081"/>
    <cellStyle name="常规 2 2 3 2 3 2 4 3" xfId="7082"/>
    <cellStyle name="差 2 2 5 2" xfId="7083"/>
    <cellStyle name="差 2 2 6" xfId="7084"/>
    <cellStyle name="常规 2 2 3 2 3 2 5 3" xfId="7085"/>
    <cellStyle name="差 2 2 6 2" xfId="7086"/>
    <cellStyle name="常规 2 2 3 2 3 2 6 3" xfId="7087"/>
    <cellStyle name="差 2 2 7 2" xfId="7088"/>
    <cellStyle name="常规 2 5 6 6 2 2" xfId="7089"/>
    <cellStyle name="差 2 3" xfId="7090"/>
    <cellStyle name="常规 58 2 3 2 3" xfId="7091"/>
    <cellStyle name="差 2 3 2 2" xfId="7092"/>
    <cellStyle name="常规 4 3 4 2 5 2" xfId="7093"/>
    <cellStyle name="常规 2 9 3 2 2 2" xfId="7094"/>
    <cellStyle name="差 2 3 2 3" xfId="7095"/>
    <cellStyle name="差 2 3 3" xfId="7096"/>
    <cellStyle name="差 2 3 4" xfId="7097"/>
    <cellStyle name="常规 2 5 6 6 2 3" xfId="7098"/>
    <cellStyle name="差 2 4" xfId="7099"/>
    <cellStyle name="差 2 4 2" xfId="7100"/>
    <cellStyle name="差 2 4 2 2" xfId="7101"/>
    <cellStyle name="常规 4 3 4 3 5 2" xfId="7102"/>
    <cellStyle name="常规 2 9 3 3 2 2" xfId="7103"/>
    <cellStyle name="差 2 4 2 3" xfId="7104"/>
    <cellStyle name="常规 56 2 6 2 2" xfId="7105"/>
    <cellStyle name="差 2 4 3" xfId="7106"/>
    <cellStyle name="差 2 4 4" xfId="7107"/>
    <cellStyle name="常规 15 2 3 8 2" xfId="7108"/>
    <cellStyle name="差 2 5" xfId="7109"/>
    <cellStyle name="差 2 5 2" xfId="7110"/>
    <cellStyle name="差 2 5 2 2" xfId="7111"/>
    <cellStyle name="常规 2 9 3 4 2 2" xfId="7112"/>
    <cellStyle name="差 2 5 2 3" xfId="7113"/>
    <cellStyle name="差 2 5 3" xfId="7114"/>
    <cellStyle name="差 2 5 4" xfId="7115"/>
    <cellStyle name="常规 10 2 2 2 2 2 2 3" xfId="7116"/>
    <cellStyle name="常规 2 2 8" xfId="7117"/>
    <cellStyle name="常规 6 6 2 3 2 5 2 2" xfId="7118"/>
    <cellStyle name="常规 10 12 2 2" xfId="7119"/>
    <cellStyle name="差 2 6 2" xfId="7120"/>
    <cellStyle name="常规 10 2 2 2 2 2 3 3" xfId="7121"/>
    <cellStyle name="常规 2 3 8" xfId="7122"/>
    <cellStyle name="常规 2 2 3 4 3 3 2 2" xfId="7123"/>
    <cellStyle name="常规 10 12 3 2" xfId="7124"/>
    <cellStyle name="差 2 7 2" xfId="7125"/>
    <cellStyle name="常规 2 2 3 4 3 3 3" xfId="7126"/>
    <cellStyle name="常规 10 12 4" xfId="7127"/>
    <cellStyle name="常规 6 7 4 7 2 2" xfId="7128"/>
    <cellStyle name="差 2 8" xfId="7129"/>
    <cellStyle name="常规 10 12 5" xfId="7130"/>
    <cellStyle name="差 2 9" xfId="7131"/>
    <cellStyle name="常规 3 6 2 4 4 2" xfId="7132"/>
    <cellStyle name="差 3" xfId="7133"/>
    <cellStyle name="差 3 2" xfId="7134"/>
    <cellStyle name="常规 6 6 2 3 2 3 2 2" xfId="7135"/>
    <cellStyle name="常规 4 7 2 2 3" xfId="7136"/>
    <cellStyle name="常规 10 10 2 2" xfId="7137"/>
    <cellStyle name="常规 6 6 2 3 2 3 2 2 2" xfId="7138"/>
    <cellStyle name="常规 10 10 2 2 2" xfId="7139"/>
    <cellStyle name="常规 10 10 2 2 2 2" xfId="7140"/>
    <cellStyle name="常规 10 10 2 2 2 3" xfId="7141"/>
    <cellStyle name="常规 10 10 2 2 3" xfId="7142"/>
    <cellStyle name="常规 10 10 2 2 3 2" xfId="7143"/>
    <cellStyle name="常规 6 6 2 3 2 3 2 3" xfId="7144"/>
    <cellStyle name="常规 10 10 2 3" xfId="7145"/>
    <cellStyle name="常规 10 10 2 3 2" xfId="7146"/>
    <cellStyle name="常规 10 10 2 3 2 2" xfId="7147"/>
    <cellStyle name="常规 10 10 2 3 3" xfId="7148"/>
    <cellStyle name="常规 6 5 4 2 5" xfId="7149"/>
    <cellStyle name="常规 10 10 2 4 2" xfId="7150"/>
    <cellStyle name="常规 6 5 4 2 5 2" xfId="7151"/>
    <cellStyle name="常规 10 10 2 4 2 2" xfId="7152"/>
    <cellStyle name="常规 6 5 4 2 6" xfId="7153"/>
    <cellStyle name="常规 10 10 2 4 3" xfId="7154"/>
    <cellStyle name="常规 6 5 4 3 5" xfId="7155"/>
    <cellStyle name="常规 10 10 2 5 2" xfId="7156"/>
    <cellStyle name="常规 6 5 4 3 5 2" xfId="7157"/>
    <cellStyle name="常规 10 10 2 5 2 2" xfId="7158"/>
    <cellStyle name="常规 6 5 4 3 6" xfId="7159"/>
    <cellStyle name="常规 10 10 2 5 3" xfId="7160"/>
    <cellStyle name="常规 6 5 4 4 5" xfId="7161"/>
    <cellStyle name="常规 10 10 2 6 2" xfId="7162"/>
    <cellStyle name="常规 10 10 2 7" xfId="7163"/>
    <cellStyle name="常规 6 6 2 3 2 3 3 2" xfId="7164"/>
    <cellStyle name="常规 4 7 2 3 3" xfId="7165"/>
    <cellStyle name="常规 10 10 3 2" xfId="7166"/>
    <cellStyle name="常规 6 6 2 3 2 3 3 3" xfId="7167"/>
    <cellStyle name="常规 10 10 3 3" xfId="7168"/>
    <cellStyle name="常规 10 10 3 3 2" xfId="7169"/>
    <cellStyle name="适中 2 4 4 2" xfId="7170"/>
    <cellStyle name="常规 2 4 10 2 2" xfId="7171"/>
    <cellStyle name="常规 10 10 3 3 3" xfId="7172"/>
    <cellStyle name="常规 6 5 5 2 5" xfId="7173"/>
    <cellStyle name="常规 10 10 3 4 2" xfId="7174"/>
    <cellStyle name="常规 6 5 5 2 6" xfId="7175"/>
    <cellStyle name="常规 10 10 3 4 3" xfId="7176"/>
    <cellStyle name="常规 6 5 5 3 5" xfId="7177"/>
    <cellStyle name="常规 10 10 3 5 2" xfId="7178"/>
    <cellStyle name="常规 10 2 2 4 3 3 2 2" xfId="7179"/>
    <cellStyle name="常规 10 10 3 6" xfId="7180"/>
    <cellStyle name="常规 6 6 2 3 2 3 4 2" xfId="7181"/>
    <cellStyle name="常规 4 7 2 4 3" xfId="7182"/>
    <cellStyle name="常规 10 10 4 2" xfId="7183"/>
    <cellStyle name="常规 10 3 9 2 2" xfId="7184"/>
    <cellStyle name="常规 10 10 4 3" xfId="7185"/>
    <cellStyle name="常规 6 3 2 6 2 2 2" xfId="7186"/>
    <cellStyle name="常规 10 10 6 3" xfId="7187"/>
    <cellStyle name="常规 10 10 7" xfId="7188"/>
    <cellStyle name="常规 10 10 7 2" xfId="7189"/>
    <cellStyle name="常规 10 10 8" xfId="7190"/>
    <cellStyle name="常规 6 5 3 4 2 5 2" xfId="7191"/>
    <cellStyle name="常规 6 6 2 3 2 4 2 2" xfId="7192"/>
    <cellStyle name="常规 4 7 3 2 3" xfId="7193"/>
    <cellStyle name="常规 10 11 2 2" xfId="7194"/>
    <cellStyle name="常规 10 11 2 3" xfId="7195"/>
    <cellStyle name="常规 6 5 3 4 2 6" xfId="7196"/>
    <cellStyle name="常规 6 6 2 3 2 4 3" xfId="7197"/>
    <cellStyle name="常规 2 2 3 4 3 2 2" xfId="7198"/>
    <cellStyle name="常规 10 11 3" xfId="7199"/>
    <cellStyle name="常规 4 7 3 3 3" xfId="7200"/>
    <cellStyle name="常规 2 2 3 4 3 2 2 2" xfId="7201"/>
    <cellStyle name="常规 10 11 3 2" xfId="7202"/>
    <cellStyle name="常规 10 11 3 3" xfId="7203"/>
    <cellStyle name="常规 2 2 3 4 3 2 3" xfId="7204"/>
    <cellStyle name="强调文字颜色 4 2 2 3 3 2 2" xfId="7205"/>
    <cellStyle name="常规 10 11 4" xfId="7206"/>
    <cellStyle name="常规 10 11 4 2" xfId="7207"/>
    <cellStyle name="常规 10 11 4 3" xfId="7208"/>
    <cellStyle name="常规 10 11 5" xfId="7209"/>
    <cellStyle name="常规 10 11 5 2" xfId="7210"/>
    <cellStyle name="常规 10 11 6 2" xfId="7211"/>
    <cellStyle name="常规 10 11 7" xfId="7212"/>
    <cellStyle name="常规 2 2 8 2" xfId="7213"/>
    <cellStyle name="常规 10 12 2 2 2" xfId="7214"/>
    <cellStyle name="常规 10 2 2 2 2 2 5 3" xfId="7215"/>
    <cellStyle name="常规 2 5 8" xfId="7216"/>
    <cellStyle name="常规 10 12 5 2" xfId="7217"/>
    <cellStyle name="常规 10 12 6" xfId="7218"/>
    <cellStyle name="常规 10 12 7" xfId="7219"/>
    <cellStyle name="常规 2 7 8" xfId="7220"/>
    <cellStyle name="常规 10 12 7 2" xfId="7221"/>
    <cellStyle name="常规 6 2 2 3 7 2 2" xfId="7222"/>
    <cellStyle name="常规 10 12 8" xfId="7223"/>
    <cellStyle name="常规 5 2 8" xfId="7224"/>
    <cellStyle name="常规 2 2 4 3 2 2 4 2 2" xfId="7225"/>
    <cellStyle name="常规 10 15 2 2" xfId="7226"/>
    <cellStyle name="常规 10 2 2 2 2 2 3 2 2" xfId="7227"/>
    <cellStyle name="常规 10 15 3" xfId="7228"/>
    <cellStyle name="常规 4 2 5 4 3 2 2" xfId="7229"/>
    <cellStyle name="常规 2 2 3 4 3 6 2" xfId="7230"/>
    <cellStyle name="常规 2 2 4 3 2 2 4 3" xfId="7231"/>
    <cellStyle name="常规 6 2 8" xfId="7232"/>
    <cellStyle name="常规 2 2 4 3 2 2 5 2 2" xfId="7233"/>
    <cellStyle name="常规 10 16 2 2" xfId="7234"/>
    <cellStyle name="常规 2 2 4 3 2 2 5 3" xfId="7235"/>
    <cellStyle name="常规 10 16 3" xfId="7236"/>
    <cellStyle name="常规 10 2 10 2" xfId="7237"/>
    <cellStyle name="常规 6 9 5 3 3" xfId="7238"/>
    <cellStyle name="常规 4 2 3 5 2 2" xfId="7239"/>
    <cellStyle name="常规 4 2 3 5 3 2 2" xfId="7240"/>
    <cellStyle name="常规 7 3 8 3" xfId="7241"/>
    <cellStyle name="常规 10 2 11 2 2" xfId="7242"/>
    <cellStyle name="常规 4 2 3 5 4 2 2" xfId="7243"/>
    <cellStyle name="常规 7 4 8 3" xfId="7244"/>
    <cellStyle name="常规 10 2 12 2 2" xfId="7245"/>
    <cellStyle name="常规 6 2 4 3 2" xfId="7246"/>
    <cellStyle name="常规 6 3 3 3 2 6 2" xfId="7247"/>
    <cellStyle name="常规 10 2 2" xfId="7248"/>
    <cellStyle name="常规 4 3 3 8 2" xfId="7249"/>
    <cellStyle name="常规 10 2 2 10 2" xfId="7250"/>
    <cellStyle name="常规 4 3 3 9" xfId="7251"/>
    <cellStyle name="常规 10 2 2 11" xfId="7252"/>
    <cellStyle name="常规 10 2 2 2 2 2 2 2 2" xfId="7253"/>
    <cellStyle name="常规 10 2 2 2 2 2 3 2" xfId="7254"/>
    <cellStyle name="常规 10 2 2 2 2 2 4" xfId="7255"/>
    <cellStyle name="常规 4 2 2 4 2 2 2 2" xfId="7256"/>
    <cellStyle name="常规 10 2 2 2 2 2 5" xfId="7257"/>
    <cellStyle name="常规 10 2 2 2 2 2 5 2" xfId="7258"/>
    <cellStyle name="常规 10 2 2 2 2 2 6" xfId="7259"/>
    <cellStyle name="常规 3 2 2 4 3 4 2 2" xfId="7260"/>
    <cellStyle name="常规 10 2 2 2 2 2 7" xfId="7261"/>
    <cellStyle name="常规 10 2 2 2 2 3 4" xfId="7262"/>
    <cellStyle name="常规 10 2 2 2 2 3 5" xfId="7263"/>
    <cellStyle name="常规 10 2 2 2 2 3 6" xfId="7264"/>
    <cellStyle name="常规 2 6 3 3 7" xfId="7265"/>
    <cellStyle name="常规 10 2 2 2 2 4 2 2" xfId="7266"/>
    <cellStyle name="常规 2 2 3 2 2 2 2 6" xfId="7267"/>
    <cellStyle name="常规 10 2 2 2 2 5 2" xfId="7268"/>
    <cellStyle name="常规 14 3 2 2 4" xfId="7269"/>
    <cellStyle name="常规 10 2 2 2 2 5 2 2" xfId="7270"/>
    <cellStyle name="常规 14 3 2 2 4 2" xfId="7271"/>
    <cellStyle name="常规 6 5 3 3 2 2 4 2 2" xfId="7272"/>
    <cellStyle name="常规 10 2 2 2 2 5 3" xfId="7273"/>
    <cellStyle name="常规 14 3 2 2 5" xfId="7274"/>
    <cellStyle name="常规 10 2 2 2 2 6 2" xfId="7275"/>
    <cellStyle name="常规 14 3 2 3 4" xfId="7276"/>
    <cellStyle name="常规 10 2 2 2 2 6 2 2" xfId="7277"/>
    <cellStyle name="常规 10 2 2 2 2 6 3" xfId="7278"/>
    <cellStyle name="常规 10 2 2 2 2 7" xfId="7279"/>
    <cellStyle name="常规 10 2 2 2 2 7 2" xfId="7280"/>
    <cellStyle name="常规 14 3 2 4 4" xfId="7281"/>
    <cellStyle name="常规 10 2 2 2 4 5 3" xfId="7282"/>
    <cellStyle name="常规 4 2 2 3 2 7 2" xfId="7283"/>
    <cellStyle name="常规 10 2 2 3 2" xfId="7284"/>
    <cellStyle name="常规 6 6 4 2 3 2 3" xfId="7285"/>
    <cellStyle name="常规 10 2 2 3 2 2 2" xfId="7286"/>
    <cellStyle name="常规 5 6 2 2 2 2 2" xfId="7287"/>
    <cellStyle name="常规 10 2 2 3 2 2 3 2" xfId="7288"/>
    <cellStyle name="常规 10 2 2 3 2 2 3 2 2" xfId="7289"/>
    <cellStyle name="常规 4 2 2 4 3 2 2 2" xfId="7290"/>
    <cellStyle name="常规 10 2 2 3 2 2 5" xfId="7291"/>
    <cellStyle name="常规 10 2 2 3 2 2 5 2" xfId="7292"/>
    <cellStyle name="常规 10 2 2 3 2 2 5 2 2" xfId="7293"/>
    <cellStyle name="常规 2 2 2 2 2 2 2 2 4 2 2" xfId="7294"/>
    <cellStyle name="常规 10 2 2 3 2 2 5 3" xfId="7295"/>
    <cellStyle name="常规 10 2 2 3 2 2 6" xfId="7296"/>
    <cellStyle name="常规 10 2 2 3 2 2 6 2" xfId="7297"/>
    <cellStyle name="常规 3 2 2 4 4 4 2 2" xfId="7298"/>
    <cellStyle name="常规 10 2 2 3 2 2 7" xfId="7299"/>
    <cellStyle name="常规 10 2 2 3 2 3" xfId="7300"/>
    <cellStyle name="常规 6 6 4 2 3 3 3" xfId="7301"/>
    <cellStyle name="常规 10 2 2 3 2 3 2" xfId="7302"/>
    <cellStyle name="常规 3 6 2 3 7" xfId="7303"/>
    <cellStyle name="常规 10 2 2 3 2 3 2 2" xfId="7304"/>
    <cellStyle name="常规 3 6 2 3 7 2" xfId="7305"/>
    <cellStyle name="常规 10 2 2 3 2 3 2 2 2" xfId="7306"/>
    <cellStyle name="常规 5 6 2 2 3 2" xfId="7307"/>
    <cellStyle name="常规 10 2 2 3 2 3 3" xfId="7308"/>
    <cellStyle name="常规 5 6 2 2 3 2 2" xfId="7309"/>
    <cellStyle name="常规 10 2 2 3 2 3 3 2" xfId="7310"/>
    <cellStyle name="常规 10 2 2 3 2 3 3 2 2" xfId="7311"/>
    <cellStyle name="常规 5 6 2 2 3 3" xfId="7312"/>
    <cellStyle name="常规 10 2 2 3 2 3 4" xfId="7313"/>
    <cellStyle name="常规 10 2 2 3 2 3 4 2" xfId="7314"/>
    <cellStyle name="常规 10 2 2 3 2 3 4 2 2" xfId="7315"/>
    <cellStyle name="常规 10 2 2 3 2 3 5" xfId="7316"/>
    <cellStyle name="常规 10 2 2 3 2 3 5 2" xfId="7317"/>
    <cellStyle name="常规 10 2 2 3 2 3 6" xfId="7318"/>
    <cellStyle name="常规 2 2 5 3 4 2" xfId="7319"/>
    <cellStyle name="常规 10 2 2 3 2 4" xfId="7320"/>
    <cellStyle name="常规 2 2 5 3 4 2 2" xfId="7321"/>
    <cellStyle name="常规 10 2 2 3 2 4 2" xfId="7322"/>
    <cellStyle name="常规 10 2 2 3 2 4 2 2" xfId="7323"/>
    <cellStyle name="常规 2 2 3 3 2 2 2 6" xfId="7324"/>
    <cellStyle name="常规 5 6 2 2 4 2" xfId="7325"/>
    <cellStyle name="常规 10 2 2 3 2 4 3" xfId="7326"/>
    <cellStyle name="常规 2 2 5 3 4 3" xfId="7327"/>
    <cellStyle name="常规 10 2 2 3 2 5" xfId="7328"/>
    <cellStyle name="常规 10 2 2 3 2 5 2" xfId="7329"/>
    <cellStyle name="常规 10 2 2 3 2 5 2 2" xfId="7330"/>
    <cellStyle name="常规 10 2 2 3 2 5 3" xfId="7331"/>
    <cellStyle name="常规 10 2 2 3 2 6" xfId="7332"/>
    <cellStyle name="常规 10 2 2 3 2 6 2" xfId="7333"/>
    <cellStyle name="常规 10 2 2 3 2 6 2 2" xfId="7334"/>
    <cellStyle name="常规 10 2 2 3 2 6 3" xfId="7335"/>
    <cellStyle name="常规 10 2 2 3 2 7" xfId="7336"/>
    <cellStyle name="常规 10 2 2 3 2 7 2" xfId="7337"/>
    <cellStyle name="常规 10 2 2 3 2 8" xfId="7338"/>
    <cellStyle name="常规 3 4 6 2" xfId="7339"/>
    <cellStyle name="常规 10 2 2 3 3" xfId="7340"/>
    <cellStyle name="常规 3 4 6 2 2" xfId="7341"/>
    <cellStyle name="常规 10 2 2 3 3 2" xfId="7342"/>
    <cellStyle name="常规 3 4 6 2 2 2" xfId="7343"/>
    <cellStyle name="常规 10 2 2 3 3 2 2" xfId="7344"/>
    <cellStyle name="常规 3 7 3" xfId="7345"/>
    <cellStyle name="常规 3 10 2 7" xfId="7346"/>
    <cellStyle name="常规 27 2 2 8" xfId="7347"/>
    <cellStyle name="常规 10 2 2 3 3 2 2 2" xfId="7348"/>
    <cellStyle name="常规 5 6 2 3 2 2" xfId="7349"/>
    <cellStyle name="常规 10 2 2 3 3 2 3" xfId="7350"/>
    <cellStyle name="常规 3 4 6 2 3" xfId="7351"/>
    <cellStyle name="常规 10 2 2 3 3 3" xfId="7352"/>
    <cellStyle name="常规 10 2 2 3 3 3 2" xfId="7353"/>
    <cellStyle name="常规 4 7 3" xfId="7354"/>
    <cellStyle name="常规 3 7 2 3 7" xfId="7355"/>
    <cellStyle name="常规 3 11 2 7" xfId="7356"/>
    <cellStyle name="常规 27 3 2 8" xfId="7357"/>
    <cellStyle name="常规 10 2 2 3 3 3 2 2" xfId="7358"/>
    <cellStyle name="常规 5 6 2 3 3 2" xfId="7359"/>
    <cellStyle name="常规 10 2 2 3 3 3 3" xfId="7360"/>
    <cellStyle name="常规 2 2 5 3 5 2" xfId="7361"/>
    <cellStyle name="常规 10 2 2 3 3 4" xfId="7362"/>
    <cellStyle name="常规 2 2 5 3 5 2 2" xfId="7363"/>
    <cellStyle name="常规 10 2 2 3 3 4 2" xfId="7364"/>
    <cellStyle name="常规 5 7 3" xfId="7365"/>
    <cellStyle name="常规 10 2 2 3 3 4 2 2" xfId="7366"/>
    <cellStyle name="常规 5 6 2 3 4 2" xfId="7367"/>
    <cellStyle name="常规 37 2 2 2 2" xfId="7368"/>
    <cellStyle name="常规 42 2 2 2 2" xfId="7369"/>
    <cellStyle name="常规 10 2 2 3 3 4 3" xfId="7370"/>
    <cellStyle name="常规 2 2 5 3 5 3" xfId="7371"/>
    <cellStyle name="常规 10 2 2 3 3 5" xfId="7372"/>
    <cellStyle name="常规 10 2 2 3 3 5 2" xfId="7373"/>
    <cellStyle name="常规 6 7 3" xfId="7374"/>
    <cellStyle name="常规 10 2 2 3 3 5 2 2" xfId="7375"/>
    <cellStyle name="常规 37 2 2 3 2" xfId="7376"/>
    <cellStyle name="常规 42 2 2 3 2" xfId="7377"/>
    <cellStyle name="常规 10 2 2 3 3 5 3" xfId="7378"/>
    <cellStyle name="常规 10 2 2 3 3 6" xfId="7379"/>
    <cellStyle name="常规 10 2 2 3 3 6 2" xfId="7380"/>
    <cellStyle name="常规 10 2 2 3 3 7" xfId="7381"/>
    <cellStyle name="常规 3 4 6 3" xfId="7382"/>
    <cellStyle name="常规 10 2 2 3 4" xfId="7383"/>
    <cellStyle name="常规 27 2 7" xfId="7384"/>
    <cellStyle name="常规 32 2 7" xfId="7385"/>
    <cellStyle name="常规 3 4 6 3 2" xfId="7386"/>
    <cellStyle name="常规 10 2 2 3 4 2" xfId="7387"/>
    <cellStyle name="常规 27 2 7 2" xfId="7388"/>
    <cellStyle name="常规 32 2 7 2" xfId="7389"/>
    <cellStyle name="常规 3 4 6 3 2 2" xfId="7390"/>
    <cellStyle name="常规 10 2 2 3 4 2 2" xfId="7391"/>
    <cellStyle name="常规 27 2 7 2 2" xfId="7392"/>
    <cellStyle name="常规 10 2 2 3 4 2 2 2" xfId="7393"/>
    <cellStyle name="常规 5 6 2 4 2 2" xfId="7394"/>
    <cellStyle name="常规 5 2 2 4 2 2 2 2" xfId="7395"/>
    <cellStyle name="常规 3 10 7 2" xfId="7396"/>
    <cellStyle name="常规 27 2 7 3" xfId="7397"/>
    <cellStyle name="常规 10 2 2 3 4 2 3" xfId="7398"/>
    <cellStyle name="常规 27 2 8" xfId="7399"/>
    <cellStyle name="常规 32 2 8" xfId="7400"/>
    <cellStyle name="常规 3 4 6 3 3" xfId="7401"/>
    <cellStyle name="常规 10 2 2 3 4 3" xfId="7402"/>
    <cellStyle name="常规 27 2 8 2" xfId="7403"/>
    <cellStyle name="常规 10 2 2 3 4 3 2" xfId="7404"/>
    <cellStyle name="常规 10 2 2 3 4 3 2 2" xfId="7405"/>
    <cellStyle name="常规 3 10 8 2" xfId="7406"/>
    <cellStyle name="常规 10 2 2 3 4 3 3" xfId="7407"/>
    <cellStyle name="常规 27 2 9" xfId="7408"/>
    <cellStyle name="常规 2 2 5 3 6 2" xfId="7409"/>
    <cellStyle name="常规 10 2 2 3 4 4" xfId="7410"/>
    <cellStyle name="常规 10 2 2 3 4 4 2" xfId="7411"/>
    <cellStyle name="常规 10 2 2 3 4 4 2 2" xfId="7412"/>
    <cellStyle name="常规 37 2 3 2 2" xfId="7413"/>
    <cellStyle name="常规 42 2 3 2 2" xfId="7414"/>
    <cellStyle name="常规 10 2 2 3 4 4 3" xfId="7415"/>
    <cellStyle name="常规 6 2 10" xfId="7416"/>
    <cellStyle name="常规 10 2 2 3 4 5" xfId="7417"/>
    <cellStyle name="常规 6 2 10 2" xfId="7418"/>
    <cellStyle name="常规 10 2 2 3 4 5 2" xfId="7419"/>
    <cellStyle name="常规 6 2 10 2 2" xfId="7420"/>
    <cellStyle name="常规 10 2 2 3 4 5 2 2" xfId="7421"/>
    <cellStyle name="常规 37 2 3 3 2" xfId="7422"/>
    <cellStyle name="常规 42 2 3 3 2" xfId="7423"/>
    <cellStyle name="常规 6 2 10 3" xfId="7424"/>
    <cellStyle name="常规 10 2 2 3 4 5 3" xfId="7425"/>
    <cellStyle name="常规 6 2 11" xfId="7426"/>
    <cellStyle name="常规 10 2 2 3 4 6" xfId="7427"/>
    <cellStyle name="常规 6 13 4 2 2" xfId="7428"/>
    <cellStyle name="常规 6 11 2 2 2 2 2" xfId="7429"/>
    <cellStyle name="常规 6 2 11 2" xfId="7430"/>
    <cellStyle name="常规 10 2 2 3 4 6 2" xfId="7431"/>
    <cellStyle name="常规 6 2 12" xfId="7432"/>
    <cellStyle name="常规 10 2 2 3 4 7" xfId="7433"/>
    <cellStyle name="常规 3 4 6 4" xfId="7434"/>
    <cellStyle name="常规 10 2 2 3 5" xfId="7435"/>
    <cellStyle name="常规 3 4 6 4 2 2" xfId="7436"/>
    <cellStyle name="常规 27 3 7 2" xfId="7437"/>
    <cellStyle name="常规 10 2 2 3 5 2 2" xfId="7438"/>
    <cellStyle name="常规 3 4 6 4 3" xfId="7439"/>
    <cellStyle name="常规 27 3 8" xfId="7440"/>
    <cellStyle name="常规 10 2 2 3 5 3" xfId="7441"/>
    <cellStyle name="常规 3 4 6 5" xfId="7442"/>
    <cellStyle name="常规 3 3 2 2 4 2 2" xfId="7443"/>
    <cellStyle name="常规 10 2 2 3 6" xfId="7444"/>
    <cellStyle name="常规 3 4 6 5 2 2" xfId="7445"/>
    <cellStyle name="常规 27 4 7 2" xfId="7446"/>
    <cellStyle name="常规 10 2 2 3 6 2 2" xfId="7447"/>
    <cellStyle name="常规 3 4 6 5 3" xfId="7448"/>
    <cellStyle name="常规 27 4 8" xfId="7449"/>
    <cellStyle name="常规 10 2 2 3 6 3" xfId="7450"/>
    <cellStyle name="常规 3 4 6 6" xfId="7451"/>
    <cellStyle name="常规 3 3 2 2 4 2 3" xfId="7452"/>
    <cellStyle name="常规 10 2 2 3 7" xfId="7453"/>
    <cellStyle name="常规 10 2 2 3 7 2 2" xfId="7454"/>
    <cellStyle name="常规 10 2 2 3 7 3" xfId="7455"/>
    <cellStyle name="常规 6 5 2 3 4 4 2 2" xfId="7456"/>
    <cellStyle name="常规 3 4 6 7" xfId="7457"/>
    <cellStyle name="常规 10 2 2 3 8" xfId="7458"/>
    <cellStyle name="常规 10 2 4 2 2 3 2" xfId="7459"/>
    <cellStyle name="常规 3 2 3 3 2 2 7" xfId="7460"/>
    <cellStyle name="常规 27 6 7" xfId="7461"/>
    <cellStyle name="常规 10 2 2 3 8 2" xfId="7462"/>
    <cellStyle name="常规 10 2 4 2 2 3 2 2" xfId="7463"/>
    <cellStyle name="常规 7 2 2 2 6 2" xfId="7464"/>
    <cellStyle name="常规 3 4 2 2 2 4 2 2" xfId="7465"/>
    <cellStyle name="警告文本 2 2 2 2 2" xfId="7466"/>
    <cellStyle name="常规 10 2 2 3 9" xfId="7467"/>
    <cellStyle name="常规 10 2 4 2 2 3 3" xfId="7468"/>
    <cellStyle name="常规 4 2 2 3 2 8" xfId="7469"/>
    <cellStyle name="常规 10 2 2 4" xfId="7470"/>
    <cellStyle name="常规 10 2 2 4 2 2 2" xfId="7471"/>
    <cellStyle name="常规 10 2 2 4 2 2 2 2" xfId="7472"/>
    <cellStyle name="常规 5 6 3 2 2 2" xfId="7473"/>
    <cellStyle name="常规 10 2 2 4 2 2 3" xfId="7474"/>
    <cellStyle name="常规 10 2 2 4 2 3" xfId="7475"/>
    <cellStyle name="常规 10 2 2 4 2 3 2" xfId="7476"/>
    <cellStyle name="常规 10 2 2 4 2 3 2 2" xfId="7477"/>
    <cellStyle name="常规 10 2 2 4 2 3 3" xfId="7478"/>
    <cellStyle name="常规 2 2 5 4 4 2" xfId="7479"/>
    <cellStyle name="常规 10 2 2 4 2 4" xfId="7480"/>
    <cellStyle name="常规 2 2 5 4 4 2 2" xfId="7481"/>
    <cellStyle name="常规 10 2 2 4 2 4 2" xfId="7482"/>
    <cellStyle name="常规 4 13 3" xfId="7483"/>
    <cellStyle name="常规 10 2 2 4 2 4 2 2" xfId="7484"/>
    <cellStyle name="常规 10 2 2 4 2 4 3" xfId="7485"/>
    <cellStyle name="常规 2 2 5 4 4 3" xfId="7486"/>
    <cellStyle name="常规 10 2 2 4 2 5" xfId="7487"/>
    <cellStyle name="常规 10 2 2 4 2 5 2" xfId="7488"/>
    <cellStyle name="常规 10 2 2 4 2 5 2 2" xfId="7489"/>
    <cellStyle name="常规 10 2 2 4 2 5 3" xfId="7490"/>
    <cellStyle name="常规 10 2 2 4 2 6 2" xfId="7491"/>
    <cellStyle name="常规 10 2 2 4 3 2 2" xfId="7492"/>
    <cellStyle name="常规 10 2 2 4 3 2 2 2" xfId="7493"/>
    <cellStyle name="常规 5 6 3 3 2 2" xfId="7494"/>
    <cellStyle name="常规 10 2 2 4 3 2 3" xfId="7495"/>
    <cellStyle name="常规 10 2 2 4 3 3" xfId="7496"/>
    <cellStyle name="常规 10 2 2 4 3 3 2" xfId="7497"/>
    <cellStyle name="常规 10 2 2 4 3 3 3" xfId="7498"/>
    <cellStyle name="常规 2 2 5 4 5 2" xfId="7499"/>
    <cellStyle name="常规 10 2 2 4 3 4" xfId="7500"/>
    <cellStyle name="常规 2 2 5 4 5 2 2" xfId="7501"/>
    <cellStyle name="常规 10 2 2 4 3 4 2" xfId="7502"/>
    <cellStyle name="常规 10 2 2 4 3 4 2 2" xfId="7503"/>
    <cellStyle name="常规 37 3 2 2 2" xfId="7504"/>
    <cellStyle name="常规 42 3 2 2 2" xfId="7505"/>
    <cellStyle name="常规 10 2 2 4 3 4 3" xfId="7506"/>
    <cellStyle name="常规 2 2 5 4 5 3" xfId="7507"/>
    <cellStyle name="常规 10 2 2 4 3 5" xfId="7508"/>
    <cellStyle name="常规 10 2 2 4 3 5 2" xfId="7509"/>
    <cellStyle name="常规 28 2 7 2" xfId="7510"/>
    <cellStyle name="常规 33 2 7 2" xfId="7511"/>
    <cellStyle name="常规 10 2 2 4 4 2 2" xfId="7512"/>
    <cellStyle name="常规 28 2 8" xfId="7513"/>
    <cellStyle name="常规 33 2 8" xfId="7514"/>
    <cellStyle name="常规 10 2 2 4 4 3" xfId="7515"/>
    <cellStyle name="常规 28 3 7 2" xfId="7516"/>
    <cellStyle name="常规 10 2 2 4 5 2 2" xfId="7517"/>
    <cellStyle name="常规 28 3 8" xfId="7518"/>
    <cellStyle name="常规 10 2 2 4 5 3" xfId="7519"/>
    <cellStyle name="常规 3 3 2 2 4 3 2" xfId="7520"/>
    <cellStyle name="常规 10 2 2 4 6" xfId="7521"/>
    <cellStyle name="常规 10 2 2 4 6 2 2" xfId="7522"/>
    <cellStyle name="常规 10 2 2 4 6 3" xfId="7523"/>
    <cellStyle name="常规 3 3 2 2 4 3 3" xfId="7524"/>
    <cellStyle name="常规 10 2 2 4 7" xfId="7525"/>
    <cellStyle name="常规 2 2 7 2 4 2 2" xfId="7526"/>
    <cellStyle name="常规 10 2 2 4 8" xfId="7527"/>
    <cellStyle name="常规 10 2 4 2 2 4 2" xfId="7528"/>
    <cellStyle name="常规 10 2 2 5" xfId="7529"/>
    <cellStyle name="常规 10 2 2 5 2 2 2" xfId="7530"/>
    <cellStyle name="常规 10 2 2 5 2 3" xfId="7531"/>
    <cellStyle name="常规 10 2 2 5 3 2 2" xfId="7532"/>
    <cellStyle name="常规 10 2 2 5 4 2 2" xfId="7533"/>
    <cellStyle name="常规 6 3 3 2 2 4 2" xfId="7534"/>
    <cellStyle name="常规 29 2 7 2" xfId="7535"/>
    <cellStyle name="常规 34 2 7 2" xfId="7536"/>
    <cellStyle name="常规 10 2 2 5 5 2" xfId="7537"/>
    <cellStyle name="常规 6 3 3 2 3 4" xfId="7538"/>
    <cellStyle name="常规 29 3 7" xfId="7539"/>
    <cellStyle name="常规 34 3 7" xfId="7540"/>
    <cellStyle name="常规 10 2 2 5 5 2 2" xfId="7541"/>
    <cellStyle name="常规 6 3 3 2 3 4 2" xfId="7542"/>
    <cellStyle name="常规 10 2 2 5 5 3" xfId="7543"/>
    <cellStyle name="常规 6 3 3 2 3 5" xfId="7544"/>
    <cellStyle name="常规 3 3 2 2 4 4 2" xfId="7545"/>
    <cellStyle name="常规 10 2 2 5 6" xfId="7546"/>
    <cellStyle name="常规 16 3 2 2 2" xfId="7547"/>
    <cellStyle name="常规 21 3 2 2 2" xfId="7548"/>
    <cellStyle name="常规 10 2 2 5 6 2" xfId="7549"/>
    <cellStyle name="常规 21 3 2 2 2 2" xfId="7550"/>
    <cellStyle name="常规 6 3 3 2 4 4" xfId="7551"/>
    <cellStyle name="常规 29 4 7" xfId="7552"/>
    <cellStyle name="常规 34 4 7" xfId="7553"/>
    <cellStyle name="常规 3 3 2 2 4 4 2 2" xfId="7554"/>
    <cellStyle name="常规 3 3 2 2 4 4 3" xfId="7555"/>
    <cellStyle name="常规 10 2 2 5 7" xfId="7556"/>
    <cellStyle name="常规 21 3 2 2 3" xfId="7557"/>
    <cellStyle name="常规 10 2 2 6" xfId="7558"/>
    <cellStyle name="常规 10 2 2 6 2" xfId="7559"/>
    <cellStyle name="常规 10 2 2 6 2 2" xfId="7560"/>
    <cellStyle name="常规 10 2 2 6 2 2 2" xfId="7561"/>
    <cellStyle name="常规 10 2 2 6 2 3" xfId="7562"/>
    <cellStyle name="常规 6 2 2 2" xfId="7563"/>
    <cellStyle name="常规 3 4 9 2" xfId="7564"/>
    <cellStyle name="常规 10 2 2 6 3" xfId="7565"/>
    <cellStyle name="常规 3 4 9 2 2" xfId="7566"/>
    <cellStyle name="常规 10 2 2 6 3 2" xfId="7567"/>
    <cellStyle name="常规 10 2 2 6 3 2 2" xfId="7568"/>
    <cellStyle name="常规 10 2 2 6 3 3" xfId="7569"/>
    <cellStyle name="常规 6 2 3 2" xfId="7570"/>
    <cellStyle name="常规 3 4 9 3" xfId="7571"/>
    <cellStyle name="常规 10 2 2 6 4" xfId="7572"/>
    <cellStyle name="常规 10 2 2 6 4 2" xfId="7573"/>
    <cellStyle name="常规 6 3 3 3 2 4" xfId="7574"/>
    <cellStyle name="常规 49 2 2 4" xfId="7575"/>
    <cellStyle name="常规 54 2 2 4" xfId="7576"/>
    <cellStyle name="常规 35 2 7" xfId="7577"/>
    <cellStyle name="常规 40 2 7" xfId="7578"/>
    <cellStyle name="常规 49 2 2 4 2" xfId="7579"/>
    <cellStyle name="常规 54 2 2 4 2" xfId="7580"/>
    <cellStyle name="常规 7 2 4 2 2 2 4" xfId="7581"/>
    <cellStyle name="常规 10 2 2 6 4 2 2" xfId="7582"/>
    <cellStyle name="常规 6 3 3 3 2 4 2" xfId="7583"/>
    <cellStyle name="常规 35 2 7 2" xfId="7584"/>
    <cellStyle name="常规 40 2 7 2" xfId="7585"/>
    <cellStyle name="常规 10 2 2 6 4 3" xfId="7586"/>
    <cellStyle name="常规 6 2 4 2" xfId="7587"/>
    <cellStyle name="常规 6 3 3 3 2 5" xfId="7588"/>
    <cellStyle name="常规 49 2 2 5" xfId="7589"/>
    <cellStyle name="常规 54 2 2 5" xfId="7590"/>
    <cellStyle name="常规 35 2 8" xfId="7591"/>
    <cellStyle name="常规 40 2 8" xfId="7592"/>
    <cellStyle name="常规 10 2 2 6 5" xfId="7593"/>
    <cellStyle name="常规 10 2 2 6 5 2" xfId="7594"/>
    <cellStyle name="常规 6 3 3 3 3 4" xfId="7595"/>
    <cellStyle name="常规 49 2 3 4" xfId="7596"/>
    <cellStyle name="常规 54 2 3 4" xfId="7597"/>
    <cellStyle name="常规 35 3 7" xfId="7598"/>
    <cellStyle name="常规 10 2 2 6 5 2 2" xfId="7599"/>
    <cellStyle name="常规 6 3 3 3 3 4 2" xfId="7600"/>
    <cellStyle name="常规 49 2 3 4 2" xfId="7601"/>
    <cellStyle name="常规 54 2 3 4 2" xfId="7602"/>
    <cellStyle name="常规 10 2 2 6 5 3" xfId="7603"/>
    <cellStyle name="常规 6 2 5 2" xfId="7604"/>
    <cellStyle name="常规 6 3 3 3 3 5" xfId="7605"/>
    <cellStyle name="常规 49 2 3 5" xfId="7606"/>
    <cellStyle name="常规 54 2 3 5" xfId="7607"/>
    <cellStyle name="常规 3 3 2 2 4 5 2" xfId="7608"/>
    <cellStyle name="常规 10 2 2 6 6" xfId="7609"/>
    <cellStyle name="常规 21 3 2 3 2" xfId="7610"/>
    <cellStyle name="常规 10 2 2 6 6 2" xfId="7611"/>
    <cellStyle name="常规 21 3 2 3 2 2" xfId="7612"/>
    <cellStyle name="常规 6 3 3 3 4 4" xfId="7613"/>
    <cellStyle name="常规 35 4 7" xfId="7614"/>
    <cellStyle name="常规 3 3 2 2 4 5 2 2" xfId="7615"/>
    <cellStyle name="常规 3 3 2 2 4 5 3" xfId="7616"/>
    <cellStyle name="常规 10 2 2 6 7" xfId="7617"/>
    <cellStyle name="常规 21 3 2 3 3" xfId="7618"/>
    <cellStyle name="常规 6 3 2 2 2 3 4 2" xfId="7619"/>
    <cellStyle name="常规 10 2 2 7" xfId="7620"/>
    <cellStyle name="常规 10 2 2 7 2 2" xfId="7621"/>
    <cellStyle name="常规 10 2 2 7 3" xfId="7622"/>
    <cellStyle name="常规 6 3 2 2 2 3 4 3" xfId="7623"/>
    <cellStyle name="常规 10 2 2 8" xfId="7624"/>
    <cellStyle name="常规 10 2 2 8 2 2" xfId="7625"/>
    <cellStyle name="常规 10 2 2 8 3" xfId="7626"/>
    <cellStyle name="常规 6 4 3 3 3 3 2 2" xfId="7627"/>
    <cellStyle name="常规 10 2 2 9" xfId="7628"/>
    <cellStyle name="常规 4 2 2 6 3 3" xfId="7629"/>
    <cellStyle name="常规 10 2 2 9 2" xfId="7630"/>
    <cellStyle name="常规 17 2 2 3 3" xfId="7631"/>
    <cellStyle name="常规 22 2 2 3 3" xfId="7632"/>
    <cellStyle name="常规 10 2 2 9 2 2" xfId="7633"/>
    <cellStyle name="常规 2 10 2 2 3" xfId="7634"/>
    <cellStyle name="常规 10 2 2 9 3" xfId="7635"/>
    <cellStyle name="常规 10 2 2_总表 _总表  " xfId="7636"/>
    <cellStyle name="常规 6 2 4 3 3" xfId="7637"/>
    <cellStyle name="常规 6 3 3 3 2 6 3" xfId="7638"/>
    <cellStyle name="常规 10 2 3" xfId="7639"/>
    <cellStyle name="常规 10 2 3 10" xfId="7640"/>
    <cellStyle name="常规 6 2 4 3 3 2" xfId="7641"/>
    <cellStyle name="常规 4 2 2 3 3 6" xfId="7642"/>
    <cellStyle name="常规 10 2 3 2" xfId="7643"/>
    <cellStyle name="常规 10 2 3 2 2 2" xfId="7644"/>
    <cellStyle name="常规 10 2 3 2 2 2 2" xfId="7645"/>
    <cellStyle name="常规 10 2 3 2 2 2 2 2" xfId="7646"/>
    <cellStyle name="常规 10 2 3 2 2 2 2 2 2" xfId="7647"/>
    <cellStyle name="常规 10 2 3 2 2 2 2 3" xfId="7648"/>
    <cellStyle name="常规 10 2 3 2 2 2 3" xfId="7649"/>
    <cellStyle name="常规 10 2 3 2 2 2 3 2" xfId="7650"/>
    <cellStyle name="常规 10 2 3 2 2 2 3 2 2" xfId="7651"/>
    <cellStyle name="常规 10 2 3 2 2 2 3 3" xfId="7652"/>
    <cellStyle name="常规 10 2 3 2 2 2 4" xfId="7653"/>
    <cellStyle name="常规 10 2 3 2 2 2 4 2" xfId="7654"/>
    <cellStyle name="常规 10 2 3 2 2 2 4 2 2" xfId="7655"/>
    <cellStyle name="常规 10 2 3 2 2 2 4 3" xfId="7656"/>
    <cellStyle name="常规 10 2 6 6 2" xfId="7657"/>
    <cellStyle name="常规 10 2 3 2 2 2 5" xfId="7658"/>
    <cellStyle name="常规 10 2 6 6 2 2" xfId="7659"/>
    <cellStyle name="常规 10 2 3 2 2 2 5 2" xfId="7660"/>
    <cellStyle name="常规 10 2 3 2 2 2 5 2 2" xfId="7661"/>
    <cellStyle name="常规 10 2 3 2 2 2 5 3" xfId="7662"/>
    <cellStyle name="常规 10 2 6 6 3" xfId="7663"/>
    <cellStyle name="常规 10 2 3 2 2 2 6" xfId="7664"/>
    <cellStyle name="常规 10 2 3 2 2 2 6 2" xfId="7665"/>
    <cellStyle name="常规 3 2 2 5 3 4 2 2" xfId="7666"/>
    <cellStyle name="常规 10 2 3 2 2 2 7" xfId="7667"/>
    <cellStyle name="常规 6 5 2 2 4 4 2" xfId="7668"/>
    <cellStyle name="常规 10 2 3 2 2 3" xfId="7669"/>
    <cellStyle name="常规 6 5 2 2 4 4 2 2" xfId="7670"/>
    <cellStyle name="常规 10 2 3 2 2 3 2" xfId="7671"/>
    <cellStyle name="常规 10 2 3 2 2 3 2 2" xfId="7672"/>
    <cellStyle name="常规 10 2 3 2 2 3 2 2 2" xfId="7673"/>
    <cellStyle name="常规 10 2 3 2 2 3 2 3" xfId="7674"/>
    <cellStyle name="常规 6 4 2 2 2 2 6 2 2" xfId="7675"/>
    <cellStyle name="常规 10 2 3 2 2 3 3" xfId="7676"/>
    <cellStyle name="常规 10 2 3 2 2 3 3 2" xfId="7677"/>
    <cellStyle name="常规 10 2 3 2 2 3 3 2 2" xfId="7678"/>
    <cellStyle name="常规 10 2 3 2 2 3 3 3" xfId="7679"/>
    <cellStyle name="常规 10 2 3 2 2 3 4" xfId="7680"/>
    <cellStyle name="常规 10 2 3 2 2 3 4 2" xfId="7681"/>
    <cellStyle name="常规 10 2 3 2 2 3 4 2 2" xfId="7682"/>
    <cellStyle name="常规 10 2 3 2 2 3 4 3" xfId="7683"/>
    <cellStyle name="常规 10 2 6 7 2" xfId="7684"/>
    <cellStyle name="常规 10 2 3 2 2 3 5" xfId="7685"/>
    <cellStyle name="常规 10 2 6 7 2 2" xfId="7686"/>
    <cellStyle name="常规 10 2 3 2 2 3 5 2" xfId="7687"/>
    <cellStyle name="常规 2 2 6 2 4 2" xfId="7688"/>
    <cellStyle name="常规 6 5 2 2 4 4 3" xfId="7689"/>
    <cellStyle name="常规 10 2 3 2 2 4" xfId="7690"/>
    <cellStyle name="常规 2 2 6 2 4 2 2" xfId="7691"/>
    <cellStyle name="常规 10 2 3 2 2 4 2" xfId="7692"/>
    <cellStyle name="常规 15 2 4 6" xfId="7693"/>
    <cellStyle name="常规 10 2 3 2 2 4 2 2" xfId="7694"/>
    <cellStyle name="常规 10 2 3 2 2 4 3" xfId="7695"/>
    <cellStyle name="常规 4 4 2 3 4 2" xfId="7696"/>
    <cellStyle name="常规 2 2 6 2 4 3" xfId="7697"/>
    <cellStyle name="常规 10 2 3 2 2 5" xfId="7698"/>
    <cellStyle name="常规 4 4 2 3 4 2 2" xfId="7699"/>
    <cellStyle name="常规 2 2 6 2 4 3 2" xfId="7700"/>
    <cellStyle name="常规 10 2 3 2 2 5 2" xfId="7701"/>
    <cellStyle name="常规 15 3 2 2 4" xfId="7702"/>
    <cellStyle name="常规 15 3 4 6" xfId="7703"/>
    <cellStyle name="常规 10 2 3 2 2 5 2 2" xfId="7704"/>
    <cellStyle name="常规 15 3 2 2 4 2" xfId="7705"/>
    <cellStyle name="常规 10 2 3 2 2 5 3" xfId="7706"/>
    <cellStyle name="常规 15 3 2 2 5" xfId="7707"/>
    <cellStyle name="常规 4 4 2 3 4 3" xfId="7708"/>
    <cellStyle name="常规 2 2 6 2 4 4" xfId="7709"/>
    <cellStyle name="常规 10 2 3 2 2 6" xfId="7710"/>
    <cellStyle name="常规 2 2 6 2 4 4 2" xfId="7711"/>
    <cellStyle name="常规 10 2 3 2 2 6 2" xfId="7712"/>
    <cellStyle name="常规 15 3 2 3 4" xfId="7713"/>
    <cellStyle name="常规 15 4 4 6" xfId="7714"/>
    <cellStyle name="常规 10 2 3 2 2 6 2 2" xfId="7715"/>
    <cellStyle name="常规 15 3 2 3 4 2" xfId="7716"/>
    <cellStyle name="常规 10 2 3 2 2 6 3" xfId="7717"/>
    <cellStyle name="常规 15 3 2 3 5" xfId="7718"/>
    <cellStyle name="常规 2 2 6 2 4 5" xfId="7719"/>
    <cellStyle name="常规 10 2 3 2 2 7" xfId="7720"/>
    <cellStyle name="常规 10 2 3 2 2 7 2" xfId="7721"/>
    <cellStyle name="常规 15 3 2 4 4" xfId="7722"/>
    <cellStyle name="常规 2 3 3 5 5 2 2" xfId="7723"/>
    <cellStyle name="常规 10 2 3 2 2 8" xfId="7724"/>
    <cellStyle name="常规 3 5 5 2" xfId="7725"/>
    <cellStyle name="常规 10 2 3 2 3" xfId="7726"/>
    <cellStyle name="常规 3 5 5 2 2" xfId="7727"/>
    <cellStyle name="常规 10 2 3 2 3 2" xfId="7728"/>
    <cellStyle name="常规 10 2 3 2 3 2 2" xfId="7729"/>
    <cellStyle name="常规 10 2 3 2 3 2 2 2" xfId="7730"/>
    <cellStyle name="常规 6 5 2 2 4 5 2" xfId="7731"/>
    <cellStyle name="常规 10 2 3 2 3 3" xfId="7732"/>
    <cellStyle name="常规 10 2 3 2 3 3 2" xfId="7733"/>
    <cellStyle name="常规 10 2 3 2 3 3 2 2" xfId="7734"/>
    <cellStyle name="常规 10 2 3 2 3 3 3" xfId="7735"/>
    <cellStyle name="常规 2 2 6 2 5 2" xfId="7736"/>
    <cellStyle name="常规 10 2 3 2 3 4" xfId="7737"/>
    <cellStyle name="常规 10 2 3 2 3 4 2" xfId="7738"/>
    <cellStyle name="常规 21 2 4 6" xfId="7739"/>
    <cellStyle name="常规 10 2 3 2 3 4 2 2" xfId="7740"/>
    <cellStyle name="常规 10 2 3 2 3 4 3" xfId="7741"/>
    <cellStyle name="常规 4 4 2 3 5 2" xfId="7742"/>
    <cellStyle name="常规 10 2 3 2 3 5" xfId="7743"/>
    <cellStyle name="常规 10 2 3 2 3 5 2" xfId="7744"/>
    <cellStyle name="常规 15 3 3 2 4" xfId="7745"/>
    <cellStyle name="常规 21 3 4 6" xfId="7746"/>
    <cellStyle name="常规 10 2 3 2 3 5 2 2" xfId="7747"/>
    <cellStyle name="常规 15 3 3 2 4 2" xfId="7748"/>
    <cellStyle name="常规 10 2 3 2 3 5 3" xfId="7749"/>
    <cellStyle name="常规 15 3 3 2 5" xfId="7750"/>
    <cellStyle name="常规 10 2 3 2 3 6" xfId="7751"/>
    <cellStyle name="常规 10 2 3 2 3 6 2" xfId="7752"/>
    <cellStyle name="常规 15 3 3 3 4" xfId="7753"/>
    <cellStyle name="常规 10 2 3 2 3 7" xfId="7754"/>
    <cellStyle name="常规 3 5 5 3" xfId="7755"/>
    <cellStyle name="常规 10 2 3 2 4" xfId="7756"/>
    <cellStyle name="常规 30 6 2 3" xfId="7757"/>
    <cellStyle name="常规 10 2 3 2 4 2" xfId="7758"/>
    <cellStyle name="常规 10 2 3 2 4 2 2" xfId="7759"/>
    <cellStyle name="常规 10 2 3 2 4 2 2 2" xfId="7760"/>
    <cellStyle name="常规 10 2 3 2 4 3" xfId="7761"/>
    <cellStyle name="常规 10 2 3 2 4 3 2" xfId="7762"/>
    <cellStyle name="常规 10 2 3 2 4 3 2 2" xfId="7763"/>
    <cellStyle name="常规 10 2 3 2 4 3 3" xfId="7764"/>
    <cellStyle name="常规 2 2 6 2 6 2" xfId="7765"/>
    <cellStyle name="常规 10 2 3 2 4 4" xfId="7766"/>
    <cellStyle name="常规 10 2 3 2 4 4 2" xfId="7767"/>
    <cellStyle name="常规 17 2 4 6" xfId="7768"/>
    <cellStyle name="常规 10 2 3 2 4 4 2 2" xfId="7769"/>
    <cellStyle name="常规 10 2 3 2 4 4 3" xfId="7770"/>
    <cellStyle name="常规 10 2 3 2 4 5" xfId="7771"/>
    <cellStyle name="常规 10 2 3 2 4 5 2" xfId="7772"/>
    <cellStyle name="常规 3 2 2 5 5" xfId="7773"/>
    <cellStyle name="常规 17 3 4 6" xfId="7774"/>
    <cellStyle name="常规 10 2 3 2 4 5 2 2" xfId="7775"/>
    <cellStyle name="常规 10 2 3 2 4 5 3" xfId="7776"/>
    <cellStyle name="常规 10 2 3 2 4 6" xfId="7777"/>
    <cellStyle name="常规 3 2 4 4 5 2 2" xfId="7778"/>
    <cellStyle name="常规 6 14 3 2 2" xfId="7779"/>
    <cellStyle name="常规 10 2 3 2 4 6 2" xfId="7780"/>
    <cellStyle name="常规 10 2 3 2 4 7" xfId="7781"/>
    <cellStyle name="常规 10 2 3 2 5" xfId="7782"/>
    <cellStyle name="常规 10 2 3 2 5 2" xfId="7783"/>
    <cellStyle name="常规 10 2 3 2 5 2 2" xfId="7784"/>
    <cellStyle name="常规 10 2 3 2 5 3" xfId="7785"/>
    <cellStyle name="常规 10 2 3 2 6" xfId="7786"/>
    <cellStyle name="常规 10 2 3 2 6 2" xfId="7787"/>
    <cellStyle name="常规 10 2 3 2 6 2 2" xfId="7788"/>
    <cellStyle name="常规 10 2 3 2 6 3" xfId="7789"/>
    <cellStyle name="常规 10 2 3 2 7" xfId="7790"/>
    <cellStyle name="常规 10 2 3 2 7 2" xfId="7791"/>
    <cellStyle name="常规 10 2 3 2 7 2 2" xfId="7792"/>
    <cellStyle name="常规 10 2 3 2 7 3" xfId="7793"/>
    <cellStyle name="常规 3 6 5 2 2 2" xfId="7794"/>
    <cellStyle name="常规 10 2 3 2 8" xfId="7795"/>
    <cellStyle name="常规 10 2 4 2 3 2 2" xfId="7796"/>
    <cellStyle name="常规 10 2 3 2 8 2" xfId="7797"/>
    <cellStyle name="常规 10 2 4 2 3 2 2 2" xfId="7798"/>
    <cellStyle name="常规 6 2 4 3 3 3" xfId="7799"/>
    <cellStyle name="常规 4 2 2 3 3 7" xfId="7800"/>
    <cellStyle name="常规 10 2 3 3" xfId="7801"/>
    <cellStyle name="常规 10 2 3 3 2" xfId="7802"/>
    <cellStyle name="常规 10 2 3 3 2 2" xfId="7803"/>
    <cellStyle name="常规 10 2 3 3 2 2 2" xfId="7804"/>
    <cellStyle name="常规 10 2 3 3 2 2 2 2" xfId="7805"/>
    <cellStyle name="常规 5 7 2 2 2 2" xfId="7806"/>
    <cellStyle name="常规 10 2 3 3 2 2 3" xfId="7807"/>
    <cellStyle name="常规 6 5 2 2 5 4 2" xfId="7808"/>
    <cellStyle name="常规 10 2 3 3 2 3" xfId="7809"/>
    <cellStyle name="常规 6 5 2 2 5 4 2 2" xfId="7810"/>
    <cellStyle name="常规 10 2 3 3 2 3 2" xfId="7811"/>
    <cellStyle name="常规 10 2 3 3 2 3 2 2" xfId="7812"/>
    <cellStyle name="常规 10 2 3 3 2 3 3" xfId="7813"/>
    <cellStyle name="常规 2 2 6 3 4 2" xfId="7814"/>
    <cellStyle name="常规 6 5 2 2 5 4 3" xfId="7815"/>
    <cellStyle name="常规 10 2 3 3 2 4" xfId="7816"/>
    <cellStyle name="常规 2 2 6 3 4 2 2" xfId="7817"/>
    <cellStyle name="常规 10 2 3 3 2 4 2" xfId="7818"/>
    <cellStyle name="常规 10 2 3 3 2 4 2 2" xfId="7819"/>
    <cellStyle name="常规 10 2 3 3 2 4 3" xfId="7820"/>
    <cellStyle name="常规 2 2 6 3 4 3" xfId="7821"/>
    <cellStyle name="常规 10 2 3 3 2 5" xfId="7822"/>
    <cellStyle name="常规 10 2 3 3 2 5 3" xfId="7823"/>
    <cellStyle name="常规 15 4 2 2 5" xfId="7824"/>
    <cellStyle name="常规 10 2 3 3 2 6" xfId="7825"/>
    <cellStyle name="常规 2 6 2 5" xfId="7826"/>
    <cellStyle name="常规 10 2 3 3 2 6 2" xfId="7827"/>
    <cellStyle name="常规 15 4 2 3 4" xfId="7828"/>
    <cellStyle name="常规 10 2 3 3 2 7" xfId="7829"/>
    <cellStyle name="常规 3 5 6 2" xfId="7830"/>
    <cellStyle name="常规 10 2 3 3 3" xfId="7831"/>
    <cellStyle name="常规 3 5 6 2 2" xfId="7832"/>
    <cellStyle name="常规 10 2 3 3 3 2" xfId="7833"/>
    <cellStyle name="常规 10 2 3 3 3 2 2" xfId="7834"/>
    <cellStyle name="常规 10 2 3 3 3 2 2 2" xfId="7835"/>
    <cellStyle name="常规 5 7 2 3 2 2" xfId="7836"/>
    <cellStyle name="常规 10 2 3 3 3 2 3" xfId="7837"/>
    <cellStyle name="常规 6 5 2 2 5 5 2" xfId="7838"/>
    <cellStyle name="常规 10 2 3 3 3 3" xfId="7839"/>
    <cellStyle name="常规 10 2 3 3 3 3 2" xfId="7840"/>
    <cellStyle name="常规 10 2 3 3 3 3 2 2" xfId="7841"/>
    <cellStyle name="常规 10 2 3 3 3 3 3" xfId="7842"/>
    <cellStyle name="常规 2 2 6 3 5 2" xfId="7843"/>
    <cellStyle name="常规 10 2 3 3 3 4" xfId="7844"/>
    <cellStyle name="常规 2 2 6 3 5 2 2" xfId="7845"/>
    <cellStyle name="常规 10 2 3 3 3 4 2" xfId="7846"/>
    <cellStyle name="常规 10 2 3 3 3 4 2 2" xfId="7847"/>
    <cellStyle name="常规 38 2 2 2 2" xfId="7848"/>
    <cellStyle name="常规 43 2 2 2 2" xfId="7849"/>
    <cellStyle name="常规 10 2 3 3 3 4 3" xfId="7850"/>
    <cellStyle name="常规 2 2 6 3 5 3" xfId="7851"/>
    <cellStyle name="常规 10 2 3 3 3 5" xfId="7852"/>
    <cellStyle name="常规 10 2 3 3 3 5 2" xfId="7853"/>
    <cellStyle name="常规 10 2 3 3 3 6" xfId="7854"/>
    <cellStyle name="常规 3 5 6 3" xfId="7855"/>
    <cellStyle name="常规 10 2 3 3 4" xfId="7856"/>
    <cellStyle name="常规 30 7 2 3" xfId="7857"/>
    <cellStyle name="常规 10 2 3 3 4 2" xfId="7858"/>
    <cellStyle name="常规 10 2 3 3 4 2 2" xfId="7859"/>
    <cellStyle name="常规 10 2 3 3 4 3" xfId="7860"/>
    <cellStyle name="常规 10 2 3 3 5" xfId="7861"/>
    <cellStyle name="常规 10 2 3 3 5 2" xfId="7862"/>
    <cellStyle name="常规 10 2 3 3 5 2 2" xfId="7863"/>
    <cellStyle name="常规 10 2 3 3 5 3" xfId="7864"/>
    <cellStyle name="常规 3 3 2 2 5 2 2" xfId="7865"/>
    <cellStyle name="常规 10 2 3 3 6" xfId="7866"/>
    <cellStyle name="常规 10 2 3 3 6 2" xfId="7867"/>
    <cellStyle name="常规 10 2 3 3 6 2 2" xfId="7868"/>
    <cellStyle name="常规 10 2 3 3 6 3" xfId="7869"/>
    <cellStyle name="常规 10 2 3 3 7" xfId="7870"/>
    <cellStyle name="常规 10 2 3 3 7 2" xfId="7871"/>
    <cellStyle name="常规 10 2 3 3 8" xfId="7872"/>
    <cellStyle name="常规 10 2 4 2 3 3 2" xfId="7873"/>
    <cellStyle name="常规 10 2 3 4" xfId="7874"/>
    <cellStyle name="常规 10 2 3 4 2" xfId="7875"/>
    <cellStyle name="常规 10 2 3 4 2 2" xfId="7876"/>
    <cellStyle name="常规 10 2 3 4 2 2 2" xfId="7877"/>
    <cellStyle name="常规 10 2 3 4 2 3" xfId="7878"/>
    <cellStyle name="常规 3 5 7 2" xfId="7879"/>
    <cellStyle name="常规 10 2 3 4 3" xfId="7880"/>
    <cellStyle name="常规 3 5 7 2 2" xfId="7881"/>
    <cellStyle name="常规 10 2 3 4 3 2" xfId="7882"/>
    <cellStyle name="常规 10 2 3 4 3 2 2" xfId="7883"/>
    <cellStyle name="常规 10 2 3 4 3 3" xfId="7884"/>
    <cellStyle name="常规 3 5 7 3" xfId="7885"/>
    <cellStyle name="常规 10 2 3 4 4" xfId="7886"/>
    <cellStyle name="常规 30 8 2 3" xfId="7887"/>
    <cellStyle name="常规 10 2 3 4 4 2" xfId="7888"/>
    <cellStyle name="常规 10 2 3 4 4 2 2" xfId="7889"/>
    <cellStyle name="常规 10 2 3 4 4 3" xfId="7890"/>
    <cellStyle name="常规 10 2 3 4 5" xfId="7891"/>
    <cellStyle name="常规 10 2 3 4 5 2" xfId="7892"/>
    <cellStyle name="常规 10 2 3 4 5 2 2" xfId="7893"/>
    <cellStyle name="常规 10 2 3 4 5 3" xfId="7894"/>
    <cellStyle name="常规 11 6 2 2 2 2" xfId="7895"/>
    <cellStyle name="常规 10 2 3 4 6" xfId="7896"/>
    <cellStyle name="常规 11 6 2 2 2 2 2" xfId="7897"/>
    <cellStyle name="常规 10 2 3 4 6 2" xfId="7898"/>
    <cellStyle name="常规 11 6 2 2 2 3" xfId="7899"/>
    <cellStyle name="常规 10 2 3 4 7" xfId="7900"/>
    <cellStyle name="常规 10 2 3 5" xfId="7901"/>
    <cellStyle name="常规 10 2 3 5 2" xfId="7902"/>
    <cellStyle name="常规 10 2 3 5 2 2" xfId="7903"/>
    <cellStyle name="常规 10 2 3 5 2 2 2" xfId="7904"/>
    <cellStyle name="常规 10 2 3 5 2 3" xfId="7905"/>
    <cellStyle name="常规 3 5 8 2" xfId="7906"/>
    <cellStyle name="常规 10 2 3 5 3" xfId="7907"/>
    <cellStyle name="常规 10 2 3 5 3 2" xfId="7908"/>
    <cellStyle name="常规 27 3 2 3 5" xfId="7909"/>
    <cellStyle name="常规 10 2 3 5 3 2 2" xfId="7910"/>
    <cellStyle name="常规 10 2 3 5 3 3" xfId="7911"/>
    <cellStyle name="常规 10 2 3 5 4" xfId="7912"/>
    <cellStyle name="常规 10 2 3 5 4 2" xfId="7913"/>
    <cellStyle name="常规 6 3 4 2 2 4" xfId="7914"/>
    <cellStyle name="常规 30 9 2 3" xfId="7915"/>
    <cellStyle name="常规 10 2 3 5 4 2 2" xfId="7916"/>
    <cellStyle name="常规 6 3 4 2 2 4 2" xfId="7917"/>
    <cellStyle name="常规 10 2 3 5 4 3" xfId="7918"/>
    <cellStyle name="常规 6 3 4 2 2 5" xfId="7919"/>
    <cellStyle name="常规 10 2 3 5 5" xfId="7920"/>
    <cellStyle name="常规 10 2 3 5 5 2" xfId="7921"/>
    <cellStyle name="常规 6 3 4 2 3 4" xfId="7922"/>
    <cellStyle name="常规 10 2 3 5 5 2 2" xfId="7923"/>
    <cellStyle name="常规 6 3 4 2 3 4 2" xfId="7924"/>
    <cellStyle name="常规 10 2 3 5 5 3" xfId="7925"/>
    <cellStyle name="常规 6 3 4 2 3 5" xfId="7926"/>
    <cellStyle name="常规 10 2 3 5 6" xfId="7927"/>
    <cellStyle name="常规 16 3 3 2 2" xfId="7928"/>
    <cellStyle name="常规 21 3 3 2 2" xfId="7929"/>
    <cellStyle name="常规 11 6 2 2 3 2" xfId="7930"/>
    <cellStyle name="常规 10 2 3 5 6 2" xfId="7931"/>
    <cellStyle name="常规 21 3 3 2 2 2" xfId="7932"/>
    <cellStyle name="常规 11 6 2 2 3 2 2" xfId="7933"/>
    <cellStyle name="常规 10 2 3 5 7" xfId="7934"/>
    <cellStyle name="常规 21 3 3 2 3" xfId="7935"/>
    <cellStyle name="常规 11 6 2 2 3 3" xfId="7936"/>
    <cellStyle name="常规 10 2 3 6" xfId="7937"/>
    <cellStyle name="常规 10 2 3 6 2" xfId="7938"/>
    <cellStyle name="常规 10 2 3 6 2 2" xfId="7939"/>
    <cellStyle name="常规 10 2 3 6 3" xfId="7940"/>
    <cellStyle name="常规 6 3 2 2 2 3 5 2" xfId="7941"/>
    <cellStyle name="常规 10 2 3 7" xfId="7942"/>
    <cellStyle name="常规 10 2 3 7 2" xfId="7943"/>
    <cellStyle name="常规 3 3 3 2 2 5 3" xfId="7944"/>
    <cellStyle name="常规 10 2 3 7 2 2" xfId="7945"/>
    <cellStyle name="常规 10 2 3 7 3" xfId="7946"/>
    <cellStyle name="常规 10 2 3 8" xfId="7947"/>
    <cellStyle name="常规 10 2 3 8 2" xfId="7948"/>
    <cellStyle name="常规 3 2 2 2 2 3" xfId="7949"/>
    <cellStyle name="常规 3 3 3 2 3 5 3" xfId="7950"/>
    <cellStyle name="常规 10 2 3 8 2 2" xfId="7951"/>
    <cellStyle name="常规 10 2 3 8 3" xfId="7952"/>
    <cellStyle name="常规 10 2 3 9" xfId="7953"/>
    <cellStyle name="常规 10 2 3 9 2" xfId="7954"/>
    <cellStyle name="常规 6 2 4 3 4" xfId="7955"/>
    <cellStyle name="常规 10 2 4" xfId="7956"/>
    <cellStyle name="常规 6 2 4 3 4 2" xfId="7957"/>
    <cellStyle name="常规 4 2 2 3 4 6" xfId="7958"/>
    <cellStyle name="常规 10 2 4 2" xfId="7959"/>
    <cellStyle name="常规 6 2 4 3 4 2 2" xfId="7960"/>
    <cellStyle name="常规 4 2 2 3 4 6 2" xfId="7961"/>
    <cellStyle name="常规 10 2 4 2 2" xfId="7962"/>
    <cellStyle name="常规 10 2 4 2 2 2" xfId="7963"/>
    <cellStyle name="常规 6 5 2 3 4 4 2" xfId="7964"/>
    <cellStyle name="常规 10 2 4 2 2 3" xfId="7965"/>
    <cellStyle name="常规 2 2 7 2 4 2" xfId="7966"/>
    <cellStyle name="常规 6 5 2 3 4 4 3" xfId="7967"/>
    <cellStyle name="常规 10 2 4 2 2 4" xfId="7968"/>
    <cellStyle name="常规 10 2 4 2 2 4 2 2" xfId="7969"/>
    <cellStyle name="常规 7 2 2 2 7 2" xfId="7970"/>
    <cellStyle name="警告文本 2 2 2 3 2" xfId="7971"/>
    <cellStyle name="常规 10 2 4 2 2 4 3" xfId="7972"/>
    <cellStyle name="常规 2 2 7 2 4 3" xfId="7973"/>
    <cellStyle name="常规 10 2 4 2 2 5" xfId="7974"/>
    <cellStyle name="常规 10 2 4 2 2 5 2" xfId="7975"/>
    <cellStyle name="常规 21 3 2 2 4" xfId="7976"/>
    <cellStyle name="常规 2 2 7 2 4 3 2" xfId="7977"/>
    <cellStyle name="常规 10 2 4 2 2 5 2 2" xfId="7978"/>
    <cellStyle name="常规 21 3 2 2 4 2" xfId="7979"/>
    <cellStyle name="常规 7 2 2 2 8 2" xfId="7980"/>
    <cellStyle name="警告文本 2 2 2 4 2" xfId="7981"/>
    <cellStyle name="常规 10 2 4 2 2 5 3" xfId="7982"/>
    <cellStyle name="常规 21 3 2 2 5" xfId="7983"/>
    <cellStyle name="常规 2 2 7 2 4 4" xfId="7984"/>
    <cellStyle name="常规 10 2 4 2 2 6" xfId="7985"/>
    <cellStyle name="常规 10 2 4 2 2 6 2" xfId="7986"/>
    <cellStyle name="常规 21 3 2 3 4" xfId="7987"/>
    <cellStyle name="常规 2 2 7 2 4 4 2" xfId="7988"/>
    <cellStyle name="常规 2 2 7 2 4 5" xfId="7989"/>
    <cellStyle name="常规 14 4 2 3 2 2" xfId="7990"/>
    <cellStyle name="常规 10 2 4 2 2 7" xfId="7991"/>
    <cellStyle name="常规 3 6 5 2" xfId="7992"/>
    <cellStyle name="常规 10 2 4 2 3" xfId="7993"/>
    <cellStyle name="常规 3 6 5 2 2" xfId="7994"/>
    <cellStyle name="常规 10 2 4 2 3 2" xfId="7995"/>
    <cellStyle name="常规 6 5 2 3 4 5 2" xfId="7996"/>
    <cellStyle name="常规 3 6 5 2 3" xfId="7997"/>
    <cellStyle name="常规 10 2 4 2 3 3" xfId="7998"/>
    <cellStyle name="常规 10 2 4 2 3 3 2 2" xfId="7999"/>
    <cellStyle name="常规 7 2 2 3 6 2" xfId="8000"/>
    <cellStyle name="常规 3 4 2 2 2 5 2 2" xfId="8001"/>
    <cellStyle name="警告文本 2 2 3 2 2" xfId="8002"/>
    <cellStyle name="常规 10 2 4 2 3 3 3" xfId="8003"/>
    <cellStyle name="常规 2 2 7 2 5 2" xfId="8004"/>
    <cellStyle name="常规 10 2 4 2 3 4" xfId="8005"/>
    <cellStyle name="常规 10 2 4 2 3 4 2" xfId="8006"/>
    <cellStyle name="常规 10 2 4 2 3 4 2 2" xfId="8007"/>
    <cellStyle name="常规 7 2 2 3 7 2" xfId="8008"/>
    <cellStyle name="警告文本 2 2 3 3 2" xfId="8009"/>
    <cellStyle name="常规 10 2 4 2 3 4 3" xfId="8010"/>
    <cellStyle name="常规 10 2 4 2 3 5" xfId="8011"/>
    <cellStyle name="常规 10 2 4 2 3 5 2" xfId="8012"/>
    <cellStyle name="常规 10 2 4 2 3 6" xfId="8013"/>
    <cellStyle name="常规 3 6 5 3" xfId="8014"/>
    <cellStyle name="常规 15 5 2 6 2" xfId="8015"/>
    <cellStyle name="常规 10 2 4 2 4" xfId="8016"/>
    <cellStyle name="常规 15 3 2 4 2 2 2" xfId="8017"/>
    <cellStyle name="常规 3 6 5 3 2" xfId="8018"/>
    <cellStyle name="常规 10 2 4 2 4 2" xfId="8019"/>
    <cellStyle name="常规 3 6 5 3 2 2" xfId="8020"/>
    <cellStyle name="常规 3 6 5 7" xfId="8021"/>
    <cellStyle name="常规 10 2 4 2 4 2 2" xfId="8022"/>
    <cellStyle name="常规 10 2 4 2 8" xfId="8023"/>
    <cellStyle name="常规 3 6 5 3 3" xfId="8024"/>
    <cellStyle name="常规 2 2 3 3 2 4 2 2" xfId="8025"/>
    <cellStyle name="常规 10 2 4 2 4 3" xfId="8026"/>
    <cellStyle name="常规 3 6 5 4" xfId="8027"/>
    <cellStyle name="常规 10 2 4 2 5" xfId="8028"/>
    <cellStyle name="常规 3 6 5 4 2" xfId="8029"/>
    <cellStyle name="常规 10 2 4 2 5 2" xfId="8030"/>
    <cellStyle name="常规 3 6 5 4 2 2" xfId="8031"/>
    <cellStyle name="常规 3 7 5 7" xfId="8032"/>
    <cellStyle name="常规 10 2 4 2 5 2 2" xfId="8033"/>
    <cellStyle name="常规 10 2 5 2 8" xfId="8034"/>
    <cellStyle name="常规 3 6 5 4 3" xfId="8035"/>
    <cellStyle name="常规 2 2 3 3 2 4 3 2" xfId="8036"/>
    <cellStyle name="常规 10 2 4 2 5 3" xfId="8037"/>
    <cellStyle name="常规 3 6 5 5" xfId="8038"/>
    <cellStyle name="常规 10 2 4 2 6" xfId="8039"/>
    <cellStyle name="常规 3 6 5 5 2" xfId="8040"/>
    <cellStyle name="常规 10 2 4 2 6 2" xfId="8041"/>
    <cellStyle name="常规 3 6 5 5 2 2" xfId="8042"/>
    <cellStyle name="常规 10 2 4 2 6 2 2" xfId="8043"/>
    <cellStyle name="常规 10 2 6 2 8" xfId="8044"/>
    <cellStyle name="常规 3 6 5 5 3" xfId="8045"/>
    <cellStyle name="常规 2 2 3 3 2 4 4 2" xfId="8046"/>
    <cellStyle name="常规 10 2 4 2 6 3" xfId="8047"/>
    <cellStyle name="常规 3 6 5 6" xfId="8048"/>
    <cellStyle name="常规 10 2 4 2 7" xfId="8049"/>
    <cellStyle name="常规 3 6 5 6 2" xfId="8050"/>
    <cellStyle name="常规 10 2 4 2 7 2" xfId="8051"/>
    <cellStyle name="常规 6 2 4 3 4 3" xfId="8052"/>
    <cellStyle name="常规 4 2 2 3 4 7" xfId="8053"/>
    <cellStyle name="常规 10 2 4 3" xfId="8054"/>
    <cellStyle name="常规 10 2 4 3 2" xfId="8055"/>
    <cellStyle name="常规 10 2 4 3 2 2" xfId="8056"/>
    <cellStyle name="常规 10 2 4 3 2 2 2" xfId="8057"/>
    <cellStyle name="常规 10 3 2 2 8" xfId="8058"/>
    <cellStyle name="常规 10 2 4 3 2 3" xfId="8059"/>
    <cellStyle name="常规 3 6 6 2" xfId="8060"/>
    <cellStyle name="常规 10 2 4 3 3" xfId="8061"/>
    <cellStyle name="常规 3 6 6 2 2" xfId="8062"/>
    <cellStyle name="常规 10 2 4 3 3 2" xfId="8063"/>
    <cellStyle name="常规 3 6 6 2 2 2" xfId="8064"/>
    <cellStyle name="常规 10 2 4 3 3 2 2" xfId="8065"/>
    <cellStyle name="常规 10 3 3 2 8" xfId="8066"/>
    <cellStyle name="常规 3 6 6 2 3" xfId="8067"/>
    <cellStyle name="常规 10 2 4 3 3 3" xfId="8068"/>
    <cellStyle name="常规 3 6 6 3" xfId="8069"/>
    <cellStyle name="常规 10 2 4 3 4" xfId="8070"/>
    <cellStyle name="常规 3 6 6 3 2" xfId="8071"/>
    <cellStyle name="常规 10 2 4 3 4 2" xfId="8072"/>
    <cellStyle name="常规 3 6 6 3 2 2" xfId="8073"/>
    <cellStyle name="常规 10 2 4 3 4 2 2" xfId="8074"/>
    <cellStyle name="常规 3 6 6 3 3" xfId="8075"/>
    <cellStyle name="常规 2 2 3 3 2 5 2 2" xfId="8076"/>
    <cellStyle name="常规 10 2 4 3 4 3" xfId="8077"/>
    <cellStyle name="常规 3 6 6 4" xfId="8078"/>
    <cellStyle name="常规 10 2 4 3 5" xfId="8079"/>
    <cellStyle name="常规 3 6 6 4 2" xfId="8080"/>
    <cellStyle name="常规 10 2 4 3 5 2" xfId="8081"/>
    <cellStyle name="常规 10 2 4 3 5 2 2" xfId="8082"/>
    <cellStyle name="常规 10 2 4 3 5 3" xfId="8083"/>
    <cellStyle name="常规 3 6 6 5" xfId="8084"/>
    <cellStyle name="常规 3 3 2 2 6 2 2" xfId="8085"/>
    <cellStyle name="常规 10 2 4 3 6" xfId="8086"/>
    <cellStyle name="常规 10 2 4 3 7" xfId="8087"/>
    <cellStyle name="常规 21 2 3 3 2 2" xfId="8088"/>
    <cellStyle name="常规 10 2 4 4" xfId="8089"/>
    <cellStyle name="常规 10 2 4 4 2 2 2" xfId="8090"/>
    <cellStyle name="常规 10 2 4 4 3 2 2" xfId="8091"/>
    <cellStyle name="常规 10 2 4 4 3 3" xfId="8092"/>
    <cellStyle name="常规 10 2 4 4 4 2 2" xfId="8093"/>
    <cellStyle name="常规 2 2 3 3 2 6 2 2" xfId="8094"/>
    <cellStyle name="常规 10 2 4 4 4 3" xfId="8095"/>
    <cellStyle name="常规 10 2 4 4 5 2 2" xfId="8096"/>
    <cellStyle name="常规 10 2 4 4 5 3" xfId="8097"/>
    <cellStyle name="常规 21 2 3 3 2 3" xfId="8098"/>
    <cellStyle name="常规 10 2 4 5" xfId="8099"/>
    <cellStyle name="常规 10 2 4 5 2 2" xfId="8100"/>
    <cellStyle name="常规 2 2 3 2 3 2 2 5 2 2" xfId="8101"/>
    <cellStyle name="常规 10 2 4 6" xfId="8102"/>
    <cellStyle name="常规 6 5 2 4 2 3 2 2" xfId="8103"/>
    <cellStyle name="常规 10 2 4 7" xfId="8104"/>
    <cellStyle name="常规 10 2 4 8" xfId="8105"/>
    <cellStyle name="常规 10 2 4 8 2" xfId="8106"/>
    <cellStyle name="常规 10 2 4 9" xfId="8107"/>
    <cellStyle name="常规 6 2 4 3 5" xfId="8108"/>
    <cellStyle name="常规 10 2 5" xfId="8109"/>
    <cellStyle name="常规 6 2 4 3 5 2" xfId="8110"/>
    <cellStyle name="常规 10 2 5 2" xfId="8111"/>
    <cellStyle name="常规 10 2 5 2 2" xfId="8112"/>
    <cellStyle name="常规 2 4 2 3 4 3" xfId="8113"/>
    <cellStyle name="常规 10 2 5 2 2 2" xfId="8114"/>
    <cellStyle name="常规 12 3 3 7" xfId="8115"/>
    <cellStyle name="常规 2 4 2 3 4 3 2" xfId="8116"/>
    <cellStyle name="常规 10 2 5 2 2 2 2" xfId="8117"/>
    <cellStyle name="常规 10 2 5 2 2 2 2 2" xfId="8118"/>
    <cellStyle name="常规 10 2 5 2 2 2 3" xfId="8119"/>
    <cellStyle name="常规 2 4 2 3 4 4" xfId="8120"/>
    <cellStyle name="常规 10 2 5 2 2 3" xfId="8121"/>
    <cellStyle name="常规 2 4 2 3 4 4 2" xfId="8122"/>
    <cellStyle name="常规 10 2 5 2 2 3 2" xfId="8123"/>
    <cellStyle name="常规 10 2 5 2 2 3 2 2" xfId="8124"/>
    <cellStyle name="常规 10 2 5 2 2 3 3" xfId="8125"/>
    <cellStyle name="常规 2 4 2 3 4 5" xfId="8126"/>
    <cellStyle name="常规 2 2 8 2 4 2" xfId="8127"/>
    <cellStyle name="常规 10 2 5 2 2 4" xfId="8128"/>
    <cellStyle name="常规 2 4 2 3 4 5 2" xfId="8129"/>
    <cellStyle name="常规 2 2 8 2 4 2 2" xfId="8130"/>
    <cellStyle name="常规 10 2 5 2 2 4 2" xfId="8131"/>
    <cellStyle name="常规 10 2 5 2 2 4 2 2" xfId="8132"/>
    <cellStyle name="常规 10 2 5 2 2 4 3" xfId="8133"/>
    <cellStyle name="常规 2 4 2 3 4 6" xfId="8134"/>
    <cellStyle name="常规 2 2 8 2 4 3" xfId="8135"/>
    <cellStyle name="常规 10 2 5 2 2 5" xfId="8136"/>
    <cellStyle name="常规 10 2 5 2 2 5 2" xfId="8137"/>
    <cellStyle name="常规 17 3 2 2 4" xfId="8138"/>
    <cellStyle name="常规 22 3 2 2 4" xfId="8139"/>
    <cellStyle name="常规 2 4 2 3 4 6 2" xfId="8140"/>
    <cellStyle name="常规 10 2 5 2 2 5 2 2" xfId="8141"/>
    <cellStyle name="常规 17 3 2 2 4 2" xfId="8142"/>
    <cellStyle name="常规 10 2 5 2 2 5 3" xfId="8143"/>
    <cellStyle name="常规 17 3 2 2 5" xfId="8144"/>
    <cellStyle name="常规 2 4 2 3 4 7" xfId="8145"/>
    <cellStyle name="常规 10 2 5 2 2 6" xfId="8146"/>
    <cellStyle name="常规 3 2 2 3 2 4" xfId="8147"/>
    <cellStyle name="常规 10 2 5 2 2 6 2" xfId="8148"/>
    <cellStyle name="常规 17 3 2 3 4" xfId="8149"/>
    <cellStyle name="常规 22 3 2 3 4" xfId="8150"/>
    <cellStyle name="常规 10 2 5 2 2 7" xfId="8151"/>
    <cellStyle name="常规 6 2 2 10 2" xfId="8152"/>
    <cellStyle name="常规 3 7 5 2" xfId="8153"/>
    <cellStyle name="常规 10 2 5 2 3" xfId="8154"/>
    <cellStyle name="常规 6 2 2 10 2 2" xfId="8155"/>
    <cellStyle name="常规 3 7 5 2 2" xfId="8156"/>
    <cellStyle name="常规 2 4 2 3 5 3" xfId="8157"/>
    <cellStyle name="常规 10 2 5 2 3 2" xfId="8158"/>
    <cellStyle name="常规 3 7 5 2 2 2" xfId="8159"/>
    <cellStyle name="常规 2 4 2 3 5 3 2" xfId="8160"/>
    <cellStyle name="常规 10 2 5 2 3 2 2" xfId="8161"/>
    <cellStyle name="常规 10 2 5 2 3 2 2 2" xfId="8162"/>
    <cellStyle name="常规 6 6 2 2 2 6 2 2" xfId="8163"/>
    <cellStyle name="常规 59 2 4 2 2" xfId="8164"/>
    <cellStyle name="常规 3 7 5 2 3" xfId="8165"/>
    <cellStyle name="常规 2 4 2 3 5 4" xfId="8166"/>
    <cellStyle name="常规 10 2 5 2 3 3" xfId="8167"/>
    <cellStyle name="常规 2 4 2 3 5 4 2" xfId="8168"/>
    <cellStyle name="常规 10 2 5 2 3 3 2" xfId="8169"/>
    <cellStyle name="常规 10 2 5 2 3 3 2 2" xfId="8170"/>
    <cellStyle name="常规 10 2 5 2 3 3 3" xfId="8171"/>
    <cellStyle name="常规 2 4 2 3 5 5" xfId="8172"/>
    <cellStyle name="常规 2 2 8 2 5 2" xfId="8173"/>
    <cellStyle name="常规 10 2 5 2 3 4" xfId="8174"/>
    <cellStyle name="常规 2 2 8 2 5 2 2" xfId="8175"/>
    <cellStyle name="好 2 4" xfId="8176"/>
    <cellStyle name="常规 10 2 5 2 3 4 2" xfId="8177"/>
    <cellStyle name="好 2 4 2" xfId="8178"/>
    <cellStyle name="常规 10 2 5 2 3 4 2 2" xfId="8179"/>
    <cellStyle name="好 2 5" xfId="8180"/>
    <cellStyle name="常规 10 2 5 2 3 4 3" xfId="8181"/>
    <cellStyle name="常规 2 2 8 2 5 3" xfId="8182"/>
    <cellStyle name="常规 10 2 5 2 3 5" xfId="8183"/>
    <cellStyle name="好 3 4" xfId="8184"/>
    <cellStyle name="常规 10 2 5 2 3 5 2" xfId="8185"/>
    <cellStyle name="常规 10 2 5 2 3 6" xfId="8186"/>
    <cellStyle name="常规 6 2 2 10 3" xfId="8187"/>
    <cellStyle name="常规 3 7 5 3" xfId="8188"/>
    <cellStyle name="常规 3 14 2" xfId="8189"/>
    <cellStyle name="常规 10 2 5 2 4" xfId="8190"/>
    <cellStyle name="常规 15 3 2 4 3 2 2" xfId="8191"/>
    <cellStyle name="常规 3 7 5 3 2" xfId="8192"/>
    <cellStyle name="常规 3 2 3 3 2 2 2 3" xfId="8193"/>
    <cellStyle name="常规 3 14 2 2" xfId="8194"/>
    <cellStyle name="常规 27 6 2 3" xfId="8195"/>
    <cellStyle name="常规 10 2 5 2 4 2" xfId="8196"/>
    <cellStyle name="常规 3 7 5 3 2 2" xfId="8197"/>
    <cellStyle name="常规 10 2 5 2 4 2 2" xfId="8198"/>
    <cellStyle name="常规 3 7 5 3 3" xfId="8199"/>
    <cellStyle name="常规 2 2 3 3 3 4 2 2" xfId="8200"/>
    <cellStyle name="常规 10 2 5 2 4 3" xfId="8201"/>
    <cellStyle name="常规 3 7 5 4" xfId="8202"/>
    <cellStyle name="常规 3 14 3" xfId="8203"/>
    <cellStyle name="常规 10 2 5 2 5" xfId="8204"/>
    <cellStyle name="常规 3 7 5 4 2" xfId="8205"/>
    <cellStyle name="常规 3 2 3 3 2 2 3 3" xfId="8206"/>
    <cellStyle name="常规 27 6 3 3" xfId="8207"/>
    <cellStyle name="常规 10 2 5 2 5 2" xfId="8208"/>
    <cellStyle name="常规 3 7 5 4 2 2" xfId="8209"/>
    <cellStyle name="常规 10 2 5 2 5 2 2" xfId="8210"/>
    <cellStyle name="常规 3 7 5 4 3" xfId="8211"/>
    <cellStyle name="常规 10 2 5 2 5 3" xfId="8212"/>
    <cellStyle name="常规 3 7 5 5" xfId="8213"/>
    <cellStyle name="常规 10 2 5 2 6" xfId="8214"/>
    <cellStyle name="常规 3 7 5 5 2" xfId="8215"/>
    <cellStyle name="常规 3 2 3 3 2 2 4 3" xfId="8216"/>
    <cellStyle name="常规 27 6 4 3" xfId="8217"/>
    <cellStyle name="常规 10 2 5 2 6 2" xfId="8218"/>
    <cellStyle name="常规 3 7 5 5 2 2" xfId="8219"/>
    <cellStyle name="常规 10 2 5 2 6 2 2" xfId="8220"/>
    <cellStyle name="常规 3 7 5 5 3" xfId="8221"/>
    <cellStyle name="常规 10 2 5 2 6 3" xfId="8222"/>
    <cellStyle name="常规 3 7 5 6" xfId="8223"/>
    <cellStyle name="常规 10 2 5 2 7" xfId="8224"/>
    <cellStyle name="常规 3 7 5 6 2" xfId="8225"/>
    <cellStyle name="常规 3 2 3 3 2 2 5 3" xfId="8226"/>
    <cellStyle name="常规 27 6 5 3" xfId="8227"/>
    <cellStyle name="常规 10 2 5 2 7 2" xfId="8228"/>
    <cellStyle name="常规 10 2 5 3" xfId="8229"/>
    <cellStyle name="常规 10 2 5 3 2" xfId="8230"/>
    <cellStyle name="常规 2 4 2 4 4 3" xfId="8231"/>
    <cellStyle name="常规 10 2 5 3 2 2" xfId="8232"/>
    <cellStyle name="常规 18 8" xfId="8233"/>
    <cellStyle name="常规 23 8" xfId="8234"/>
    <cellStyle name="常规 2 2 2 2 4 3 6" xfId="8235"/>
    <cellStyle name="常规 13 3 3 7" xfId="8236"/>
    <cellStyle name="常规 10 2 5 3 2 2 2" xfId="8237"/>
    <cellStyle name="常规 10 2 5 3 2 3" xfId="8238"/>
    <cellStyle name="常规 6 2 2 11 2" xfId="8239"/>
    <cellStyle name="常规 3 7 6 2" xfId="8240"/>
    <cellStyle name="常规 10 2 5 3 3" xfId="8241"/>
    <cellStyle name="常规 3 7 6 2 2" xfId="8242"/>
    <cellStyle name="常规 2 4 2 4 5 3" xfId="8243"/>
    <cellStyle name="常规 10 2 5 3 3 2" xfId="8244"/>
    <cellStyle name="常规 10 2 5 3 3 2 2" xfId="8245"/>
    <cellStyle name="常规 6 6 2 2 2 7 2 2" xfId="8246"/>
    <cellStyle name="常规 59 2 5 2 2" xfId="8247"/>
    <cellStyle name="常规 10 2 5 3 3 3" xfId="8248"/>
    <cellStyle name="常规 3 7 6 3" xfId="8249"/>
    <cellStyle name="常规 3 15 2" xfId="8250"/>
    <cellStyle name="常规 10 2 5 3 4" xfId="8251"/>
    <cellStyle name="常规 3 2 3 3 2 3 2 3" xfId="8252"/>
    <cellStyle name="常规 3 15 2 2" xfId="8253"/>
    <cellStyle name="常规 2 4 2 4 6 3" xfId="8254"/>
    <cellStyle name="常规 10 2 5 3 4 2" xfId="8255"/>
    <cellStyle name="常规 10 2 5 3 4 2 2" xfId="8256"/>
    <cellStyle name="常规 2 2 3 3 3 5 2 2" xfId="8257"/>
    <cellStyle name="常规 10 2 5 3 4 3" xfId="8258"/>
    <cellStyle name="常规 3 15 3" xfId="8259"/>
    <cellStyle name="常规 10 2 5 3 5" xfId="8260"/>
    <cellStyle name="常规 3 2 3 3 2 3 3 3" xfId="8261"/>
    <cellStyle name="常规 10 2 5 3 5 2" xfId="8262"/>
    <cellStyle name="常规 10 2 5 3 5 2 2" xfId="8263"/>
    <cellStyle name="常规 10 2 5 3 5 3" xfId="8264"/>
    <cellStyle name="常规 3 3 2 2 7 2 2" xfId="8265"/>
    <cellStyle name="常规 10 2 5 3 6" xfId="8266"/>
    <cellStyle name="常规 3 2 3 3 2 3 4 3" xfId="8267"/>
    <cellStyle name="常规 10 2 5 3 6 2" xfId="8268"/>
    <cellStyle name="常规 10 2 5 3 7" xfId="8269"/>
    <cellStyle name="常规 21 2 3 3 3 2" xfId="8270"/>
    <cellStyle name="常规 10 2 5 4" xfId="8271"/>
    <cellStyle name="常规 2 2 2 3 4 3 6" xfId="8272"/>
    <cellStyle name="常规 14 3 3 7" xfId="8273"/>
    <cellStyle name="常规 10 2 5 4 2 2 2" xfId="8274"/>
    <cellStyle name="常规 3 7 7 2 2" xfId="8275"/>
    <cellStyle name="常规 2 4 2 5 5 3" xfId="8276"/>
    <cellStyle name="常规 10 2 5 4 3 2" xfId="8277"/>
    <cellStyle name="常规 10 2 5 4 3 2 2" xfId="8278"/>
    <cellStyle name="常规 59 2 6 2 2" xfId="8279"/>
    <cellStyle name="常规 10 2 5 4 3 3" xfId="8280"/>
    <cellStyle name="常规 3 16 2 2" xfId="8281"/>
    <cellStyle name="常规 10 2 5 4 4 2" xfId="8282"/>
    <cellStyle name="常规 10 2 5 4 4 2 2" xfId="8283"/>
    <cellStyle name="常规 2 2 3 3 3 6 2 2" xfId="8284"/>
    <cellStyle name="常规 10 2 5 4 4 3" xfId="8285"/>
    <cellStyle name="常规 3 16 3" xfId="8286"/>
    <cellStyle name="常规 10 2 5 4 5" xfId="8287"/>
    <cellStyle name="常规 10 2 5 4 5 2" xfId="8288"/>
    <cellStyle name="常规 10 2 5 4 5 2 2" xfId="8289"/>
    <cellStyle name="常规 10 2 5 4 5 3" xfId="8290"/>
    <cellStyle name="常规 11 6 2 4 2 2" xfId="8291"/>
    <cellStyle name="常规 10 2 5 4 6" xfId="8292"/>
    <cellStyle name="常规 10 2 5 4 6 2" xfId="8293"/>
    <cellStyle name="常规 10 2 5 4 7" xfId="8294"/>
    <cellStyle name="常规 21 2 3 3 3 3" xfId="8295"/>
    <cellStyle name="常规 10 2 5 5" xfId="8296"/>
    <cellStyle name="常规 6 8 5 3 2 2" xfId="8297"/>
    <cellStyle name="常规 10 2 5 6" xfId="8298"/>
    <cellStyle name="常规 10 2 5 6 2" xfId="8299"/>
    <cellStyle name="常规 10 2 5 6 2 2" xfId="8300"/>
    <cellStyle name="常规 3 7 9 2" xfId="8301"/>
    <cellStyle name="常规 10 2 5 6 3" xfId="8302"/>
    <cellStyle name="常规 10 2 5 7" xfId="8303"/>
    <cellStyle name="常规 10 2 5 7 2" xfId="8304"/>
    <cellStyle name="常规 10 2 5 7 2 2" xfId="8305"/>
    <cellStyle name="常规 2 2 4 8 2 2" xfId="8306"/>
    <cellStyle name="常规 10 2 5 8" xfId="8307"/>
    <cellStyle name="常规 10 2 5 8 2" xfId="8308"/>
    <cellStyle name="常规 10 2 5 9" xfId="8309"/>
    <cellStyle name="常规 6 2 4 3 6" xfId="8310"/>
    <cellStyle name="常规 2 2 3 4 4 2 2 2" xfId="8311"/>
    <cellStyle name="常规 10 2 6" xfId="8312"/>
    <cellStyle name="常规 10 2 6 2" xfId="8313"/>
    <cellStyle name="常规 10 2 6 2 2" xfId="8314"/>
    <cellStyle name="常规 2 4 3 3 4 3" xfId="8315"/>
    <cellStyle name="常规 10 2 6 2 2 2" xfId="8316"/>
    <cellStyle name="常规 6 11 3 6" xfId="8317"/>
    <cellStyle name="常规 2 4 3 3 4 3 2" xfId="8318"/>
    <cellStyle name="常规 10 2 6 2 2 2 2" xfId="8319"/>
    <cellStyle name="常规 10 2 6 2 2 2 2 2" xfId="8320"/>
    <cellStyle name="常规 3 2 2 2 2 4 5 2" xfId="8321"/>
    <cellStyle name="常规 10 2 6 2 2 2 3" xfId="8322"/>
    <cellStyle name="常规 12 4 2 3 2 2" xfId="8323"/>
    <cellStyle name="常规 2 4 3 3 4 4" xfId="8324"/>
    <cellStyle name="常规 10 2 6 2 2 3" xfId="8325"/>
    <cellStyle name="常规 6 11 4 6" xfId="8326"/>
    <cellStyle name="常规 2 4 3 3 4 4 2" xfId="8327"/>
    <cellStyle name="常规 10 2 6 2 2 3 2" xfId="8328"/>
    <cellStyle name="常规 10 2 6 2 2 3 2 2" xfId="8329"/>
    <cellStyle name="常规 3 2 2 2 2 4 6 2" xfId="8330"/>
    <cellStyle name="常规 10 2 6 2 2 3 3" xfId="8331"/>
    <cellStyle name="常规 2 4 3 3 4 5" xfId="8332"/>
    <cellStyle name="常规 2 2 9 2 4 2" xfId="8333"/>
    <cellStyle name="常规 10 2 6 2 2 4" xfId="8334"/>
    <cellStyle name="常规 2 4 3 3 4 5 2" xfId="8335"/>
    <cellStyle name="常规 2 2 9 2 4 2 2" xfId="8336"/>
    <cellStyle name="常规 10 2 6 2 2 4 2" xfId="8337"/>
    <cellStyle name="常规 10 2 6 2 2 4 3" xfId="8338"/>
    <cellStyle name="常规 2 4 3 3 4 6" xfId="8339"/>
    <cellStyle name="常规 2 3 5 2 6 2 2" xfId="8340"/>
    <cellStyle name="常规 2 2 9 2 4 3" xfId="8341"/>
    <cellStyle name="常规 10 2 6 2 2 5" xfId="8342"/>
    <cellStyle name="常规 2 4 3 3 4 6 2" xfId="8343"/>
    <cellStyle name="常规 2 2 9 2 4 3 2" xfId="8344"/>
    <cellStyle name="常规 10 2 6 2 2 5 2" xfId="8345"/>
    <cellStyle name="常规 6 9 2 2 3 4" xfId="8346"/>
    <cellStyle name="常规 10 2 6 2 2 5 2 2" xfId="8347"/>
    <cellStyle name="常规 2 4 3 3 4 7" xfId="8348"/>
    <cellStyle name="常规 2 2 9 2 4 4" xfId="8349"/>
    <cellStyle name="常规 10 2 6 2 2 6" xfId="8350"/>
    <cellStyle name="常规 3 3 2 3 2 4" xfId="8351"/>
    <cellStyle name="常规 2 2 9 2 4 4 2" xfId="8352"/>
    <cellStyle name="常规 10 2 6 2 2 6 2" xfId="8353"/>
    <cellStyle name="常规 2 2 9 2 4 5" xfId="8354"/>
    <cellStyle name="常规 10 2 6 2 2 7" xfId="8355"/>
    <cellStyle name="常规 3 8 5 2" xfId="8356"/>
    <cellStyle name="常规 10 2 6 2 3" xfId="8357"/>
    <cellStyle name="常规 10 2 6 2 3 2" xfId="8358"/>
    <cellStyle name="常规 5 2 6 2 5" xfId="8359"/>
    <cellStyle name="常规 3 8 5 2 2" xfId="8360"/>
    <cellStyle name="常规 2 4 3 3 5 3" xfId="8361"/>
    <cellStyle name="常规 10 8 2 2 5" xfId="8362"/>
    <cellStyle name="常规 2 3 2 4 3" xfId="8363"/>
    <cellStyle name="常规 6 12 3 6" xfId="8364"/>
    <cellStyle name="常规 10 2 6 2 3 2 2" xfId="8365"/>
    <cellStyle name="常规 5 2 6 2 5 2" xfId="8366"/>
    <cellStyle name="常规 2 4 3 3 5 3 2" xfId="8367"/>
    <cellStyle name="常规 10 8 2 2 5 2" xfId="8368"/>
    <cellStyle name="常规 2 3 2 4 3 2" xfId="8369"/>
    <cellStyle name="常规 6 12 3 6 2" xfId="8370"/>
    <cellStyle name="常规 10 2 6 2 3 2 2 2" xfId="8371"/>
    <cellStyle name="常规 6 6 2 2 3 6 2 2" xfId="8372"/>
    <cellStyle name="常规 59 3 4 2 2" xfId="8373"/>
    <cellStyle name="常规 10 2 6 2 3 3" xfId="8374"/>
    <cellStyle name="常规 5 2 6 2 6" xfId="8375"/>
    <cellStyle name="常规 2 4 3 3 5 4" xfId="8376"/>
    <cellStyle name="常规 10 8 2 3 5" xfId="8377"/>
    <cellStyle name="常规 2 3 2 5 3" xfId="8378"/>
    <cellStyle name="常规 6 12 4 6" xfId="8379"/>
    <cellStyle name="常规 2 4 3 3 5 4 2" xfId="8380"/>
    <cellStyle name="常规 10 2 6 2 3 3 2" xfId="8381"/>
    <cellStyle name="常规 10 8 2 3 5 2" xfId="8382"/>
    <cellStyle name="常规 2 3 2 5 3 2" xfId="8383"/>
    <cellStyle name="常规 6 12 4 6 2" xfId="8384"/>
    <cellStyle name="常规 10 2 6 2 3 3 2 2" xfId="8385"/>
    <cellStyle name="常规 10 8 2 3 6" xfId="8386"/>
    <cellStyle name="常规 2 3 2 5 4" xfId="8387"/>
    <cellStyle name="常规 6 12 4 7" xfId="8388"/>
    <cellStyle name="常规 10 2 6 2 3 3 3" xfId="8389"/>
    <cellStyle name="常规 2 4 3 3 5 5" xfId="8390"/>
    <cellStyle name="常规 2 2 9 2 5 2" xfId="8391"/>
    <cellStyle name="常规 10 2 6 2 3 4" xfId="8392"/>
    <cellStyle name="常规 2 3 2 6 3" xfId="8393"/>
    <cellStyle name="常规 6 12 5 6" xfId="8394"/>
    <cellStyle name="常规 10 2 6 2 3 4 2" xfId="8395"/>
    <cellStyle name="常规 2 3 2 6 3 2" xfId="8396"/>
    <cellStyle name="常规 6 12 5 6 2" xfId="8397"/>
    <cellStyle name="常规 10 2 6 2 3 4 2 2" xfId="8398"/>
    <cellStyle name="常规 2 3 2 6 4" xfId="8399"/>
    <cellStyle name="常规 6 12 5 7" xfId="8400"/>
    <cellStyle name="常规 10 2 6 2 3 4 3" xfId="8401"/>
    <cellStyle name="常规 10 2 6 2 3 5" xfId="8402"/>
    <cellStyle name="常规 2 3 2 7 3" xfId="8403"/>
    <cellStyle name="常规 10 2 6 2 3 5 2" xfId="8404"/>
    <cellStyle name="常规 10 2 6 2 3 6" xfId="8405"/>
    <cellStyle name="常规 3 8 5 3" xfId="8406"/>
    <cellStyle name="常规 10 2 6 2 4" xfId="8407"/>
    <cellStyle name="常规 15 3 2 4 4 2 2" xfId="8408"/>
    <cellStyle name="常规 10 2 6 2 4 2" xfId="8409"/>
    <cellStyle name="常规 5 2 6 3 5" xfId="8410"/>
    <cellStyle name="常规 2 2 3 3 4 4 2 2" xfId="8411"/>
    <cellStyle name="常规 10 2 6 2 4 3" xfId="8412"/>
    <cellStyle name="常规 10 2 6 2 5" xfId="8413"/>
    <cellStyle name="常规 10 2 6 2 5 2" xfId="8414"/>
    <cellStyle name="常规 2 3 4 4 3" xfId="8415"/>
    <cellStyle name="常规 10 2 6 2 5 2 2" xfId="8416"/>
    <cellStyle name="常规 10 2 6 2 5 3" xfId="8417"/>
    <cellStyle name="常规 10 2 6 2 6" xfId="8418"/>
    <cellStyle name="常规 10 2 6 2 6 2" xfId="8419"/>
    <cellStyle name="常规 2 3 5 4 3" xfId="8420"/>
    <cellStyle name="常规 10 2 6 2 6 2 2" xfId="8421"/>
    <cellStyle name="常规 10 2 6 2 6 3" xfId="8422"/>
    <cellStyle name="常规 10 2 6 2 7" xfId="8423"/>
    <cellStyle name="常规 10 2 6 2 7 2" xfId="8424"/>
    <cellStyle name="常规 10 2 6 3" xfId="8425"/>
    <cellStyle name="常规 10 2 6 3 2" xfId="8426"/>
    <cellStyle name="常规 2 4 3 4 4 3" xfId="8427"/>
    <cellStyle name="常规 10 2 6 3 2 2" xfId="8428"/>
    <cellStyle name="常规 4 2 2 2 2 2 5 3" xfId="8429"/>
    <cellStyle name="常规 2 4 3 4 4 3 2" xfId="8430"/>
    <cellStyle name="常规 2 2 3 2 4 3 6" xfId="8431"/>
    <cellStyle name="常规 10 2 6 3 2 2 2" xfId="8432"/>
    <cellStyle name="常规 2 4 3 4 4 4" xfId="8433"/>
    <cellStyle name="常规 10 2 6 3 2 3" xfId="8434"/>
    <cellStyle name="常规 3 8 6 2" xfId="8435"/>
    <cellStyle name="常规 10 2 6 3 3" xfId="8436"/>
    <cellStyle name="常规 3 8 6 2 2" xfId="8437"/>
    <cellStyle name="常规 10 2 6 3 3 2" xfId="8438"/>
    <cellStyle name="常规 2 4 2 4 3" xfId="8439"/>
    <cellStyle name="常规 10 2 6 3 3 2 2" xfId="8440"/>
    <cellStyle name="常规 10 2 6 3 3 3" xfId="8441"/>
    <cellStyle name="常规 3 8 6 3" xfId="8442"/>
    <cellStyle name="常规 10 2 6 3 4" xfId="8443"/>
    <cellStyle name="常规 10 2 6 3 4 2" xfId="8444"/>
    <cellStyle name="常规 2 4 3 4 3" xfId="8445"/>
    <cellStyle name="常规 10 2 6 3 4 2 2" xfId="8446"/>
    <cellStyle name="常规 2 2 3 3 4 5 2 2" xfId="8447"/>
    <cellStyle name="常规 10 2 6 3 4 3" xfId="8448"/>
    <cellStyle name="常规 10 2 6 3 5" xfId="8449"/>
    <cellStyle name="常规 10 2 6 3 5 2" xfId="8450"/>
    <cellStyle name="常规 2 4 4 4 3" xfId="8451"/>
    <cellStyle name="常规 10 2 6 3 5 2 2" xfId="8452"/>
    <cellStyle name="常规 10 2 6 3 5 3" xfId="8453"/>
    <cellStyle name="常规 2 3 3 3 2 3 2 2 2" xfId="8454"/>
    <cellStyle name="常规 10 2 6 3 6" xfId="8455"/>
    <cellStyle name="常规 10 2 6 3 6 2" xfId="8456"/>
    <cellStyle name="常规 10 2 6 3 7" xfId="8457"/>
    <cellStyle name="常规 21 2 3 3 4 2" xfId="8458"/>
    <cellStyle name="常规 10 2 6 4" xfId="8459"/>
    <cellStyle name="常规 21 2 3 3 4 2 2" xfId="8460"/>
    <cellStyle name="常规 10 2 6 4 2" xfId="8461"/>
    <cellStyle name="常规 2 4 3 5 4 3" xfId="8462"/>
    <cellStyle name="常规 10 2 6 4 2 2" xfId="8463"/>
    <cellStyle name="常规 10 2 6 4 2 2 2" xfId="8464"/>
    <cellStyle name="常规 10 2 6 4 2 3" xfId="8465"/>
    <cellStyle name="常规 3 8 7 2" xfId="8466"/>
    <cellStyle name="常规 10 2 6 4 3" xfId="8467"/>
    <cellStyle name="常规 3 8 7 2 2" xfId="8468"/>
    <cellStyle name="常规 10 2 6 4 3 2" xfId="8469"/>
    <cellStyle name="常规 2 5 2 4 3" xfId="8470"/>
    <cellStyle name="常规 10 2 6 4 3 2 2" xfId="8471"/>
    <cellStyle name="常规 10 2 6 4 3 3" xfId="8472"/>
    <cellStyle name="常规 3 8 7 3" xfId="8473"/>
    <cellStyle name="常规 10 2 6 4 4" xfId="8474"/>
    <cellStyle name="常规 10 2 6 4 4 2" xfId="8475"/>
    <cellStyle name="常规 2 5 3 4 3" xfId="8476"/>
    <cellStyle name="常规 10 2 6 4 4 2 2" xfId="8477"/>
    <cellStyle name="常规 10 2 6 4 4 3" xfId="8478"/>
    <cellStyle name="常规 10 2 6 4 5" xfId="8479"/>
    <cellStyle name="常规 10 2 6 4 5 2" xfId="8480"/>
    <cellStyle name="常规 2 5 4 4 3" xfId="8481"/>
    <cellStyle name="常规 10 2 6 4 5 2 2" xfId="8482"/>
    <cellStyle name="常规 10 2 6 4 5 3" xfId="8483"/>
    <cellStyle name="常规 11 6 2 5 2 2" xfId="8484"/>
    <cellStyle name="常规 10 2 6 4 6" xfId="8485"/>
    <cellStyle name="常规 10 2 6 4 6 2" xfId="8486"/>
    <cellStyle name="常规 10 2 6 4 7" xfId="8487"/>
    <cellStyle name="常规 21 2 3 3 4 3" xfId="8488"/>
    <cellStyle name="常规 10 2 6 5" xfId="8489"/>
    <cellStyle name="常规 10 2 6 5 2" xfId="8490"/>
    <cellStyle name="常规 10 2 6 5 2 2" xfId="8491"/>
    <cellStyle name="常规 3 8 8 2" xfId="8492"/>
    <cellStyle name="常规 10 2 6 5 3" xfId="8493"/>
    <cellStyle name="常规 4 2 2 5 2 2 2" xfId="8494"/>
    <cellStyle name="常规 10 2 6 6" xfId="8495"/>
    <cellStyle name="常规 10 2 6 7" xfId="8496"/>
    <cellStyle name="常规 10 2 6 8" xfId="8497"/>
    <cellStyle name="常规 10 2 6 8 2" xfId="8498"/>
    <cellStyle name="常规 10 2 6 9" xfId="8499"/>
    <cellStyle name="常规 10 2 7" xfId="8500"/>
    <cellStyle name="常规 10 2 7 2" xfId="8501"/>
    <cellStyle name="常规 10 2 7 2 2" xfId="8502"/>
    <cellStyle name="常规 2 4 4 3 4 3" xfId="8503"/>
    <cellStyle name="常规 10 2 7 2 2 2" xfId="8504"/>
    <cellStyle name="常规 18 2 3 4" xfId="8505"/>
    <cellStyle name="常规 23 2 3 4" xfId="8506"/>
    <cellStyle name="常规 10 2 7 2 2 2 2" xfId="8507"/>
    <cellStyle name="常规 10 2 7 2 2 3" xfId="8508"/>
    <cellStyle name="常规 3 9 5 2" xfId="8509"/>
    <cellStyle name="常规 10 2 7 2 3" xfId="8510"/>
    <cellStyle name="常规 3 9 5 2 2" xfId="8511"/>
    <cellStyle name="常规 2 4 4 3 5 3" xfId="8512"/>
    <cellStyle name="常规 10 2 7 2 3 2" xfId="8513"/>
    <cellStyle name="常规 3 3 2 4 3" xfId="8514"/>
    <cellStyle name="常规 3 9 5 2 2 2" xfId="8515"/>
    <cellStyle name="常规 10 2 7 2 3 2 2" xfId="8516"/>
    <cellStyle name="常规 59 4 4 2 2" xfId="8517"/>
    <cellStyle name="常规 3 9 5 2 3" xfId="8518"/>
    <cellStyle name="常规 10 2 7 2 3 3" xfId="8519"/>
    <cellStyle name="常规 3 9 5 3" xfId="8520"/>
    <cellStyle name="常规 10 2 7 2 4" xfId="8521"/>
    <cellStyle name="常规 15 3 2 4 5 2 2" xfId="8522"/>
    <cellStyle name="常规 3 9 5 3 2" xfId="8523"/>
    <cellStyle name="常规 2 4 4 3 6 3" xfId="8524"/>
    <cellStyle name="常规 10 2 7 2 4 2" xfId="8525"/>
    <cellStyle name="常规 3 9 5 3 3" xfId="8526"/>
    <cellStyle name="常规 2 2 3 3 5 4 2 2" xfId="8527"/>
    <cellStyle name="常规 10 2 7 2 4 3" xfId="8528"/>
    <cellStyle name="常规 3 9 5 4" xfId="8529"/>
    <cellStyle name="常规 10 2 7 2 5" xfId="8530"/>
    <cellStyle name="常规 3 9 5 4 2" xfId="8531"/>
    <cellStyle name="常规 10 2 7 2 5 2" xfId="8532"/>
    <cellStyle name="常规 3 3 4 4 3" xfId="8533"/>
    <cellStyle name="常规 3 9 5 4 2 2" xfId="8534"/>
    <cellStyle name="常规 10 2 7 2 5 2 2" xfId="8535"/>
    <cellStyle name="常规 35 2 2 4 2 2" xfId="8536"/>
    <cellStyle name="常规 40 2 2 4 2 2" xfId="8537"/>
    <cellStyle name="常规 3 9 5 4 3" xfId="8538"/>
    <cellStyle name="常规 10 2 7 2 5 3" xfId="8539"/>
    <cellStyle name="常规 3 9 5 5" xfId="8540"/>
    <cellStyle name="常规 10 2 7 2 6" xfId="8541"/>
    <cellStyle name="常规 3 9 5 5 2" xfId="8542"/>
    <cellStyle name="常规 10 2 7 2 6 2" xfId="8543"/>
    <cellStyle name="常规 3 9 5 6" xfId="8544"/>
    <cellStyle name="常规 10 2 7 2 7" xfId="8545"/>
    <cellStyle name="常规 10 2 7 3" xfId="8546"/>
    <cellStyle name="常规 10 2 7 3 2" xfId="8547"/>
    <cellStyle name="常规 2 4 4 4 4 3" xfId="8548"/>
    <cellStyle name="常规 10 2 7 3 2 2" xfId="8549"/>
    <cellStyle name="常规 4 2 2 3 2 2 5 3" xfId="8550"/>
    <cellStyle name="常规 19 2 3 4" xfId="8551"/>
    <cellStyle name="常规 24 2 3 4" xfId="8552"/>
    <cellStyle name="常规 17 3 8" xfId="8553"/>
    <cellStyle name="常规 22 3 8" xfId="8554"/>
    <cellStyle name="常规 10 2 7 3 2 2 2" xfId="8555"/>
    <cellStyle name="常规 10 2 7 3 2 3" xfId="8556"/>
    <cellStyle name="常规 3 9 6 2" xfId="8557"/>
    <cellStyle name="常规 10 2 7 3 3" xfId="8558"/>
    <cellStyle name="常规 3 9 6 2 2" xfId="8559"/>
    <cellStyle name="常规 2 4 4 4 5 3" xfId="8560"/>
    <cellStyle name="常规 10 2 7 3 3 2" xfId="8561"/>
    <cellStyle name="常规 3 4 2 4 3" xfId="8562"/>
    <cellStyle name="常规 10 2 7 3 3 2 2" xfId="8563"/>
    <cellStyle name="常规 10 2 7 3 3 3" xfId="8564"/>
    <cellStyle name="常规 3 9 6 3" xfId="8565"/>
    <cellStyle name="常规 10 2 7 3 4" xfId="8566"/>
    <cellStyle name="常规 2 4 4 4 6 3" xfId="8567"/>
    <cellStyle name="常规 10 2 7 3 4 2" xfId="8568"/>
    <cellStyle name="链接单元格 2 2 7 3" xfId="8569"/>
    <cellStyle name="常规 3 4 3 4 3" xfId="8570"/>
    <cellStyle name="常规 10 2 7 3 4 2 2" xfId="8571"/>
    <cellStyle name="常规 2 2 3 3 5 5 2 2" xfId="8572"/>
    <cellStyle name="常规 10 2 7 3 4 3" xfId="8573"/>
    <cellStyle name="常规 10 2 7 3 5" xfId="8574"/>
    <cellStyle name="常规 10 2 7 3 5 2" xfId="8575"/>
    <cellStyle name="常规 2 3 3 3 2 3 3 2 2" xfId="8576"/>
    <cellStyle name="常规 10 2 7 3 6" xfId="8577"/>
    <cellStyle name="常规 21 2 3 3 5 2" xfId="8578"/>
    <cellStyle name="常规 10 2 7 4" xfId="8579"/>
    <cellStyle name="常规 21 2 3 3 5 2 2" xfId="8580"/>
    <cellStyle name="常规 10 2 7 4 2" xfId="8581"/>
    <cellStyle name="常规 2 4 4 5 4 3" xfId="8582"/>
    <cellStyle name="常规 10 2 7 4 2 2" xfId="8583"/>
    <cellStyle name="常规 3 9 7 2" xfId="8584"/>
    <cellStyle name="常规 10 2 7 4 3" xfId="8585"/>
    <cellStyle name="常规 21 2 3 3 5 3" xfId="8586"/>
    <cellStyle name="常规 10 2 7 5" xfId="8587"/>
    <cellStyle name="常规 10 2 7 5 2" xfId="8588"/>
    <cellStyle name="常规 10 2 7 5 2 2" xfId="8589"/>
    <cellStyle name="常规 3 9 8 2" xfId="8590"/>
    <cellStyle name="常规 10 2 7 5 3" xfId="8591"/>
    <cellStyle name="常规 10 2 7 6" xfId="8592"/>
    <cellStyle name="常规 10 2 7 6 2" xfId="8593"/>
    <cellStyle name="常规 6 6 2 2 2 2 4" xfId="8594"/>
    <cellStyle name="常规 10 2 7 6 2 2" xfId="8595"/>
    <cellStyle name="常规 3 9 9 2" xfId="8596"/>
    <cellStyle name="常规 10 2 7 6 3" xfId="8597"/>
    <cellStyle name="常规 5 4 2 2" xfId="8598"/>
    <cellStyle name="常规 10 2 7 7" xfId="8599"/>
    <cellStyle name="常规 5 4 2 2 2" xfId="8600"/>
    <cellStyle name="常规 10 2 7 7 2" xfId="8601"/>
    <cellStyle name="常规 5 4 2 3" xfId="8602"/>
    <cellStyle name="常规 10 2 7 8" xfId="8603"/>
    <cellStyle name="常规 2 3 6 2 4 4 2" xfId="8604"/>
    <cellStyle name="常规 10 2 8" xfId="8605"/>
    <cellStyle name="常规 10 3 3 2 2 6 2" xfId="8606"/>
    <cellStyle name="常规 10 2 8 2" xfId="8607"/>
    <cellStyle name="常规 10 2 8 2 2" xfId="8608"/>
    <cellStyle name="常规 2 4 5 3 4 3" xfId="8609"/>
    <cellStyle name="常规 10 2 8 2 2 2" xfId="8610"/>
    <cellStyle name="常规 10 2 8 2 3" xfId="8611"/>
    <cellStyle name="常规 10 2 8 3" xfId="8612"/>
    <cellStyle name="常规 10 2 8 3 2" xfId="8613"/>
    <cellStyle name="常规 10 2 8 3 2 2" xfId="8614"/>
    <cellStyle name="常规 10 2 8 3 3" xfId="8615"/>
    <cellStyle name="常规 21 2 3 3 6 2" xfId="8616"/>
    <cellStyle name="常规 10 2 8 4" xfId="8617"/>
    <cellStyle name="常规 10 2 8 4 2" xfId="8618"/>
    <cellStyle name="常规 10 2 8 4 2 2" xfId="8619"/>
    <cellStyle name="常规 10 2 8 4 3" xfId="8620"/>
    <cellStyle name="常规 10 2 8 5" xfId="8621"/>
    <cellStyle name="常规 10 2 8 5 2" xfId="8622"/>
    <cellStyle name="常规 10 2 8 5 2 2" xfId="8623"/>
    <cellStyle name="常规 10 2 8 6" xfId="8624"/>
    <cellStyle name="常规 10 2 8 6 2" xfId="8625"/>
    <cellStyle name="常规 5 4 3 2" xfId="8626"/>
    <cellStyle name="常规 10 2 8 7" xfId="8627"/>
    <cellStyle name="常规 10 2 9" xfId="8628"/>
    <cellStyle name="常规 10 2 9 2" xfId="8629"/>
    <cellStyle name="常规 10 2 9 2 2" xfId="8630"/>
    <cellStyle name="常规 10 2 9 2 2 2" xfId="8631"/>
    <cellStyle name="常规 10 2 9 2 3" xfId="8632"/>
    <cellStyle name="常规 10 2 9 3" xfId="8633"/>
    <cellStyle name="常规 10 2 9 3 2" xfId="8634"/>
    <cellStyle name="常规 10 2 9 3 3" xfId="8635"/>
    <cellStyle name="常规 6 3 2 5 2 2" xfId="8636"/>
    <cellStyle name="常规 48 4 2 2" xfId="8637"/>
    <cellStyle name="常规 53 4 2 2" xfId="8638"/>
    <cellStyle name="常规 10 2 9 4" xfId="8639"/>
    <cellStyle name="常规 6 3 2 5 2 2 2" xfId="8640"/>
    <cellStyle name="常规 48 4 2 2 2" xfId="8641"/>
    <cellStyle name="常规 53 4 2 2 2" xfId="8642"/>
    <cellStyle name="常规 10 2 9 4 2" xfId="8643"/>
    <cellStyle name="常规 10 2 9 4 2 2" xfId="8644"/>
    <cellStyle name="常规 10 2 9 4 3" xfId="8645"/>
    <cellStyle name="常规 6 3 2 5 2 3" xfId="8646"/>
    <cellStyle name="常规 48 4 2 3" xfId="8647"/>
    <cellStyle name="常规 53 4 2 3" xfId="8648"/>
    <cellStyle name="常规 10 2 9 5" xfId="8649"/>
    <cellStyle name="常规 10 2 9 5 2" xfId="8650"/>
    <cellStyle name="常规 10 2 9 5 2 2" xfId="8651"/>
    <cellStyle name="常规 10 2 9 5 3" xfId="8652"/>
    <cellStyle name="常规 10 2 9 6" xfId="8653"/>
    <cellStyle name="常规 7 2 3 4 2 2 4" xfId="8654"/>
    <cellStyle name="常规 10 2 9 6 2" xfId="8655"/>
    <cellStyle name="常规 5 4 4 2" xfId="8656"/>
    <cellStyle name="常规 10 2 9 7" xfId="8657"/>
    <cellStyle name="常规 6 2 4 4" xfId="8658"/>
    <cellStyle name="常规 6 3 3 3 2 7" xfId="8659"/>
    <cellStyle name="常规 10 3" xfId="8660"/>
    <cellStyle name="常规 10 3 10" xfId="8661"/>
    <cellStyle name="常规 10 3 10 2" xfId="8662"/>
    <cellStyle name="常规 10 3 11" xfId="8663"/>
    <cellStyle name="常规 6 2 4 4 2" xfId="8664"/>
    <cellStyle name="常规 6 3 3 3 2 7 2" xfId="8665"/>
    <cellStyle name="常规 10 3 2" xfId="8666"/>
    <cellStyle name="常规 6 2 4 4 2 2" xfId="8667"/>
    <cellStyle name="常规 4 2 2 4 2 6" xfId="8668"/>
    <cellStyle name="常规 10 3 2 2" xfId="8669"/>
    <cellStyle name="常规 6 2 4 4 2 2 2" xfId="8670"/>
    <cellStyle name="常规 4 2 2 4 2 6 2" xfId="8671"/>
    <cellStyle name="常规 10 3 2 2 2" xfId="8672"/>
    <cellStyle name="常规 10 3 2 2 2 2" xfId="8673"/>
    <cellStyle name="常规 10 3 2 2 2 3" xfId="8674"/>
    <cellStyle name="常规 10 3 2 2 2 3 2" xfId="8675"/>
    <cellStyle name="常规 10 3 2 2 2 3 3" xfId="8676"/>
    <cellStyle name="常规 2 3 5 2 4 2" xfId="8677"/>
    <cellStyle name="常规 10 3 2 2 2 4" xfId="8678"/>
    <cellStyle name="常规 2 3 5 2 4 2 2" xfId="8679"/>
    <cellStyle name="常规 10 3 2 2 2 4 2" xfId="8680"/>
    <cellStyle name="常规 10 3 2 2 2 4 2 2" xfId="8681"/>
    <cellStyle name="常规 10 3 2 2 2 4 3" xfId="8682"/>
    <cellStyle name="常规 2 3 5 2 4 3" xfId="8683"/>
    <cellStyle name="常规 10 3 2 2 2 5" xfId="8684"/>
    <cellStyle name="常规 5 2 4 2 8" xfId="8685"/>
    <cellStyle name="常规 10 3 2 2 2 5 2" xfId="8686"/>
    <cellStyle name="常规 10 3 2 2 2 5 2 2" xfId="8687"/>
    <cellStyle name="常规 10 3 2 2 2 5 3" xfId="8688"/>
    <cellStyle name="常规 10 3 2 2 2 6" xfId="8689"/>
    <cellStyle name="常规 10 3 2 2 2 6 2" xfId="8690"/>
    <cellStyle name="常规 10 3 2 2 2 7" xfId="8691"/>
    <cellStyle name="常规 2 4 3 2 2 6" xfId="8692"/>
    <cellStyle name="常规 10 3 2 2 3 2 2" xfId="8693"/>
    <cellStyle name="常规 2 4 3 2 2 6 2" xfId="8694"/>
    <cellStyle name="常规 10 3 2 2 3 2 2 2" xfId="8695"/>
    <cellStyle name="常规 2 4 3 2 2 7" xfId="8696"/>
    <cellStyle name="常规 10 3 2 2 3 2 3" xfId="8697"/>
    <cellStyle name="强调文字颜色 6 2 2 5 2 2" xfId="8698"/>
    <cellStyle name="常规 2 4 3 2 3 6" xfId="8699"/>
    <cellStyle name="常规 10 3 2 2 3 3 2" xfId="8700"/>
    <cellStyle name="强调文字颜色 6 2 2 5 2 2 2" xfId="8701"/>
    <cellStyle name="常规 2 4 3 2 3 6 2" xfId="8702"/>
    <cellStyle name="常规 10 3 2 2 3 3 2 2" xfId="8703"/>
    <cellStyle name="强调文字颜色 6 2 2 5 2 3" xfId="8704"/>
    <cellStyle name="常规 2 4 3 2 3 7" xfId="8705"/>
    <cellStyle name="常规 10 3 2 2 3 3 3" xfId="8706"/>
    <cellStyle name="常规 2 3 5 2 5 2" xfId="8707"/>
    <cellStyle name="常规 10 3 2 2 3 4" xfId="8708"/>
    <cellStyle name="强调文字颜色 6 2 2 5 3 2" xfId="8709"/>
    <cellStyle name="常规 2 4 3 2 4 6" xfId="8710"/>
    <cellStyle name="常规 2 3 5 2 5 2 2" xfId="8711"/>
    <cellStyle name="常规 10 3 2 2 3 4 2" xfId="8712"/>
    <cellStyle name="强调文字颜色 6 2 2 5 3 2 2" xfId="8713"/>
    <cellStyle name="常规 2 4 3 2 4 6 2" xfId="8714"/>
    <cellStyle name="常规 10 3 2 2 3 4 2 2" xfId="8715"/>
    <cellStyle name="强调文字颜色 6 2 2 5 3 3" xfId="8716"/>
    <cellStyle name="常规 2 4 3 2 4 7" xfId="8717"/>
    <cellStyle name="常规 10 3 2 2 3 4 3" xfId="8718"/>
    <cellStyle name="常规 2 3 5 2 5 3" xfId="8719"/>
    <cellStyle name="常规 10 3 2 2 3 5" xfId="8720"/>
    <cellStyle name="常规 5 2 5 2 8" xfId="8721"/>
    <cellStyle name="常规 10 3 2 2 3 5 2" xfId="8722"/>
    <cellStyle name="常规 10 3 2 2 3 6" xfId="8723"/>
    <cellStyle name="常规 2 4 3 4 2 6" xfId="8724"/>
    <cellStyle name="常规 2 2 9 3 2 3" xfId="8725"/>
    <cellStyle name="常规 10 3 2 2 5 2 2" xfId="8726"/>
    <cellStyle name="常规 10 3 2 2 6 2" xfId="8727"/>
    <cellStyle name="常规 10 3 2 2 6 2 2" xfId="8728"/>
    <cellStyle name="常规 10 3 2 2 6 3" xfId="8729"/>
    <cellStyle name="常规 10 3 2 2 7 2" xfId="8730"/>
    <cellStyle name="常规 6 2 4 4 2 3" xfId="8731"/>
    <cellStyle name="常规 4 2 2 4 2 7" xfId="8732"/>
    <cellStyle name="常规 3 3 2 2 2 7 2" xfId="8733"/>
    <cellStyle name="常规 10 3 2 3" xfId="8734"/>
    <cellStyle name="常规 10 3 2 3 2" xfId="8735"/>
    <cellStyle name="常规 10 3 2 3 2 2" xfId="8736"/>
    <cellStyle name="常规 10 3 2 3 2 2 2" xfId="8737"/>
    <cellStyle name="常规 10 3 2 3 2 3" xfId="8738"/>
    <cellStyle name="常规 4 4 6 2 2" xfId="8739"/>
    <cellStyle name="常规 10 3 2 3 3 2" xfId="8740"/>
    <cellStyle name="常规 2 4 4 2 2 6" xfId="8741"/>
    <cellStyle name="常规 10 3 2 3 3 2 2" xfId="8742"/>
    <cellStyle name="常规 10 3 2 3 3 3" xfId="8743"/>
    <cellStyle name="常规 10 3 2 3 5" xfId="8744"/>
    <cellStyle name="常规 3 3 2 3 4 2 2" xfId="8745"/>
    <cellStyle name="常规 10 3 2 3 6" xfId="8746"/>
    <cellStyle name="常规 6 5 2 2 3 2 4 2 2" xfId="8747"/>
    <cellStyle name="常规 3 3 2 3 4 2 3" xfId="8748"/>
    <cellStyle name="常规 10 3 2 3 7" xfId="8749"/>
    <cellStyle name="常规 10 3 2 4" xfId="8750"/>
    <cellStyle name="常规 10 3 2 4 2 2 2" xfId="8751"/>
    <cellStyle name="常规 10 3 2 4 2 3" xfId="8752"/>
    <cellStyle name="常规 10 3 2 4 3 2 2" xfId="8753"/>
    <cellStyle name="常规 10 3 2 4 3 3" xfId="8754"/>
    <cellStyle name="常规 10 3 2 4 4 2 2" xfId="8755"/>
    <cellStyle name="常规 10 3 2 4 4 3" xfId="8756"/>
    <cellStyle name="常规 10 3 2 4 5 2 2" xfId="8757"/>
    <cellStyle name="常规 10 3 2 4 5 3" xfId="8758"/>
    <cellStyle name="常规 3 3 2 3 4 3 2" xfId="8759"/>
    <cellStyle name="常规 10 3 2 4 6" xfId="8760"/>
    <cellStyle name="常规 3 3 2 3 4 3 2 2" xfId="8761"/>
    <cellStyle name="常规 10 3 2 4 6 2" xfId="8762"/>
    <cellStyle name="常规 3 3 2 3 4 3 3" xfId="8763"/>
    <cellStyle name="常规 10 3 2 4 7" xfId="8764"/>
    <cellStyle name="常规 10 3 2 5" xfId="8765"/>
    <cellStyle name="常规 10 3 2 6" xfId="8766"/>
    <cellStyle name="常规 10 3 2 6 2" xfId="8767"/>
    <cellStyle name="常规 10 3 2 6 2 2" xfId="8768"/>
    <cellStyle name="常规 6 3 2 2 2 4 4 2" xfId="8769"/>
    <cellStyle name="常规 10 3 2 7" xfId="8770"/>
    <cellStyle name="常规 10 3 2 7 2 2" xfId="8771"/>
    <cellStyle name="常规 6 3 2 2 2 4 4 3" xfId="8772"/>
    <cellStyle name="常规 10 3 2 8" xfId="8773"/>
    <cellStyle name="常规 6 4 3 3 3 4 2 2" xfId="8774"/>
    <cellStyle name="常规 10 3 2 9" xfId="8775"/>
    <cellStyle name="常规 6 2 4 4 3" xfId="8776"/>
    <cellStyle name="常规 10 3 3" xfId="8777"/>
    <cellStyle name="常规 6 2 4 4 3 2" xfId="8778"/>
    <cellStyle name="常规 4 2 2 4 3 6" xfId="8779"/>
    <cellStyle name="常规 10 3 3 2" xfId="8780"/>
    <cellStyle name="常规 6 2 4 4 3 2 2" xfId="8781"/>
    <cellStyle name="常规 10 3 3 2 2" xfId="8782"/>
    <cellStyle name="常规 10 3 3 2 2 2" xfId="8783"/>
    <cellStyle name="常规 10 3 3 2 2 2 2" xfId="8784"/>
    <cellStyle name="常规 10 3 3 2 2 2 2 2" xfId="8785"/>
    <cellStyle name="常规 10 3 3 2 2 2 3" xfId="8786"/>
    <cellStyle name="常规 6 5 3 2 4 4 2" xfId="8787"/>
    <cellStyle name="常规 10 3 3 2 2 3" xfId="8788"/>
    <cellStyle name="常规 6 5 3 2 4 4 2 2" xfId="8789"/>
    <cellStyle name="常规 10 3 3 2 2 3 2" xfId="8790"/>
    <cellStyle name="常规 10 3 3 2 2 3 2 2" xfId="8791"/>
    <cellStyle name="常规 10 3 3 2 2 3 3" xfId="8792"/>
    <cellStyle name="常规 2 3 6 2 4 2" xfId="8793"/>
    <cellStyle name="常规 6 5 3 2 4 4 3" xfId="8794"/>
    <cellStyle name="常规 10 3 3 2 2 4" xfId="8795"/>
    <cellStyle name="常规 2 3 6 2 4 2 2" xfId="8796"/>
    <cellStyle name="常规 10 3 3 2 2 4 2" xfId="8797"/>
    <cellStyle name="常规 10 3 3 2 2 4 2 2" xfId="8798"/>
    <cellStyle name="常规 10 3 3 2 2 4 3" xfId="8799"/>
    <cellStyle name="常规 4 5 2 3 4 2" xfId="8800"/>
    <cellStyle name="常规 2 3 6 2 4 3" xfId="8801"/>
    <cellStyle name="常规 10 3 3 2 2 5" xfId="8802"/>
    <cellStyle name="常规 6 2 4 2 8" xfId="8803"/>
    <cellStyle name="常规 2 3 6 2 4 3 2" xfId="8804"/>
    <cellStyle name="常规 10 3 3 2 2 5 2" xfId="8805"/>
    <cellStyle name="常规 6 2 4 2 8 2" xfId="8806"/>
    <cellStyle name="常规 10 3 3 2 2 5 2 2" xfId="8807"/>
    <cellStyle name="常规 6 2 4 2 9" xfId="8808"/>
    <cellStyle name="常规 10 3 3 2 2 5 3" xfId="8809"/>
    <cellStyle name="常规 2 3 6 2 4 4" xfId="8810"/>
    <cellStyle name="常规 10 3 3 2 2 6" xfId="8811"/>
    <cellStyle name="常规 2 3 6 2 4 5" xfId="8812"/>
    <cellStyle name="常规 10 3 3 2 2 7" xfId="8813"/>
    <cellStyle name="常规 4 5 5 2 2" xfId="8814"/>
    <cellStyle name="常规 10 3 3 2 3 2" xfId="8815"/>
    <cellStyle name="常规 4 5 5 2 2 2" xfId="8816"/>
    <cellStyle name="常规 2 5 3 2 2 6" xfId="8817"/>
    <cellStyle name="常规 10 3 3 2 3 2 2" xfId="8818"/>
    <cellStyle name="常规 2 5 3 2 2 6 2" xfId="8819"/>
    <cellStyle name="常规 10 3 3 2 3 2 2 2" xfId="8820"/>
    <cellStyle name="常规 2 5 3 2 2 7" xfId="8821"/>
    <cellStyle name="常规 10 3 3 2 3 2 3" xfId="8822"/>
    <cellStyle name="常规 6 5 3 2 4 5 2" xfId="8823"/>
    <cellStyle name="常规 4 5 5 2 3" xfId="8824"/>
    <cellStyle name="常规 10 3 3 2 3 3" xfId="8825"/>
    <cellStyle name="常规 2 5 3 2 3 6" xfId="8826"/>
    <cellStyle name="常规 10 3 3 2 3 3 2" xfId="8827"/>
    <cellStyle name="常规 10 3 3 2 3 3 2 2" xfId="8828"/>
    <cellStyle name="常规 10 3 3 2 3 3 3" xfId="8829"/>
    <cellStyle name="常规 2 3 6 2 5 2" xfId="8830"/>
    <cellStyle name="常规 10 3 3 2 3 4" xfId="8831"/>
    <cellStyle name="常规 2 5 3 2 4 6" xfId="8832"/>
    <cellStyle name="常规 10 3 3 2 3 4 2" xfId="8833"/>
    <cellStyle name="常规 10 3 3 2 3 4 2 2" xfId="8834"/>
    <cellStyle name="常规 10 3 3 2 3 4 3" xfId="8835"/>
    <cellStyle name="常规 10 3 3 2 3 5" xfId="8836"/>
    <cellStyle name="常规 6 2 5 2 8" xfId="8837"/>
    <cellStyle name="常规 10 3 3 2 3 5 2" xfId="8838"/>
    <cellStyle name="常规 10 3 3 2 3 6" xfId="8839"/>
    <cellStyle name="常规 4 5 5 3 2" xfId="8840"/>
    <cellStyle name="常规 10 3 3 2 4 2" xfId="8841"/>
    <cellStyle name="常规 2 2 4 10" xfId="8842"/>
    <cellStyle name="常规 4 5 5 3 2 2" xfId="8843"/>
    <cellStyle name="常规 10 3 3 2 4 2 2" xfId="8844"/>
    <cellStyle name="常规 4 5 5 3 3" xfId="8845"/>
    <cellStyle name="常规 10 3 3 2 4 3" xfId="8846"/>
    <cellStyle name="常规 4 5 5 4" xfId="8847"/>
    <cellStyle name="常规 10 3 3 2 5" xfId="8848"/>
    <cellStyle name="常规 4 5 5 4 2" xfId="8849"/>
    <cellStyle name="常规 10 3 3 2 5 2" xfId="8850"/>
    <cellStyle name="常规 6 2 2 3 2 4 3" xfId="8851"/>
    <cellStyle name="常规 2 2 9 10" xfId="8852"/>
    <cellStyle name="常规 4 5 5 4 2 2" xfId="8853"/>
    <cellStyle name="常规 10 3 3 2 5 2 2" xfId="8854"/>
    <cellStyle name="常规 4 5 5 4 3" xfId="8855"/>
    <cellStyle name="常规 10 3 3 2 5 3" xfId="8856"/>
    <cellStyle name="常规 4 5 5 5" xfId="8857"/>
    <cellStyle name="常规 10 3 3 2 6" xfId="8858"/>
    <cellStyle name="常规 4 5 5 5 2" xfId="8859"/>
    <cellStyle name="常规 10 3 3 2 6 2" xfId="8860"/>
    <cellStyle name="常规 6 2 2 3 3 4 3" xfId="8861"/>
    <cellStyle name="常规 10 3 3 2 6 2 2" xfId="8862"/>
    <cellStyle name="常规 10 3 3 2 6 3" xfId="8863"/>
    <cellStyle name="常规 4 5 5 6" xfId="8864"/>
    <cellStyle name="常规 10 3 3 2 7" xfId="8865"/>
    <cellStyle name="常规 10 3 3 2 7 2" xfId="8866"/>
    <cellStyle name="常规 6 2 4 4 3 3" xfId="8867"/>
    <cellStyle name="常规 10 3 3 3" xfId="8868"/>
    <cellStyle name="常规 10 3 3 3 2" xfId="8869"/>
    <cellStyle name="常规 10 3 3 3 2 2" xfId="8870"/>
    <cellStyle name="常规 10 3 3 3 2 2 2" xfId="8871"/>
    <cellStyle name="常规 10 3 3 3 2 3" xfId="8872"/>
    <cellStyle name="常规 4 5 6 2" xfId="8873"/>
    <cellStyle name="常规 10 3 3 3 3" xfId="8874"/>
    <cellStyle name="常规 4 5 6 2 2" xfId="8875"/>
    <cellStyle name="常规 10 3 3 3 3 2" xfId="8876"/>
    <cellStyle name="常规 10 3 3 3 3 2 2" xfId="8877"/>
    <cellStyle name="常规 10 3 3 3 3 3" xfId="8878"/>
    <cellStyle name="常规 4 5 6 3" xfId="8879"/>
    <cellStyle name="常规 10 3 3 3 4" xfId="8880"/>
    <cellStyle name="常规 10 3 3 3 5" xfId="8881"/>
    <cellStyle name="常规 3 3 2 3 5 2 2" xfId="8882"/>
    <cellStyle name="常规 10 3 3 3 6" xfId="8883"/>
    <cellStyle name="常规 10 3 3 3 7" xfId="8884"/>
    <cellStyle name="常规 10 3 3 4" xfId="8885"/>
    <cellStyle name="常规 10 3 3 4 2" xfId="8886"/>
    <cellStyle name="常规 10 3 3 4 2 2" xfId="8887"/>
    <cellStyle name="常规 10 3 3 4 2 2 2" xfId="8888"/>
    <cellStyle name="常规 10 3 3 4 2 3" xfId="8889"/>
    <cellStyle name="常规 4 5 7 2" xfId="8890"/>
    <cellStyle name="常规 10 3 3 4 3" xfId="8891"/>
    <cellStyle name="常规 4 5 7 2 2" xfId="8892"/>
    <cellStyle name="常规 10 3 3 4 3 2" xfId="8893"/>
    <cellStyle name="常规 10 3 3 4 3 2 2" xfId="8894"/>
    <cellStyle name="常规 10 3 3 4 3 3" xfId="8895"/>
    <cellStyle name="常规 4 5 7 3" xfId="8896"/>
    <cellStyle name="常规 6 9 2 6 2 2" xfId="8897"/>
    <cellStyle name="常规 10 3 3 4 4" xfId="8898"/>
    <cellStyle name="常规 10 3 3 4 4 2" xfId="8899"/>
    <cellStyle name="常规 10 3 3 4 4 2 2" xfId="8900"/>
    <cellStyle name="常规 10 3 3 4 4 3" xfId="8901"/>
    <cellStyle name="常规 10 3 3 4 5" xfId="8902"/>
    <cellStyle name="常规 10 3 3 4 5 2" xfId="8903"/>
    <cellStyle name="常规 10 3 3 4 5 2 2" xfId="8904"/>
    <cellStyle name="常规 10 3 3 4 5 3" xfId="8905"/>
    <cellStyle name="常规 11 6 3 2 2 2" xfId="8906"/>
    <cellStyle name="常规 10 3 3 4 6" xfId="8907"/>
    <cellStyle name="常规 10 3 3 4 6 2" xfId="8908"/>
    <cellStyle name="常规 10 3 3 4 7" xfId="8909"/>
    <cellStyle name="常规 6 4 5 3 2 2 2" xfId="8910"/>
    <cellStyle name="常规 10 3 3 5" xfId="8911"/>
    <cellStyle name="常规 10 3 3 5 2" xfId="8912"/>
    <cellStyle name="常规 10 3 3 5 2 2" xfId="8913"/>
    <cellStyle name="常规 10 3 3 6" xfId="8914"/>
    <cellStyle name="常规 10 3 3 6 2" xfId="8915"/>
    <cellStyle name="常规 10 3 3 6 2 2" xfId="8916"/>
    <cellStyle name="常规 4 5 9 2" xfId="8917"/>
    <cellStyle name="常规 10 3 3 6 3" xfId="8918"/>
    <cellStyle name="常规 6 3 2 2 2 4 5 2" xfId="8919"/>
    <cellStyle name="常规 10 3 3 7" xfId="8920"/>
    <cellStyle name="常规 10 3 3 7 2" xfId="8921"/>
    <cellStyle name="常规 3 3 4 2 2 5 3" xfId="8922"/>
    <cellStyle name="常规 10 3 3 7 2 2" xfId="8923"/>
    <cellStyle name="常规 10 3 3 7 3" xfId="8924"/>
    <cellStyle name="常规 10 3 3 8" xfId="8925"/>
    <cellStyle name="常规 10 3 3 8 2" xfId="8926"/>
    <cellStyle name="常规 10 3 3 9" xfId="8927"/>
    <cellStyle name="常规 6 2 4 4 4" xfId="8928"/>
    <cellStyle name="常规 10 3 4" xfId="8929"/>
    <cellStyle name="常规 6 2 4 4 4 2" xfId="8930"/>
    <cellStyle name="常规 10 3 4 2" xfId="8931"/>
    <cellStyle name="常规 6 2 4 4 4 2 2" xfId="8932"/>
    <cellStyle name="常规 10 3 4 2 2" xfId="8933"/>
    <cellStyle name="常规 10 3 4 2 2 2" xfId="8934"/>
    <cellStyle name="常规 6 5 3 3 4 4 2" xfId="8935"/>
    <cellStyle name="常规 2 3 11 2 2" xfId="8936"/>
    <cellStyle name="常规 10 3 4 2 2 3" xfId="8937"/>
    <cellStyle name="常规 4 6 5 2 2" xfId="8938"/>
    <cellStyle name="常规 10 3 4 2 3 2" xfId="8939"/>
    <cellStyle name="常规 10 3 4 2 3 2 2" xfId="8940"/>
    <cellStyle name="常规 6 5 3 3 4 5 2" xfId="8941"/>
    <cellStyle name="常规 10 3 4 2 3 3" xfId="8942"/>
    <cellStyle name="常规 10 3 4 2 4 2" xfId="8943"/>
    <cellStyle name="常规 7 2 4 10" xfId="8944"/>
    <cellStyle name="常规 10 3 4 2 4 2 2" xfId="8945"/>
    <cellStyle name="常规 2 2 3 4 2 4 2 2" xfId="8946"/>
    <cellStyle name="常规 10 3 4 2 4 3" xfId="8947"/>
    <cellStyle name="常规 10 3 4 2 5" xfId="8948"/>
    <cellStyle name="常规 10 3 4 2 5 2" xfId="8949"/>
    <cellStyle name="常规 10 3 4 2 5 2 2" xfId="8950"/>
    <cellStyle name="常规 10 3 4 2 5 3" xfId="8951"/>
    <cellStyle name="常规 10 3 4 2 6" xfId="8952"/>
    <cellStyle name="常规 10 3 4 2 6 2" xfId="8953"/>
    <cellStyle name="常规 10 3 4 2 7" xfId="8954"/>
    <cellStyle name="常规 6 2 4 4 4 3" xfId="8955"/>
    <cellStyle name="常规 10 3 4 3" xfId="8956"/>
    <cellStyle name="常规 10 3 4 3 2" xfId="8957"/>
    <cellStyle name="常规 10 3 4 3 2 2" xfId="8958"/>
    <cellStyle name="常规 10 3 4 3 2 2 2" xfId="8959"/>
    <cellStyle name="常规 2 2 8 6 3" xfId="8960"/>
    <cellStyle name="常规 2 3 12 2 2" xfId="8961"/>
    <cellStyle name="常规 10 3 4 3 2 3" xfId="8962"/>
    <cellStyle name="常规 4 6 6 2 2" xfId="8963"/>
    <cellStyle name="常规 10 3 4 3 3 2" xfId="8964"/>
    <cellStyle name="常规 10 3 4 3 3 2 2" xfId="8965"/>
    <cellStyle name="常规 10 3 4 3 3 3" xfId="8966"/>
    <cellStyle name="常规 10 3 4 3 5" xfId="8967"/>
    <cellStyle name="常规 3 3 2 3 6 2 2" xfId="8968"/>
    <cellStyle name="常规 10 3 4 3 6" xfId="8969"/>
    <cellStyle name="常规 21 2 3 4 2 2" xfId="8970"/>
    <cellStyle name="常规 10 3 4 4" xfId="8971"/>
    <cellStyle name="常规 21 2 3 4 2 2 2" xfId="8972"/>
    <cellStyle name="常规 10 3 4 4 2" xfId="8973"/>
    <cellStyle name="常规 10 3 4 4 2 2" xfId="8974"/>
    <cellStyle name="常规 4 6 7 2" xfId="8975"/>
    <cellStyle name="常规 10 3 4 4 3" xfId="8976"/>
    <cellStyle name="常规 21 2 3 4 2 3" xfId="8977"/>
    <cellStyle name="常规 10 3 4 5" xfId="8978"/>
    <cellStyle name="常规 10 3 4 5 2" xfId="8979"/>
    <cellStyle name="常规 10 3 4 5 2 2" xfId="8980"/>
    <cellStyle name="常规 4 6 8 2" xfId="8981"/>
    <cellStyle name="常规 10 3 4 5 3" xfId="8982"/>
    <cellStyle name="常规 10 3 4 6" xfId="8983"/>
    <cellStyle name="常规 10 3 4 6 2" xfId="8984"/>
    <cellStyle name="常规 10 3 4 6 2 2" xfId="8985"/>
    <cellStyle name="常规 4 6 9 2" xfId="8986"/>
    <cellStyle name="常规 10 3 4 6 3" xfId="8987"/>
    <cellStyle name="常规 6 5 2 4 2 4 2 2" xfId="8988"/>
    <cellStyle name="常规 10 3 4 7" xfId="8989"/>
    <cellStyle name="常规 10 3 4 7 2" xfId="8990"/>
    <cellStyle name="常规 10 3 4 8" xfId="8991"/>
    <cellStyle name="常规 6 2 4 4 5" xfId="8992"/>
    <cellStyle name="常规 10 3 5" xfId="8993"/>
    <cellStyle name="常规 6 2 4 4 5 2" xfId="8994"/>
    <cellStyle name="常规 10 3 5 2" xfId="8995"/>
    <cellStyle name="常规 10 3 5 2 2" xfId="8996"/>
    <cellStyle name="常规 2 5 2 3 4 3" xfId="8997"/>
    <cellStyle name="常规 10 3 5 2 2 2" xfId="8998"/>
    <cellStyle name="常规 10 3 5 3" xfId="8999"/>
    <cellStyle name="常规 10 3 5 3 2" xfId="9000"/>
    <cellStyle name="常规 2 5 2 4 4 3" xfId="9001"/>
    <cellStyle name="常规 10 3 5 3 2 2" xfId="9002"/>
    <cellStyle name="常规 21 2 3 4 3 2" xfId="9003"/>
    <cellStyle name="常规 10 3 5 4" xfId="9004"/>
    <cellStyle name="常规 21 2 3 4 3 2 2" xfId="9005"/>
    <cellStyle name="常规 10 3 5 4 2" xfId="9006"/>
    <cellStyle name="常规 10 3 5 4 2 2" xfId="9007"/>
    <cellStyle name="常规 4 7 7 2" xfId="9008"/>
    <cellStyle name="常规 10 3 5 4 3" xfId="9009"/>
    <cellStyle name="常规 21 2 3 4 3 3" xfId="9010"/>
    <cellStyle name="常规 10 3 5 5" xfId="9011"/>
    <cellStyle name="常规 10 3 5 5 2" xfId="9012"/>
    <cellStyle name="常规 10 3 5 5 2 2" xfId="9013"/>
    <cellStyle name="常规 4 7 8 2" xfId="9014"/>
    <cellStyle name="常规 10 3 5 5 3" xfId="9015"/>
    <cellStyle name="常规 6 8 5 4 2 2" xfId="9016"/>
    <cellStyle name="常规 10 3 5 6" xfId="9017"/>
    <cellStyle name="常规 10 3 5 6 2" xfId="9018"/>
    <cellStyle name="常规 10 3 5 7" xfId="9019"/>
    <cellStyle name="常规 6 2 4 4 6" xfId="9020"/>
    <cellStyle name="常规 10 3 6" xfId="9021"/>
    <cellStyle name="常规 10 3 6 2" xfId="9022"/>
    <cellStyle name="常规 10 3 6 2 2" xfId="9023"/>
    <cellStyle name="常规 2 5 3 3 4 3" xfId="9024"/>
    <cellStyle name="常规 10 3 6 2 2 2" xfId="9025"/>
    <cellStyle name="常规 4 8 5 2" xfId="9026"/>
    <cellStyle name="常规 10 3 6 2 3" xfId="9027"/>
    <cellStyle name="常规 10 3 6 3" xfId="9028"/>
    <cellStyle name="常规 10 3 6 3 2" xfId="9029"/>
    <cellStyle name="常规 2 5 3 4 4 3" xfId="9030"/>
    <cellStyle name="常规 10 3 6 3 2 2" xfId="9031"/>
    <cellStyle name="常规 4 8 6 2" xfId="9032"/>
    <cellStyle name="常规 10 3 6 3 3" xfId="9033"/>
    <cellStyle name="常规 21 2 3 4 4 2" xfId="9034"/>
    <cellStyle name="常规 10 3 6 4" xfId="9035"/>
    <cellStyle name="常规 21 2 3 4 4 2 2" xfId="9036"/>
    <cellStyle name="常规 10 3 6 4 2" xfId="9037"/>
    <cellStyle name="常规 2 5 3 5 4 3" xfId="9038"/>
    <cellStyle name="常规 10 3 6 4 2 2" xfId="9039"/>
    <cellStyle name="常规 10 3 6 4 3" xfId="9040"/>
    <cellStyle name="常规 21 2 3 4 4 3" xfId="9041"/>
    <cellStyle name="常规 10 3 6 5" xfId="9042"/>
    <cellStyle name="常规 10 3 6 5 2" xfId="9043"/>
    <cellStyle name="常规 10 3 6 5 2 2" xfId="9044"/>
    <cellStyle name="常规 10 3 6 5 3" xfId="9045"/>
    <cellStyle name="常规 4 2 2 5 3 2 2" xfId="9046"/>
    <cellStyle name="常规 10 3 6 6" xfId="9047"/>
    <cellStyle name="常规 10 3 6 6 2" xfId="9048"/>
    <cellStyle name="常规 10 3 6 7" xfId="9049"/>
    <cellStyle name="常规 10 3 7" xfId="9050"/>
    <cellStyle name="常规 10 3 7 2" xfId="9051"/>
    <cellStyle name="常规 10 3 7 2 2" xfId="9052"/>
    <cellStyle name="常规 10 3 7 3" xfId="9053"/>
    <cellStyle name="常规 10 3 8" xfId="9054"/>
    <cellStyle name="常规 10 3 8 2" xfId="9055"/>
    <cellStyle name="常规 6 6 2 3 2 2 4 3" xfId="9056"/>
    <cellStyle name="常规 10 3 8 2 2" xfId="9057"/>
    <cellStyle name="常规 10 3 8 3" xfId="9058"/>
    <cellStyle name="常规 10 3 9" xfId="9059"/>
    <cellStyle name="常规 10 3 9 2" xfId="9060"/>
    <cellStyle name="常规 10 3 9 3" xfId="9061"/>
    <cellStyle name="常规 6 13 7 2 2" xfId="9062"/>
    <cellStyle name="常规 6 2 4 5" xfId="9063"/>
    <cellStyle name="常规 6 3 3 3 2 8" xfId="9064"/>
    <cellStyle name="常规 10 4" xfId="9065"/>
    <cellStyle name="常规 6 2 4 5 2" xfId="9066"/>
    <cellStyle name="常规 10 4 2" xfId="9067"/>
    <cellStyle name="常规 6 2 4 5 2 2" xfId="9068"/>
    <cellStyle name="常规 10 4 2 2" xfId="9069"/>
    <cellStyle name="常规 10 4 2 2 2" xfId="9070"/>
    <cellStyle name="常规 10 4 2 2 2 2" xfId="9071"/>
    <cellStyle name="常规 10 4 2 2 2 2 2" xfId="9072"/>
    <cellStyle name="常规 10 4 2 2 2 3" xfId="9073"/>
    <cellStyle name="常规 5 4 5 2" xfId="9074"/>
    <cellStyle name="常规 10 4 2 2 3" xfId="9075"/>
    <cellStyle name="常规 5 4 5 2 2" xfId="9076"/>
    <cellStyle name="常规 10 4 2 2 3 2" xfId="9077"/>
    <cellStyle name="常规 3 4 3 2 2 6" xfId="9078"/>
    <cellStyle name="常规 10 4 2 2 3 2 2" xfId="9079"/>
    <cellStyle name="常规 10 4 2 2 3 3" xfId="9080"/>
    <cellStyle name="常规 5 4 5 3" xfId="9081"/>
    <cellStyle name="常规 10 4 2 2 4" xfId="9082"/>
    <cellStyle name="常规 10 4 2 2 4 2" xfId="9083"/>
    <cellStyle name="常规 5 3 10" xfId="9084"/>
    <cellStyle name="常规 10 4 2 2 4 2 2" xfId="9085"/>
    <cellStyle name="常规 10 4 2 2 4 3" xfId="9086"/>
    <cellStyle name="常规 5 2 2 2 5 2" xfId="9087"/>
    <cellStyle name="常规 10 4 2 2 5" xfId="9088"/>
    <cellStyle name="常规 5 2 2 2 5 2 2" xfId="9089"/>
    <cellStyle name="常规 10 4 2 2 5 2" xfId="9090"/>
    <cellStyle name="常规 47 2 2 4 3" xfId="9091"/>
    <cellStyle name="常规 52 2 2 4 3" xfId="9092"/>
    <cellStyle name="常规 7 2 2 2 2 2 5" xfId="9093"/>
    <cellStyle name="常规 10 4 2 2 5 2 2" xfId="9094"/>
    <cellStyle name="常规 10 4 2 2 5 3" xfId="9095"/>
    <cellStyle name="常规 5 2 2 2 5 3" xfId="9096"/>
    <cellStyle name="常规 10 4 2 2 6" xfId="9097"/>
    <cellStyle name="常规 10 4 2 2 6 2" xfId="9098"/>
    <cellStyle name="常规 10 4 2 2 7" xfId="9099"/>
    <cellStyle name="常规 10 4 2 3" xfId="9100"/>
    <cellStyle name="常规 10 4 2 3 2" xfId="9101"/>
    <cellStyle name="常规 10 4 2 3 2 2" xfId="9102"/>
    <cellStyle name="常规 10 4 2 3 2 2 2" xfId="9103"/>
    <cellStyle name="常规 10 4 2 3 2 3" xfId="9104"/>
    <cellStyle name="常规 5 4 6 2" xfId="9105"/>
    <cellStyle name="常规 10 4 2 3 3" xfId="9106"/>
    <cellStyle name="常规 5 4 6 2 2" xfId="9107"/>
    <cellStyle name="常规 10 4 2 3 3 2" xfId="9108"/>
    <cellStyle name="常规 10 4 2 3 3 2 2" xfId="9109"/>
    <cellStyle name="常规 10 4 2 3 3 3" xfId="9110"/>
    <cellStyle name="常规 5 4 6 3" xfId="9111"/>
    <cellStyle name="常规 10 4 2 3 4" xfId="9112"/>
    <cellStyle name="常规 10 4 2 3 4 2" xfId="9113"/>
    <cellStyle name="常规 10 4 2 3 4 2 2" xfId="9114"/>
    <cellStyle name="常规 10 4 2 3 4 3" xfId="9115"/>
    <cellStyle name="常规 6 6 2 2 3 2 2 2 2" xfId="9116"/>
    <cellStyle name="常规 5 2 2 2 6 2" xfId="9117"/>
    <cellStyle name="常规 10 4 2 3 5" xfId="9118"/>
    <cellStyle name="常规 5 2 2 2 6 2 2" xfId="9119"/>
    <cellStyle name="常规 10 4 2 3 5 2" xfId="9120"/>
    <cellStyle name="常规 5 2 2 2 6 3" xfId="9121"/>
    <cellStyle name="常规 3 3 2 4 4 2 2" xfId="9122"/>
    <cellStyle name="常规 10 4 2 3 6" xfId="9123"/>
    <cellStyle name="常规 10 4 2 4" xfId="9124"/>
    <cellStyle name="常规 10 4 2 5" xfId="9125"/>
    <cellStyle name="常规 2 2 7 2 3 6 2" xfId="9126"/>
    <cellStyle name="常规 10 4 2 6" xfId="9127"/>
    <cellStyle name="常规 10 4 2 6 2" xfId="9128"/>
    <cellStyle name="常规 10 4 2 6 2 2" xfId="9129"/>
    <cellStyle name="常规 10 4 2 6 3" xfId="9130"/>
    <cellStyle name="常规 10 4 2 7" xfId="9131"/>
    <cellStyle name="常规 10 4 2 8" xfId="9132"/>
    <cellStyle name="常规 6 2 4 5 3" xfId="9133"/>
    <cellStyle name="常规 10 4 3" xfId="9134"/>
    <cellStyle name="常规 10 4 3 2" xfId="9135"/>
    <cellStyle name="常规 10 4 3 2 2" xfId="9136"/>
    <cellStyle name="常规 10 4 3 2 2 2" xfId="9137"/>
    <cellStyle name="常规 5 5 5 2" xfId="9138"/>
    <cellStyle name="常规 10 4 3 2 3" xfId="9139"/>
    <cellStyle name="常规 10 4 3 3" xfId="9140"/>
    <cellStyle name="常规 10 4 3 3 2" xfId="9141"/>
    <cellStyle name="常规 2 8 9" xfId="9142"/>
    <cellStyle name="常规 10 4 3 3 2 2" xfId="9143"/>
    <cellStyle name="常规 5 5 6 2" xfId="9144"/>
    <cellStyle name="常规 10 4 3 3 3" xfId="9145"/>
    <cellStyle name="常规 10 4 3 4" xfId="9146"/>
    <cellStyle name="常规 10 4 3 4 2" xfId="9147"/>
    <cellStyle name="常规 3 8 9" xfId="9148"/>
    <cellStyle name="常规 10 4 3 4 2 2" xfId="9149"/>
    <cellStyle name="常规 5 5 7 2" xfId="9150"/>
    <cellStyle name="常规 10 4 3 4 3" xfId="9151"/>
    <cellStyle name="常规 6 4 5 3 3 2 2" xfId="9152"/>
    <cellStyle name="常规 10 4 3 5" xfId="9153"/>
    <cellStyle name="常规 10 4 3 5 2" xfId="9154"/>
    <cellStyle name="常规 10 4 3 5 2 2" xfId="9155"/>
    <cellStyle name="常规 5 5 8 2" xfId="9156"/>
    <cellStyle name="常规 10 4 3 5 3" xfId="9157"/>
    <cellStyle name="常规 10 4 3 6" xfId="9158"/>
    <cellStyle name="常规 10 4 3 6 2" xfId="9159"/>
    <cellStyle name="常规 3 7 3 2 2 2" xfId="9160"/>
    <cellStyle name="常规 10 4 3 7" xfId="9161"/>
    <cellStyle name="常规 10 4 4" xfId="9162"/>
    <cellStyle name="常规 10 4 4 2" xfId="9163"/>
    <cellStyle name="常规 10 4 4 2 2" xfId="9164"/>
    <cellStyle name="常规 10 7 7" xfId="9165"/>
    <cellStyle name="常规 10 4 4 2 2 2" xfId="9166"/>
    <cellStyle name="常规 5 6 5 2" xfId="9167"/>
    <cellStyle name="常规 10 4 4 2 3" xfId="9168"/>
    <cellStyle name="常规 10 4 4 3" xfId="9169"/>
    <cellStyle name="常规 10 4 4 3 2" xfId="9170"/>
    <cellStyle name="常规 11 7 7" xfId="9171"/>
    <cellStyle name="常规 10 4 4 3 2 2" xfId="9172"/>
    <cellStyle name="常规 5 6 6 2" xfId="9173"/>
    <cellStyle name="常规 10 4 4 3 3" xfId="9174"/>
    <cellStyle name="常规 21 2 3 5 2 2" xfId="9175"/>
    <cellStyle name="常规 10 4 4 4" xfId="9176"/>
    <cellStyle name="常规 10 4 4 4 2" xfId="9177"/>
    <cellStyle name="常规 10 4 4 4 2 2" xfId="9178"/>
    <cellStyle name="常规 5 6 7 2" xfId="9179"/>
    <cellStyle name="常规 10 4 4 4 3" xfId="9180"/>
    <cellStyle name="常规 10 4 4 5" xfId="9181"/>
    <cellStyle name="常规 10 4 4 5 2" xfId="9182"/>
    <cellStyle name="常规 10 4 4 5 2 2" xfId="9183"/>
    <cellStyle name="常规 5 6 8 2" xfId="9184"/>
    <cellStyle name="常规 10 4 4 5 3" xfId="9185"/>
    <cellStyle name="常规 10 4 4 6" xfId="9186"/>
    <cellStyle name="注释 12" xfId="9187"/>
    <cellStyle name="常规 10 4 4 6 2" xfId="9188"/>
    <cellStyle name="常规 6 6 2 2 2 4 2 2 2" xfId="9189"/>
    <cellStyle name="常规 59 2 2 2 2 2" xfId="9190"/>
    <cellStyle name="常规 3 7 3 2 3 2" xfId="9191"/>
    <cellStyle name="常规 10 4 4 7" xfId="9192"/>
    <cellStyle name="常规 10 4 5" xfId="9193"/>
    <cellStyle name="常规 10 4 5 2" xfId="9194"/>
    <cellStyle name="常规 10 4 5 2 2" xfId="9195"/>
    <cellStyle name="常规 10 4 5 3" xfId="9196"/>
    <cellStyle name="常规 10 4 6" xfId="9197"/>
    <cellStyle name="常规 10 4 6 2" xfId="9198"/>
    <cellStyle name="常规 10 4 6 2 2" xfId="9199"/>
    <cellStyle name="常规 10 4 6 3" xfId="9200"/>
    <cellStyle name="常规 10 4 7" xfId="9201"/>
    <cellStyle name="常规 10 4 7 2" xfId="9202"/>
    <cellStyle name="常规 10 4 7 2 2" xfId="9203"/>
    <cellStyle name="常规 10 4 7 3" xfId="9204"/>
    <cellStyle name="常规 10 4 8" xfId="9205"/>
    <cellStyle name="常规 10 4 8 2" xfId="9206"/>
    <cellStyle name="常规 10 4 9" xfId="9207"/>
    <cellStyle name="常规 6 4 3 4 2 3 2 2" xfId="9208"/>
    <cellStyle name="常规 6 2 4 6" xfId="9209"/>
    <cellStyle name="常规 10 5" xfId="9210"/>
    <cellStyle name="常规 6 2 4 6 2" xfId="9211"/>
    <cellStyle name="常规 10 5 2" xfId="9212"/>
    <cellStyle name="常规 6 2 4 6 2 2" xfId="9213"/>
    <cellStyle name="常规 10 5 2 2" xfId="9214"/>
    <cellStyle name="常规 37 3 7" xfId="9215"/>
    <cellStyle name="常规 10 5 2 2 2" xfId="9216"/>
    <cellStyle name="常规 10 5 2 2 2 2" xfId="9217"/>
    <cellStyle name="常规 10 5 2 2 2 2 2" xfId="9218"/>
    <cellStyle name="常规 10 5 2 2 2 3" xfId="9219"/>
    <cellStyle name="常规 6 4 5 2" xfId="9220"/>
    <cellStyle name="常规 10 5 2 2 3" xfId="9221"/>
    <cellStyle name="常规 6 4 5 2 2" xfId="9222"/>
    <cellStyle name="常规 10 5 2 2 3 2" xfId="9223"/>
    <cellStyle name="常规 6 4 5 2 2 2" xfId="9224"/>
    <cellStyle name="常规 10 5 2 2 3 2 2" xfId="9225"/>
    <cellStyle name="常规 6 4 5 2 3" xfId="9226"/>
    <cellStyle name="常规 10 5 2 2 3 3" xfId="9227"/>
    <cellStyle name="常规 6 4 5 3" xfId="9228"/>
    <cellStyle name="常规 10 5 2 2 4" xfId="9229"/>
    <cellStyle name="常规 6 4 5 3 2" xfId="9230"/>
    <cellStyle name="常规 10 5 2 2 4 2" xfId="9231"/>
    <cellStyle name="常规 6 4 5 3 2 2" xfId="9232"/>
    <cellStyle name="常规 10 5 2 2 4 2 2" xfId="9233"/>
    <cellStyle name="常规 6 4 5 3 3" xfId="9234"/>
    <cellStyle name="常规 10 5 2 2 4 3" xfId="9235"/>
    <cellStyle name="常规 6 4 5 4" xfId="9236"/>
    <cellStyle name="常规 5 2 3 2 5 2" xfId="9237"/>
    <cellStyle name="常规 10 5 2 2 5" xfId="9238"/>
    <cellStyle name="常规 3 8 2 2 2 2" xfId="9239"/>
    <cellStyle name="常规 6 4 5 4 2" xfId="9240"/>
    <cellStyle name="常规 5 2 3 2 5 2 2" xfId="9241"/>
    <cellStyle name="常规 10 5 2 2 5 2" xfId="9242"/>
    <cellStyle name="常规 3 8 2 2 2 2 2" xfId="9243"/>
    <cellStyle name="常规 6 4 5 4 2 2" xfId="9244"/>
    <cellStyle name="常规 10 5 2 2 5 2 2" xfId="9245"/>
    <cellStyle name="常规 6 4 5 4 3" xfId="9246"/>
    <cellStyle name="常规 10 5 2 2 5 3" xfId="9247"/>
    <cellStyle name="常规 6 4 5 5" xfId="9248"/>
    <cellStyle name="常规 5 2 3 2 5 3" xfId="9249"/>
    <cellStyle name="常规 10 5 2 2 6" xfId="9250"/>
    <cellStyle name="常规 3 8 2 2 2 3" xfId="9251"/>
    <cellStyle name="常规 6 4 5 5 2" xfId="9252"/>
    <cellStyle name="常规 10 5 2 2 6 2" xfId="9253"/>
    <cellStyle name="常规 6 4 5 6" xfId="9254"/>
    <cellStyle name="常规 15 2 2 2 3 2" xfId="9255"/>
    <cellStyle name="常规 20 2 2 2 3 2" xfId="9256"/>
    <cellStyle name="常规 10 5 2 2 7" xfId="9257"/>
    <cellStyle name="常规 21 3 2 5 2" xfId="9258"/>
    <cellStyle name="常规 10 5 2 3" xfId="9259"/>
    <cellStyle name="常规 37 4 7" xfId="9260"/>
    <cellStyle name="常规 21 3 2 5 2 2" xfId="9261"/>
    <cellStyle name="常规 10 5 2 3 2" xfId="9262"/>
    <cellStyle name="常规 10 5 2 3 2 2" xfId="9263"/>
    <cellStyle name="常规 10 5 2 3 2 2 2" xfId="9264"/>
    <cellStyle name="常规 5 3 5" xfId="9265"/>
    <cellStyle name="常规 10 5 2 3 2 3" xfId="9266"/>
    <cellStyle name="常规 6 4 6 2" xfId="9267"/>
    <cellStyle name="常规 10 5 2 3 3" xfId="9268"/>
    <cellStyle name="常规 6 4 6 2 2" xfId="9269"/>
    <cellStyle name="常规 10 5 2 3 3 2" xfId="9270"/>
    <cellStyle name="常规 6 4 6 2 2 2" xfId="9271"/>
    <cellStyle name="常规 10 5 2 3 3 2 2" xfId="9272"/>
    <cellStyle name="常规 6 3 5" xfId="9273"/>
    <cellStyle name="常规 6 4 6 2 3" xfId="9274"/>
    <cellStyle name="常规 10 5 2 3 3 3" xfId="9275"/>
    <cellStyle name="常规 6 4 6 3" xfId="9276"/>
    <cellStyle name="常规 10 5 2 3 4" xfId="9277"/>
    <cellStyle name="常规 6 4 6 3 2" xfId="9278"/>
    <cellStyle name="常规 10 5 2 3 4 2" xfId="9279"/>
    <cellStyle name="常规 6 4 6 3 2 2" xfId="9280"/>
    <cellStyle name="常规 2 2 8 2 2 7" xfId="9281"/>
    <cellStyle name="常规 7 3 5" xfId="9282"/>
    <cellStyle name="常规 10 5 2 3 4 2 2" xfId="9283"/>
    <cellStyle name="常规 6 4 6 3 3" xfId="9284"/>
    <cellStyle name="常规 10 5 2 3 4 3" xfId="9285"/>
    <cellStyle name="常规 6 6 2 2 3 3 2 2 2" xfId="9286"/>
    <cellStyle name="常规 6 4 6 4" xfId="9287"/>
    <cellStyle name="常规 5 2 3 2 6 2" xfId="9288"/>
    <cellStyle name="常规 10 5 2 3 5" xfId="9289"/>
    <cellStyle name="常规 3 8 2 2 3 2" xfId="9290"/>
    <cellStyle name="常规 6 4 6 4 2" xfId="9291"/>
    <cellStyle name="常规 5 2 3 2 6 2 2" xfId="9292"/>
    <cellStyle name="常规 10 5 2 3 5 2" xfId="9293"/>
    <cellStyle name="常规 3 8 2 2 3 2 2" xfId="9294"/>
    <cellStyle name="常规 6 4 6 5" xfId="9295"/>
    <cellStyle name="常规 5 2 3 2 6 3" xfId="9296"/>
    <cellStyle name="常规 10 5 2 3 6" xfId="9297"/>
    <cellStyle name="常规 3 8 2 2 3 3" xfId="9298"/>
    <cellStyle name="常规 3 3 2 5 4 2 2" xfId="9299"/>
    <cellStyle name="常规 21 3 2 5 3" xfId="9300"/>
    <cellStyle name="常规 10 5 2 4" xfId="9301"/>
    <cellStyle name="常规 10 5 2 4 2" xfId="9302"/>
    <cellStyle name="常规 10 5 2 4 2 2" xfId="9303"/>
    <cellStyle name="常规 6 4 7 2" xfId="9304"/>
    <cellStyle name="常规 10 5 2 4 3" xfId="9305"/>
    <cellStyle name="常规 10 5 2 5" xfId="9306"/>
    <cellStyle name="常规 10 5 2 5 2" xfId="9307"/>
    <cellStyle name="常规 10 5 2 5 2 2" xfId="9308"/>
    <cellStyle name="常规 6 4 8 2" xfId="9309"/>
    <cellStyle name="常规 10 5 2 5 3" xfId="9310"/>
    <cellStyle name="常规 10 5 2 6" xfId="9311"/>
    <cellStyle name="常规 10 5 2 6 2" xfId="9312"/>
    <cellStyle name="常规 10 5 2 6 2 2" xfId="9313"/>
    <cellStyle name="常规 6 4 9 2" xfId="9314"/>
    <cellStyle name="常规 10 5 2 6 3" xfId="9315"/>
    <cellStyle name="警告文本 2 2 2 7 3" xfId="9316"/>
    <cellStyle name="常规 27 4 2 2 2" xfId="9317"/>
    <cellStyle name="常规 32 4 2 2 2" xfId="9318"/>
    <cellStyle name="常规 10 5 2 7" xfId="9319"/>
    <cellStyle name="常规 27 4 2 2 2 2" xfId="9320"/>
    <cellStyle name="常规 10 5 2 7 2" xfId="9321"/>
    <cellStyle name="常规 27 4 2 2 3" xfId="9322"/>
    <cellStyle name="常规 10 5 2 8" xfId="9323"/>
    <cellStyle name="常规 6 2 4 6 3" xfId="9324"/>
    <cellStyle name="常规 10 5 3" xfId="9325"/>
    <cellStyle name="常规 10 5 3 2" xfId="9326"/>
    <cellStyle name="常规 38 3 7" xfId="9327"/>
    <cellStyle name="常规 17 2 2 6 3" xfId="9328"/>
    <cellStyle name="常规 22 2 2 6 3" xfId="9329"/>
    <cellStyle name="常规 2 10 2 5 3" xfId="9330"/>
    <cellStyle name="常规 10 5 3 2 2" xfId="9331"/>
    <cellStyle name="常规 10 5 3 2 2 2" xfId="9332"/>
    <cellStyle name="常规 6 5 5 2" xfId="9333"/>
    <cellStyle name="常规 10 5 3 2 3" xfId="9334"/>
    <cellStyle name="常规 21 3 2 6 2" xfId="9335"/>
    <cellStyle name="常规 15 3 3 2 2 2 2" xfId="9336"/>
    <cellStyle name="常规 10 5 3 3" xfId="9337"/>
    <cellStyle name="常规 38 4 7" xfId="9338"/>
    <cellStyle name="常规 21 3 2 6 2 2" xfId="9339"/>
    <cellStyle name="常规 10 5 3 3 2" xfId="9340"/>
    <cellStyle name="常规 6 5 6 2" xfId="9341"/>
    <cellStyle name="常规 10 5 3 3 3" xfId="9342"/>
    <cellStyle name="常规 21 3 2 6 3" xfId="9343"/>
    <cellStyle name="常规 10 5 3 4" xfId="9344"/>
    <cellStyle name="常规 10 5 3 4 2" xfId="9345"/>
    <cellStyle name="常规 10 5 3 4 2 2" xfId="9346"/>
    <cellStyle name="常规 6 5 7 2" xfId="9347"/>
    <cellStyle name="常规 10 5 3 4 3" xfId="9348"/>
    <cellStyle name="常规 10 5 3 5" xfId="9349"/>
    <cellStyle name="常规 10 5 3 5 2" xfId="9350"/>
    <cellStyle name="常规 10 5 3 5 2 2" xfId="9351"/>
    <cellStyle name="常规 6 5 8 2" xfId="9352"/>
    <cellStyle name="常规 10 5 3 5 3" xfId="9353"/>
    <cellStyle name="常规 10 5 3 6" xfId="9354"/>
    <cellStyle name="常规 10 5 3 6 2" xfId="9355"/>
    <cellStyle name="常规 3 7 3 3 2 2" xfId="9356"/>
    <cellStyle name="常规 3 12 2 2 2" xfId="9357"/>
    <cellStyle name="警告文本 2 2 2 8 3" xfId="9358"/>
    <cellStyle name="常规 27 4 2 3 2" xfId="9359"/>
    <cellStyle name="常规 10 5 3 7" xfId="9360"/>
    <cellStyle name="常规 10 5 4" xfId="9361"/>
    <cellStyle name="常规 10 5 4 2" xfId="9362"/>
    <cellStyle name="常规 39 3 7" xfId="9363"/>
    <cellStyle name="常规 10 5 4 2 2" xfId="9364"/>
    <cellStyle name="常规 10 5 4 2 2 2" xfId="9365"/>
    <cellStyle name="常规 6 6 5 2" xfId="9366"/>
    <cellStyle name="常规 10 5 4 2 3" xfId="9367"/>
    <cellStyle name="常规 21 3 2 7 2" xfId="9368"/>
    <cellStyle name="常规 10 5 4 3" xfId="9369"/>
    <cellStyle name="常规 39 4 7" xfId="9370"/>
    <cellStyle name="常规 10 5 4 3 2" xfId="9371"/>
    <cellStyle name="常规 6 6 6 2" xfId="9372"/>
    <cellStyle name="常规 10 5 4 3 3" xfId="9373"/>
    <cellStyle name="常规 21 2 3 6 2 2" xfId="9374"/>
    <cellStyle name="常规 10 5 4 4" xfId="9375"/>
    <cellStyle name="常规 10 5 4 4 2" xfId="9376"/>
    <cellStyle name="常规 10 5 4 4 2 2" xfId="9377"/>
    <cellStyle name="常规 6 6 7 2" xfId="9378"/>
    <cellStyle name="常规 10 5 4 4 3" xfId="9379"/>
    <cellStyle name="常规 10 5 4 5" xfId="9380"/>
    <cellStyle name="常规 10 5 4 5 2" xfId="9381"/>
    <cellStyle name="常规 10 5 4 5 2 2" xfId="9382"/>
    <cellStyle name="常规 6 6 8 2" xfId="9383"/>
    <cellStyle name="常规 10 5 4 5 3" xfId="9384"/>
    <cellStyle name="常规 10 5 4 6" xfId="9385"/>
    <cellStyle name="常规 10 5 4 6 2" xfId="9386"/>
    <cellStyle name="常规 6 6 2 2 2 4 3 2 2" xfId="9387"/>
    <cellStyle name="常规 59 2 2 3 2 2" xfId="9388"/>
    <cellStyle name="常规 2 2 3 3 3 2 2 2 2" xfId="9389"/>
    <cellStyle name="常规 10 5 4 7" xfId="9390"/>
    <cellStyle name="常规 10 5 5" xfId="9391"/>
    <cellStyle name="常规 10 5 5 2" xfId="9392"/>
    <cellStyle name="常规 10 5 5 2 2" xfId="9393"/>
    <cellStyle name="常规 10 5 5 3" xfId="9394"/>
    <cellStyle name="常规 15 4 2 2 2 2 2" xfId="9395"/>
    <cellStyle name="常规 10 5 6" xfId="9396"/>
    <cellStyle name="常规 10 5 6 2" xfId="9397"/>
    <cellStyle name="常规 10 5 6 2 2" xfId="9398"/>
    <cellStyle name="常规 10 5 6 3" xfId="9399"/>
    <cellStyle name="常规 10 5 7" xfId="9400"/>
    <cellStyle name="常规 10 5 7 2" xfId="9401"/>
    <cellStyle name="常规 10 5 7 2 2" xfId="9402"/>
    <cellStyle name="常规 10 5 7 3" xfId="9403"/>
    <cellStyle name="常规 6 5 4 3 4 2 2" xfId="9404"/>
    <cellStyle name="常规 10 5 8" xfId="9405"/>
    <cellStyle name="常规 10 5 8 2" xfId="9406"/>
    <cellStyle name="常规 2 4 7 2 2 2" xfId="9407"/>
    <cellStyle name="常规 10 5 9" xfId="9408"/>
    <cellStyle name="常规 6 2 4 7" xfId="9409"/>
    <cellStyle name="常规 10 6" xfId="9410"/>
    <cellStyle name="常规 6 2 4 7 2" xfId="9411"/>
    <cellStyle name="常规 10 6 2" xfId="9412"/>
    <cellStyle name="常规 6 2 4 7 2 2" xfId="9413"/>
    <cellStyle name="常规 10 6 2 2" xfId="9414"/>
    <cellStyle name="常规 10 6 2 2 2" xfId="9415"/>
    <cellStyle name="常规 3 2 2 2 5 3" xfId="9416"/>
    <cellStyle name="常规 10 6 2 2 2 2" xfId="9417"/>
    <cellStyle name="常规 3 2 2 2 5 3 2" xfId="9418"/>
    <cellStyle name="常规 10 6 2 2 2 2 2" xfId="9419"/>
    <cellStyle name="常规 3 2 2 2 5 3 2 2" xfId="9420"/>
    <cellStyle name="常规 10 6 2 2 2 3" xfId="9421"/>
    <cellStyle name="常规 3 2 2 2 5 3 3" xfId="9422"/>
    <cellStyle name="常规 10 6 2 2 3" xfId="9423"/>
    <cellStyle name="常规 3 2 2 2 5 4" xfId="9424"/>
    <cellStyle name="常规 10 6 2 2 3 2" xfId="9425"/>
    <cellStyle name="常规 3 2 2 2 5 4 2" xfId="9426"/>
    <cellStyle name="常规 10 6 2 2 3 2 2" xfId="9427"/>
    <cellStyle name="常规 3 2 2 2 5 4 2 2" xfId="9428"/>
    <cellStyle name="常规 10 6 2 2 3 3" xfId="9429"/>
    <cellStyle name="常规 3 2 2 2 5 4 3" xfId="9430"/>
    <cellStyle name="常规 10 6 2 2 4" xfId="9431"/>
    <cellStyle name="常规 3 2 2 2 5 5" xfId="9432"/>
    <cellStyle name="常规 10 6 2 2 4 2" xfId="9433"/>
    <cellStyle name="常规 3 2 2 2 5 5 2" xfId="9434"/>
    <cellStyle name="常规 10 6 2 2 4 2 2" xfId="9435"/>
    <cellStyle name="常规 3 2 2 2 5 5 2 2" xfId="9436"/>
    <cellStyle name="常规 5 2 3 10" xfId="9437"/>
    <cellStyle name="常规 10 6 2 2 4 3" xfId="9438"/>
    <cellStyle name="常规 3 2 2 2 5 5 3" xfId="9439"/>
    <cellStyle name="常规 5 2 4 2 5 2" xfId="9440"/>
    <cellStyle name="常规 10 6 2 2 5" xfId="9441"/>
    <cellStyle name="常规 3 2 2 2 5 6" xfId="9442"/>
    <cellStyle name="常规 3 8 3 2 2 2" xfId="9443"/>
    <cellStyle name="常规 5 2 4 2 5 2 2" xfId="9444"/>
    <cellStyle name="常规 10 6 2 2 5 2" xfId="9445"/>
    <cellStyle name="常规 3 2 2 2 5 6 2" xfId="9446"/>
    <cellStyle name="常规 10 6 2 2 5 2 2" xfId="9447"/>
    <cellStyle name="常规 10 6 2 2 5 3" xfId="9448"/>
    <cellStyle name="常规 5 2 4 2 5 3" xfId="9449"/>
    <cellStyle name="常规 10 6 2 2 6" xfId="9450"/>
    <cellStyle name="常规 3 2 2 2 5 7" xfId="9451"/>
    <cellStyle name="常规 10 6 2 2 6 2" xfId="9452"/>
    <cellStyle name="常规 15 2 3 2 3 2" xfId="9453"/>
    <cellStyle name="常规 10 6 2 2 7" xfId="9454"/>
    <cellStyle name="常规 21 3 3 5 2" xfId="9455"/>
    <cellStyle name="常规 11 6 2 2 6 2" xfId="9456"/>
    <cellStyle name="常规 10 6 2 3" xfId="9457"/>
    <cellStyle name="常规 10 6 2 3 2" xfId="9458"/>
    <cellStyle name="常规 3 2 2 2 6 3" xfId="9459"/>
    <cellStyle name="常规 21 3 3 5 2 2" xfId="9460"/>
    <cellStyle name="常规 10 6 2 3 2 2" xfId="9461"/>
    <cellStyle name="常规 3 2 2 2 6 3 2" xfId="9462"/>
    <cellStyle name="常规 10 6 2 3 2 2 2" xfId="9463"/>
    <cellStyle name="常规 3 2 2 2 6 3 2 2" xfId="9464"/>
    <cellStyle name="常规 10 6 2 3 2 3" xfId="9465"/>
    <cellStyle name="常规 3 2 2 2 6 3 3" xfId="9466"/>
    <cellStyle name="常规 10 6 2 3 3" xfId="9467"/>
    <cellStyle name="常规 3 2 2 2 6 4" xfId="9468"/>
    <cellStyle name="常规 10 6 2 3 3 2" xfId="9469"/>
    <cellStyle name="常规 3 2 2 2 6 4 2" xfId="9470"/>
    <cellStyle name="常规 10 6 2 3 3 2 2" xfId="9471"/>
    <cellStyle name="常规 3 2 2 2 6 4 2 2" xfId="9472"/>
    <cellStyle name="常规 10 6 2 3 3 3" xfId="9473"/>
    <cellStyle name="常规 3 2 2 2 6 4 3" xfId="9474"/>
    <cellStyle name="常规 10 6 2 3 4" xfId="9475"/>
    <cellStyle name="常规 3 2 2 2 6 5" xfId="9476"/>
    <cellStyle name="常规 10 6 2 3 4 2" xfId="9477"/>
    <cellStyle name="常规 3 2 2 2 6 5 2" xfId="9478"/>
    <cellStyle name="常规 10 6 2 3 4 2 2" xfId="9479"/>
    <cellStyle name="常规 3 2 2 2 6 5 2 2" xfId="9480"/>
    <cellStyle name="常规 10 6 2 3 4 3" xfId="9481"/>
    <cellStyle name="常规 3 2 2 2 6 5 3" xfId="9482"/>
    <cellStyle name="常规 5 2 4 2 6 2" xfId="9483"/>
    <cellStyle name="常规 10 6 2 3 5" xfId="9484"/>
    <cellStyle name="常规 3 2 2 2 6 6" xfId="9485"/>
    <cellStyle name="常规 5 2 4 2 6 2 2" xfId="9486"/>
    <cellStyle name="常规 10 6 2 3 5 2" xfId="9487"/>
    <cellStyle name="常规 3 2 2 2 6 6 2" xfId="9488"/>
    <cellStyle name="常规 5 2 4 2 6 3" xfId="9489"/>
    <cellStyle name="常规 3 3 2 6 4 2 2" xfId="9490"/>
    <cellStyle name="常规 10 6 2 3 6" xfId="9491"/>
    <cellStyle name="常规 3 2 2 2 6 7" xfId="9492"/>
    <cellStyle name="常规 21 3 3 5 3" xfId="9493"/>
    <cellStyle name="常规 10 6 2 4" xfId="9494"/>
    <cellStyle name="常规 10 6 2 4 2" xfId="9495"/>
    <cellStyle name="常规 3 2 2 2 7 3" xfId="9496"/>
    <cellStyle name="常规 10 6 2 4 2 2" xfId="9497"/>
    <cellStyle name="常规 10 6 2 4 3" xfId="9498"/>
    <cellStyle name="常规 10 6 2 5" xfId="9499"/>
    <cellStyle name="常规 10 6 2 5 2 2" xfId="9500"/>
    <cellStyle name="常规 10 6 2 5 3" xfId="9501"/>
    <cellStyle name="常规 10 6 2 6" xfId="9502"/>
    <cellStyle name="常规 10 6 2 6 2 2" xfId="9503"/>
    <cellStyle name="常规 10 6 2 6 3" xfId="9504"/>
    <cellStyle name="常规 27 4 3 2 2" xfId="9505"/>
    <cellStyle name="常规 32 4 3 2 2" xfId="9506"/>
    <cellStyle name="常规 10 6 2 7" xfId="9507"/>
    <cellStyle name="常规 6 4 2 7 2" xfId="9508"/>
    <cellStyle name="常规 10 6 2 8" xfId="9509"/>
    <cellStyle name="常规 5 2 3 2 2 5 2" xfId="9510"/>
    <cellStyle name="常规 27 4 3 2 3" xfId="9511"/>
    <cellStyle name="常规 6 2 4 7 3" xfId="9512"/>
    <cellStyle name="常规 10 6 3" xfId="9513"/>
    <cellStyle name="常规 10 6 3 2" xfId="9514"/>
    <cellStyle name="常规 10 6 3 2 2" xfId="9515"/>
    <cellStyle name="常规 3 2 2 3 5 3" xfId="9516"/>
    <cellStyle name="常规 17 3 2 6 3" xfId="9517"/>
    <cellStyle name="常规 22 3 2 6 3" xfId="9518"/>
    <cellStyle name="常规 10 6 3 2 2 2" xfId="9519"/>
    <cellStyle name="常规 3 2 2 3 5 3 2" xfId="9520"/>
    <cellStyle name="常规 10 6 3 2 3" xfId="9521"/>
    <cellStyle name="常规 3 2 2 3 5 4" xfId="9522"/>
    <cellStyle name="常规 21 3 3 6 2" xfId="9523"/>
    <cellStyle name="常规 15 3 3 2 3 2 2" xfId="9524"/>
    <cellStyle name="常规 10 6 3 3" xfId="9525"/>
    <cellStyle name="常规 10 6 3 3 2" xfId="9526"/>
    <cellStyle name="常规 3 2 2 3 6 3" xfId="9527"/>
    <cellStyle name="常规 10 6 3 3 2 2" xfId="9528"/>
    <cellStyle name="常规 10 6 3 3 3" xfId="9529"/>
    <cellStyle name="常规 10 6 3 4" xfId="9530"/>
    <cellStyle name="常规 10 6 3 4 2" xfId="9531"/>
    <cellStyle name="常规 3 2 2 3 7 3" xfId="9532"/>
    <cellStyle name="常规 10 6 3 4 2 2" xfId="9533"/>
    <cellStyle name="常规 10 6 3 4 3" xfId="9534"/>
    <cellStyle name="常规 10 6 3 5" xfId="9535"/>
    <cellStyle name="常规 10 6 3 5 2 2" xfId="9536"/>
    <cellStyle name="常规 10 6 3 5 3" xfId="9537"/>
    <cellStyle name="常规 10 6 3 6" xfId="9538"/>
    <cellStyle name="常规 3 7 3 4 2 2" xfId="9539"/>
    <cellStyle name="常规 3 12 3 2 2" xfId="9540"/>
    <cellStyle name="常规 27 4 3 3 2" xfId="9541"/>
    <cellStyle name="常规 10 6 3 7" xfId="9542"/>
    <cellStyle name="常规 10 6 4" xfId="9543"/>
    <cellStyle name="常规 10 6 4 2" xfId="9544"/>
    <cellStyle name="常规 10 6 4 2 2" xfId="9545"/>
    <cellStyle name="常规 3 2 2 4 5 3" xfId="9546"/>
    <cellStyle name="常规 4 2 2 3 7 3" xfId="9547"/>
    <cellStyle name="常规 10 6 4 2 2 2" xfId="9548"/>
    <cellStyle name="常规 10 6 4 2 3" xfId="9549"/>
    <cellStyle name="常规 10 6 4 3" xfId="9550"/>
    <cellStyle name="常规 10 6 4 3 2" xfId="9551"/>
    <cellStyle name="常规 3 2 2 4 6 3" xfId="9552"/>
    <cellStyle name="常规 10 6 4 3 2 2" xfId="9553"/>
    <cellStyle name="常规 10 6 4 3 3" xfId="9554"/>
    <cellStyle name="常规 21 2 3 7 2 2" xfId="9555"/>
    <cellStyle name="常规 10 6 4 4" xfId="9556"/>
    <cellStyle name="常规 10 6 4 4 2" xfId="9557"/>
    <cellStyle name="常规 3 2 2 4 7 3" xfId="9558"/>
    <cellStyle name="常规 10 6 4 4 3" xfId="9559"/>
    <cellStyle name="常规 6 7 2 2 2 3 2 2 2" xfId="9560"/>
    <cellStyle name="常规 10 6 4 5" xfId="9561"/>
    <cellStyle name="常规 10 6 4 5 2" xfId="9562"/>
    <cellStyle name="常规 10 6 4 5 2 2" xfId="9563"/>
    <cellStyle name="常规 10 6 4 5 3" xfId="9564"/>
    <cellStyle name="常规 10 6 4 6" xfId="9565"/>
    <cellStyle name="常规 10 6 4 6 2" xfId="9566"/>
    <cellStyle name="常规 6 6 2 2 2 4 4 2 2" xfId="9567"/>
    <cellStyle name="常规 59 2 2 4 2 2" xfId="9568"/>
    <cellStyle name="常规 2 2 3 3 3 2 3 2 2" xfId="9569"/>
    <cellStyle name="常规 10 6 4 7" xfId="9570"/>
    <cellStyle name="常规 10 6 5" xfId="9571"/>
    <cellStyle name="常规 10 6 5 2" xfId="9572"/>
    <cellStyle name="常规 10 6 5 2 2" xfId="9573"/>
    <cellStyle name="常规 3 2 2 5 5 3" xfId="9574"/>
    <cellStyle name="常规 10 6 5 3" xfId="9575"/>
    <cellStyle name="常规 10 6 6" xfId="9576"/>
    <cellStyle name="常规 10 6 6 2" xfId="9577"/>
    <cellStyle name="常规 10 6 6 2 2" xfId="9578"/>
    <cellStyle name="常规 3 2 2 6 5 3" xfId="9579"/>
    <cellStyle name="常规 10 6 6 3" xfId="9580"/>
    <cellStyle name="常规 10 6 7" xfId="9581"/>
    <cellStyle name="常规 10 6 7 2" xfId="9582"/>
    <cellStyle name="常规 10 6 7 2 2" xfId="9583"/>
    <cellStyle name="常规 3 2 2 7 5 3" xfId="9584"/>
    <cellStyle name="常规 10 6 7 3" xfId="9585"/>
    <cellStyle name="常规 10 6 8" xfId="9586"/>
    <cellStyle name="常规 10 6 8 2" xfId="9587"/>
    <cellStyle name="常规 10 6 9" xfId="9588"/>
    <cellStyle name="常规 6 2 4 8" xfId="9589"/>
    <cellStyle name="常规 2 6 3 2 3 2 2" xfId="9590"/>
    <cellStyle name="常规 10 7" xfId="9591"/>
    <cellStyle name="常规 6 2 4 8 2" xfId="9592"/>
    <cellStyle name="常规 10 7 2" xfId="9593"/>
    <cellStyle name="常规 6 2 4 8 2 2" xfId="9594"/>
    <cellStyle name="常规 10 7 2 2" xfId="9595"/>
    <cellStyle name="常规 10 7 2 2 2" xfId="9596"/>
    <cellStyle name="常规 3 2 3 2 5 3" xfId="9597"/>
    <cellStyle name="常规 2 3 5 4 6" xfId="9598"/>
    <cellStyle name="常规 10 7 2 2 2 2" xfId="9599"/>
    <cellStyle name="常规 2 3 5 4 6 2" xfId="9600"/>
    <cellStyle name="常规 10 7 2 2 2 2 2" xfId="9601"/>
    <cellStyle name="常规 2 3 5 4 7" xfId="9602"/>
    <cellStyle name="常规 10 7 2 2 2 3" xfId="9603"/>
    <cellStyle name="常规 10 7 2 2 3" xfId="9604"/>
    <cellStyle name="常规 13 2 2 2 3 2" xfId="9605"/>
    <cellStyle name="常规 10 7 2 2 3 2" xfId="9606"/>
    <cellStyle name="常规 13 2 2 2 3 2 2" xfId="9607"/>
    <cellStyle name="常规 6 4 3 2 2 6" xfId="9608"/>
    <cellStyle name="常规 10 7 2 2 3 2 2" xfId="9609"/>
    <cellStyle name="常规 10 7 2 2 3 3" xfId="9610"/>
    <cellStyle name="常规 10 7 2 2 4" xfId="9611"/>
    <cellStyle name="常规 13 2 2 2 3 3" xfId="9612"/>
    <cellStyle name="常规 2 2 2 4 2" xfId="9613"/>
    <cellStyle name="常规 10 7 2 2 4 2" xfId="9614"/>
    <cellStyle name="常规 2 2 2 4 2 2" xfId="9615"/>
    <cellStyle name="常规 6 4 3 3 2 6" xfId="9616"/>
    <cellStyle name="常规 10 7 2 2 4 2 2" xfId="9617"/>
    <cellStyle name="常规 2 2 2 4 2 2 2" xfId="9618"/>
    <cellStyle name="常规 5 2 5 2 5 2" xfId="9619"/>
    <cellStyle name="常规 10 7 2 2 5" xfId="9620"/>
    <cellStyle name="常规 2 2 2 4 3" xfId="9621"/>
    <cellStyle name="常规 3 8 4 2 2 2" xfId="9622"/>
    <cellStyle name="常规 5 2 5 2 5 2 2" xfId="9623"/>
    <cellStyle name="常规 10 7 2 2 5 2" xfId="9624"/>
    <cellStyle name="常规 2 2 2 4 3 2" xfId="9625"/>
    <cellStyle name="常规 6 4 3 4 2 6" xfId="9626"/>
    <cellStyle name="常规 15 2 2 3" xfId="9627"/>
    <cellStyle name="常规 20 2 2 3" xfId="9628"/>
    <cellStyle name="常规 10 7 2 2 5 2 2" xfId="9629"/>
    <cellStyle name="常规 2 2 2 4 3 2 2" xfId="9630"/>
    <cellStyle name="常规 10 7 2 2 5 3" xfId="9631"/>
    <cellStyle name="常规 2 2 2 4 3 3" xfId="9632"/>
    <cellStyle name="常规 5 2 5 2 5 3" xfId="9633"/>
    <cellStyle name="常规 10 7 2 2 6" xfId="9634"/>
    <cellStyle name="常规 2 2 2 4 4" xfId="9635"/>
    <cellStyle name="常规 10 7 2 2 6 2" xfId="9636"/>
    <cellStyle name="常规 2 2 2 4 4 2" xfId="9637"/>
    <cellStyle name="常规 10 7 2 2 7" xfId="9638"/>
    <cellStyle name="常规 2 2 2 4 5" xfId="9639"/>
    <cellStyle name="常规 15 2 4 2 3 2" xfId="9640"/>
    <cellStyle name="常规 21 3 4 5 2" xfId="9641"/>
    <cellStyle name="常规 10 7 2 3" xfId="9642"/>
    <cellStyle name="常规 10 7 2 3 2" xfId="9643"/>
    <cellStyle name="常规 3 2 3 2 6 3" xfId="9644"/>
    <cellStyle name="常规 21 3 4 5 2 2" xfId="9645"/>
    <cellStyle name="常规 2 3 6 4 6" xfId="9646"/>
    <cellStyle name="常规 10 7 2 3 2 2" xfId="9647"/>
    <cellStyle name="常规 2 3 6 4 6 2" xfId="9648"/>
    <cellStyle name="常规 10 7 2 3 2 2 2" xfId="9649"/>
    <cellStyle name="常规 2 3 6 4 7" xfId="9650"/>
    <cellStyle name="常规 10 7 2 3 2 3" xfId="9651"/>
    <cellStyle name="常规 10 7 2 3 3" xfId="9652"/>
    <cellStyle name="常规 13 2 2 2 4 2" xfId="9653"/>
    <cellStyle name="常规 8 4 6 2 2" xfId="9654"/>
    <cellStyle name="常规 2 3 6 5 6" xfId="9655"/>
    <cellStyle name="常规 10 7 2 3 3 2" xfId="9656"/>
    <cellStyle name="常规 6 4 4 2 2 6" xfId="9657"/>
    <cellStyle name="常规 2 3 6 5 6 2" xfId="9658"/>
    <cellStyle name="常规 10 7 2 3 3 2 2" xfId="9659"/>
    <cellStyle name="常规 2 3 6 5 7" xfId="9660"/>
    <cellStyle name="常规 10 7 2 3 3 3" xfId="9661"/>
    <cellStyle name="常规 10 7 2 3 4" xfId="9662"/>
    <cellStyle name="常规 2 2 2 5 2" xfId="9663"/>
    <cellStyle name="常规 10 7 2 3 4 2" xfId="9664"/>
    <cellStyle name="常规 2 2 2 5 2 2" xfId="9665"/>
    <cellStyle name="常规 10 7 2 3 4 2 2" xfId="9666"/>
    <cellStyle name="常规 2 2 2 5 2 2 2" xfId="9667"/>
    <cellStyle name="常规 10 7 2 3 4 3" xfId="9668"/>
    <cellStyle name="常规 2 2 2 5 2 3" xfId="9669"/>
    <cellStyle name="常规 5 2 5 2 6 2" xfId="9670"/>
    <cellStyle name="常规 10 7 2 3 5" xfId="9671"/>
    <cellStyle name="常规 2 2 2 5 3" xfId="9672"/>
    <cellStyle name="常规 5 2 5 2 6 3" xfId="9673"/>
    <cellStyle name="常规 10 7 2 3 6" xfId="9674"/>
    <cellStyle name="常规 2 2 2 5 4" xfId="9675"/>
    <cellStyle name="常规 21 3 4 5 3" xfId="9676"/>
    <cellStyle name="常规 10 7 2 4" xfId="9677"/>
    <cellStyle name="常规 10 7 2 4 2" xfId="9678"/>
    <cellStyle name="常规 3 2 3 2 7 3" xfId="9679"/>
    <cellStyle name="常规 10 7 2 4 2 2" xfId="9680"/>
    <cellStyle name="常规 10 7 2 4 3" xfId="9681"/>
    <cellStyle name="常规 13 2 2 2 5 2" xfId="9682"/>
    <cellStyle name="常规 10 7 2 5" xfId="9683"/>
    <cellStyle name="常规 10 7 2 5 2" xfId="9684"/>
    <cellStyle name="常规 10 7 2 5 2 2" xfId="9685"/>
    <cellStyle name="常规 6 2 2 2 3 8" xfId="9686"/>
    <cellStyle name="常规 18 2 3 2 2" xfId="9687"/>
    <cellStyle name="常规 23 2 3 2 2" xfId="9688"/>
    <cellStyle name="常规 10 7 2 5 3" xfId="9689"/>
    <cellStyle name="常规 13 2 2 2 6 2" xfId="9690"/>
    <cellStyle name="常规 10 7 2 6" xfId="9691"/>
    <cellStyle name="常规 10 7 2 6 2" xfId="9692"/>
    <cellStyle name="常规 10 7 2 6 2 2" xfId="9693"/>
    <cellStyle name="常规 18 2 3 3 2" xfId="9694"/>
    <cellStyle name="常规 23 2 3 3 2" xfId="9695"/>
    <cellStyle name="常规 10 7 2 6 3" xfId="9696"/>
    <cellStyle name="常规 27 4 4 2 2" xfId="9697"/>
    <cellStyle name="常规 32 4 4 2 2" xfId="9698"/>
    <cellStyle name="常规 10 7 2 7" xfId="9699"/>
    <cellStyle name="常规 10 7 2 7 2" xfId="9700"/>
    <cellStyle name="常规 6 4 3 7 2" xfId="9701"/>
    <cellStyle name="常规 10 7 2 8" xfId="9702"/>
    <cellStyle name="常规 5 2 3 2 3 5 2" xfId="9703"/>
    <cellStyle name="常规 6 2 4 8 3" xfId="9704"/>
    <cellStyle name="常规 10 7 3" xfId="9705"/>
    <cellStyle name="常规 10 7 3 2" xfId="9706"/>
    <cellStyle name="常规 35 7" xfId="9707"/>
    <cellStyle name="常规 40 7" xfId="9708"/>
    <cellStyle name="常规 10 7 3 2 2" xfId="9709"/>
    <cellStyle name="常规 3 2 3 3 5 3" xfId="9710"/>
    <cellStyle name="常规 22 4 2 6 3" xfId="9711"/>
    <cellStyle name="常规 35 7 2" xfId="9712"/>
    <cellStyle name="常规 40 7 2" xfId="9713"/>
    <cellStyle name="常规 10 7 3 2 2 2" xfId="9714"/>
    <cellStyle name="常规 35 8" xfId="9715"/>
    <cellStyle name="常规 40 8" xfId="9716"/>
    <cellStyle name="常规 8 5 5 2" xfId="9717"/>
    <cellStyle name="常规 2 2 2 2 3 2 2 3 2" xfId="9718"/>
    <cellStyle name="常规 10 7 3 2 3" xfId="9719"/>
    <cellStyle name="常规 13 2 2 3 3 2" xfId="9720"/>
    <cellStyle name="常规 21 3 4 6 2" xfId="9721"/>
    <cellStyle name="常规 15 3 3 2 4 2 2" xfId="9722"/>
    <cellStyle name="常规 10 7 3 3" xfId="9723"/>
    <cellStyle name="常规 36 7" xfId="9724"/>
    <cellStyle name="常规 41 7" xfId="9725"/>
    <cellStyle name="常规 10 7 3 3 2" xfId="9726"/>
    <cellStyle name="常规 3 2 3 3 6 3" xfId="9727"/>
    <cellStyle name="常规 36 7 2" xfId="9728"/>
    <cellStyle name="常规 41 7 2" xfId="9729"/>
    <cellStyle name="常规 10 7 3 3 2 2" xfId="9730"/>
    <cellStyle name="常规 36 8" xfId="9731"/>
    <cellStyle name="常规 41 8" xfId="9732"/>
    <cellStyle name="常规 8 5 6 2" xfId="9733"/>
    <cellStyle name="常规 2 2 2 2 3 2 2 4 2" xfId="9734"/>
    <cellStyle name="常规 10 7 3 3 3" xfId="9735"/>
    <cellStyle name="常规 10 7 3 4" xfId="9736"/>
    <cellStyle name="常规 37 7" xfId="9737"/>
    <cellStyle name="常规 42 7" xfId="9738"/>
    <cellStyle name="常规 10 7 3 4 2" xfId="9739"/>
    <cellStyle name="常规 3 2 3 3 7 3" xfId="9740"/>
    <cellStyle name="常规 37 7 2" xfId="9741"/>
    <cellStyle name="常规 42 7 2" xfId="9742"/>
    <cellStyle name="常规 10 7 3 4 2 2" xfId="9743"/>
    <cellStyle name="常规 37 8" xfId="9744"/>
    <cellStyle name="常规 42 8" xfId="9745"/>
    <cellStyle name="常规 8 5 7 2" xfId="9746"/>
    <cellStyle name="常规 2 2 2 2 3 2 2 5 2" xfId="9747"/>
    <cellStyle name="常规 10 7 3 4 3" xfId="9748"/>
    <cellStyle name="常规 10 7 3 5" xfId="9749"/>
    <cellStyle name="常规 38 7" xfId="9750"/>
    <cellStyle name="常规 43 7" xfId="9751"/>
    <cellStyle name="常规 10 7 3 5 2" xfId="9752"/>
    <cellStyle name="常规 38 7 2" xfId="9753"/>
    <cellStyle name="常规 43 7 2" xfId="9754"/>
    <cellStyle name="常规 10 7 3 5 2 2" xfId="9755"/>
    <cellStyle name="常规 10 7 3 6" xfId="9756"/>
    <cellStyle name="常规 39 7" xfId="9757"/>
    <cellStyle name="常规 44 7" xfId="9758"/>
    <cellStyle name="常规 10 7 3 6 2" xfId="9759"/>
    <cellStyle name="常规 3 7 3 5 2 2" xfId="9760"/>
    <cellStyle name="常规 3 12 4 2 2" xfId="9761"/>
    <cellStyle name="常规 10 7 3 7" xfId="9762"/>
    <cellStyle name="常规 10 7 4" xfId="9763"/>
    <cellStyle name="常规 10 7 4 2" xfId="9764"/>
    <cellStyle name="常规 10 7 4 2 2" xfId="9765"/>
    <cellStyle name="常规 3 2 3 4 5 3" xfId="9766"/>
    <cellStyle name="常规 10 7 4 2 2 2" xfId="9767"/>
    <cellStyle name="常规 8 6 5 2" xfId="9768"/>
    <cellStyle name="常规 2 2 2 2 3 2 3 3 2" xfId="9769"/>
    <cellStyle name="常规 10 7 4 2 3" xfId="9770"/>
    <cellStyle name="常规 13 2 2 4 3 2" xfId="9771"/>
    <cellStyle name="常规 10 7 4 3" xfId="9772"/>
    <cellStyle name="常规 10 7 4 3 2" xfId="9773"/>
    <cellStyle name="常规 3 2 3 4 6 3" xfId="9774"/>
    <cellStyle name="常规 10 7 4 3 2 2" xfId="9775"/>
    <cellStyle name="常规 8 6 6 2" xfId="9776"/>
    <cellStyle name="常规 2 2 2 2 3 2 3 4 2" xfId="9777"/>
    <cellStyle name="常规 10 7 4 3 3" xfId="9778"/>
    <cellStyle name="常规 10 7 4 4" xfId="9779"/>
    <cellStyle name="常规 10 7 4 4 2" xfId="9780"/>
    <cellStyle name="常规 10 7 4 4 2 2" xfId="9781"/>
    <cellStyle name="常规 8 6 7 2" xfId="9782"/>
    <cellStyle name="常规 2 2 2 2 3 2 3 5 2" xfId="9783"/>
    <cellStyle name="常规 10 7 4 4 3" xfId="9784"/>
    <cellStyle name="常规 6 7 2 2 2 3 3 2 2" xfId="9785"/>
    <cellStyle name="常规 10 7 4 5" xfId="9786"/>
    <cellStyle name="常规 10 7 4 5 2" xfId="9787"/>
    <cellStyle name="常规 6 3 2 2 2 2 5 3" xfId="9788"/>
    <cellStyle name="常规 10 7 4 5 2 2" xfId="9789"/>
    <cellStyle name="常规 23 2 5 2 2" xfId="9790"/>
    <cellStyle name="常规 10 7 4 5 3" xfId="9791"/>
    <cellStyle name="常规 10 7 4 6" xfId="9792"/>
    <cellStyle name="常规 10 7 4 6 2" xfId="9793"/>
    <cellStyle name="常规 2 2 3 3 3 2 4 2 2" xfId="9794"/>
    <cellStyle name="常规 10 7 4 7" xfId="9795"/>
    <cellStyle name="常规 7 2 3 6 3 2 2" xfId="9796"/>
    <cellStyle name="常规 10 7 5" xfId="9797"/>
    <cellStyle name="常规 10 7 5 2" xfId="9798"/>
    <cellStyle name="常规 10 7 5 2 2" xfId="9799"/>
    <cellStyle name="常规 3 2 3 5 5 3" xfId="9800"/>
    <cellStyle name="常规 10 7 5 3" xfId="9801"/>
    <cellStyle name="常规 7 4 5 2 4 2 2" xfId="9802"/>
    <cellStyle name="常规 10 7 6" xfId="9803"/>
    <cellStyle name="常规 10 7 6 2" xfId="9804"/>
    <cellStyle name="常规 10 7 6 2 2" xfId="9805"/>
    <cellStyle name="常规 3 2 3 6 5 3" xfId="9806"/>
    <cellStyle name="常规 10 7 6 3" xfId="9807"/>
    <cellStyle name="常规 10 7 7 2" xfId="9808"/>
    <cellStyle name="常规 10 7 7 2 2" xfId="9809"/>
    <cellStyle name="常规 10 7 7 3" xfId="9810"/>
    <cellStyle name="常规 10 7 8" xfId="9811"/>
    <cellStyle name="常规 10 7 8 2" xfId="9812"/>
    <cellStyle name="常规 10 7 9" xfId="9813"/>
    <cellStyle name="常规 6 2 4 9" xfId="9814"/>
    <cellStyle name="常规 10 8" xfId="9815"/>
    <cellStyle name="常规 6 2 4 9 2" xfId="9816"/>
    <cellStyle name="常规 10 8 2" xfId="9817"/>
    <cellStyle name="常规 10 8 2 2" xfId="9818"/>
    <cellStyle name="常规 10 8 2 2 2" xfId="9819"/>
    <cellStyle name="常规 3 2 4 2 5 3" xfId="9820"/>
    <cellStyle name="常规 6 12 3 3" xfId="9821"/>
    <cellStyle name="常规 10 8 2 2 2 2" xfId="9822"/>
    <cellStyle name="常规 6 12 3 3 2" xfId="9823"/>
    <cellStyle name="常规 10 8 2 2 2 2 2" xfId="9824"/>
    <cellStyle name="常规 6 12 3 3 2 2" xfId="9825"/>
    <cellStyle name="常规 25 4 4" xfId="9826"/>
    <cellStyle name="常规 30 4 4" xfId="9827"/>
    <cellStyle name="常规 10 8 2 2 2 3" xfId="9828"/>
    <cellStyle name="常规 6 12 3 3 3" xfId="9829"/>
    <cellStyle name="常规 10 8 2 2 3" xfId="9830"/>
    <cellStyle name="常规 6 12 3 4" xfId="9831"/>
    <cellStyle name="常规 10 8 2 2 3 2" xfId="9832"/>
    <cellStyle name="常规 6 12 3 4 2" xfId="9833"/>
    <cellStyle name="常规 10 8 2 2 3 2 2" xfId="9834"/>
    <cellStyle name="常规 6 12 3 4 2 2" xfId="9835"/>
    <cellStyle name="常规 26 4 4" xfId="9836"/>
    <cellStyle name="常规 31 4 4" xfId="9837"/>
    <cellStyle name="常规 10 8 2 2 3 3" xfId="9838"/>
    <cellStyle name="常规 6 12 3 4 3" xfId="9839"/>
    <cellStyle name="常规 10 8 2 2 4" xfId="9840"/>
    <cellStyle name="常规 2 3 2 4 2" xfId="9841"/>
    <cellStyle name="常规 6 12 3 5" xfId="9842"/>
    <cellStyle name="常规 10 8 2 2 4 2" xfId="9843"/>
    <cellStyle name="常规 2 3 2 4 2 2" xfId="9844"/>
    <cellStyle name="常规 6 12 3 5 2" xfId="9845"/>
    <cellStyle name="常规 10 8 2 2 4 2 2" xfId="9846"/>
    <cellStyle name="常规 2 3 2 4 2 2 2" xfId="9847"/>
    <cellStyle name="常规 6 12 3 5 2 2" xfId="9848"/>
    <cellStyle name="常规 27 4 4" xfId="9849"/>
    <cellStyle name="常规 32 4 4" xfId="9850"/>
    <cellStyle name="常规 10 8 2 2 4 3" xfId="9851"/>
    <cellStyle name="常规 2 3 2 4 2 3" xfId="9852"/>
    <cellStyle name="常规 6 12 3 5 3" xfId="9853"/>
    <cellStyle name="常规 10 8 2 2 5 2 2" xfId="9854"/>
    <cellStyle name="常规 2 3 2 4 3 2 2" xfId="9855"/>
    <cellStyle name="常规 6 12 3 6 2 2" xfId="9856"/>
    <cellStyle name="常规 28 4 4" xfId="9857"/>
    <cellStyle name="常规 33 4 4" xfId="9858"/>
    <cellStyle name="常规 10 8 2 2 5 3" xfId="9859"/>
    <cellStyle name="常规 2 3 2 4 3 3" xfId="9860"/>
    <cellStyle name="常规 6 12 3 6 3" xfId="9861"/>
    <cellStyle name="常规 10 8 2 2 6 2" xfId="9862"/>
    <cellStyle name="常规 2 3 2 4 4 2" xfId="9863"/>
    <cellStyle name="常规 6 12 3 7 2" xfId="9864"/>
    <cellStyle name="常规 10 8 2 3" xfId="9865"/>
    <cellStyle name="常规 10 8 2 3 2" xfId="9866"/>
    <cellStyle name="常规 3 2 4 2 6 3" xfId="9867"/>
    <cellStyle name="常规 6 12 4 3" xfId="9868"/>
    <cellStyle name="常规 10 8 2 3 2 2" xfId="9869"/>
    <cellStyle name="常规 6 12 4 3 2" xfId="9870"/>
    <cellStyle name="常规 10 8 2 3 2 2 2" xfId="9871"/>
    <cellStyle name="常规 6 12 4 3 2 2" xfId="9872"/>
    <cellStyle name="常规 10 8 2 3 2 3" xfId="9873"/>
    <cellStyle name="常规 6 12 4 3 3" xfId="9874"/>
    <cellStyle name="常规 10 8 2 3 3" xfId="9875"/>
    <cellStyle name="常规 6 12 4 4" xfId="9876"/>
    <cellStyle name="常规 9 4 6 2" xfId="9877"/>
    <cellStyle name="常规 3 3 4 2 5 2 2" xfId="9878"/>
    <cellStyle name="常规 10 8 2 3 3 2" xfId="9879"/>
    <cellStyle name="常规 6 12 4 4 2" xfId="9880"/>
    <cellStyle name="常规 10 8 2 3 3 2 2" xfId="9881"/>
    <cellStyle name="常规 6 12 4 4 2 2" xfId="9882"/>
    <cellStyle name="常规 10 8 2 3 3 3" xfId="9883"/>
    <cellStyle name="常规 6 12 4 4 3" xfId="9884"/>
    <cellStyle name="常规 10 8 2 3 4" xfId="9885"/>
    <cellStyle name="常规 2 3 2 5 2" xfId="9886"/>
    <cellStyle name="常规 6 12 4 5" xfId="9887"/>
    <cellStyle name="常规 10 8 2 3 4 2" xfId="9888"/>
    <cellStyle name="常规 2 3 2 5 2 2" xfId="9889"/>
    <cellStyle name="常规 6 12 4 5 2" xfId="9890"/>
    <cellStyle name="常规 10 8 2 3 4 2 2" xfId="9891"/>
    <cellStyle name="常规 2 3 2 5 2 2 2" xfId="9892"/>
    <cellStyle name="常规 6 12 4 5 2 2" xfId="9893"/>
    <cellStyle name="常规 10 8 2 3 4 3" xfId="9894"/>
    <cellStyle name="常规 2 3 2 5 2 3" xfId="9895"/>
    <cellStyle name="常规 6 12 4 5 3" xfId="9896"/>
    <cellStyle name="常规 10 8 2 4" xfId="9897"/>
    <cellStyle name="常规 10 8 2 4 2" xfId="9898"/>
    <cellStyle name="常规 6 12 5 3" xfId="9899"/>
    <cellStyle name="常规 10 8 2 4 2 2" xfId="9900"/>
    <cellStyle name="常规 6 12 5 3 2" xfId="9901"/>
    <cellStyle name="常规 10 8 2 4 3" xfId="9902"/>
    <cellStyle name="常规 6 12 5 4" xfId="9903"/>
    <cellStyle name="常规 10 8 2 5 2" xfId="9904"/>
    <cellStyle name="常规 6 12 6 3" xfId="9905"/>
    <cellStyle name="常规 10 8 2 5 2 2" xfId="9906"/>
    <cellStyle name="常规 6 3 2 2 3 8" xfId="9907"/>
    <cellStyle name="常规 18 3 3 2 2" xfId="9908"/>
    <cellStyle name="常规 23 3 3 2 2" xfId="9909"/>
    <cellStyle name="常规 10 8 2 5 3" xfId="9910"/>
    <cellStyle name="常规 10 8 2 6" xfId="9911"/>
    <cellStyle name="常规 10 8 2 6 2" xfId="9912"/>
    <cellStyle name="常规 6 12 7 3" xfId="9913"/>
    <cellStyle name="常规 10 8 2 6 2 2" xfId="9914"/>
    <cellStyle name="常规 5 2 5 5" xfId="9915"/>
    <cellStyle name="常规 3 3 2 4 2 2" xfId="9916"/>
    <cellStyle name="常规 10 8 2 6 3" xfId="9917"/>
    <cellStyle name="常规 27 4 5 2 2" xfId="9918"/>
    <cellStyle name="常规 32 4 5 2 2" xfId="9919"/>
    <cellStyle name="常规 10 8 2 7" xfId="9920"/>
    <cellStyle name="常规 10 8 2 7 2" xfId="9921"/>
    <cellStyle name="常规 6 12 8 3" xfId="9922"/>
    <cellStyle name="常规 10 8 2 8" xfId="9923"/>
    <cellStyle name="常规 15 2 2 2 2 3 2" xfId="9924"/>
    <cellStyle name="常规 5 2 3 2 4 5 2" xfId="9925"/>
    <cellStyle name="常规 7 2 13 2" xfId="9926"/>
    <cellStyle name="常规 6 4 4 7 2" xfId="9927"/>
    <cellStyle name="常规 10 8 3" xfId="9928"/>
    <cellStyle name="常规 10 8 3 2" xfId="9929"/>
    <cellStyle name="常规 10 8 3 2 2" xfId="9930"/>
    <cellStyle name="常规 3 2 4 3 5 3" xfId="9931"/>
    <cellStyle name="常规 6 13 3 3" xfId="9932"/>
    <cellStyle name="常规 10 8 3 2 2 2" xfId="9933"/>
    <cellStyle name="常规 6 13 3 3 2" xfId="9934"/>
    <cellStyle name="常规 10 8 3 2 3" xfId="9935"/>
    <cellStyle name="常规 6 13 3 4" xfId="9936"/>
    <cellStyle name="常规 15 3 3 2 5 2 2" xfId="9937"/>
    <cellStyle name="常规 10 8 3 3" xfId="9938"/>
    <cellStyle name="常规 10 8 3 3 2" xfId="9939"/>
    <cellStyle name="常规 6 13 4 3" xfId="9940"/>
    <cellStyle name="常规 6 11 2 2 2 3" xfId="9941"/>
    <cellStyle name="常规 10 8 3 3 2 2" xfId="9942"/>
    <cellStyle name="常规 9 5 6 2" xfId="9943"/>
    <cellStyle name="常规 3 3 4 2 6 2 2" xfId="9944"/>
    <cellStyle name="常规 10 8 3 3 3" xfId="9945"/>
    <cellStyle name="常规 10 8 3 4" xfId="9946"/>
    <cellStyle name="常规 10 8 3 5 2" xfId="9947"/>
    <cellStyle name="常规 6 13 6 3" xfId="9948"/>
    <cellStyle name="常规 10 8 3 5 2 2" xfId="9949"/>
    <cellStyle name="常规 23 3 4 2 2" xfId="9950"/>
    <cellStyle name="常规 10 8 3 5 3" xfId="9951"/>
    <cellStyle name="常规 10 8 3 6 2" xfId="9952"/>
    <cellStyle name="常规 6 13 7 3" xfId="9953"/>
    <cellStyle name="常规 3 7 3 6 2 2" xfId="9954"/>
    <cellStyle name="常规 3 12 5 2 2" xfId="9955"/>
    <cellStyle name="常规 10 8 3 7" xfId="9956"/>
    <cellStyle name="常规 10 8 4" xfId="9957"/>
    <cellStyle name="常规 10 8 4 2" xfId="9958"/>
    <cellStyle name="常规 10 8 4 2 2" xfId="9959"/>
    <cellStyle name="常规 3 2 4 4 5 3" xfId="9960"/>
    <cellStyle name="常规 6 14 3 3" xfId="9961"/>
    <cellStyle name="常规 7 3 3 3 2 10" xfId="9962"/>
    <cellStyle name="常规 10 8 4 2 2 2" xfId="9963"/>
    <cellStyle name="常规 10 8 4 2 3" xfId="9964"/>
    <cellStyle name="常规 10 8 4 3" xfId="9965"/>
    <cellStyle name="常规 10 8 4 3 2" xfId="9966"/>
    <cellStyle name="常规 6 14 4 3" xfId="9967"/>
    <cellStyle name="常规 6 11 2 3 2 3" xfId="9968"/>
    <cellStyle name="常规 10 8 4 3 2 2" xfId="9969"/>
    <cellStyle name="常规 10 8 4 3 3" xfId="9970"/>
    <cellStyle name="常规 10 8 4 4" xfId="9971"/>
    <cellStyle name="常规 6 11 2 3 3 3" xfId="9972"/>
    <cellStyle name="常规 10 8 4 4 2" xfId="9973"/>
    <cellStyle name="常规 10 8 4 4 2 2" xfId="9974"/>
    <cellStyle name="常规 10 8 4 4 3" xfId="9975"/>
    <cellStyle name="常规 10 8 4 5 2" xfId="9976"/>
    <cellStyle name="常规 10 8 4 5 2 2" xfId="9977"/>
    <cellStyle name="常规 23 3 5 2 2" xfId="9978"/>
    <cellStyle name="常规 10 8 4 5 3" xfId="9979"/>
    <cellStyle name="常规 10 8 4 6 2" xfId="9980"/>
    <cellStyle name="常规 2 2 3 3 3 2 5 2 2" xfId="9981"/>
    <cellStyle name="常规 10 8 4 7" xfId="9982"/>
    <cellStyle name="常规 10 8 5" xfId="9983"/>
    <cellStyle name="常规 10 8 5 2" xfId="9984"/>
    <cellStyle name="常规 10 8 5 2 2" xfId="9985"/>
    <cellStyle name="常规 6 15 3 3" xfId="9986"/>
    <cellStyle name="常规 10 8 5 3" xfId="9987"/>
    <cellStyle name="常规 10 8 6" xfId="9988"/>
    <cellStyle name="常规 10 8 6 2" xfId="9989"/>
    <cellStyle name="常规 10 8 6 2 2" xfId="9990"/>
    <cellStyle name="常规 6 16 3 3" xfId="9991"/>
    <cellStyle name="常规 10 8 6 3" xfId="9992"/>
    <cellStyle name="常规 5 6 5 2 2" xfId="9993"/>
    <cellStyle name="常规 10 8 7" xfId="9994"/>
    <cellStyle name="常规 10 8 7 2" xfId="9995"/>
    <cellStyle name="常规 10 8 7 2 2" xfId="9996"/>
    <cellStyle name="常规 10 8 7 3" xfId="9997"/>
    <cellStyle name="常规 6 6 3 2 2 3 3 2 2" xfId="9998"/>
    <cellStyle name="常规 10 8 8" xfId="9999"/>
    <cellStyle name="常规 6 2 2 2 3" xfId="10000"/>
    <cellStyle name="常规 10 8 8 2" xfId="10001"/>
    <cellStyle name="常规 10 8 9" xfId="10002"/>
    <cellStyle name="常规 2 2 2 2 2 2 2 4 2 2" xfId="10003"/>
    <cellStyle name="常规 10 9" xfId="10004"/>
    <cellStyle name="常规 10 9 2" xfId="10005"/>
    <cellStyle name="常规 10 9 2 2" xfId="10006"/>
    <cellStyle name="常规 10 9 2 2 2" xfId="10007"/>
    <cellStyle name="常规 3 2 5 2 5 3" xfId="10008"/>
    <cellStyle name="常规 2 2 3 2 5 3 3" xfId="10009"/>
    <cellStyle name="常规 2 9 4 4 3" xfId="10010"/>
    <cellStyle name="常规 10 9 2 2 2 2" xfId="10011"/>
    <cellStyle name="常规 10 9 2 2 3" xfId="10012"/>
    <cellStyle name="常规 10 9 2 3" xfId="10013"/>
    <cellStyle name="常规 10 9 2 3 2" xfId="10014"/>
    <cellStyle name="常规 3 2 5 2 6 3" xfId="10015"/>
    <cellStyle name="常规 2 2 3 2 5 4 3" xfId="10016"/>
    <cellStyle name="常规 3 3 4 3 5 2 2" xfId="10017"/>
    <cellStyle name="常规 10 9 2 3 3" xfId="10018"/>
    <cellStyle name="常规 10 9 2 4" xfId="10019"/>
    <cellStyle name="常规 2 2 3 2 5 5 3" xfId="10020"/>
    <cellStyle name="常规 10 9 2 4 2" xfId="10021"/>
    <cellStyle name="常规 10 9 2 5" xfId="10022"/>
    <cellStyle name="常规 10 9 2 5 2" xfId="10023"/>
    <cellStyle name="常规 10 9 2 6" xfId="10024"/>
    <cellStyle name="常规 10 9 2 6 2" xfId="10025"/>
    <cellStyle name="常规 27 4 6 2 2" xfId="10026"/>
    <cellStyle name="常规 10 9 2 7" xfId="10027"/>
    <cellStyle name="常规 10 9 3" xfId="10028"/>
    <cellStyle name="常规 10 9 3 2" xfId="10029"/>
    <cellStyle name="常规 2 2 3 2 6 3 3" xfId="10030"/>
    <cellStyle name="常规 10 9 3 2 2" xfId="10031"/>
    <cellStyle name="常规 10 9 3 3" xfId="10032"/>
    <cellStyle name="常规 10 9 4" xfId="10033"/>
    <cellStyle name="常规 10 9 4 2" xfId="10034"/>
    <cellStyle name="常规 10 9 4 2 2" xfId="10035"/>
    <cellStyle name="常规 10 9 4 3" xfId="10036"/>
    <cellStyle name="常规 38 3 5 2 2" xfId="10037"/>
    <cellStyle name="常规 10 9 5" xfId="10038"/>
    <cellStyle name="常规 10 9 5 2" xfId="10039"/>
    <cellStyle name="常规 10 9 6" xfId="10040"/>
    <cellStyle name="常规 10 9 6 2" xfId="10041"/>
    <cellStyle name="常规 10 9 7" xfId="10042"/>
    <cellStyle name="常规 10 9 7 2" xfId="10043"/>
    <cellStyle name="常规 2 2 3 5 2 4 2 2" xfId="10044"/>
    <cellStyle name="常规 10 9 8" xfId="10045"/>
    <cellStyle name="常规 11" xfId="10046"/>
    <cellStyle name="常规 6 6 2 3 7 3" xfId="10047"/>
    <cellStyle name="常规 6 2 2 2 2 2 3" xfId="10048"/>
    <cellStyle name="常规 11 10" xfId="10049"/>
    <cellStyle name="常规 6 6 3 2 6" xfId="10050"/>
    <cellStyle name="常规 6 2 2 2 2 2 3 2 2" xfId="10051"/>
    <cellStyle name="常规 11 10 2 2" xfId="10052"/>
    <cellStyle name="常规 6 2 2 2 2 2 3 3" xfId="10053"/>
    <cellStyle name="常规 6 19 2" xfId="10054"/>
    <cellStyle name="常规 11 10 3" xfId="10055"/>
    <cellStyle name="常规 6 2 2 2 2 2 4" xfId="10056"/>
    <cellStyle name="常规 11 11" xfId="10057"/>
    <cellStyle name="常规 6 2 2 2 2 2 4 2" xfId="10058"/>
    <cellStyle name="常规 11 11 2" xfId="10059"/>
    <cellStyle name="常规 6 2 2 2 2 2 5" xfId="10060"/>
    <cellStyle name="常规 11 12" xfId="10061"/>
    <cellStyle name="常规 6 2 2 2 2 2 5 2" xfId="10062"/>
    <cellStyle name="常规 11 12 2" xfId="10063"/>
    <cellStyle name="常规 6 2 5 3" xfId="10064"/>
    <cellStyle name="常规 6 3 3 3 3 6" xfId="10065"/>
    <cellStyle name="常规 11 2" xfId="10066"/>
    <cellStyle name="常规 6 2 5 3 2" xfId="10067"/>
    <cellStyle name="常规 11 2 2" xfId="10068"/>
    <cellStyle name="常规 6 9 2 2 6 3" xfId="10069"/>
    <cellStyle name="常规 6 2 5 3 2 2" xfId="10070"/>
    <cellStyle name="常规 4 2 3 3 2 6" xfId="10071"/>
    <cellStyle name="常规 11 2 2 2" xfId="10072"/>
    <cellStyle name="常规 6 2 5 3 2 2 2" xfId="10073"/>
    <cellStyle name="常规 4 2 3 3 2 6 2" xfId="10074"/>
    <cellStyle name="常规 11 2 2 2 2" xfId="10075"/>
    <cellStyle name="常规 15 2 9 3" xfId="10076"/>
    <cellStyle name="常规 11 2 2 2 2 2" xfId="10077"/>
    <cellStyle name="常规 11 2 2 2 2 2 2" xfId="10078"/>
    <cellStyle name="常规 58 4 2 2" xfId="10079"/>
    <cellStyle name="常规 63 4 2 2" xfId="10080"/>
    <cellStyle name="常规 11 2 2 2 2 3" xfId="10081"/>
    <cellStyle name="常规 12 3 3 2" xfId="10082"/>
    <cellStyle name="常规 11 2 2 2 3" xfId="10083"/>
    <cellStyle name="常规 2 3 3 5 3 9" xfId="10084"/>
    <cellStyle name="常规 12 3 3 2 2" xfId="10085"/>
    <cellStyle name="常规 11 2 2 2 3 2" xfId="10086"/>
    <cellStyle name="常规 12 3 3 2 2 2" xfId="10087"/>
    <cellStyle name="常规 2 3 4 2 4 4" xfId="10088"/>
    <cellStyle name="常规 11 2 2 2 3 2 2" xfId="10089"/>
    <cellStyle name="常规 58 4 3 2" xfId="10090"/>
    <cellStyle name="常规 12 3 3 2 3" xfId="10091"/>
    <cellStyle name="常规 11 2 2 2 3 3" xfId="10092"/>
    <cellStyle name="常规 11 2 2 2 4" xfId="10093"/>
    <cellStyle name="常规 6 4 3 10 2" xfId="10094"/>
    <cellStyle name="常规 12 3 3 3" xfId="10095"/>
    <cellStyle name="常规 12 3 3 3 2" xfId="10096"/>
    <cellStyle name="常规 11 2 2 2 4 2" xfId="10097"/>
    <cellStyle name="常规 12 3 3 4" xfId="10098"/>
    <cellStyle name="常规 11 2 2 2 5" xfId="10099"/>
    <cellStyle name="常规 12 3 3 4 2" xfId="10100"/>
    <cellStyle name="常规 11 2 2 2 5 2" xfId="10101"/>
    <cellStyle name="常规 12 3 3 5" xfId="10102"/>
    <cellStyle name="常规 11 2 2 2 6" xfId="10103"/>
    <cellStyle name="常规 12 3 3 5 2" xfId="10104"/>
    <cellStyle name="常规 11 2 2 2 6 2" xfId="10105"/>
    <cellStyle name="常规 12 3 3 6" xfId="10106"/>
    <cellStyle name="常规 11 2 2 2 7" xfId="10107"/>
    <cellStyle name="常规 11 2 2 3 2" xfId="10108"/>
    <cellStyle name="常规 11 2 2 3 2 2" xfId="10109"/>
    <cellStyle name="常规 12 3 4 2" xfId="10110"/>
    <cellStyle name="常规 11 2 2 3 3" xfId="10111"/>
    <cellStyle name="常规 12 3 4 2 2" xfId="10112"/>
    <cellStyle name="常规 11 2 2 3 3 2" xfId="10113"/>
    <cellStyle name="常规 12 3 4 3" xfId="10114"/>
    <cellStyle name="常规 11 2 2 3 4" xfId="10115"/>
    <cellStyle name="常规 11 2 2 4" xfId="10116"/>
    <cellStyle name="常规 11 2 2 4 2" xfId="10117"/>
    <cellStyle name="常规 11 2 2 4 2 2" xfId="10118"/>
    <cellStyle name="常规 12 3 5 2" xfId="10119"/>
    <cellStyle name="常规 11 2 2 4 3" xfId="10120"/>
    <cellStyle name="常规 12 3 5 2 2" xfId="10121"/>
    <cellStyle name="常规 11 2 2 4 3 2" xfId="10122"/>
    <cellStyle name="常规 12 3 5 3" xfId="10123"/>
    <cellStyle name="常规 11 2 2 4 4" xfId="10124"/>
    <cellStyle name="常规 11 2 2 5" xfId="10125"/>
    <cellStyle name="常规 4 2 5 2 2 4 2 2" xfId="10126"/>
    <cellStyle name="常规 11 2 2 5 2" xfId="10127"/>
    <cellStyle name="常规 11 2 2 6" xfId="10128"/>
    <cellStyle name="常规 6 3 2 2 3 3 4 2" xfId="10129"/>
    <cellStyle name="常规 11 2 2 7" xfId="10130"/>
    <cellStyle name="常规 2 4 2 2 3 2 2" xfId="10131"/>
    <cellStyle name="常规 11 2 2 7 2" xfId="10132"/>
    <cellStyle name="常规 2 4 2 2 3 2 2 2" xfId="10133"/>
    <cellStyle name="常规 11 2 2 8" xfId="10134"/>
    <cellStyle name="常规 2 4 2 2 3 2 3" xfId="10135"/>
    <cellStyle name="常规 6 2 5 3 3" xfId="10136"/>
    <cellStyle name="常规 11 2 3" xfId="10137"/>
    <cellStyle name="常规 6 2 5 3 3 2" xfId="10138"/>
    <cellStyle name="常规 4 2 3 3 3 6" xfId="10139"/>
    <cellStyle name="常规 11 2 3 2" xfId="10140"/>
    <cellStyle name="常规 6 2 5 3 3 2 2" xfId="10141"/>
    <cellStyle name="常规 11 2 3 2 2" xfId="10142"/>
    <cellStyle name="常规 21 2 9 3" xfId="10143"/>
    <cellStyle name="常规 11 2 3 2 2 2" xfId="10144"/>
    <cellStyle name="常规 12 4 3 2" xfId="10145"/>
    <cellStyle name="常规 11 2 3 2 3" xfId="10146"/>
    <cellStyle name="常规 6 2 5 3 3 3" xfId="10147"/>
    <cellStyle name="常规 11 2 3 3" xfId="10148"/>
    <cellStyle name="常规 11 2 3 3 2" xfId="10149"/>
    <cellStyle name="常规 11 2 3 3 2 2" xfId="10150"/>
    <cellStyle name="常规 12 4 4 2" xfId="10151"/>
    <cellStyle name="常规 11 2 3 3 3" xfId="10152"/>
    <cellStyle name="常规 11 2 3 4" xfId="10153"/>
    <cellStyle name="常规 11 2 3 4 2" xfId="10154"/>
    <cellStyle name="常规 11 2 3 5" xfId="10155"/>
    <cellStyle name="常规 11 2 3 5 2" xfId="10156"/>
    <cellStyle name="常规 11 2 3 6 2" xfId="10157"/>
    <cellStyle name="常规 6 2 5 3 4" xfId="10158"/>
    <cellStyle name="常规 2 5 3 2 6 2" xfId="10159"/>
    <cellStyle name="常规 11 2 4" xfId="10160"/>
    <cellStyle name="常规 6 2 5 3 4 2" xfId="10161"/>
    <cellStyle name="常规 2 5 3 2 6 2 2" xfId="10162"/>
    <cellStyle name="常规 11 2 4 2" xfId="10163"/>
    <cellStyle name="常规 11 2 4 2 2" xfId="10164"/>
    <cellStyle name="常规 11 2 4 3 2" xfId="10165"/>
    <cellStyle name="常规 21 2 4 3 2 2" xfId="10166"/>
    <cellStyle name="常规 11 2 4 4" xfId="10167"/>
    <cellStyle name="常规 6 2 5 3 5" xfId="10168"/>
    <cellStyle name="常规 2 5 3 2 6 3" xfId="10169"/>
    <cellStyle name="常规 11 2 5" xfId="10170"/>
    <cellStyle name="常规 11 2 5 2" xfId="10171"/>
    <cellStyle name="常规 11 2 5 2 2" xfId="10172"/>
    <cellStyle name="常规 11 2 5 3" xfId="10173"/>
    <cellStyle name="常规 11 2 5 3 2" xfId="10174"/>
    <cellStyle name="常规 21 2 4 3 3 2" xfId="10175"/>
    <cellStyle name="常规 11 2 5 4" xfId="10176"/>
    <cellStyle name="常规 2 2 3 4 4 3 2 2" xfId="10177"/>
    <cellStyle name="常规 11 2 6" xfId="10178"/>
    <cellStyle name="常规 11 2 6 2" xfId="10179"/>
    <cellStyle name="常规 11 2 7" xfId="10180"/>
    <cellStyle name="常规 11 2 8" xfId="10181"/>
    <cellStyle name="常规 11 2 8 2" xfId="10182"/>
    <cellStyle name="常规 11 2 9" xfId="10183"/>
    <cellStyle name="常规 6 2 5 4" xfId="10184"/>
    <cellStyle name="常规 11 3" xfId="10185"/>
    <cellStyle name="常规 6 2 5 4 2" xfId="10186"/>
    <cellStyle name="常规 11 3 2" xfId="10187"/>
    <cellStyle name="常规 18" xfId="10188"/>
    <cellStyle name="常规 23" xfId="10189"/>
    <cellStyle name="常规 6 2 5 4 2 2" xfId="10190"/>
    <cellStyle name="常规 4 2 3 2 2 5 3" xfId="10191"/>
    <cellStyle name="常规 11 3 2 2" xfId="10192"/>
    <cellStyle name="常规 18 2 2 2" xfId="10193"/>
    <cellStyle name="常规 23 2 2 2" xfId="10194"/>
    <cellStyle name="常规 11 3 2 2 2 2 2" xfId="10195"/>
    <cellStyle name="常规 18 3 2 2" xfId="10196"/>
    <cellStyle name="常规 23 3 2 2" xfId="10197"/>
    <cellStyle name="常规 9 3 8" xfId="10198"/>
    <cellStyle name="常规 13 3 3 2 2 2" xfId="10199"/>
    <cellStyle name="常规 11 3 2 2 3 2 2" xfId="10200"/>
    <cellStyle name="常规 18 4 2" xfId="10201"/>
    <cellStyle name="常规 23 4 2" xfId="10202"/>
    <cellStyle name="常规 2 2 2 2 4 3 2 2" xfId="10203"/>
    <cellStyle name="常规 13 3 3 3 2" xfId="10204"/>
    <cellStyle name="常规 11 3 2 2 4 2" xfId="10205"/>
    <cellStyle name="常规 18 5 2" xfId="10206"/>
    <cellStyle name="常规 23 5 2" xfId="10207"/>
    <cellStyle name="常规 2 2 2 2 4 3 3 2" xfId="10208"/>
    <cellStyle name="常规 13 3 3 4 2" xfId="10209"/>
    <cellStyle name="常规 11 3 2 2 5 2" xfId="10210"/>
    <cellStyle name="常规 18 6" xfId="10211"/>
    <cellStyle name="常规 23 6" xfId="10212"/>
    <cellStyle name="常规 2 2 2 2 4 3 4" xfId="10213"/>
    <cellStyle name="常规 13 3 3 5" xfId="10214"/>
    <cellStyle name="常规 11 3 2 2 6" xfId="10215"/>
    <cellStyle name="常规 18 6 2" xfId="10216"/>
    <cellStyle name="常规 23 6 2" xfId="10217"/>
    <cellStyle name="常规 2 2 2 2 4 3 4 2" xfId="10218"/>
    <cellStyle name="常规 13 3 3 5 2" xfId="10219"/>
    <cellStyle name="常规 11 3 2 2 6 2" xfId="10220"/>
    <cellStyle name="常规 18 7" xfId="10221"/>
    <cellStyle name="常规 23 7" xfId="10222"/>
    <cellStyle name="常规 2 2 2 2 4 3 5" xfId="10223"/>
    <cellStyle name="常规 13 3 3 6" xfId="10224"/>
    <cellStyle name="常规 11 3 2 2 7" xfId="10225"/>
    <cellStyle name="常规 19" xfId="10226"/>
    <cellStyle name="常规 24" xfId="10227"/>
    <cellStyle name="常规 6 2 5 4 2 3" xfId="10228"/>
    <cellStyle name="常规 3 3 2 3 2 7 2" xfId="10229"/>
    <cellStyle name="常规 11 3 2 3" xfId="10230"/>
    <cellStyle name="常规 19 2 2" xfId="10231"/>
    <cellStyle name="常规 24 2 2" xfId="10232"/>
    <cellStyle name="常规 11 3 2 3 2 2" xfId="10233"/>
    <cellStyle name="常规 19 3" xfId="10234"/>
    <cellStyle name="常规 24 3" xfId="10235"/>
    <cellStyle name="常规 13 3 4 2" xfId="10236"/>
    <cellStyle name="常规 11 3 2 3 3" xfId="10237"/>
    <cellStyle name="常规 19 3 2" xfId="10238"/>
    <cellStyle name="常规 24 3 2" xfId="10239"/>
    <cellStyle name="常规 13 3 4 2 2" xfId="10240"/>
    <cellStyle name="常规 11 3 2 3 3 2" xfId="10241"/>
    <cellStyle name="常规 19 4" xfId="10242"/>
    <cellStyle name="常规 24 4" xfId="10243"/>
    <cellStyle name="常规 2 2 2 2 4 4 2" xfId="10244"/>
    <cellStyle name="常规 13 3 4 3" xfId="10245"/>
    <cellStyle name="常规 11 3 2 3 4" xfId="10246"/>
    <cellStyle name="常规 25" xfId="10247"/>
    <cellStyle name="常规 30" xfId="10248"/>
    <cellStyle name="常规 11 3 2 4" xfId="10249"/>
    <cellStyle name="常规 25 2" xfId="10250"/>
    <cellStyle name="常规 30 2" xfId="10251"/>
    <cellStyle name="常规 11 3 2 4 2" xfId="10252"/>
    <cellStyle name="常规 25 2 2" xfId="10253"/>
    <cellStyle name="常规 30 2 2" xfId="10254"/>
    <cellStyle name="常规 11 3 2 4 2 2" xfId="10255"/>
    <cellStyle name="常规 25 3" xfId="10256"/>
    <cellStyle name="常规 30 3" xfId="10257"/>
    <cellStyle name="常规 13 3 5 2" xfId="10258"/>
    <cellStyle name="常规 11 3 2 4 3" xfId="10259"/>
    <cellStyle name="常规 25 3 2" xfId="10260"/>
    <cellStyle name="常规 30 3 2" xfId="10261"/>
    <cellStyle name="常规 13 3 5 2 2" xfId="10262"/>
    <cellStyle name="常规 11 3 2 4 3 2" xfId="10263"/>
    <cellStyle name="常规 25 4" xfId="10264"/>
    <cellStyle name="常规 30 4" xfId="10265"/>
    <cellStyle name="常规 2 2 2 2 4 5 2" xfId="10266"/>
    <cellStyle name="常规 13 3 5 3" xfId="10267"/>
    <cellStyle name="常规 11 3 2 4 4" xfId="10268"/>
    <cellStyle name="常规 26" xfId="10269"/>
    <cellStyle name="常规 31" xfId="10270"/>
    <cellStyle name="常规 11 3 2 5" xfId="10271"/>
    <cellStyle name="常规 26 2" xfId="10272"/>
    <cellStyle name="常规 31 2" xfId="10273"/>
    <cellStyle name="常规 11 3 2 5 2" xfId="10274"/>
    <cellStyle name="常规 27" xfId="10275"/>
    <cellStyle name="常规 32" xfId="10276"/>
    <cellStyle name="常规 11 3 2 6" xfId="10277"/>
    <cellStyle name="常规 27 2" xfId="10278"/>
    <cellStyle name="常规 32 2" xfId="10279"/>
    <cellStyle name="常规 11 3 2 6 2" xfId="10280"/>
    <cellStyle name="常规 28" xfId="10281"/>
    <cellStyle name="常规 33" xfId="10282"/>
    <cellStyle name="常规 11 3 2 7" xfId="10283"/>
    <cellStyle name="常规 2 4 2 2 4 2 2" xfId="10284"/>
    <cellStyle name="常规 9 3 3 2 6 2 2" xfId="10285"/>
    <cellStyle name="常规 29" xfId="10286"/>
    <cellStyle name="常规 34" xfId="10287"/>
    <cellStyle name="常规 11 3 2 8" xfId="10288"/>
    <cellStyle name="常规 2 4 2 2 4 2 3" xfId="10289"/>
    <cellStyle name="常规 6 2 5 4 3" xfId="10290"/>
    <cellStyle name="常规 11 3 3" xfId="10291"/>
    <cellStyle name="常规 73" xfId="10292"/>
    <cellStyle name="常规 6 2 5 4 3 2" xfId="10293"/>
    <cellStyle name="常规 68" xfId="10294"/>
    <cellStyle name="常规 6 2 5 2 2 2 3" xfId="10295"/>
    <cellStyle name="常规 4 2 3 2 2 6 3" xfId="10296"/>
    <cellStyle name="常规 11 3 3 2" xfId="10297"/>
    <cellStyle name="常规 73 2 2" xfId="10298"/>
    <cellStyle name="常规 68 2 2" xfId="10299"/>
    <cellStyle name="常规 11 3 3 2 2 2" xfId="10300"/>
    <cellStyle name="常规 73 3" xfId="10301"/>
    <cellStyle name="常规 68 3" xfId="10302"/>
    <cellStyle name="常规 13 4 3 2" xfId="10303"/>
    <cellStyle name="常规 11 3 3 2 3" xfId="10304"/>
    <cellStyle name="常规 74" xfId="10305"/>
    <cellStyle name="常规 6 2 5 4 3 3" xfId="10306"/>
    <cellStyle name="常规 69" xfId="10307"/>
    <cellStyle name="常规 11 3 3 3" xfId="10308"/>
    <cellStyle name="常规 74 2" xfId="10309"/>
    <cellStyle name="常规 69 2" xfId="10310"/>
    <cellStyle name="常规 11 3 3 3 2" xfId="10311"/>
    <cellStyle name="常规 74 2 2" xfId="10312"/>
    <cellStyle name="常规 69 2 2" xfId="10313"/>
    <cellStyle name="常规 11 3 3 3 2 2" xfId="10314"/>
    <cellStyle name="常规 74 3" xfId="10315"/>
    <cellStyle name="常规 69 3" xfId="10316"/>
    <cellStyle name="常规 13 4 4 2" xfId="10317"/>
    <cellStyle name="常规 11 3 3 3 3" xfId="10318"/>
    <cellStyle name="常规 11 3 3 4" xfId="10319"/>
    <cellStyle name="常规 11 3 3 4 2" xfId="10320"/>
    <cellStyle name="常规 11 3 3 5" xfId="10321"/>
    <cellStyle name="常规 11 3 3 5 2" xfId="10322"/>
    <cellStyle name="常规 11 3 3 6" xfId="10323"/>
    <cellStyle name="常规 11 3 3 6 2" xfId="10324"/>
    <cellStyle name="常规 11 3 3 7" xfId="10325"/>
    <cellStyle name="常规 2 4 2 2 4 3 2" xfId="10326"/>
    <cellStyle name="常规 6 2 5 4 4" xfId="10327"/>
    <cellStyle name="常规 2 5 3 2 7 2" xfId="10328"/>
    <cellStyle name="常规 11 3 4" xfId="10329"/>
    <cellStyle name="常规 6 2 5 4 4 2" xfId="10330"/>
    <cellStyle name="常规 6 2 5 2 2 3 3" xfId="10331"/>
    <cellStyle name="常规 2 5 3 2 7 2 2" xfId="10332"/>
    <cellStyle name="常规 11 3 4 2" xfId="10333"/>
    <cellStyle name="常规 11 3 4 3" xfId="10334"/>
    <cellStyle name="常规 21 2 4 4 2 2" xfId="10335"/>
    <cellStyle name="常规 11 3 4 4" xfId="10336"/>
    <cellStyle name="常规 6 2 5 4 5" xfId="10337"/>
    <cellStyle name="常规 2 5 3 2 7 3" xfId="10338"/>
    <cellStyle name="常规 11 3 5" xfId="10339"/>
    <cellStyle name="常规 11 3 5 2" xfId="10340"/>
    <cellStyle name="常规 11 3 5 3" xfId="10341"/>
    <cellStyle name="常规 11 3 5 4" xfId="10342"/>
    <cellStyle name="常规 11 3 6" xfId="10343"/>
    <cellStyle name="常规 11 3 6 2" xfId="10344"/>
    <cellStyle name="常规 11 3 7" xfId="10345"/>
    <cellStyle name="常规 11 3 7 2" xfId="10346"/>
    <cellStyle name="常规 11 3 8" xfId="10347"/>
    <cellStyle name="常规 2 4 2 2 2 2 2 3" xfId="10348"/>
    <cellStyle name="常规 11 3 8 2" xfId="10349"/>
    <cellStyle name="常规 11 3 9" xfId="10350"/>
    <cellStyle name="常规 6 2 5 5" xfId="10351"/>
    <cellStyle name="常规 11 4" xfId="10352"/>
    <cellStyle name="常规 6 2 5 5 2" xfId="10353"/>
    <cellStyle name="常规 11 4 2" xfId="10354"/>
    <cellStyle name="常规 6 2 5 5 2 2" xfId="10355"/>
    <cellStyle name="常规 4 2 3 2 3 5 3" xfId="10356"/>
    <cellStyle name="常规 11 4 2 2" xfId="10357"/>
    <cellStyle name="常规 11 4 2 2 2 2" xfId="10358"/>
    <cellStyle name="常规 14 3 3 2" xfId="10359"/>
    <cellStyle name="常规 11 4 2 2 3" xfId="10360"/>
    <cellStyle name="常规 11 4 2 3" xfId="10361"/>
    <cellStyle name="常规 11 4 2 3 2 2" xfId="10362"/>
    <cellStyle name="常规 14 3 4 2" xfId="10363"/>
    <cellStyle name="常规 11 4 2 3 3" xfId="10364"/>
    <cellStyle name="常规 11 4 2 4" xfId="10365"/>
    <cellStyle name="常规 11 4 2 4 2" xfId="10366"/>
    <cellStyle name="常规 11 4 2 5" xfId="10367"/>
    <cellStyle name="常规 11 4 2 5 2" xfId="10368"/>
    <cellStyle name="常规 11 4 2 6" xfId="10369"/>
    <cellStyle name="常规 11 4 2 6 2" xfId="10370"/>
    <cellStyle name="常规 11 4 2 7" xfId="10371"/>
    <cellStyle name="常规 2 4 2 2 5 2 2" xfId="10372"/>
    <cellStyle name="常规 6 2 5 5 3" xfId="10373"/>
    <cellStyle name="常规 11 4 3" xfId="10374"/>
    <cellStyle name="常规 6 2 5 2 3 2 3" xfId="10375"/>
    <cellStyle name="常规 11 4 3 2" xfId="10376"/>
    <cellStyle name="常规 11 4 3 3" xfId="10377"/>
    <cellStyle name="常规 11 4 3 4" xfId="10378"/>
    <cellStyle name="常规 2 5 3 2 8 2" xfId="10379"/>
    <cellStyle name="常规 11 4 4" xfId="10380"/>
    <cellStyle name="常规 6 2 5 2 3 3 3" xfId="10381"/>
    <cellStyle name="常规 2 5 3 2 8 2 2" xfId="10382"/>
    <cellStyle name="常规 11 4 4 2" xfId="10383"/>
    <cellStyle name="常规 11 4 4 2 2" xfId="10384"/>
    <cellStyle name="常规 11 4 4 3" xfId="10385"/>
    <cellStyle name="常规 11 4 4 3 2" xfId="10386"/>
    <cellStyle name="常规 21 2 4 5 2 2" xfId="10387"/>
    <cellStyle name="常规 11 4 4 4" xfId="10388"/>
    <cellStyle name="常规 2 5 3 2 8 3" xfId="10389"/>
    <cellStyle name="常规 11 4 5" xfId="10390"/>
    <cellStyle name="常规 11 4 5 2" xfId="10391"/>
    <cellStyle name="常规 11 4 6" xfId="10392"/>
    <cellStyle name="常规 11 4 6 2" xfId="10393"/>
    <cellStyle name="常规 11 4 7" xfId="10394"/>
    <cellStyle name="常规 11 4 7 2" xfId="10395"/>
    <cellStyle name="常规 11 4 8" xfId="10396"/>
    <cellStyle name="常规 6 2 5 6" xfId="10397"/>
    <cellStyle name="常规 11 5" xfId="10398"/>
    <cellStyle name="常规 6 2 5 6 2" xfId="10399"/>
    <cellStyle name="常规 11 5 2" xfId="10400"/>
    <cellStyle name="常规 6 2 5 6 2 2" xfId="10401"/>
    <cellStyle name="常规 4 2 3 2 4 5 3" xfId="10402"/>
    <cellStyle name="常规 11 5 2 2" xfId="10403"/>
    <cellStyle name="常规 11 5 2 2 2" xfId="10404"/>
    <cellStyle name="常规 11 5 2 2 2 2" xfId="10405"/>
    <cellStyle name="常规 15 3 3 2" xfId="10406"/>
    <cellStyle name="常规 20 3 3 2" xfId="10407"/>
    <cellStyle name="常规 11 5 2 2 3" xfId="10408"/>
    <cellStyle name="常规 21 4 2 5 2" xfId="10409"/>
    <cellStyle name="常规 11 5 2 3" xfId="10410"/>
    <cellStyle name="常规 21 4 2 5 2 2" xfId="10411"/>
    <cellStyle name="常规 11 5 2 3 2" xfId="10412"/>
    <cellStyle name="常规 15 3 4 2" xfId="10413"/>
    <cellStyle name="常规 20 3 4 2" xfId="10414"/>
    <cellStyle name="常规 2 2 4 2 2 3 2 2" xfId="10415"/>
    <cellStyle name="常规 11 5 2 3 3" xfId="10416"/>
    <cellStyle name="常规 21 4 2 5 3" xfId="10417"/>
    <cellStyle name="常规 11 5 2 4" xfId="10418"/>
    <cellStyle name="常规 11 5 2 4 2" xfId="10419"/>
    <cellStyle name="常规 2 2 2 2 2 2 2 2 2" xfId="10420"/>
    <cellStyle name="常规 11 5 2 5" xfId="10421"/>
    <cellStyle name="常规 2 2 2 2 2 2 2 2 2 2" xfId="10422"/>
    <cellStyle name="常规 11 5 2 5 2" xfId="10423"/>
    <cellStyle name="常规 2 2 2 2 2 2 2 2 3" xfId="10424"/>
    <cellStyle name="常规 11 5 2 6" xfId="10425"/>
    <cellStyle name="常规 2 2 2 2 2 2 2 2 3 2" xfId="10426"/>
    <cellStyle name="常规 11 5 2 6 2" xfId="10427"/>
    <cellStyle name="常规 27 5 2 2 2" xfId="10428"/>
    <cellStyle name="常规 11 5 2 7" xfId="10429"/>
    <cellStyle name="常规 2 4 2 2 6 2 2" xfId="10430"/>
    <cellStyle name="常规 2 2 2 2 2 2 2 2 4" xfId="10431"/>
    <cellStyle name="常规 6 2 5 6 3" xfId="10432"/>
    <cellStyle name="常规 11 5 3" xfId="10433"/>
    <cellStyle name="常规 11 5 3 2" xfId="10434"/>
    <cellStyle name="常规 11 5 3 2 2" xfId="10435"/>
    <cellStyle name="常规 21 4 2 6 2" xfId="10436"/>
    <cellStyle name="常规 15 3 3 3 2 2 2" xfId="10437"/>
    <cellStyle name="常规 11 5 3 3" xfId="10438"/>
    <cellStyle name="常规 21 4 2 6 2 2" xfId="10439"/>
    <cellStyle name="常规 11 5 3 3 2" xfId="10440"/>
    <cellStyle name="常规 21 4 2 6 3" xfId="10441"/>
    <cellStyle name="常规 11 5 3 4" xfId="10442"/>
    <cellStyle name="常规 2 5 3 2 9 2" xfId="10443"/>
    <cellStyle name="常规 11 5 4" xfId="10444"/>
    <cellStyle name="常规 11 5 4 2" xfId="10445"/>
    <cellStyle name="常规 11 5 4 2 2" xfId="10446"/>
    <cellStyle name="常规 21 4 2 7 2" xfId="10447"/>
    <cellStyle name="常规 11 5 4 3" xfId="10448"/>
    <cellStyle name="常规 11 5 4 3 2" xfId="10449"/>
    <cellStyle name="常规 21 2 4 6 2 2" xfId="10450"/>
    <cellStyle name="常规 11 5 4 4" xfId="10451"/>
    <cellStyle name="常规 11 5 5" xfId="10452"/>
    <cellStyle name="常规 11 5 5 2" xfId="10453"/>
    <cellStyle name="常规 15 4 2 2 3 2 2" xfId="10454"/>
    <cellStyle name="常规 11 5 6" xfId="10455"/>
    <cellStyle name="常规 11 5 6 2" xfId="10456"/>
    <cellStyle name="常规 11 5 7" xfId="10457"/>
    <cellStyle name="常规 11 5 7 2" xfId="10458"/>
    <cellStyle name="常规 11 5 8" xfId="10459"/>
    <cellStyle name="常规 6 2 5 7" xfId="10460"/>
    <cellStyle name="常规 11 6" xfId="10461"/>
    <cellStyle name="常规 6 2 5 7 2" xfId="10462"/>
    <cellStyle name="常规 11 6 2" xfId="10463"/>
    <cellStyle name="常规 6 2 5 7 2 2" xfId="10464"/>
    <cellStyle name="常规 11 6 2 2" xfId="10465"/>
    <cellStyle name="常规 11 6 2 2 2" xfId="10466"/>
    <cellStyle name="常规 3 3 2 2 5 3" xfId="10467"/>
    <cellStyle name="常规 16 3 3 2" xfId="10468"/>
    <cellStyle name="常规 21 3 3 2" xfId="10469"/>
    <cellStyle name="常规 11 6 2 2 3" xfId="10470"/>
    <cellStyle name="常规 16 3 3 3" xfId="10471"/>
    <cellStyle name="常规 21 3 3 3" xfId="10472"/>
    <cellStyle name="常规 11 6 2 2 4" xfId="10473"/>
    <cellStyle name="常规 21 3 3 3 2" xfId="10474"/>
    <cellStyle name="常规 11 6 2 2 4 2" xfId="10475"/>
    <cellStyle name="常规 21 3 3 3 2 2" xfId="10476"/>
    <cellStyle name="常规 11 6 2 2 4 2 2" xfId="10477"/>
    <cellStyle name="常规 21 3 3 3 3" xfId="10478"/>
    <cellStyle name="常规 11 6 2 2 4 3" xfId="10479"/>
    <cellStyle name="常规 5 3 4 2 5 2" xfId="10480"/>
    <cellStyle name="常规 11 6 2 2 5" xfId="10481"/>
    <cellStyle name="常规 3 9 3 2 2 2" xfId="10482"/>
    <cellStyle name="常规 21 3 3 4" xfId="10483"/>
    <cellStyle name="常规 11 6 2 2 5 2" xfId="10484"/>
    <cellStyle name="常规 3 9 3 2 2 2 2" xfId="10485"/>
    <cellStyle name="常规 21 3 3 4 2" xfId="10486"/>
    <cellStyle name="常规 21 3 3 4 2 2" xfId="10487"/>
    <cellStyle name="常规 11 6 2 2 5 2 2" xfId="10488"/>
    <cellStyle name="常规 21 3 3 4 3" xfId="10489"/>
    <cellStyle name="常规 11 6 2 2 5 3" xfId="10490"/>
    <cellStyle name="常规 11 6 2 2 6" xfId="10491"/>
    <cellStyle name="常规 3 9 3 2 2 3" xfId="10492"/>
    <cellStyle name="常规 21 3 3 5" xfId="10493"/>
    <cellStyle name="常规 21 3 3 6" xfId="10494"/>
    <cellStyle name="常规 15 3 3 2 3 2" xfId="10495"/>
    <cellStyle name="常规 11 6 2 2 7" xfId="10496"/>
    <cellStyle name="常规 21 4 3 5 2" xfId="10497"/>
    <cellStyle name="常规 11 6 2 3" xfId="10498"/>
    <cellStyle name="常规 11 6 2 3 2" xfId="10499"/>
    <cellStyle name="常规 3 3 2 2 6 3" xfId="10500"/>
    <cellStyle name="常规 21 4 3 5 2 2" xfId="10501"/>
    <cellStyle name="常规 16 3 4 2" xfId="10502"/>
    <cellStyle name="常规 21 3 4 2" xfId="10503"/>
    <cellStyle name="常规 2 2 4 2 3 3 2 2" xfId="10504"/>
    <cellStyle name="常规 11 6 2 3 3" xfId="10505"/>
    <cellStyle name="常规 21 3 4 2 2" xfId="10506"/>
    <cellStyle name="常规 11 6 2 3 3 2" xfId="10507"/>
    <cellStyle name="常规 21 3 4 2 2 2" xfId="10508"/>
    <cellStyle name="常规 11 6 2 3 3 2 2" xfId="10509"/>
    <cellStyle name="常规 21 3 4 2 3" xfId="10510"/>
    <cellStyle name="常规 11 6 2 3 3 3" xfId="10511"/>
    <cellStyle name="常规 21 3 4 3" xfId="10512"/>
    <cellStyle name="常规 11 6 2 3 4" xfId="10513"/>
    <cellStyle name="常规 21 3 4 3 2" xfId="10514"/>
    <cellStyle name="常规 11 6 2 3 4 2" xfId="10515"/>
    <cellStyle name="常规 21 3 4 3 2 2" xfId="10516"/>
    <cellStyle name="常规 11 6 2 3 4 2 2" xfId="10517"/>
    <cellStyle name="常规 21 3 4 3 3" xfId="10518"/>
    <cellStyle name="常规 11 6 2 3 4 3" xfId="10519"/>
    <cellStyle name="常规 11 6 2 3 5" xfId="10520"/>
    <cellStyle name="常规 3 9 3 2 3 2" xfId="10521"/>
    <cellStyle name="常规 21 3 4 4" xfId="10522"/>
    <cellStyle name="常规 11 6 2 3 5 2" xfId="10523"/>
    <cellStyle name="常规 3 9 3 2 3 2 2" xfId="10524"/>
    <cellStyle name="常规 21 3 4 4 2" xfId="10525"/>
    <cellStyle name="常规 11 6 2 3 6" xfId="10526"/>
    <cellStyle name="常规 3 9 3 2 3 3" xfId="10527"/>
    <cellStyle name="常规 21 3 4 5" xfId="10528"/>
    <cellStyle name="常规 21 4 3 5 3" xfId="10529"/>
    <cellStyle name="常规 11 6 2 4" xfId="10530"/>
    <cellStyle name="常规 11 6 2 4 2" xfId="10531"/>
    <cellStyle name="常规 3 3 2 2 7 3" xfId="10532"/>
    <cellStyle name="常规 16 3 5 2" xfId="10533"/>
    <cellStyle name="常规 21 3 5 2" xfId="10534"/>
    <cellStyle name="常规 11 6 2 4 3" xfId="10535"/>
    <cellStyle name="常规 2 2 2 2 2 2 3 2 2" xfId="10536"/>
    <cellStyle name="常规 11 6 2 5" xfId="10537"/>
    <cellStyle name="常规 16 3 6 2" xfId="10538"/>
    <cellStyle name="常规 21 3 6 2" xfId="10539"/>
    <cellStyle name="常规 11 6 2 5 3" xfId="10540"/>
    <cellStyle name="常规 39 2 2 6 2" xfId="10541"/>
    <cellStyle name="常规 2 2 2 2 2 2 3 2 3" xfId="10542"/>
    <cellStyle name="常规 11 6 2 6" xfId="10543"/>
    <cellStyle name="常规 11 6 2 6 2 2" xfId="10544"/>
    <cellStyle name="常规 21 3 7 2" xfId="10545"/>
    <cellStyle name="常规 11 6 2 6 3" xfId="10546"/>
    <cellStyle name="常规 27 5 3 2 2" xfId="10547"/>
    <cellStyle name="常规 11 6 2 7" xfId="10548"/>
    <cellStyle name="常规 2 4 2 2 7 2 2" xfId="10549"/>
    <cellStyle name="常规 6 5 2 7 2" xfId="10550"/>
    <cellStyle name="常规 11 6 2 8" xfId="10551"/>
    <cellStyle name="常规 5 2 3 3 2 5 2" xfId="10552"/>
    <cellStyle name="常规 6 2 5 7 3" xfId="10553"/>
    <cellStyle name="常规 11 6 3" xfId="10554"/>
    <cellStyle name="常规 11 6 3 2" xfId="10555"/>
    <cellStyle name="常规 11 6 3 2 2" xfId="10556"/>
    <cellStyle name="常规 3 3 2 3 5 3" xfId="10557"/>
    <cellStyle name="常规 16 4 3 2" xfId="10558"/>
    <cellStyle name="常规 21 4 3 2" xfId="10559"/>
    <cellStyle name="常规 11 6 3 2 3" xfId="10560"/>
    <cellStyle name="常规 21 4 3 6 2" xfId="10561"/>
    <cellStyle name="常规 15 3 3 3 3 2 2" xfId="10562"/>
    <cellStyle name="常规 11 6 3 3" xfId="10563"/>
    <cellStyle name="常规 11 6 3 3 2" xfId="10564"/>
    <cellStyle name="常规 3 3 2 3 6 3" xfId="10565"/>
    <cellStyle name="常规 11 6 3 3 2 2" xfId="10566"/>
    <cellStyle name="常规 21 4 4 2" xfId="10567"/>
    <cellStyle name="常规 2 2 4 2 3 4 2 2" xfId="10568"/>
    <cellStyle name="常规 11 6 3 3 3" xfId="10569"/>
    <cellStyle name="常规 11 6 3 4" xfId="10570"/>
    <cellStyle name="常规 11 6 3 4 2" xfId="10571"/>
    <cellStyle name="常规 3 3 2 3 7 3" xfId="10572"/>
    <cellStyle name="常规 11 6 3 4 2 2" xfId="10573"/>
    <cellStyle name="常规 21 4 5 2" xfId="10574"/>
    <cellStyle name="常规 11 6 3 4 3" xfId="10575"/>
    <cellStyle name="常规 2 2 2 2 2 2 3 3 2" xfId="10576"/>
    <cellStyle name="常规 11 6 3 5" xfId="10577"/>
    <cellStyle name="常规 11 6 3 5 2 2" xfId="10578"/>
    <cellStyle name="常规 21 4 6 2" xfId="10579"/>
    <cellStyle name="常规 11 6 3 5 3" xfId="10580"/>
    <cellStyle name="常规 2 2 2 2 2 2 3 3 3" xfId="10581"/>
    <cellStyle name="常规 11 6 3 6" xfId="10582"/>
    <cellStyle name="常规 3 7 4 4 2 2" xfId="10583"/>
    <cellStyle name="常规 3 13 3 2 2" xfId="10584"/>
    <cellStyle name="常规 11 6 3 7" xfId="10585"/>
    <cellStyle name="常规 11 6 4" xfId="10586"/>
    <cellStyle name="常规 11 6 4 2" xfId="10587"/>
    <cellStyle name="常规 11 6 4 2 2" xfId="10588"/>
    <cellStyle name="常规 3 3 2 4 5 3" xfId="10589"/>
    <cellStyle name="常规 5 2 2 3 7 3" xfId="10590"/>
    <cellStyle name="常规 28 2 2 5 3" xfId="10591"/>
    <cellStyle name="常规 33 2 2 5 3" xfId="10592"/>
    <cellStyle name="常规 11 6 4 2 2 2" xfId="10593"/>
    <cellStyle name="常规 16 5 3 2" xfId="10594"/>
    <cellStyle name="常规 21 5 3 2" xfId="10595"/>
    <cellStyle name="常规 11 6 4 2 3" xfId="10596"/>
    <cellStyle name="常规 11 6 4 3" xfId="10597"/>
    <cellStyle name="常规 11 6 4 3 2" xfId="10598"/>
    <cellStyle name="常规 3 3 2 4 6 3" xfId="10599"/>
    <cellStyle name="常规 11 6 4 3 2 2" xfId="10600"/>
    <cellStyle name="常规 21 5 4 2" xfId="10601"/>
    <cellStyle name="常规 2 2 4 2 3 5 2 2" xfId="10602"/>
    <cellStyle name="常规 11 6 4 3 3" xfId="10603"/>
    <cellStyle name="常规 11 6 4 4" xfId="10604"/>
    <cellStyle name="常规 11 6 4 4 2" xfId="10605"/>
    <cellStyle name="常规 21 5 5 2" xfId="10606"/>
    <cellStyle name="常规 11 6 4 4 3" xfId="10607"/>
    <cellStyle name="常规 2 2 2 2 2 2 3 4 2" xfId="10608"/>
    <cellStyle name="常规 11 6 4 5" xfId="10609"/>
    <cellStyle name="常规 2 2 2 2 2 2 3 4 2 2" xfId="10610"/>
    <cellStyle name="常规 11 6 4 5 2" xfId="10611"/>
    <cellStyle name="常规 2 2 2 2 2 2 3 4 3" xfId="10612"/>
    <cellStyle name="常规 11 6 4 6" xfId="10613"/>
    <cellStyle name="常规 11 6 5" xfId="10614"/>
    <cellStyle name="常规 11 6 5 2" xfId="10615"/>
    <cellStyle name="常规 11 6 5 2 2" xfId="10616"/>
    <cellStyle name="常规 3 3 2 5 5 3" xfId="10617"/>
    <cellStyle name="常规 11 6 5 3" xfId="10618"/>
    <cellStyle name="常规 11 6 6" xfId="10619"/>
    <cellStyle name="常规 11 6 6 2" xfId="10620"/>
    <cellStyle name="常规 11 6 6 2 2" xfId="10621"/>
    <cellStyle name="常规 3 3 2 6 5 3" xfId="10622"/>
    <cellStyle name="常规 11 6 6 3" xfId="10623"/>
    <cellStyle name="常规 11 6 7" xfId="10624"/>
    <cellStyle name="常规 11 6 7 2" xfId="10625"/>
    <cellStyle name="常规 11 6 7 2 2" xfId="10626"/>
    <cellStyle name="常规 11 6 7 3" xfId="10627"/>
    <cellStyle name="常规 11 6 8" xfId="10628"/>
    <cellStyle name="常规 11 6 8 2" xfId="10629"/>
    <cellStyle name="常规 11 6 9" xfId="10630"/>
    <cellStyle name="常规 6 2 5 8" xfId="10631"/>
    <cellStyle name="常规 11 7" xfId="10632"/>
    <cellStyle name="常规 6 2 5 8 2" xfId="10633"/>
    <cellStyle name="常规 2 2 2 2 2 10" xfId="10634"/>
    <cellStyle name="常规 11 7 2" xfId="10635"/>
    <cellStyle name="常规 11 7 2 2 2" xfId="10636"/>
    <cellStyle name="常规 3 3 3 2 5 3" xfId="10637"/>
    <cellStyle name="常规 21 4 4 5 2" xfId="10638"/>
    <cellStyle name="常规 11 7 2 3" xfId="10639"/>
    <cellStyle name="常规 11 7 3" xfId="10640"/>
    <cellStyle name="常规 11 7 3 2" xfId="10641"/>
    <cellStyle name="常规 11 7 3 2 2" xfId="10642"/>
    <cellStyle name="常规 3 3 3 3 5 3" xfId="10643"/>
    <cellStyle name="常规 21 4 4 6 2" xfId="10644"/>
    <cellStyle name="常规 15 3 3 3 4 2 2" xfId="10645"/>
    <cellStyle name="常规 11 7 3 3" xfId="10646"/>
    <cellStyle name="常规 11 7 4" xfId="10647"/>
    <cellStyle name="常规 11 7 4 2" xfId="10648"/>
    <cellStyle name="常规 7 2 3 6 4 2 2" xfId="10649"/>
    <cellStyle name="常规 11 7 5" xfId="10650"/>
    <cellStyle name="常规 11 7 5 2" xfId="10651"/>
    <cellStyle name="常规 11 7 6" xfId="10652"/>
    <cellStyle name="常规 11 7 6 2" xfId="10653"/>
    <cellStyle name="常规 6 2 5 9" xfId="10654"/>
    <cellStyle name="常规 11 8" xfId="10655"/>
    <cellStyle name="常规 11 8 2" xfId="10656"/>
    <cellStyle name="常规 11 8 2 2" xfId="10657"/>
    <cellStyle name="常规 11 8 3" xfId="10658"/>
    <cellStyle name="常规 11 8 3 2" xfId="10659"/>
    <cellStyle name="常规 11 8 4" xfId="10660"/>
    <cellStyle name="常规 11 9" xfId="10661"/>
    <cellStyle name="常规 11 9 2" xfId="10662"/>
    <cellStyle name="常规 11 9 2 2" xfId="10663"/>
    <cellStyle name="常规 11 9 3" xfId="10664"/>
    <cellStyle name="常规 11 9 3 2" xfId="10665"/>
    <cellStyle name="常规 19 3 5" xfId="10666"/>
    <cellStyle name="常规 24 3 5" xfId="10667"/>
    <cellStyle name="常规 11 9 3 2 2" xfId="10668"/>
    <cellStyle name="常规 11 9 3 3" xfId="10669"/>
    <cellStyle name="常规 11 9 4" xfId="10670"/>
    <cellStyle name="常规 11 9 4 2" xfId="10671"/>
    <cellStyle name="常规 25 3 5" xfId="10672"/>
    <cellStyle name="常规 30 3 5" xfId="10673"/>
    <cellStyle name="常规 11 9 4 2 2" xfId="10674"/>
    <cellStyle name="常规 11 9 4 3" xfId="10675"/>
    <cellStyle name="常规 11 9 5" xfId="10676"/>
    <cellStyle name="常规 11 9 5 2" xfId="10677"/>
    <cellStyle name="常规 11 9 6" xfId="10678"/>
    <cellStyle name="常规 12" xfId="10679"/>
    <cellStyle name="常规 6 2 2 2 2 7 3" xfId="10680"/>
    <cellStyle name="常规 12 10" xfId="10681"/>
    <cellStyle name="常规 12 11" xfId="10682"/>
    <cellStyle name="常规 6 2 6 3" xfId="10683"/>
    <cellStyle name="常规 6 3 3 3 4 6" xfId="10684"/>
    <cellStyle name="常规 12 2" xfId="10685"/>
    <cellStyle name="常规 6 2 6 3 2" xfId="10686"/>
    <cellStyle name="常规 12 2 2" xfId="10687"/>
    <cellStyle name="常规 6 9 3 2 6 3" xfId="10688"/>
    <cellStyle name="常规 6 2 6 3 2 2" xfId="10689"/>
    <cellStyle name="常规 12 2 2 2" xfId="10690"/>
    <cellStyle name="常规 6 2 6 3 2 2 2" xfId="10691"/>
    <cellStyle name="常规 12 2 2 2 2" xfId="10692"/>
    <cellStyle name="常规 12 2 2 2 2 2" xfId="10693"/>
    <cellStyle name="常规 2 2 3 2 4 4" xfId="10694"/>
    <cellStyle name="常规 58 3 4 3" xfId="10695"/>
    <cellStyle name="常规 12 2 2 2 2 2 2" xfId="10696"/>
    <cellStyle name="常规 2 2 3 2 4 4 2" xfId="10697"/>
    <cellStyle name="常规 12 3 2 3 4" xfId="10698"/>
    <cellStyle name="常规 12 2 2 2 2 3" xfId="10699"/>
    <cellStyle name="常规 2 2 3 2 4 5" xfId="10700"/>
    <cellStyle name="常规 57 3 3 2" xfId="10701"/>
    <cellStyle name="常规 12 2 2 2 3" xfId="10702"/>
    <cellStyle name="常规 57 3 3 2 2" xfId="10703"/>
    <cellStyle name="常规 3 2 5 2 6" xfId="10704"/>
    <cellStyle name="常规 12 2 2 2 3 2" xfId="10705"/>
    <cellStyle name="常规 2 2 3 2 5 4" xfId="10706"/>
    <cellStyle name="常规 58 4 4 3" xfId="10707"/>
    <cellStyle name="常规 3 2 5 2 6 2" xfId="10708"/>
    <cellStyle name="常规 12 2 2 2 3 2 2" xfId="10709"/>
    <cellStyle name="常规 2 2 3 2 5 4 2" xfId="10710"/>
    <cellStyle name="常规 3 2 5 2 7" xfId="10711"/>
    <cellStyle name="常规 12 2 2 2 3 3" xfId="10712"/>
    <cellStyle name="常规 2 2 3 2 5 5" xfId="10713"/>
    <cellStyle name="常规 6 11 3 2" xfId="10714"/>
    <cellStyle name="常规 57 3 3 3" xfId="10715"/>
    <cellStyle name="常规 12 2 2 2 4" xfId="10716"/>
    <cellStyle name="常规 6 11 3 2 2" xfId="10717"/>
    <cellStyle name="常规 3 2 5 3 6" xfId="10718"/>
    <cellStyle name="常规 12 2 2 2 4 2" xfId="10719"/>
    <cellStyle name="常规 2 2 3 2 6 4" xfId="10720"/>
    <cellStyle name="常规 6 11 3 3" xfId="10721"/>
    <cellStyle name="常规 12 2 2 2 5" xfId="10722"/>
    <cellStyle name="常规 6 11 3 3 2" xfId="10723"/>
    <cellStyle name="常规 3 2 5 4 6" xfId="10724"/>
    <cellStyle name="常规 12 2 2 2 5 2" xfId="10725"/>
    <cellStyle name="常规 6 11 3 4" xfId="10726"/>
    <cellStyle name="常规 12 2 2 2 6" xfId="10727"/>
    <cellStyle name="常规 6 11 3 4 2" xfId="10728"/>
    <cellStyle name="常规 12 2 2 2 6 2" xfId="10729"/>
    <cellStyle name="常规 6 11 3 5" xfId="10730"/>
    <cellStyle name="常规 12 2 2 2 7" xfId="10731"/>
    <cellStyle name="常规 6 2 6 3 2 3" xfId="10732"/>
    <cellStyle name="常规 12 2 2 3" xfId="10733"/>
    <cellStyle name="常规 5 2 5 2 2 2 2 2" xfId="10734"/>
    <cellStyle name="常规 3 2 3 2 2 6 2 2" xfId="10735"/>
    <cellStyle name="常规 12 2 2 3 2" xfId="10736"/>
    <cellStyle name="常规 12 2 2 3 2 2" xfId="10737"/>
    <cellStyle name="常规 2 2 3 3 4 4" xfId="10738"/>
    <cellStyle name="常规 57 3 4 2" xfId="10739"/>
    <cellStyle name="常规 12 2 2 3 3" xfId="10740"/>
    <cellStyle name="常规 2 5 4 3 7 2 2" xfId="10741"/>
    <cellStyle name="常规 57 3 4 2 2" xfId="10742"/>
    <cellStyle name="常规 3 2 6 2 6" xfId="10743"/>
    <cellStyle name="常规 12 2 2 3 3 2" xfId="10744"/>
    <cellStyle name="常规 2 2 3 3 5 4" xfId="10745"/>
    <cellStyle name="常规 6 11 4 2" xfId="10746"/>
    <cellStyle name="常规 57 3 4 3" xfId="10747"/>
    <cellStyle name="常规 12 2 2 3 4" xfId="10748"/>
    <cellStyle name="常规 2 5 4 3 7 2 3" xfId="10749"/>
    <cellStyle name="常规 12 2 2 4" xfId="10750"/>
    <cellStyle name="常规 12 2 2 4 2" xfId="10751"/>
    <cellStyle name="常规 12 2 2 4 2 2" xfId="10752"/>
    <cellStyle name="常规 2 2 3 4 4 4" xfId="10753"/>
    <cellStyle name="常规 57 3 5 2" xfId="10754"/>
    <cellStyle name="常规 12 2 2 4 3" xfId="10755"/>
    <cellStyle name="常规 12 2 2 4 3 2" xfId="10756"/>
    <cellStyle name="常规 6 11 5 2" xfId="10757"/>
    <cellStyle name="常规 12 2 2 4 4" xfId="10758"/>
    <cellStyle name="常规 12 2 2 5" xfId="10759"/>
    <cellStyle name="常规 4 2 5 2 3 4 2 2" xfId="10760"/>
    <cellStyle name="常规 12 2 2 5 2" xfId="10761"/>
    <cellStyle name="常规 12 2 2 6" xfId="10762"/>
    <cellStyle name="常规 12 2 2 6 2" xfId="10763"/>
    <cellStyle name="常规 12 2 2 7" xfId="10764"/>
    <cellStyle name="常规 2 4 2 3 3 2 2" xfId="10765"/>
    <cellStyle name="常规 12 2 2 7 2" xfId="10766"/>
    <cellStyle name="常规 6 2 6 3 3" xfId="10767"/>
    <cellStyle name="常规 12 2 3" xfId="10768"/>
    <cellStyle name="常规 6 2 6 3 3 2" xfId="10769"/>
    <cellStyle name="常规 12 2 3 2" xfId="10770"/>
    <cellStyle name="常规 6 2 6 3 3 2 2" xfId="10771"/>
    <cellStyle name="常规 12 2 3 2 2" xfId="10772"/>
    <cellStyle name="常规 12 2 3 2 2 2" xfId="10773"/>
    <cellStyle name="常规 2 2 4 2 4 4" xfId="10774"/>
    <cellStyle name="常规 57 4 3 2" xfId="10775"/>
    <cellStyle name="常规 12 2 3 2 3" xfId="10776"/>
    <cellStyle name="常规 6 2 6 3 3 3" xfId="10777"/>
    <cellStyle name="常规 12 2 3 3" xfId="10778"/>
    <cellStyle name="常规 12 2 3 3 2" xfId="10779"/>
    <cellStyle name="常规 12 2 3 3 2 2" xfId="10780"/>
    <cellStyle name="常规 2 2 4 3 4 4" xfId="10781"/>
    <cellStyle name="常规 57 4 4 2" xfId="10782"/>
    <cellStyle name="常规 12 2 3 3 3" xfId="10783"/>
    <cellStyle name="常规 12 2 3 4" xfId="10784"/>
    <cellStyle name="常规 12 2 3 4 2" xfId="10785"/>
    <cellStyle name="常规 12 2 3 5" xfId="10786"/>
    <cellStyle name="常规 12 2 3 5 2" xfId="10787"/>
    <cellStyle name="常规 12 2 3 6" xfId="10788"/>
    <cellStyle name="常规 12 2 3 6 2" xfId="10789"/>
    <cellStyle name="常规 12 2 3 7" xfId="10790"/>
    <cellStyle name="常规 2 4 2 3 3 3 2" xfId="10791"/>
    <cellStyle name="常规 6 2 6 3 4" xfId="10792"/>
    <cellStyle name="常规 3 2 3 4 3 2 2 2" xfId="10793"/>
    <cellStyle name="常规 2 5 3 3 6 2" xfId="10794"/>
    <cellStyle name="常规 12 2 4" xfId="10795"/>
    <cellStyle name="常规 6 2 6 3 4 2" xfId="10796"/>
    <cellStyle name="常规 12 2 4 2" xfId="10797"/>
    <cellStyle name="常规 12 2 4 2 2" xfId="10798"/>
    <cellStyle name="常规 12 2 4 3" xfId="10799"/>
    <cellStyle name="常规 12 2 4 3 2" xfId="10800"/>
    <cellStyle name="常规 21 2 5 3 2 2" xfId="10801"/>
    <cellStyle name="常规 12 2 4 4" xfId="10802"/>
    <cellStyle name="常规 6 2 6 3 5" xfId="10803"/>
    <cellStyle name="常规 12 2 5" xfId="10804"/>
    <cellStyle name="常规 12 2 5 2" xfId="10805"/>
    <cellStyle name="常规 12 2 5 2 2" xfId="10806"/>
    <cellStyle name="常规 12 2 5 3" xfId="10807"/>
    <cellStyle name="常规 12 2 5 3 2" xfId="10808"/>
    <cellStyle name="常规 12 2 5 4" xfId="10809"/>
    <cellStyle name="常规 2 2 3 4 4 4 2 2" xfId="10810"/>
    <cellStyle name="常规 12 2 6" xfId="10811"/>
    <cellStyle name="常规 12 2 6 2" xfId="10812"/>
    <cellStyle name="常规 12 2 7" xfId="10813"/>
    <cellStyle name="常规 12 2 7 2" xfId="10814"/>
    <cellStyle name="常规 12 2 8" xfId="10815"/>
    <cellStyle name="常规 12 2 8 2" xfId="10816"/>
    <cellStyle name="常规 12 2 9" xfId="10817"/>
    <cellStyle name="常规 6 2 6 4" xfId="10818"/>
    <cellStyle name="常规 12 3" xfId="10819"/>
    <cellStyle name="常规 6 2 6 4 2" xfId="10820"/>
    <cellStyle name="常规 12 3 2" xfId="10821"/>
    <cellStyle name="常规 12 3 2 2 2 2" xfId="10822"/>
    <cellStyle name="常规 2 3 3 2 4 4" xfId="10823"/>
    <cellStyle name="常规 6 13 6" xfId="10824"/>
    <cellStyle name="常规 6 11 2 2 4" xfId="10825"/>
    <cellStyle name="常规 12 3 2 2 2 2 2" xfId="10826"/>
    <cellStyle name="常规 2 3 3 2 4 4 2" xfId="10827"/>
    <cellStyle name="常规 12 3 2 2 2 3" xfId="10828"/>
    <cellStyle name="常规 2 3 3 2 4 5" xfId="10829"/>
    <cellStyle name="常规 58 3 3 2" xfId="10830"/>
    <cellStyle name="常规 12 3 2 2 3" xfId="10831"/>
    <cellStyle name="常规 58 3 3 2 2" xfId="10832"/>
    <cellStyle name="常规 4 2 5 2 6" xfId="10833"/>
    <cellStyle name="常规 2 8 4 2 3" xfId="10834"/>
    <cellStyle name="输入 2 4 2 3" xfId="10835"/>
    <cellStyle name="常规 12 3 2 2 3 2" xfId="10836"/>
    <cellStyle name="常规 4 2 5 2 6 2" xfId="10837"/>
    <cellStyle name="常规 2 2 3 2 6 6" xfId="10838"/>
    <cellStyle name="常规 12 3 2 2 3 2 2" xfId="10839"/>
    <cellStyle name="常规 4 2 5 2 7" xfId="10840"/>
    <cellStyle name="常规 12 3 2 2 3 3" xfId="10841"/>
    <cellStyle name="常规 58 3 3 3" xfId="10842"/>
    <cellStyle name="常规 2 2 3 2 4 3 2" xfId="10843"/>
    <cellStyle name="常规 12 3 2 2 4" xfId="10844"/>
    <cellStyle name="常规 4 2 5 3 6" xfId="10845"/>
    <cellStyle name="常规 2 8 4 3 3" xfId="10846"/>
    <cellStyle name="常规 2 2 3 2 4 3 2 2" xfId="10847"/>
    <cellStyle name="输入 2 4 3 3" xfId="10848"/>
    <cellStyle name="常规 12 3 2 2 4 2" xfId="10849"/>
    <cellStyle name="常规 2 2 3 2 4 3 3" xfId="10850"/>
    <cellStyle name="常规 12 3 2 2 5" xfId="10851"/>
    <cellStyle name="常规 4 2 5 4 6" xfId="10852"/>
    <cellStyle name="常规 2 8 4 4 3" xfId="10853"/>
    <cellStyle name="常规 2 2 3 2 4 3 3 2" xfId="10854"/>
    <cellStyle name="输入 2 4 4 3" xfId="10855"/>
    <cellStyle name="常规 12 3 2 2 5 2" xfId="10856"/>
    <cellStyle name="常规 2 2 3 2 4 3 4" xfId="10857"/>
    <cellStyle name="常规 12 3 2 2 6" xfId="10858"/>
    <cellStyle name="常规 2 8 4 5 3" xfId="10859"/>
    <cellStyle name="常规 2 2 3 2 4 3 4 2" xfId="10860"/>
    <cellStyle name="常规 12 3 2 2 6 2" xfId="10861"/>
    <cellStyle name="常规 4 2 2 2 2 2 5 2" xfId="10862"/>
    <cellStyle name="常规 6 5 2 2 2 2 2 4 2 2" xfId="10863"/>
    <cellStyle name="常规 2 2 3 2 4 3 5" xfId="10864"/>
    <cellStyle name="常规 12 3 2 2 7" xfId="10865"/>
    <cellStyle name="常规 12 3 2 3 2 2" xfId="10866"/>
    <cellStyle name="常规 2 3 3 3 4 4" xfId="10867"/>
    <cellStyle name="常规 58 3 4 2" xfId="10868"/>
    <cellStyle name="常规 12 3 2 3 3" xfId="10869"/>
    <cellStyle name="常规 58 3 4 2 2" xfId="10870"/>
    <cellStyle name="常规 4 2 6 2 6" xfId="10871"/>
    <cellStyle name="常规 2 8 5 2 3" xfId="10872"/>
    <cellStyle name="输入 2 5 2 3" xfId="10873"/>
    <cellStyle name="常规 12 3 2 3 3 2" xfId="10874"/>
    <cellStyle name="常规 12 3 2 4 2 2" xfId="10875"/>
    <cellStyle name="常规 2 3 3 4 4 4" xfId="10876"/>
    <cellStyle name="常规 58 3 5 2" xfId="10877"/>
    <cellStyle name="常规 12 3 2 4 3" xfId="10878"/>
    <cellStyle name="常规 2 8 6 2 3" xfId="10879"/>
    <cellStyle name="常规 12 3 2 4 3 2" xfId="10880"/>
    <cellStyle name="常规 2 3 3 4 5 4" xfId="10881"/>
    <cellStyle name="常规 2 2 3 2 4 5 2" xfId="10882"/>
    <cellStyle name="常规 12 3 2 4 4" xfId="10883"/>
    <cellStyle name="常规 12 3 2 5" xfId="10884"/>
    <cellStyle name="常规 12 3 2 5 2" xfId="10885"/>
    <cellStyle name="常规 12 3 2 6" xfId="10886"/>
    <cellStyle name="常规 12 3 2 6 2" xfId="10887"/>
    <cellStyle name="常规 12 3 2 7" xfId="10888"/>
    <cellStyle name="常规 2 4 2 3 4 2 2" xfId="10889"/>
    <cellStyle name="常规 12 3 2 7 2" xfId="10890"/>
    <cellStyle name="常规 6 2 6 4 3" xfId="10891"/>
    <cellStyle name="常规 12 3 3" xfId="10892"/>
    <cellStyle name="常规 12 3 3 3 2 2" xfId="10893"/>
    <cellStyle name="常规 2 3 4 3 4 4" xfId="10894"/>
    <cellStyle name="常规 58 4 4 2" xfId="10895"/>
    <cellStyle name="常规 12 3 3 3 3" xfId="10896"/>
    <cellStyle name="常规 12 3 3 6 2" xfId="10897"/>
    <cellStyle name="常规 12 3 4" xfId="10898"/>
    <cellStyle name="常规 12 3 4 3 2" xfId="10899"/>
    <cellStyle name="常规 12 3 4 4" xfId="10900"/>
    <cellStyle name="常规 12 3 5" xfId="10901"/>
    <cellStyle name="常规 12 3 5 3 2" xfId="10902"/>
    <cellStyle name="常规 12 3 5 4" xfId="10903"/>
    <cellStyle name="常规 12 3 6" xfId="10904"/>
    <cellStyle name="常规 12 3 6 2" xfId="10905"/>
    <cellStyle name="常规 12 3 7" xfId="10906"/>
    <cellStyle name="常规 2 2 5 10" xfId="10907"/>
    <cellStyle name="常规 12 3 8" xfId="10908"/>
    <cellStyle name="常规 12 3 8 2" xfId="10909"/>
    <cellStyle name="常规 12 3 9" xfId="10910"/>
    <cellStyle name="常规 6 2 6 5" xfId="10911"/>
    <cellStyle name="常规 3 3 2 5 2 2 2" xfId="10912"/>
    <cellStyle name="常规 12 4" xfId="10913"/>
    <cellStyle name="常规 6 2 6 5 2" xfId="10914"/>
    <cellStyle name="常规 12 4 2" xfId="10915"/>
    <cellStyle name="常规 6 2 6 5 2 2" xfId="10916"/>
    <cellStyle name="常规 12 4 2 2" xfId="10917"/>
    <cellStyle name="常规 2 3 4 4 3 9" xfId="10918"/>
    <cellStyle name="常规 12 4 2 2 2" xfId="10919"/>
    <cellStyle name="常规 12 4 2 2 2 2" xfId="10920"/>
    <cellStyle name="常规 2 4 3 2 4 4" xfId="10921"/>
    <cellStyle name="常规 6 6 2 2 3 5 2" xfId="10922"/>
    <cellStyle name="常规 59 3 3 2" xfId="10923"/>
    <cellStyle name="常规 12 4 2 2 3" xfId="10924"/>
    <cellStyle name="常规 12 4 2 3" xfId="10925"/>
    <cellStyle name="常规 12 4 2 3 2" xfId="10926"/>
    <cellStyle name="常规 6 6 2 2 3 6 2" xfId="10927"/>
    <cellStyle name="常规 59 3 4 2" xfId="10928"/>
    <cellStyle name="常规 12 4 2 3 3" xfId="10929"/>
    <cellStyle name="常规 12 4 2 4" xfId="10930"/>
    <cellStyle name="常规 12 4 2 4 2" xfId="10931"/>
    <cellStyle name="常规 12 4 2 5" xfId="10932"/>
    <cellStyle name="常规 12 4 2 5 2" xfId="10933"/>
    <cellStyle name="常规 12 4 2 6" xfId="10934"/>
    <cellStyle name="常规 12 4 2 6 2" xfId="10935"/>
    <cellStyle name="常规 12 4 2 7" xfId="10936"/>
    <cellStyle name="常规 2 4 2 3 5 2 2" xfId="10937"/>
    <cellStyle name="常规 6 2 6 5 3" xfId="10938"/>
    <cellStyle name="常规 12 4 3" xfId="10939"/>
    <cellStyle name="常规 12 4 3 2 2" xfId="10940"/>
    <cellStyle name="常规 12 4 3 3" xfId="10941"/>
    <cellStyle name="常规 12 4 3 3 2" xfId="10942"/>
    <cellStyle name="常规 12 4 3 4" xfId="10943"/>
    <cellStyle name="常规 12 4 4" xfId="10944"/>
    <cellStyle name="常规 12 4 4 2 2" xfId="10945"/>
    <cellStyle name="常规 57 2 2 2 2 2" xfId="10946"/>
    <cellStyle name="常规 12 4 4 3" xfId="10947"/>
    <cellStyle name="常规 12 4 4 3 2" xfId="10948"/>
    <cellStyle name="常规 12 4 4 4" xfId="10949"/>
    <cellStyle name="常规 12 4 5" xfId="10950"/>
    <cellStyle name="常规 12 4 5 2" xfId="10951"/>
    <cellStyle name="常规 12 4 6" xfId="10952"/>
    <cellStyle name="常规 12 4 6 2" xfId="10953"/>
    <cellStyle name="常规 12 4 7" xfId="10954"/>
    <cellStyle name="常规 12 4 7 2" xfId="10955"/>
    <cellStyle name="常规 12 4 8" xfId="10956"/>
    <cellStyle name="常规 6 2 6 6" xfId="10957"/>
    <cellStyle name="常规 12 5" xfId="10958"/>
    <cellStyle name="常规 6 2 6 6 2" xfId="10959"/>
    <cellStyle name="常规 12 5 2" xfId="10960"/>
    <cellStyle name="常规 6 2 6 6 2 2" xfId="10961"/>
    <cellStyle name="常规 12 5 2 2" xfId="10962"/>
    <cellStyle name="常规 12 5 2 2 2" xfId="10963"/>
    <cellStyle name="常规 12 5 2 3" xfId="10964"/>
    <cellStyle name="常规 6 2 6 6 3" xfId="10965"/>
    <cellStyle name="常规 12 5 3" xfId="10966"/>
    <cellStyle name="常规 12 5 3 2" xfId="10967"/>
    <cellStyle name="常规 5 2 10 3" xfId="10968"/>
    <cellStyle name="常规 12 5 3 2 2" xfId="10969"/>
    <cellStyle name="常规 12 5 3 3" xfId="10970"/>
    <cellStyle name="常规 12 5 4" xfId="10971"/>
    <cellStyle name="常规 12 5 4 2" xfId="10972"/>
    <cellStyle name="常规 12 5 5" xfId="10973"/>
    <cellStyle name="常规 15 4 2 2 4 2 2" xfId="10974"/>
    <cellStyle name="常规 12 5 6" xfId="10975"/>
    <cellStyle name="常规 12 5 7" xfId="10976"/>
    <cellStyle name="常规 6 2 6 7" xfId="10977"/>
    <cellStyle name="常规 12 6" xfId="10978"/>
    <cellStyle name="常规 6 2 6 7 2" xfId="10979"/>
    <cellStyle name="常规 12 6 2" xfId="10980"/>
    <cellStyle name="常规 6 2 6 7 2 2" xfId="10981"/>
    <cellStyle name="常规 12 6 2 2" xfId="10982"/>
    <cellStyle name="常规 6 7 2 10" xfId="10983"/>
    <cellStyle name="常规 6 2 6 7 3" xfId="10984"/>
    <cellStyle name="常规 12 6 3" xfId="10985"/>
    <cellStyle name="常规 6 7 2 10 2" xfId="10986"/>
    <cellStyle name="常规 12 6 3 2" xfId="10987"/>
    <cellStyle name="常规 6 7 2 11" xfId="10988"/>
    <cellStyle name="常规 12 6 4" xfId="10989"/>
    <cellStyle name="常规 6 2 6 8" xfId="10990"/>
    <cellStyle name="常规 12 7" xfId="10991"/>
    <cellStyle name="常规 6 2 6 8 2" xfId="10992"/>
    <cellStyle name="常规 12 7 2" xfId="10993"/>
    <cellStyle name="常规 12 7 2 2" xfId="10994"/>
    <cellStyle name="常规 12 7 3" xfId="10995"/>
    <cellStyle name="常规 12 7 3 2" xfId="10996"/>
    <cellStyle name="常规 12 7 4" xfId="10997"/>
    <cellStyle name="常规 6 2 6 9" xfId="10998"/>
    <cellStyle name="常规 12 8" xfId="10999"/>
    <cellStyle name="常规 12 8 2" xfId="11000"/>
    <cellStyle name="常规 12 9" xfId="11001"/>
    <cellStyle name="常规 12 9 2" xfId="11002"/>
    <cellStyle name="常规 6 5 3 3 2 2 5" xfId="11003"/>
    <cellStyle name="常规 6 9 4 3 2" xfId="11004"/>
    <cellStyle name="常规 13" xfId="11005"/>
    <cellStyle name="常规 13 10 2" xfId="11006"/>
    <cellStyle name="常规 6 2 7 3" xfId="11007"/>
    <cellStyle name="常规 6 9 4 3 2 2" xfId="11008"/>
    <cellStyle name="常规 13 2" xfId="11009"/>
    <cellStyle name="常规 6 2 7 3 2" xfId="11010"/>
    <cellStyle name="常规 6 9 4 3 2 2 2" xfId="11011"/>
    <cellStyle name="常规 13 2 2" xfId="11012"/>
    <cellStyle name="常规 6 2 7 3 2 2" xfId="11013"/>
    <cellStyle name="常规 13 2 2 2" xfId="11014"/>
    <cellStyle name="常规 2 4 2 4 3 9" xfId="11015"/>
    <cellStyle name="常规 13 2 2 2 2" xfId="11016"/>
    <cellStyle name="常规 13 2 2 2 2 2" xfId="11017"/>
    <cellStyle name="常规 3 2 3 2 4 4" xfId="11018"/>
    <cellStyle name="常规 13 2 2 2 2 2 2" xfId="11019"/>
    <cellStyle name="常规 3 2 3 2 4 4 2" xfId="11020"/>
    <cellStyle name="常规 8 4 4 2 2" xfId="11021"/>
    <cellStyle name="常规 2 3 4 5 6" xfId="11022"/>
    <cellStyle name="常规 13 2 2 2 2 3" xfId="11023"/>
    <cellStyle name="常规 2 2 2 3 2" xfId="11024"/>
    <cellStyle name="常规 3 2 3 2 4 5" xfId="11025"/>
    <cellStyle name="常规 13 2 2 2 3" xfId="11026"/>
    <cellStyle name="常规 13 2 2 2 4" xfId="11027"/>
    <cellStyle name="常规 13 2 2 2 5" xfId="11028"/>
    <cellStyle name="常规 18 2 3 2" xfId="11029"/>
    <cellStyle name="常规 23 2 3 2" xfId="11030"/>
    <cellStyle name="常规 13 2 2 2 6" xfId="11031"/>
    <cellStyle name="常规 18 2 3 3" xfId="11032"/>
    <cellStyle name="常规 23 2 3 3" xfId="11033"/>
    <cellStyle name="常规 13 2 2 2 7" xfId="11034"/>
    <cellStyle name="常规 13 2 2 3" xfId="11035"/>
    <cellStyle name="常规 5 2 5 2 3 2 2 2" xfId="11036"/>
    <cellStyle name="常规 8 4 3 4 2 2" xfId="11037"/>
    <cellStyle name="常规 2 3 3 7 6 2" xfId="11038"/>
    <cellStyle name="常规 2 2 2 2 3 2 2" xfId="11039"/>
    <cellStyle name="常规 2 3 3 7 6 2 2" xfId="11040"/>
    <cellStyle name="常规 8 5 4" xfId="11041"/>
    <cellStyle name="常规 2 2 2 2 3 2 2 2" xfId="11042"/>
    <cellStyle name="常规 13 2 2 3 2" xfId="11043"/>
    <cellStyle name="常规 29 8" xfId="11044"/>
    <cellStyle name="常规 34 8" xfId="11045"/>
    <cellStyle name="常规 13 2 2 3 2 2" xfId="11046"/>
    <cellStyle name="常规 3 2 3 3 4 4" xfId="11047"/>
    <cellStyle name="常规 8 5 4 2" xfId="11048"/>
    <cellStyle name="常规 2 2 2 2 3 2 2 2 2" xfId="11049"/>
    <cellStyle name="常规 8 5 5" xfId="11050"/>
    <cellStyle name="常规 2 2 2 2 3 2 2 3" xfId="11051"/>
    <cellStyle name="常规 13 2 2 3 3" xfId="11052"/>
    <cellStyle name="常规 8 5 6" xfId="11053"/>
    <cellStyle name="常规 2 2 2 2 3 2 2 4" xfId="11054"/>
    <cellStyle name="常规 13 2 2 3 4" xfId="11055"/>
    <cellStyle name="常规 2 3 3 7 6 3" xfId="11056"/>
    <cellStyle name="常规 2 2 2 2 3 2 3" xfId="11057"/>
    <cellStyle name="常规 13 2 2 4" xfId="11058"/>
    <cellStyle name="常规 8 6 4" xfId="11059"/>
    <cellStyle name="常规 2 2 2 2 3 2 3 2" xfId="11060"/>
    <cellStyle name="常规 13 2 2 4 2" xfId="11061"/>
    <cellStyle name="常规 8 6 4 2" xfId="11062"/>
    <cellStyle name="常规 2 2 2 2 3 2 3 2 2" xfId="11063"/>
    <cellStyle name="常规 13 2 2 4 2 2" xfId="11064"/>
    <cellStyle name="常规 8 6 5" xfId="11065"/>
    <cellStyle name="常规 2 2 2 2 3 2 3 3" xfId="11066"/>
    <cellStyle name="常规 13 2 2 4 3" xfId="11067"/>
    <cellStyle name="常规 6 7 2 2 3 4 2 2" xfId="11068"/>
    <cellStyle name="常规 8 6 6" xfId="11069"/>
    <cellStyle name="常规 2 2 2 2 3 2 3 4" xfId="11070"/>
    <cellStyle name="常规 13 2 2 4 4" xfId="11071"/>
    <cellStyle name="常规 2 2 2 2 3 2 4" xfId="11072"/>
    <cellStyle name="常规 13 2 2 5" xfId="11073"/>
    <cellStyle name="常规 8 7 4" xfId="11074"/>
    <cellStyle name="常规 2 2 2 2 3 2 4 2" xfId="11075"/>
    <cellStyle name="常规 13 2 2 5 2" xfId="11076"/>
    <cellStyle name="常规 2 2 2 2 3 2 5" xfId="11077"/>
    <cellStyle name="常规 13 2 2 6" xfId="11078"/>
    <cellStyle name="常规 8 8 4" xfId="11079"/>
    <cellStyle name="常规 2 2 2 2 3 2 5 2" xfId="11080"/>
    <cellStyle name="常规 13 2 2 6 2" xfId="11081"/>
    <cellStyle name="常规 13 2 2 7" xfId="11082"/>
    <cellStyle name="常规 2 4 2 4 3 2 2" xfId="11083"/>
    <cellStyle name="常规 2 2 2 2 3 2 6" xfId="11084"/>
    <cellStyle name="常规 13 2 2 7 2" xfId="11085"/>
    <cellStyle name="常规 2 4 2 4 3 2 2 2" xfId="11086"/>
    <cellStyle name="常规 2 2 2 2 3 2 6 2" xfId="11087"/>
    <cellStyle name="常规 13 2 2 8" xfId="11088"/>
    <cellStyle name="常规 2 4 2 4 3 2 3" xfId="11089"/>
    <cellStyle name="常规 2 2 2 2 3 2 7" xfId="11090"/>
    <cellStyle name="常规 6 2 7 3 3" xfId="11091"/>
    <cellStyle name="常规 13 2 3" xfId="11092"/>
    <cellStyle name="常规 13 2 3 2" xfId="11093"/>
    <cellStyle name="常规 13 2 3 2 2" xfId="11094"/>
    <cellStyle name="常规 13 2 3 2 2 2" xfId="11095"/>
    <cellStyle name="常规 6 12 2 4" xfId="11096"/>
    <cellStyle name="常规 13 2 3 2 3" xfId="11097"/>
    <cellStyle name="常规 2 3 3 7 7 2" xfId="11098"/>
    <cellStyle name="常规 2 2 2 2 3 3 2" xfId="11099"/>
    <cellStyle name="常规 13 2 3 3" xfId="11100"/>
    <cellStyle name="常规 2 3 3 7 7 2 2" xfId="11101"/>
    <cellStyle name="常规 9 5 4" xfId="11102"/>
    <cellStyle name="常规 2 2 2 2 3 3 2 2" xfId="11103"/>
    <cellStyle name="常规 13 2 3 3 2" xfId="11104"/>
    <cellStyle name="常规 13 2 3 3 2 2" xfId="11105"/>
    <cellStyle name="常规 6 13 2 4" xfId="11106"/>
    <cellStyle name="常规 9 5 4 2" xfId="11107"/>
    <cellStyle name="常规 2 2 2 2 3 3 2 2 2" xfId="11108"/>
    <cellStyle name="常规 9 5 5" xfId="11109"/>
    <cellStyle name="常规 2 2 2 2 3 3 2 3" xfId="11110"/>
    <cellStyle name="常规 13 2 3 3 3" xfId="11111"/>
    <cellStyle name="常规 2 3 3 7 7 3" xfId="11112"/>
    <cellStyle name="常规 2 2 2 2 3 3 3" xfId="11113"/>
    <cellStyle name="常规 13 2 3 4" xfId="11114"/>
    <cellStyle name="常规 9 6 4" xfId="11115"/>
    <cellStyle name="常规 2 2 2 2 3 3 3 2" xfId="11116"/>
    <cellStyle name="常规 13 2 3 4 2" xfId="11117"/>
    <cellStyle name="常规 2 2 2 2 3 3 4" xfId="11118"/>
    <cellStyle name="常规 13 2 3 5" xfId="11119"/>
    <cellStyle name="常规 9 7 4" xfId="11120"/>
    <cellStyle name="常规 2 2 2 2 3 3 4 2" xfId="11121"/>
    <cellStyle name="常规 13 2 3 5 2" xfId="11122"/>
    <cellStyle name="常规 2 2 2 2 3 3 5" xfId="11123"/>
    <cellStyle name="常规 13 2 3 6" xfId="11124"/>
    <cellStyle name="常规 9 8 4" xfId="11125"/>
    <cellStyle name="常规 2 2 2 2 3 3 5 2" xfId="11126"/>
    <cellStyle name="常规 13 2 3 6 2" xfId="11127"/>
    <cellStyle name="常规 13 2 3 7" xfId="11128"/>
    <cellStyle name="常规 2 4 2 4 3 3 2" xfId="11129"/>
    <cellStyle name="常规 2 2 2 2 3 3 6" xfId="11130"/>
    <cellStyle name="常规 3 2 3 4 3 3 2 2" xfId="11131"/>
    <cellStyle name="常规 2 5 3 4 6 2" xfId="11132"/>
    <cellStyle name="常规 13 2 4" xfId="11133"/>
    <cellStyle name="常规 2 5 3 4 6 3" xfId="11134"/>
    <cellStyle name="常规 13 2 5" xfId="11135"/>
    <cellStyle name="常规 13 2 5 2" xfId="11136"/>
    <cellStyle name="常规 13 2 5 2 2" xfId="11137"/>
    <cellStyle name="常规 2 2 2 2 3 5 2" xfId="11138"/>
    <cellStyle name="常规 13 2 5 3" xfId="11139"/>
    <cellStyle name="常规 2 2 2 2 3 5 2 2" xfId="11140"/>
    <cellStyle name="常规 13 2 5 3 2" xfId="11141"/>
    <cellStyle name="常规 2 2 2 2 3 5 3" xfId="11142"/>
    <cellStyle name="常规 13 2 5 4" xfId="11143"/>
    <cellStyle name="常规 2 2 3 4 4 5 2 2" xfId="11144"/>
    <cellStyle name="常规 13 2 6" xfId="11145"/>
    <cellStyle name="常规 13 2 6 2" xfId="11146"/>
    <cellStyle name="常规 6 2 2 3 2 8 2" xfId="11147"/>
    <cellStyle name="常规 13 2 7" xfId="11148"/>
    <cellStyle name="常规 13 2 7 2" xfId="11149"/>
    <cellStyle name="常规 13 2 8" xfId="11150"/>
    <cellStyle name="常规 13 2 8 2" xfId="11151"/>
    <cellStyle name="常规 13 2 9" xfId="11152"/>
    <cellStyle name="常规 6 2 7 4" xfId="11153"/>
    <cellStyle name="常规 6 9 4 3 2 3" xfId="11154"/>
    <cellStyle name="常规 13 3" xfId="11155"/>
    <cellStyle name="常规 6 2 7 4 2" xfId="11156"/>
    <cellStyle name="常规 13 3 2" xfId="11157"/>
    <cellStyle name="常规 13 3 2 2 2 2" xfId="11158"/>
    <cellStyle name="常规 3 3 3 2 4 4" xfId="11159"/>
    <cellStyle name="常规 17 3 2 2" xfId="11160"/>
    <cellStyle name="常规 22 3 2 2" xfId="11161"/>
    <cellStyle name="常规 13 3 2 2 2 2 2" xfId="11162"/>
    <cellStyle name="常规 3 3 3 2 4 4 2" xfId="11163"/>
    <cellStyle name="常规 17 3 2 2 2" xfId="11164"/>
    <cellStyle name="常规 22 3 2 2 2" xfId="11165"/>
    <cellStyle name="常规 13 3 2 2 2 3" xfId="11166"/>
    <cellStyle name="常规 3 2 2 3 2" xfId="11167"/>
    <cellStyle name="常规 3 3 3 2 4 5" xfId="11168"/>
    <cellStyle name="常规 17 3 2 3" xfId="11169"/>
    <cellStyle name="常规 22 3 2 3" xfId="11170"/>
    <cellStyle name="常规 2 2 2 6 4 2 2" xfId="11171"/>
    <cellStyle name="常规 2 11 2 2" xfId="11172"/>
    <cellStyle name="好 3" xfId="11173"/>
    <cellStyle name="常规 17 3 3 2" xfId="11174"/>
    <cellStyle name="常规 22 3 3 2" xfId="11175"/>
    <cellStyle name="常规 13 3 2 2 3 2" xfId="11176"/>
    <cellStyle name="好 3 2" xfId="11177"/>
    <cellStyle name="常规 17 3 3 2 2" xfId="11178"/>
    <cellStyle name="常规 22 3 3 2 2" xfId="11179"/>
    <cellStyle name="常规 13 3 2 2 3 2 2" xfId="11180"/>
    <cellStyle name="常规 13 3 2 2 3 3" xfId="11181"/>
    <cellStyle name="常规 3 2 2 4 2" xfId="11182"/>
    <cellStyle name="常规 6 5 3 10 2" xfId="11183"/>
    <cellStyle name="好 4" xfId="11184"/>
    <cellStyle name="常规 17 3 3 3" xfId="11185"/>
    <cellStyle name="常规 22 3 3 3" xfId="11186"/>
    <cellStyle name="常规 2 11 3 2" xfId="11187"/>
    <cellStyle name="常规 17 3 4" xfId="11188"/>
    <cellStyle name="常规 22 3 4" xfId="11189"/>
    <cellStyle name="常规 2 2 4 2 4 3 2" xfId="11190"/>
    <cellStyle name="常规 13 3 2 2 4" xfId="11191"/>
    <cellStyle name="常规 17 3 4 2" xfId="11192"/>
    <cellStyle name="常规 22 3 4 2" xfId="11193"/>
    <cellStyle name="常规 2 2 4 2 4 3 2 2" xfId="11194"/>
    <cellStyle name="常规 13 3 2 2 4 2" xfId="11195"/>
    <cellStyle name="常规 2 2 2 2 2 3 2 6" xfId="11196"/>
    <cellStyle name="常规 17 3 5" xfId="11197"/>
    <cellStyle name="常规 22 3 5" xfId="11198"/>
    <cellStyle name="常规 2 2 4 2 4 3 3" xfId="11199"/>
    <cellStyle name="常规 13 3 2 2 5" xfId="11200"/>
    <cellStyle name="常规 17 3 5 2" xfId="11201"/>
    <cellStyle name="常规 22 3 5 2" xfId="11202"/>
    <cellStyle name="常规 13 3 2 2 5 2" xfId="11203"/>
    <cellStyle name="常规 2 2 2 2 2 3 3 6" xfId="11204"/>
    <cellStyle name="常规 19 2 3 2" xfId="11205"/>
    <cellStyle name="常规 24 2 3 2" xfId="11206"/>
    <cellStyle name="常规 17 3 6" xfId="11207"/>
    <cellStyle name="常规 22 3 6" xfId="11208"/>
    <cellStyle name="常规 13 3 2 2 6" xfId="11209"/>
    <cellStyle name="常规 19 2 3 2 2" xfId="11210"/>
    <cellStyle name="常规 24 2 3 2 2" xfId="11211"/>
    <cellStyle name="常规 17 3 6 2" xfId="11212"/>
    <cellStyle name="常规 22 3 6 2" xfId="11213"/>
    <cellStyle name="常规 13 3 2 2 6 2" xfId="11214"/>
    <cellStyle name="常规 4 2 2 3 2 2 5 2" xfId="11215"/>
    <cellStyle name="常规 19 2 3 3" xfId="11216"/>
    <cellStyle name="常规 24 2 3 3" xfId="11217"/>
    <cellStyle name="常规 17 3 7" xfId="11218"/>
    <cellStyle name="常规 22 3 7" xfId="11219"/>
    <cellStyle name="常规 13 3 2 2 7" xfId="11220"/>
    <cellStyle name="常规 17 4 2" xfId="11221"/>
    <cellStyle name="常规 22 4 2" xfId="11222"/>
    <cellStyle name="常规 2 2 2 2 4 2 2 2" xfId="11223"/>
    <cellStyle name="常规 13 3 2 3 2" xfId="11224"/>
    <cellStyle name="常规 17 4 2 2" xfId="11225"/>
    <cellStyle name="常规 22 4 2 2" xfId="11226"/>
    <cellStyle name="常规 2 2 2 2 4 2 2 2 2" xfId="11227"/>
    <cellStyle name="常规 13 3 2 3 2 2" xfId="11228"/>
    <cellStyle name="常规 17 4 3" xfId="11229"/>
    <cellStyle name="常规 22 4 3" xfId="11230"/>
    <cellStyle name="常规 2 2 2 2 4 2 2 3" xfId="11231"/>
    <cellStyle name="常规 13 3 2 3 3" xfId="11232"/>
    <cellStyle name="常规 17 4 3 2" xfId="11233"/>
    <cellStyle name="常规 22 4 3 2" xfId="11234"/>
    <cellStyle name="常规 13 3 2 3 3 2" xfId="11235"/>
    <cellStyle name="常规 17 4 4" xfId="11236"/>
    <cellStyle name="常规 22 4 4" xfId="11237"/>
    <cellStyle name="常规 2 2 4 2 4 4 2" xfId="11238"/>
    <cellStyle name="常规 13 3 2 3 4" xfId="11239"/>
    <cellStyle name="常规 17 5 2" xfId="11240"/>
    <cellStyle name="常规 22 5 2" xfId="11241"/>
    <cellStyle name="常规 2 2 2 2 4 2 3 2" xfId="11242"/>
    <cellStyle name="常规 13 3 2 4 2" xfId="11243"/>
    <cellStyle name="常规 17 5 2 2" xfId="11244"/>
    <cellStyle name="常规 22 5 2 2" xfId="11245"/>
    <cellStyle name="常规 2 2 2 2 4 2 3 2 2" xfId="11246"/>
    <cellStyle name="常规 13 3 2 4 2 2" xfId="11247"/>
    <cellStyle name="常规 17 5 3 2" xfId="11248"/>
    <cellStyle name="常规 22 5 3 2" xfId="11249"/>
    <cellStyle name="常规 13 3 2 4 3 2" xfId="11250"/>
    <cellStyle name="常规 17 5 4" xfId="11251"/>
    <cellStyle name="常规 22 5 4" xfId="11252"/>
    <cellStyle name="常规 6 7 2 2 4 4 2 2" xfId="11253"/>
    <cellStyle name="常规 2 2 4 2 4 5 2" xfId="11254"/>
    <cellStyle name="常规 13 3 2 4 4" xfId="11255"/>
    <cellStyle name="常规 17 6" xfId="11256"/>
    <cellStyle name="常规 22 6" xfId="11257"/>
    <cellStyle name="常规 2 2 2 2 4 2 4" xfId="11258"/>
    <cellStyle name="常规 13 3 2 5" xfId="11259"/>
    <cellStyle name="常规 17 6 2" xfId="11260"/>
    <cellStyle name="常规 22 6 2" xfId="11261"/>
    <cellStyle name="常规 2 2 2 2 4 2 4 2" xfId="11262"/>
    <cellStyle name="常规 13 3 2 5 2" xfId="11263"/>
    <cellStyle name="常规 17 7" xfId="11264"/>
    <cellStyle name="常规 22 7" xfId="11265"/>
    <cellStyle name="常规 2 2 2 2 4 2 5" xfId="11266"/>
    <cellStyle name="常规 13 3 2 6" xfId="11267"/>
    <cellStyle name="常规 17 7 2" xfId="11268"/>
    <cellStyle name="常规 22 7 2" xfId="11269"/>
    <cellStyle name="常规 2 2 2 2 4 2 5 2" xfId="11270"/>
    <cellStyle name="常规 13 3 2 6 2" xfId="11271"/>
    <cellStyle name="常规 17 8" xfId="11272"/>
    <cellStyle name="常规 22 8" xfId="11273"/>
    <cellStyle name="常规 13 3 2 7" xfId="11274"/>
    <cellStyle name="常规 2 4 2 4 4 2 2" xfId="11275"/>
    <cellStyle name="常规 2 2 2 2 4 2 6" xfId="11276"/>
    <cellStyle name="常规 17 8 2" xfId="11277"/>
    <cellStyle name="常规 22 8 2" xfId="11278"/>
    <cellStyle name="常规 2 2 2 2 4 2 6 2" xfId="11279"/>
    <cellStyle name="常规 13 3 2 7 2" xfId="11280"/>
    <cellStyle name="常规 4 3 3 2 3 2 2 2" xfId="11281"/>
    <cellStyle name="常规 17 9" xfId="11282"/>
    <cellStyle name="常规 22 9" xfId="11283"/>
    <cellStyle name="常规 2 2 2 2 4 2 7" xfId="11284"/>
    <cellStyle name="常规 7 3 3 2 4 2" xfId="11285"/>
    <cellStyle name="常规 13 3 2 8" xfId="11286"/>
    <cellStyle name="常规 6 2 7 4 3" xfId="11287"/>
    <cellStyle name="常规 13 3 3" xfId="11288"/>
    <cellStyle name="常规 18 4 2 2" xfId="11289"/>
    <cellStyle name="常规 23 4 2 2" xfId="11290"/>
    <cellStyle name="常规 2 2 2 2 4 3 2 2 2" xfId="11291"/>
    <cellStyle name="常规 13 3 3 3 2 2" xfId="11292"/>
    <cellStyle name="常规 18 4 3" xfId="11293"/>
    <cellStyle name="常规 23 4 3" xfId="11294"/>
    <cellStyle name="常规 2 2 2 2 4 3 2 3" xfId="11295"/>
    <cellStyle name="常规 13 3 3 3 3" xfId="11296"/>
    <cellStyle name="常规 18 7 2" xfId="11297"/>
    <cellStyle name="常规 23 7 2" xfId="11298"/>
    <cellStyle name="常规 2 2 2 2 4 3 5 2" xfId="11299"/>
    <cellStyle name="常规 13 3 3 6 2" xfId="11300"/>
    <cellStyle name="常规 2 5 3 4 7 2" xfId="11301"/>
    <cellStyle name="常规 13 3 4" xfId="11302"/>
    <cellStyle name="常规 2 2 2 2 4 4 2 2" xfId="11303"/>
    <cellStyle name="常规 3 2 2 2 3 2 2 4" xfId="11304"/>
    <cellStyle name="常规 19 4 2" xfId="11305"/>
    <cellStyle name="常规 24 4 2" xfId="11306"/>
    <cellStyle name="常规 13 3 4 3 2" xfId="11307"/>
    <cellStyle name="常规 19 5" xfId="11308"/>
    <cellStyle name="常规 24 5" xfId="11309"/>
    <cellStyle name="常规 21 2 6 4 2 2" xfId="11310"/>
    <cellStyle name="常规 2 2 2 2 4 4 3" xfId="11311"/>
    <cellStyle name="常规 13 3 4 4" xfId="11312"/>
    <cellStyle name="常规 13 3 5" xfId="11313"/>
    <cellStyle name="常规 25 4 2" xfId="11314"/>
    <cellStyle name="常规 30 4 2" xfId="11315"/>
    <cellStyle name="常规 2 2 2 2 4 5 2 2" xfId="11316"/>
    <cellStyle name="常规 13 3 5 3 2" xfId="11317"/>
    <cellStyle name="常规 25 5" xfId="11318"/>
    <cellStyle name="常规 30 5" xfId="11319"/>
    <cellStyle name="常规 2 2 2 2 4 5 3" xfId="11320"/>
    <cellStyle name="常规 13 3 5 4" xfId="11321"/>
    <cellStyle name="常规 13 3 6" xfId="11322"/>
    <cellStyle name="常规 26 3" xfId="11323"/>
    <cellStyle name="常规 31 3" xfId="11324"/>
    <cellStyle name="常规 13 3 6 2" xfId="11325"/>
    <cellStyle name="常规 13 3 7" xfId="11326"/>
    <cellStyle name="常规 27 3" xfId="11327"/>
    <cellStyle name="常规 32 3" xfId="11328"/>
    <cellStyle name="常规 13 3 7 2" xfId="11329"/>
    <cellStyle name="常规 13 3 8" xfId="11330"/>
    <cellStyle name="常规 28 3" xfId="11331"/>
    <cellStyle name="常规 33 3" xfId="11332"/>
    <cellStyle name="常规 13 3 8 2" xfId="11333"/>
    <cellStyle name="常规 13 3 9" xfId="11334"/>
    <cellStyle name="常规 6 2 7 5" xfId="11335"/>
    <cellStyle name="常规 13 4" xfId="11336"/>
    <cellStyle name="常规 6 2 7 5 2" xfId="11337"/>
    <cellStyle name="常规 13 4 2" xfId="11338"/>
    <cellStyle name="常规 72 3" xfId="11339"/>
    <cellStyle name="常规 67 3" xfId="11340"/>
    <cellStyle name="常规 13 4 2 2" xfId="11341"/>
    <cellStyle name="常规 13 4 2 2 2 2" xfId="11342"/>
    <cellStyle name="常规 6 6 3 2 3 5 2" xfId="11343"/>
    <cellStyle name="常规 13 4 2 2 3" xfId="11344"/>
    <cellStyle name="常规 67 4" xfId="11345"/>
    <cellStyle name="常规 2 2 2 2 5 2 2" xfId="11346"/>
    <cellStyle name="常规 13 4 2 3" xfId="11347"/>
    <cellStyle name="常规 13 4 2 3 2 2" xfId="11348"/>
    <cellStyle name="常规 13 4 2 3 3" xfId="11349"/>
    <cellStyle name="常规 2 2 2 2 5 2 3" xfId="11350"/>
    <cellStyle name="常规 13 4 2 4" xfId="11351"/>
    <cellStyle name="常规 13 4 2 4 2" xfId="11352"/>
    <cellStyle name="常规 13 4 2 5" xfId="11353"/>
    <cellStyle name="常规 13 4 2 5 2" xfId="11354"/>
    <cellStyle name="常规 13 4 2 6" xfId="11355"/>
    <cellStyle name="常规 13 4 2 6 2" xfId="11356"/>
    <cellStyle name="常规 13 4 2 7" xfId="11357"/>
    <cellStyle name="常规 2 4 2 4 5 2 2" xfId="11358"/>
    <cellStyle name="常规 13 4 3" xfId="11359"/>
    <cellStyle name="常规 13 4 3 2 2" xfId="11360"/>
    <cellStyle name="常规 2 2 2 2 5 3 2" xfId="11361"/>
    <cellStyle name="常规 13 4 3 3" xfId="11362"/>
    <cellStyle name="常规 2 2 2 2 5 3 2 2" xfId="11363"/>
    <cellStyle name="常规 13 4 3 3 2" xfId="11364"/>
    <cellStyle name="常规 13 4 4" xfId="11365"/>
    <cellStyle name="常规 13 4 4 2 2" xfId="11366"/>
    <cellStyle name="常规 57 2 3 2 2 2" xfId="11367"/>
    <cellStyle name="常规 2 2 2 2 5 4 2" xfId="11368"/>
    <cellStyle name="常规 13 4 4 3" xfId="11369"/>
    <cellStyle name="常规 2 2 2 2 5 4 2 2" xfId="11370"/>
    <cellStyle name="常规 13 4 4 3 2" xfId="11371"/>
    <cellStyle name="常规 21 2 6 5 2 2" xfId="11372"/>
    <cellStyle name="常规 2 2 2 2 5 4 3" xfId="11373"/>
    <cellStyle name="常规 13 4 4 4" xfId="11374"/>
    <cellStyle name="常规 13 4 5" xfId="11375"/>
    <cellStyle name="常规 13 4 5 2" xfId="11376"/>
    <cellStyle name="常规 13 4 6" xfId="11377"/>
    <cellStyle name="常规 13 4 6 2" xfId="11378"/>
    <cellStyle name="常规 13 4 7" xfId="11379"/>
    <cellStyle name="常规 13 4 7 2" xfId="11380"/>
    <cellStyle name="常规 13 4 8" xfId="11381"/>
    <cellStyle name="常规 6 2 7 6" xfId="11382"/>
    <cellStyle name="常规 13 5" xfId="11383"/>
    <cellStyle name="常规 13 5 2" xfId="11384"/>
    <cellStyle name="常规 13 5 2 2" xfId="11385"/>
    <cellStyle name="常规 13 5 2 2 2" xfId="11386"/>
    <cellStyle name="常规 2 2 2 2 6 2 2" xfId="11387"/>
    <cellStyle name="常规 13 5 2 3" xfId="11388"/>
    <cellStyle name="常规 13 5 3" xfId="11389"/>
    <cellStyle name="常规 13 5 3 2" xfId="11390"/>
    <cellStyle name="常规 13 5 3 2 2" xfId="11391"/>
    <cellStyle name="常规 2 2 2 2 6 3 2" xfId="11392"/>
    <cellStyle name="常规 13 5 3 3" xfId="11393"/>
    <cellStyle name="常规 13 5 4" xfId="11394"/>
    <cellStyle name="常规 13 5 4 2" xfId="11395"/>
    <cellStyle name="常规 13 5 5" xfId="11396"/>
    <cellStyle name="常规 7 4 10" xfId="11397"/>
    <cellStyle name="常规 13 5 5 2" xfId="11398"/>
    <cellStyle name="常规 15 4 2 2 5 2 2" xfId="11399"/>
    <cellStyle name="常规 13 5 6" xfId="11400"/>
    <cellStyle name="常规 13 5 6 2" xfId="11401"/>
    <cellStyle name="常规 13 5 7" xfId="11402"/>
    <cellStyle name="常规 13 6" xfId="11403"/>
    <cellStyle name="常规 13 6 2" xfId="11404"/>
    <cellStyle name="常规 13 6 2 2" xfId="11405"/>
    <cellStyle name="常规 13 6 3" xfId="11406"/>
    <cellStyle name="常规 13 6 3 2" xfId="11407"/>
    <cellStyle name="常规 13 6 4" xfId="11408"/>
    <cellStyle name="常规 13 7" xfId="11409"/>
    <cellStyle name="常规 13 8" xfId="11410"/>
    <cellStyle name="常规 13 8 2" xfId="11411"/>
    <cellStyle name="常规 13 9" xfId="11412"/>
    <cellStyle name="常规 4 5 3 2 2 3" xfId="11413"/>
    <cellStyle name="常规 13 9 2" xfId="11414"/>
    <cellStyle name="常规 6 9 4 3 3" xfId="11415"/>
    <cellStyle name="常规 4 2 3 4 2 2" xfId="11416"/>
    <cellStyle name="常规 14" xfId="11417"/>
    <cellStyle name="好 2 2 9 2 2" xfId="11418"/>
    <cellStyle name="常规 6 6 3 2 2 2 3 2" xfId="11419"/>
    <cellStyle name="常规 14 10" xfId="11420"/>
    <cellStyle name="常规 6 6 3 2 2 2 3 2 2" xfId="11421"/>
    <cellStyle name="常规 5 5 5 2 3" xfId="11422"/>
    <cellStyle name="常规 14 10 2" xfId="11423"/>
    <cellStyle name="常规 6 6 3 2 2 2 3 3" xfId="11424"/>
    <cellStyle name="常规 14 11" xfId="11425"/>
    <cellStyle name="常规 6 2 8 3" xfId="11426"/>
    <cellStyle name="常规 6 9 4 3 3 2" xfId="11427"/>
    <cellStyle name="常规 4 2 3 4 2 2 2" xfId="11428"/>
    <cellStyle name="常规 14 2" xfId="11429"/>
    <cellStyle name="常规 6 4 2 4 2 5 2" xfId="11430"/>
    <cellStyle name="常规 14 2 2 2 2" xfId="11431"/>
    <cellStyle name="常规 14 2 2 2 2 2" xfId="11432"/>
    <cellStyle name="常规 4 2 3 2 4 4" xfId="11433"/>
    <cellStyle name="常规 14 2 2 2 2 3" xfId="11434"/>
    <cellStyle name="常规 4 2 3 2 4 5" xfId="11435"/>
    <cellStyle name="常规 14 2 2 2 3" xfId="11436"/>
    <cellStyle name="常规 14 2 2 2 3 2" xfId="11437"/>
    <cellStyle name="常规 14 2 2 2 3 2 2" xfId="11438"/>
    <cellStyle name="常规 14 2 2 2 3 3" xfId="11439"/>
    <cellStyle name="常规 14 2 2 2 4" xfId="11440"/>
    <cellStyle name="常规 14 2 2 2 4 2" xfId="11441"/>
    <cellStyle name="常规 14 2 2 2 5" xfId="11442"/>
    <cellStyle name="常规 14 2 2 2 5 2" xfId="11443"/>
    <cellStyle name="常规 6 6 3 2 4 4 2 2" xfId="11444"/>
    <cellStyle name="常规 14 2 2 2 6" xfId="11445"/>
    <cellStyle name="常规 14 2 2 2 6 2" xfId="11446"/>
    <cellStyle name="常规 14 2 2 2 7" xfId="11447"/>
    <cellStyle name="常规 6 4 2 4 2 6" xfId="11448"/>
    <cellStyle name="常规 2 2 2 3 3 2 2" xfId="11449"/>
    <cellStyle name="常规 14 2 2 3" xfId="11450"/>
    <cellStyle name="常规 2 2 2 3 3 2 2 2" xfId="11451"/>
    <cellStyle name="常规 14 2 2 3 2" xfId="11452"/>
    <cellStyle name="常规 2 2 2 3 3 2 2 2 2" xfId="11453"/>
    <cellStyle name="常规 14 2 2 3 2 2" xfId="11454"/>
    <cellStyle name="常规 2 2 2 3 3 2 2 3" xfId="11455"/>
    <cellStyle name="常规 14 2 2 3 3" xfId="11456"/>
    <cellStyle name="常规 2 2 2 3 3 2 2 3 2" xfId="11457"/>
    <cellStyle name="常规 14 2 2 3 3 2" xfId="11458"/>
    <cellStyle name="常规 2 2 2 3 3 2 2 4" xfId="11459"/>
    <cellStyle name="常规 14 2 2 3 4" xfId="11460"/>
    <cellStyle name="常规 2 2 2 3 3 2 3" xfId="11461"/>
    <cellStyle name="常规 14 2 2 4" xfId="11462"/>
    <cellStyle name="常规 2 2 2 3 3 2 3 2" xfId="11463"/>
    <cellStyle name="常规 14 2 2 4 2" xfId="11464"/>
    <cellStyle name="常规 2 2 2 3 3 2 3 2 2" xfId="11465"/>
    <cellStyle name="常规 14 2 2 4 2 2" xfId="11466"/>
    <cellStyle name="常规 2 2 2 3 3 2 3 3" xfId="11467"/>
    <cellStyle name="常规 14 2 2 4 3" xfId="11468"/>
    <cellStyle name="常规 2 2 2 3 3 2 3 3 2" xfId="11469"/>
    <cellStyle name="常规 14 2 2 4 3 2" xfId="11470"/>
    <cellStyle name="常规 2 2 2 3 3 2 3 4" xfId="11471"/>
    <cellStyle name="常规 14 2 2 4 4" xfId="11472"/>
    <cellStyle name="常规 2 2 2 3 3 2 4" xfId="11473"/>
    <cellStyle name="常规 14 2 2 5" xfId="11474"/>
    <cellStyle name="常规 2 2 2 3 3 2 4 2" xfId="11475"/>
    <cellStyle name="常规 14 2 2 5 2" xfId="11476"/>
    <cellStyle name="常规 2 2 2 3 3 2 5" xfId="11477"/>
    <cellStyle name="常规 14 2 2 6" xfId="11478"/>
    <cellStyle name="常规 2 2 2 3 3 2 5 2" xfId="11479"/>
    <cellStyle name="常规 14 2 2 6 2" xfId="11480"/>
    <cellStyle name="常规 14 2 2 7" xfId="11481"/>
    <cellStyle name="常规 2 4 2 5 3 2 2" xfId="11482"/>
    <cellStyle name="常规 2 2 2 3 3 2 6" xfId="11483"/>
    <cellStyle name="常规 2 2 2 3 3 2 6 2" xfId="11484"/>
    <cellStyle name="常规 14 2 2 7 2" xfId="11485"/>
    <cellStyle name="常规 2 2 2 3 3 2 7" xfId="11486"/>
    <cellStyle name="常规 14 2 2 8" xfId="11487"/>
    <cellStyle name="常规 14 2 3 2 2" xfId="11488"/>
    <cellStyle name="常规 2 2 2 2 4 8" xfId="11489"/>
    <cellStyle name="常规 14 2 3 2 2 2" xfId="11490"/>
    <cellStyle name="常规 14 2 3 2 3" xfId="11491"/>
    <cellStyle name="常规 2 2 2 3 3 3 2" xfId="11492"/>
    <cellStyle name="常规 14 2 3 3" xfId="11493"/>
    <cellStyle name="常规 2 2 2 3 3 3 2 2" xfId="11494"/>
    <cellStyle name="常规 14 2 3 3 2" xfId="11495"/>
    <cellStyle name="常规 2 2 2 3 3 3 2 2 2" xfId="11496"/>
    <cellStyle name="常规 2 2 2 3 4 8" xfId="11497"/>
    <cellStyle name="常规 14 2 3 3 2 2" xfId="11498"/>
    <cellStyle name="常规 2 2 2 3 3 3 2 3" xfId="11499"/>
    <cellStyle name="常规 14 2 3 3 3" xfId="11500"/>
    <cellStyle name="常规 2 2 2 3 3 3 3" xfId="11501"/>
    <cellStyle name="常规 14 2 3 4" xfId="11502"/>
    <cellStyle name="常规 2 2 2 3 3 3 3 2" xfId="11503"/>
    <cellStyle name="常规 14 2 3 4 2" xfId="11504"/>
    <cellStyle name="常规 2 2 2 3 3 3 4" xfId="11505"/>
    <cellStyle name="常规 14 2 3 5" xfId="11506"/>
    <cellStyle name="常规 2 2 2 3 3 3 4 2" xfId="11507"/>
    <cellStyle name="常规 14 2 3 5 2" xfId="11508"/>
    <cellStyle name="常规 2 2 2 3 3 3 5" xfId="11509"/>
    <cellStyle name="常规 14 2 3 6" xfId="11510"/>
    <cellStyle name="常规 2 2 2 3 3 3 5 2" xfId="11511"/>
    <cellStyle name="常规 14 2 3 6 2" xfId="11512"/>
    <cellStyle name="常规 2 2 2 3 3 3 6" xfId="11513"/>
    <cellStyle name="常规 14 2 3 7" xfId="11514"/>
    <cellStyle name="常规 14 2 4 2 2" xfId="11515"/>
    <cellStyle name="常规 2 2 2 3 3 4 2" xfId="11516"/>
    <cellStyle name="常规 14 2 4 3" xfId="11517"/>
    <cellStyle name="常规 2 2 2 3 3 4 2 2" xfId="11518"/>
    <cellStyle name="常规 3 2 2 3 2 2 2 4" xfId="11519"/>
    <cellStyle name="常规 14 2 4 3 2" xfId="11520"/>
    <cellStyle name="常规 2 2 2 3 3 4 3" xfId="11521"/>
    <cellStyle name="常规 14 2 4 4" xfId="11522"/>
    <cellStyle name="常规 14 2 5 2 2" xfId="11523"/>
    <cellStyle name="常规 2 2 2 3 3 5 2" xfId="11524"/>
    <cellStyle name="常规 14 2 5 3" xfId="11525"/>
    <cellStyle name="常规 2 2 2 3 3 5 2 2" xfId="11526"/>
    <cellStyle name="常规 14 2 5 3 2" xfId="11527"/>
    <cellStyle name="常规 2 2 2 3 3 5 3" xfId="11528"/>
    <cellStyle name="常规 14 2 5 4" xfId="11529"/>
    <cellStyle name="常规 14 2 6" xfId="11530"/>
    <cellStyle name="常规 14 2 6 2" xfId="11531"/>
    <cellStyle name="常规 14 2 7" xfId="11532"/>
    <cellStyle name="常规 14 2 7 2" xfId="11533"/>
    <cellStyle name="常规 14 2 8" xfId="11534"/>
    <cellStyle name="常规 14 2 8 2" xfId="11535"/>
    <cellStyle name="常规 14 2 9" xfId="11536"/>
    <cellStyle name="常规 6 2 8 4" xfId="11537"/>
    <cellStyle name="常规 6 9 4 3 3 3" xfId="11538"/>
    <cellStyle name="强调文字颜色 6 2 2 3 2 2 2" xfId="11539"/>
    <cellStyle name="常规 14 3" xfId="11540"/>
    <cellStyle name="常规 6 2 8 4 2" xfId="11541"/>
    <cellStyle name="常规 14 3 2" xfId="11542"/>
    <cellStyle name="常规 6 2 8 4 2 2" xfId="11543"/>
    <cellStyle name="常规 14 3 2 2" xfId="11544"/>
    <cellStyle name="常规 14 3 2 2 2" xfId="11545"/>
    <cellStyle name="常规 14 3 2 2 2 2" xfId="11546"/>
    <cellStyle name="常规 14 3 2 2 2 2 2" xfId="11547"/>
    <cellStyle name="常规 2 3 2 6 4 2 2" xfId="11548"/>
    <cellStyle name="常规 14 3 2 2 2 3" xfId="11549"/>
    <cellStyle name="常规 14 3 2 2 3" xfId="11550"/>
    <cellStyle name="常规 2 6 4 2 7" xfId="11551"/>
    <cellStyle name="常规 14 3 2 2 3 2" xfId="11552"/>
    <cellStyle name="常规 14 3 2 2 3 2 2" xfId="11553"/>
    <cellStyle name="常规 14 3 2 2 3 3" xfId="11554"/>
    <cellStyle name="常规 14 3 2 2 5 2" xfId="11555"/>
    <cellStyle name="常规 14 3 2 2 6" xfId="11556"/>
    <cellStyle name="常规 14 3 2 2 6 2" xfId="11557"/>
    <cellStyle name="常规 14 3 2 2 7" xfId="11558"/>
    <cellStyle name="常规 2 2 2 3 4 2 2" xfId="11559"/>
    <cellStyle name="常规 14 3 2 3" xfId="11560"/>
    <cellStyle name="常规 2 2 2 3 4 2 2 2" xfId="11561"/>
    <cellStyle name="常规 14 3 2 3 2" xfId="11562"/>
    <cellStyle name="常规 2 2 2 3 4 2 2 2 2" xfId="11563"/>
    <cellStyle name="常规 14 3 2 3 2 2" xfId="11564"/>
    <cellStyle name="常规 2 2 2 3 4 2 2 3" xfId="11565"/>
    <cellStyle name="常规 14 3 2 3 3" xfId="11566"/>
    <cellStyle name="常规 14 3 2 3 3 2" xfId="11567"/>
    <cellStyle name="常规 2 2 2 3 4 2 3" xfId="11568"/>
    <cellStyle name="常规 5 3 2 2 4 2" xfId="11569"/>
    <cellStyle name="常规 14 3 2 4" xfId="11570"/>
    <cellStyle name="常规 2 2 2 3 4 2 3 2" xfId="11571"/>
    <cellStyle name="常规 5 3 2 2 4 2 2" xfId="11572"/>
    <cellStyle name="常规 14 3 2 4 2" xfId="11573"/>
    <cellStyle name="常规 2 2 2 3 4 2 3 2 2" xfId="11574"/>
    <cellStyle name="常规 14 3 2 4 2 2" xfId="11575"/>
    <cellStyle name="常规 2 2 2 3 4 2 3 3" xfId="11576"/>
    <cellStyle name="常规 14 3 2 4 3" xfId="11577"/>
    <cellStyle name="常规 14 3 2 4 3 2" xfId="11578"/>
    <cellStyle name="常规 2 2 2 3 4 2 4" xfId="11579"/>
    <cellStyle name="常规 5 3 2 2 4 3" xfId="11580"/>
    <cellStyle name="常规 14 3 2 5" xfId="11581"/>
    <cellStyle name="常规 2 2 2 3 4 2 4 2" xfId="11582"/>
    <cellStyle name="常规 14 3 2 5 2" xfId="11583"/>
    <cellStyle name="常规 2 2 2 3 4 2 5" xfId="11584"/>
    <cellStyle name="常规 14 3 2 6" xfId="11585"/>
    <cellStyle name="常规 2 2 2 3 4 2 5 2" xfId="11586"/>
    <cellStyle name="常规 14 3 2 6 2" xfId="11587"/>
    <cellStyle name="常规 14 3 2 7" xfId="11588"/>
    <cellStyle name="常规 2 4 2 5 4 2 2" xfId="11589"/>
    <cellStyle name="常规 2 2 2 3 4 2 6" xfId="11590"/>
    <cellStyle name="常规 2 2 2 3 4 2 6 2" xfId="11591"/>
    <cellStyle name="常规 14 3 2 7 2" xfId="11592"/>
    <cellStyle name="常规 2 4 3 10 2 2" xfId="11593"/>
    <cellStyle name="常规 2 2 2 3 4 2 7" xfId="11594"/>
    <cellStyle name="常规 7 3 4 2 4 2" xfId="11595"/>
    <cellStyle name="常规 14 3 2 8" xfId="11596"/>
    <cellStyle name="常规 6 2 8 4 3" xfId="11597"/>
    <cellStyle name="常规 14 3 3" xfId="11598"/>
    <cellStyle name="常规 14 3 3 2 2" xfId="11599"/>
    <cellStyle name="常规 14 3 3 2 2 2" xfId="11600"/>
    <cellStyle name="常规 14 3 3 2 3" xfId="11601"/>
    <cellStyle name="常规 2 2 2 3 4 3 2" xfId="11602"/>
    <cellStyle name="常规 14 3 3 3" xfId="11603"/>
    <cellStyle name="常规 2 2 2 3 4 3 2 2" xfId="11604"/>
    <cellStyle name="常规 14 3 3 3 2" xfId="11605"/>
    <cellStyle name="常规 2 2 2 3 4 3 2 2 2" xfId="11606"/>
    <cellStyle name="常规 14 3 3 3 2 2" xfId="11607"/>
    <cellStyle name="常规 2 2 2 3 4 3 2 3" xfId="11608"/>
    <cellStyle name="常规 14 3 3 3 3" xfId="11609"/>
    <cellStyle name="常规 2 2 2 3 4 3 3" xfId="11610"/>
    <cellStyle name="常规 5 3 2 2 5 2" xfId="11611"/>
    <cellStyle name="常规 14 3 3 4" xfId="11612"/>
    <cellStyle name="常规 2 2 2 3 4 3 3 2" xfId="11613"/>
    <cellStyle name="常规 5 3 2 2 5 2 2" xfId="11614"/>
    <cellStyle name="常规 14 3 3 4 2" xfId="11615"/>
    <cellStyle name="常规 2 2 2 3 4 3 4" xfId="11616"/>
    <cellStyle name="常规 5 3 2 2 5 3" xfId="11617"/>
    <cellStyle name="常规 14 3 3 5" xfId="11618"/>
    <cellStyle name="常规 2 2 2 3 4 3 4 2" xfId="11619"/>
    <cellStyle name="常规 14 3 3 5 2" xfId="11620"/>
    <cellStyle name="常规 2 2 2 3 4 3 5" xfId="11621"/>
    <cellStyle name="常规 14 3 3 6" xfId="11622"/>
    <cellStyle name="常规 2 2 2 3 4 3 5 2" xfId="11623"/>
    <cellStyle name="常规 14 3 3 6 2" xfId="11624"/>
    <cellStyle name="常规 14 3 4" xfId="11625"/>
    <cellStyle name="常规 14 3 4 2 2" xfId="11626"/>
    <cellStyle name="常规 2 2 2 3 4 4 2" xfId="11627"/>
    <cellStyle name="常规 14 3 4 3" xfId="11628"/>
    <cellStyle name="常规 2 2 2 3 4 4 2 2" xfId="11629"/>
    <cellStyle name="常规 14 3 4 3 2" xfId="11630"/>
    <cellStyle name="常规 2 2 2 3 4 4 3" xfId="11631"/>
    <cellStyle name="常规 5 3 2 2 6 2" xfId="11632"/>
    <cellStyle name="常规 14 3 4 4" xfId="11633"/>
    <cellStyle name="常规 14 3 5" xfId="11634"/>
    <cellStyle name="常规 14 3 5 2" xfId="11635"/>
    <cellStyle name="常规 14 3 5 2 2" xfId="11636"/>
    <cellStyle name="常规 2 2 2 3 4 5 2" xfId="11637"/>
    <cellStyle name="常规 14 3 5 3" xfId="11638"/>
    <cellStyle name="常规 2 2 2 3 4 5 2 2" xfId="11639"/>
    <cellStyle name="常规 14 3 5 3 2" xfId="11640"/>
    <cellStyle name="常规 2 2 2 3 4 5 3" xfId="11641"/>
    <cellStyle name="常规 5 3 2 2 7 2" xfId="11642"/>
    <cellStyle name="常规 14 3 5 4" xfId="11643"/>
    <cellStyle name="常规 14 3 6" xfId="11644"/>
    <cellStyle name="常规 14 3 6 2" xfId="11645"/>
    <cellStyle name="常规 14 3 7" xfId="11646"/>
    <cellStyle name="常规 14 3 7 2" xfId="11647"/>
    <cellStyle name="常规 14 3 8" xfId="11648"/>
    <cellStyle name="常规 14 3 8 2" xfId="11649"/>
    <cellStyle name="常规 14 3 9" xfId="11650"/>
    <cellStyle name="常规 6 2 8 5" xfId="11651"/>
    <cellStyle name="常规 14 4" xfId="11652"/>
    <cellStyle name="常规 6 2 8 5 2" xfId="11653"/>
    <cellStyle name="常规 14 4 2" xfId="11654"/>
    <cellStyle name="常规 14 4 2 2" xfId="11655"/>
    <cellStyle name="常规 14 4 2 2 2" xfId="11656"/>
    <cellStyle name="常规 14 4 2 2 2 2" xfId="11657"/>
    <cellStyle name="常规 6 6 3 3 2 2 2 2 2" xfId="11658"/>
    <cellStyle name="常规 14 4 2 2 3" xfId="11659"/>
    <cellStyle name="常规 2 2 2 3 5 2 2" xfId="11660"/>
    <cellStyle name="常规 14 4 2 3" xfId="11661"/>
    <cellStyle name="常规 2 2 2 3 5 2 2 2" xfId="11662"/>
    <cellStyle name="常规 14 4 2 3 2" xfId="11663"/>
    <cellStyle name="常规 14 4 2 3 3" xfId="11664"/>
    <cellStyle name="常规 2 2 2 3 5 2 3" xfId="11665"/>
    <cellStyle name="常规 5 3 2 3 4 2" xfId="11666"/>
    <cellStyle name="常规 14 4 2 4" xfId="11667"/>
    <cellStyle name="常规 29 2 2 2 2" xfId="11668"/>
    <cellStyle name="常规 34 2 2 2 2" xfId="11669"/>
    <cellStyle name="常规 5 3 2 3 4 2 2" xfId="11670"/>
    <cellStyle name="常规 14 4 2 4 2" xfId="11671"/>
    <cellStyle name="常规 29 2 2 2 2 2" xfId="11672"/>
    <cellStyle name="常规 34 2 2 2 2 2" xfId="11673"/>
    <cellStyle name="常规 5 3 2 3 4 3" xfId="11674"/>
    <cellStyle name="常规 14 4 2 5" xfId="11675"/>
    <cellStyle name="常规 29 2 2 2 3" xfId="11676"/>
    <cellStyle name="常规 34 2 2 2 3" xfId="11677"/>
    <cellStyle name="常规 14 4 2 5 2" xfId="11678"/>
    <cellStyle name="常规 14 4 2 6" xfId="11679"/>
    <cellStyle name="常规 14 4 2 6 2" xfId="11680"/>
    <cellStyle name="常规 14 4 2 7" xfId="11681"/>
    <cellStyle name="常规 2 4 2 5 5 2 2" xfId="11682"/>
    <cellStyle name="常规 14 4 3" xfId="11683"/>
    <cellStyle name="常规 14 4 3 2" xfId="11684"/>
    <cellStyle name="常规 14 4 3 2 2" xfId="11685"/>
    <cellStyle name="常规 2 2 2 3 5 3 2" xfId="11686"/>
    <cellStyle name="常规 14 4 3 3" xfId="11687"/>
    <cellStyle name="常规 2 2 2 3 5 3 2 2" xfId="11688"/>
    <cellStyle name="常规 14 4 3 3 2" xfId="11689"/>
    <cellStyle name="常规 2 2 2 3 5 3 3" xfId="11690"/>
    <cellStyle name="常规 5 3 2 3 5 2" xfId="11691"/>
    <cellStyle name="常规 14 4 3 4" xfId="11692"/>
    <cellStyle name="常规 29 2 2 3 2" xfId="11693"/>
    <cellStyle name="常规 34 2 2 3 2" xfId="11694"/>
    <cellStyle name="常规 14 4 4" xfId="11695"/>
    <cellStyle name="常规 14 4 4 2" xfId="11696"/>
    <cellStyle name="常规 14 4 4 2 2" xfId="11697"/>
    <cellStyle name="常规 2 2 2 3 5 4 2" xfId="11698"/>
    <cellStyle name="常规 14 4 4 3" xfId="11699"/>
    <cellStyle name="常规 2 2 2 3 5 4 2 2" xfId="11700"/>
    <cellStyle name="常规 14 4 4 3 2" xfId="11701"/>
    <cellStyle name="常规 14 4 4 4" xfId="11702"/>
    <cellStyle name="常规 29 2 2 4 2" xfId="11703"/>
    <cellStyle name="常规 34 2 2 4 2" xfId="11704"/>
    <cellStyle name="常规 2 2 2 3 5 4 3" xfId="11705"/>
    <cellStyle name="常规 14 4 5" xfId="11706"/>
    <cellStyle name="常规 14 4 5 2" xfId="11707"/>
    <cellStyle name="常规 14 4 6" xfId="11708"/>
    <cellStyle name="常规 14 4 6 2" xfId="11709"/>
    <cellStyle name="常规 14 4 7" xfId="11710"/>
    <cellStyle name="常规 14 4 7 2" xfId="11711"/>
    <cellStyle name="常规 14 4 8" xfId="11712"/>
    <cellStyle name="常规 6 2 8 6" xfId="11713"/>
    <cellStyle name="常规 14 5" xfId="11714"/>
    <cellStyle name="常规 14 5 2" xfId="11715"/>
    <cellStyle name="常规 14 5 2 2" xfId="11716"/>
    <cellStyle name="常规 14 5 2 2 2" xfId="11717"/>
    <cellStyle name="常规 2 2 2 3 6 2 2" xfId="11718"/>
    <cellStyle name="常规 14 5 2 3" xfId="11719"/>
    <cellStyle name="常规 14 5 3" xfId="11720"/>
    <cellStyle name="常规 14 5 3 2" xfId="11721"/>
    <cellStyle name="常规 14 5 3 2 2" xfId="11722"/>
    <cellStyle name="常规 2 2 2 3 6 3 2" xfId="11723"/>
    <cellStyle name="常规 14 5 3 3" xfId="11724"/>
    <cellStyle name="常规 14 5 4" xfId="11725"/>
    <cellStyle name="常规 14 5 4 2" xfId="11726"/>
    <cellStyle name="常规 14 5 5" xfId="11727"/>
    <cellStyle name="常规 14 5 5 2" xfId="11728"/>
    <cellStyle name="常规 14 5 6" xfId="11729"/>
    <cellStyle name="常规 14 5 6 2" xfId="11730"/>
    <cellStyle name="常规 14 5 7" xfId="11731"/>
    <cellStyle name="常规 14 6" xfId="11732"/>
    <cellStyle name="常规 14 6 2" xfId="11733"/>
    <cellStyle name="常规 14 6 2 2" xfId="11734"/>
    <cellStyle name="常规 14 6 3" xfId="11735"/>
    <cellStyle name="常规 14 6 3 2" xfId="11736"/>
    <cellStyle name="常规 3 9 2 10" xfId="11737"/>
    <cellStyle name="常规 14 6 4" xfId="11738"/>
    <cellStyle name="常规 14 7" xfId="11739"/>
    <cellStyle name="常规 14 8" xfId="11740"/>
    <cellStyle name="常规 14 8 2" xfId="11741"/>
    <cellStyle name="常规 14 9" xfId="11742"/>
    <cellStyle name="常规 4 5 3 3 2 3" xfId="11743"/>
    <cellStyle name="常规 14 9 2" xfId="11744"/>
    <cellStyle name="常规 6 9 4 3 4" xfId="11745"/>
    <cellStyle name="常规 4 2 3 4 2 3" xfId="11746"/>
    <cellStyle name="常规 15" xfId="11747"/>
    <cellStyle name="常规 20" xfId="11748"/>
    <cellStyle name="常规 6 6 2 4 2 3 2 2" xfId="11749"/>
    <cellStyle name="常规 5 7 2 2 3" xfId="11750"/>
    <cellStyle name="常规 15 10 2 2" xfId="11751"/>
    <cellStyle name="常规 15 11 2" xfId="11752"/>
    <cellStyle name="常规 66 2 2 2" xfId="11753"/>
    <cellStyle name="常规 6 6 2 4 2 4 2" xfId="11754"/>
    <cellStyle name="常规 6 4 2 2 2 4 6" xfId="11755"/>
    <cellStyle name="常规 6 2 9 3" xfId="11756"/>
    <cellStyle name="常规 6 9 4 3 4 2" xfId="11757"/>
    <cellStyle name="常规 15 2" xfId="11758"/>
    <cellStyle name="常规 20 2" xfId="11759"/>
    <cellStyle name="常规 4 3 3 5 2" xfId="11760"/>
    <cellStyle name="常规 15 2 10" xfId="11761"/>
    <cellStyle name="常规 4 3 3 5 2 2" xfId="11762"/>
    <cellStyle name="常规 15 2 10 2" xfId="11763"/>
    <cellStyle name="常规 4 3 3 5 3" xfId="11764"/>
    <cellStyle name="常规 15 2 11" xfId="11765"/>
    <cellStyle name="常规 15 2 2" xfId="11766"/>
    <cellStyle name="常规 20 2 2" xfId="11767"/>
    <cellStyle name="常规 6 4 3 4 2 5" xfId="11768"/>
    <cellStyle name="常规 15 2 2 2" xfId="11769"/>
    <cellStyle name="常规 20 2 2 2" xfId="11770"/>
    <cellStyle name="常规 6 4 3 4 2 5 2" xfId="11771"/>
    <cellStyle name="常规 15 2 2 2 2" xfId="11772"/>
    <cellStyle name="常规 20 2 2 2 2" xfId="11773"/>
    <cellStyle name="常规 15 2 2 2 2 2" xfId="11774"/>
    <cellStyle name="常规 20 2 2 2 2 2" xfId="11775"/>
    <cellStyle name="常规 5 2 3 2 4 4" xfId="11776"/>
    <cellStyle name="常规 7 2 12" xfId="11777"/>
    <cellStyle name="常规 6 4 4 6" xfId="11778"/>
    <cellStyle name="常规 15 2 2 2 2 2 2" xfId="11779"/>
    <cellStyle name="常规 20 2 2 2 2 2 2" xfId="11780"/>
    <cellStyle name="常规 5 2 3 2 4 4 2" xfId="11781"/>
    <cellStyle name="常规 7 2 12 2" xfId="11782"/>
    <cellStyle name="常规 6 4 4 6 2" xfId="11783"/>
    <cellStyle name="常规 15 2 2 2 2 2 2 2" xfId="11784"/>
    <cellStyle name="常规 5 2 3 2 4 4 2 2" xfId="11785"/>
    <cellStyle name="常规 7 2 12 2 2" xfId="11786"/>
    <cellStyle name="常规 6 4 4 6 2 2" xfId="11787"/>
    <cellStyle name="常规 15 2 2 2 2 2 3" xfId="11788"/>
    <cellStyle name="常规 5 2 3 2 4 4 3" xfId="11789"/>
    <cellStyle name="常规 7 2 12 3" xfId="11790"/>
    <cellStyle name="常规 6 4 4 6 3" xfId="11791"/>
    <cellStyle name="常规 15 2 2 2 2 3" xfId="11792"/>
    <cellStyle name="常规 20 2 2 2 2 3" xfId="11793"/>
    <cellStyle name="常规 5 2 3 2 4 5" xfId="11794"/>
    <cellStyle name="常规 7 2 13" xfId="11795"/>
    <cellStyle name="常规 6 4 4 7" xfId="11796"/>
    <cellStyle name="常规 6 4 4 7 2 2" xfId="11797"/>
    <cellStyle name="常规 15 2 2 2 2 3 2 2" xfId="11798"/>
    <cellStyle name="常规 6 12 9 3" xfId="11799"/>
    <cellStyle name="常规 6 4 4 7 3" xfId="11800"/>
    <cellStyle name="常规 15 2 2 2 2 3 3" xfId="11801"/>
    <cellStyle name="常规 15 2 2 2 2 4" xfId="11802"/>
    <cellStyle name="常规 5 2 3 2 4 6" xfId="11803"/>
    <cellStyle name="常规 7 2 14" xfId="11804"/>
    <cellStyle name="常规 6 4 4 8" xfId="11805"/>
    <cellStyle name="常规 2 6 3 2 5 2 2" xfId="11806"/>
    <cellStyle name="常规 6 4 4 8 2" xfId="11807"/>
    <cellStyle name="常规 15 2 2 2 2 4 2" xfId="11808"/>
    <cellStyle name="常规 15 2 2 2 2 4 2 2" xfId="11809"/>
    <cellStyle name="常规 15 2 2 2 2 4 3" xfId="11810"/>
    <cellStyle name="常规 6 4 4 9" xfId="11811"/>
    <cellStyle name="常规 15 2 2 2 2 5" xfId="11812"/>
    <cellStyle name="常规 15 2 2 2 2 5 2" xfId="11813"/>
    <cellStyle name="常规 15 2 2 2 2 5 2 2" xfId="11814"/>
    <cellStyle name="常规 9 2 2 3 2 8" xfId="11815"/>
    <cellStyle name="常规 3 6 10" xfId="11816"/>
    <cellStyle name="常规 15 2 2 2 2 5 3" xfId="11817"/>
    <cellStyle name="常规 17 2 4 2 2 2" xfId="11818"/>
    <cellStyle name="常规 22 2 4 2 2 2" xfId="11819"/>
    <cellStyle name="常规 2 2 2 2 2 2 2 6 2 2" xfId="11820"/>
    <cellStyle name="常规 15 2 2 2 2 6" xfId="11821"/>
    <cellStyle name="常规 15 2 2 2 2 6 2" xfId="11822"/>
    <cellStyle name="常规 6 4 2 3 2 2 4 2" xfId="11823"/>
    <cellStyle name="常规 15 7 6 2" xfId="11824"/>
    <cellStyle name="常规 15 2 2 2 2 7" xfId="11825"/>
    <cellStyle name="常规 15 2 2 2 3" xfId="11826"/>
    <cellStyle name="常规 20 2 2 2 3" xfId="11827"/>
    <cellStyle name="常规 6 4 5 6 2" xfId="11828"/>
    <cellStyle name="常规 15 2 2 2 3 2 2" xfId="11829"/>
    <cellStyle name="常规 6 4 5 6 2 2" xfId="11830"/>
    <cellStyle name="常规 15 2 2 2 3 2 2 2" xfId="11831"/>
    <cellStyle name="常规 6 4 5 6 3" xfId="11832"/>
    <cellStyle name="常规 15 2 2 2 3 2 3" xfId="11833"/>
    <cellStyle name="常规 6 4 5 7" xfId="11834"/>
    <cellStyle name="常规 15 2 2 2 3 3" xfId="11835"/>
    <cellStyle name="常规 6 4 5 7 2" xfId="11836"/>
    <cellStyle name="常规 15 2 2 2 3 3 2" xfId="11837"/>
    <cellStyle name="常规 15 2 2 2 3 3 2 2" xfId="11838"/>
    <cellStyle name="常规 15 2 2 2 3 3 3" xfId="11839"/>
    <cellStyle name="常规 6 4 5 8" xfId="11840"/>
    <cellStyle name="常规 15 2 2 2 3 4" xfId="11841"/>
    <cellStyle name="常规 15 2 2 2 3 4 2" xfId="11842"/>
    <cellStyle name="常规 15 2 2 2 3 4 2 2" xfId="11843"/>
    <cellStyle name="常规 15 2 2 2 3 4 3" xfId="11844"/>
    <cellStyle name="常规 15 2 2 2 3 5" xfId="11845"/>
    <cellStyle name="常规 15 2 2 2 3 5 2" xfId="11846"/>
    <cellStyle name="常规 15 2 2 2 3 6" xfId="11847"/>
    <cellStyle name="常规 4 4 2 2 4 2 2" xfId="11848"/>
    <cellStyle name="常规 15 2 2 2 4" xfId="11849"/>
    <cellStyle name="常规 20 2 2 2 4" xfId="11850"/>
    <cellStyle name="常规 6 4 6 6" xfId="11851"/>
    <cellStyle name="常规 15 2 2 2 4 2" xfId="11852"/>
    <cellStyle name="常规 15 2 2 2 4 2 2" xfId="11853"/>
    <cellStyle name="常规 15 2 2 2 4 3" xfId="11854"/>
    <cellStyle name="常规 15 2 2 2 5" xfId="11855"/>
    <cellStyle name="常规 6 4 7 6" xfId="11856"/>
    <cellStyle name="常规 15 2 2 2 5 2" xfId="11857"/>
    <cellStyle name="常规 15 2 2 2 5 2 2" xfId="11858"/>
    <cellStyle name="常规 15 2 2 2 5 3" xfId="11859"/>
    <cellStyle name="常规 6 6 3 3 4 4 2 2" xfId="11860"/>
    <cellStyle name="常规 15 2 2 2 6" xfId="11861"/>
    <cellStyle name="常规 15 2 2 2 6 2" xfId="11862"/>
    <cellStyle name="常规 15 2 2 2 6 2 2" xfId="11863"/>
    <cellStyle name="常规 15 2 2 2 6 3" xfId="11864"/>
    <cellStyle name="常规 7 3 12" xfId="11865"/>
    <cellStyle name="常规 15 2 2 2 7 2" xfId="11866"/>
    <cellStyle name="常规 15 2 2 2 8" xfId="11867"/>
    <cellStyle name="常规 15 2 2 3 2" xfId="11868"/>
    <cellStyle name="常规 20 2 2 3 2" xfId="11869"/>
    <cellStyle name="常规 2 2 2 4 3 2 2 2" xfId="11870"/>
    <cellStyle name="常规 6 5 4 6" xfId="11871"/>
    <cellStyle name="常规 15 2 2 3 2 2" xfId="11872"/>
    <cellStyle name="常规 20 2 2 3 2 2" xfId="11873"/>
    <cellStyle name="常规 6 5 4 6 2" xfId="11874"/>
    <cellStyle name="常规 15 2 2 3 2 2 2" xfId="11875"/>
    <cellStyle name="常规 20 2 2 3 2 2 2" xfId="11876"/>
    <cellStyle name="常规 6 5 4 7" xfId="11877"/>
    <cellStyle name="常规 15 2 2 3 2 3" xfId="11878"/>
    <cellStyle name="常规 20 2 2 3 2 3" xfId="11879"/>
    <cellStyle name="常规 15 2 2 3 3" xfId="11880"/>
    <cellStyle name="常规 20 2 2 3 3" xfId="11881"/>
    <cellStyle name="常规 6 5 5 6" xfId="11882"/>
    <cellStyle name="常规 15 2 2 3 3 2" xfId="11883"/>
    <cellStyle name="常规 20 2 2 3 3 2" xfId="11884"/>
    <cellStyle name="常规 6 5 5 6 2" xfId="11885"/>
    <cellStyle name="常规 15 2 2 3 3 2 2" xfId="11886"/>
    <cellStyle name="常规 6 5 5 7" xfId="11887"/>
    <cellStyle name="常规 15 2 2 3 3 3" xfId="11888"/>
    <cellStyle name="常规 15 2 2 3 4" xfId="11889"/>
    <cellStyle name="常规 20 2 2 3 4" xfId="11890"/>
    <cellStyle name="常规 6 5 6 6" xfId="11891"/>
    <cellStyle name="常规 15 2 2 3 4 2" xfId="11892"/>
    <cellStyle name="常规 15 2 2 3 4 2 2" xfId="11893"/>
    <cellStyle name="常规 15 2 2 3 4 3" xfId="11894"/>
    <cellStyle name="常规 15 2 2 3 5" xfId="11895"/>
    <cellStyle name="常规 6 5 7 6" xfId="11896"/>
    <cellStyle name="常规 15 2 2 3 5 2" xfId="11897"/>
    <cellStyle name="常规 15 2 2 3 5 2 2" xfId="11898"/>
    <cellStyle name="常规 15 2 2 3 5 3" xfId="11899"/>
    <cellStyle name="常规 15 2 2 3 6" xfId="11900"/>
    <cellStyle name="常规 15 2 2 3 6 2" xfId="11901"/>
    <cellStyle name="常规 15 2 2 4" xfId="11902"/>
    <cellStyle name="常规 20 2 2 4" xfId="11903"/>
    <cellStyle name="常规 2 2 2 4 3 2 3" xfId="11904"/>
    <cellStyle name="常规 6 6 4 6 2" xfId="11905"/>
    <cellStyle name="常规 15 2 2 4 2 2 2" xfId="11906"/>
    <cellStyle name="常规 6 6 4 7" xfId="11907"/>
    <cellStyle name="常规 15 2 2 4 2 3" xfId="11908"/>
    <cellStyle name="常规 15 2 2 4 3" xfId="11909"/>
    <cellStyle name="常规 20 2 2 4 3" xfId="11910"/>
    <cellStyle name="常规 6 6 5 6" xfId="11911"/>
    <cellStyle name="常规 7 3 2 8 3" xfId="11912"/>
    <cellStyle name="常规 15 2 2 4 3 2" xfId="11913"/>
    <cellStyle name="常规 6 6 5 6 2" xfId="11914"/>
    <cellStyle name="常规 15 2 2 4 3 2 2" xfId="11915"/>
    <cellStyle name="常规 6 6 5 7" xfId="11916"/>
    <cellStyle name="常规 15 2 2 4 3 3" xfId="11917"/>
    <cellStyle name="常规 15 2 2 4 4" xfId="11918"/>
    <cellStyle name="常规 6 6 6 6" xfId="11919"/>
    <cellStyle name="常规 7 3 2 9 3" xfId="11920"/>
    <cellStyle name="常规 15 2 2 4 4 2" xfId="11921"/>
    <cellStyle name="常规 15 2 2 4 4 2 2" xfId="11922"/>
    <cellStyle name="常规 15 2 2 4 4 3" xfId="11923"/>
    <cellStyle name="常规 15 2 2 4 5" xfId="11924"/>
    <cellStyle name="常规 6 6 7 6" xfId="11925"/>
    <cellStyle name="常规 15 2 2 4 5 2" xfId="11926"/>
    <cellStyle name="常规 15 2 2 4 5 2 2" xfId="11927"/>
    <cellStyle name="常规 15 2 2 4 5 3" xfId="11928"/>
    <cellStyle name="常规 15 2 2 4 6" xfId="11929"/>
    <cellStyle name="常规 15 2 2 4 6 2" xfId="11930"/>
    <cellStyle name="常规 15 2 2 5" xfId="11931"/>
    <cellStyle name="常规 20 2 2 5" xfId="11932"/>
    <cellStyle name="常规 15 2 2 5 2" xfId="11933"/>
    <cellStyle name="常规 20 2 2 5 2" xfId="11934"/>
    <cellStyle name="常规 6 7 4 6" xfId="11935"/>
    <cellStyle name="常规 7 3 3 7 3" xfId="11936"/>
    <cellStyle name="常规 15 2 2 5 2 2" xfId="11937"/>
    <cellStyle name="常规 20 2 2 5 2 2" xfId="11938"/>
    <cellStyle name="常规 15 2 2 5 3" xfId="11939"/>
    <cellStyle name="常规 20 2 2 5 3" xfId="11940"/>
    <cellStyle name="常规 15 2 2 6" xfId="11941"/>
    <cellStyle name="常规 20 2 2 6" xfId="11942"/>
    <cellStyle name="常规 15 2 2 6 2" xfId="11943"/>
    <cellStyle name="常规 20 2 2 6 2" xfId="11944"/>
    <cellStyle name="常规 6 8 4 6" xfId="11945"/>
    <cellStyle name="常规 7 3 4 7 3" xfId="11946"/>
    <cellStyle name="常规 15 2 2 6 2 2" xfId="11947"/>
    <cellStyle name="常规 20 2 2 6 2 2" xfId="11948"/>
    <cellStyle name="常规 6 2 2 6 3 2 2" xfId="11949"/>
    <cellStyle name="常规 15 2 2 6 3" xfId="11950"/>
    <cellStyle name="常规 20 2 2 6 3" xfId="11951"/>
    <cellStyle name="常规 15 2 2 7" xfId="11952"/>
    <cellStyle name="常规 20 2 2 7" xfId="11953"/>
    <cellStyle name="常规 15 2 2 7 2" xfId="11954"/>
    <cellStyle name="常规 20 2 2 7 2" xfId="11955"/>
    <cellStyle name="常规 6 9 4 6" xfId="11956"/>
    <cellStyle name="常规 8 2 12" xfId="11957"/>
    <cellStyle name="常规 15 2 2 7 2 2" xfId="11958"/>
    <cellStyle name="常规 15 2 2 7 3" xfId="11959"/>
    <cellStyle name="常规 15 2 2 8" xfId="11960"/>
    <cellStyle name="常规 20 2 2 8" xfId="11961"/>
    <cellStyle name="适中 2 7 2" xfId="11962"/>
    <cellStyle name="常规 2 6 4 2 4 2 2" xfId="11963"/>
    <cellStyle name="常规 15 2 2 8 2" xfId="11964"/>
    <cellStyle name="适中 2 7 3" xfId="11965"/>
    <cellStyle name="常规 2 6 4 2 4 2 3" xfId="11966"/>
    <cellStyle name="常规 15 2 2 9" xfId="11967"/>
    <cellStyle name="常规 6 4 7 2 2 2" xfId="11968"/>
    <cellStyle name="常规 15 2 3" xfId="11969"/>
    <cellStyle name="常规 20 2 3" xfId="11970"/>
    <cellStyle name="常规 6 4 3 4 3 5" xfId="11971"/>
    <cellStyle name="常规 15 2 3 2" xfId="11972"/>
    <cellStyle name="常规 20 2 3 2" xfId="11973"/>
    <cellStyle name="常规 15 2 3 2 2" xfId="11974"/>
    <cellStyle name="常规 20 2 3 2 2" xfId="11975"/>
    <cellStyle name="常规 3 2 2 2 4 8" xfId="11976"/>
    <cellStyle name="常规 15 2 3 2 2 2" xfId="11977"/>
    <cellStyle name="常规 20 2 3 2 2 2" xfId="11978"/>
    <cellStyle name="常规 15 2 3 2 2 2 2" xfId="11979"/>
    <cellStyle name="常规 15 2 3 2 2 2 2 2" xfId="11980"/>
    <cellStyle name="常规 15 2 3 2 2 2 3" xfId="11981"/>
    <cellStyle name="常规 15 2 3 2 2 3" xfId="11982"/>
    <cellStyle name="常规 15 2 3 2 2 3 2" xfId="11983"/>
    <cellStyle name="常规 15 2 3 2 2 3 2 2" xfId="11984"/>
    <cellStyle name="常规 7 4 4 7 3" xfId="11985"/>
    <cellStyle name="常规 15 2 3 6 2 2" xfId="11986"/>
    <cellStyle name="常规 15 2 3 2 2 3 3" xfId="11987"/>
    <cellStyle name="常规 2 6 3 3 5 2 2" xfId="11988"/>
    <cellStyle name="常规 2 2 3 2 2 2 2 4 2 2" xfId="11989"/>
    <cellStyle name="常规 15 2 3 2 2 4" xfId="11990"/>
    <cellStyle name="常规 15 2 3 2 2 4 2" xfId="11991"/>
    <cellStyle name="常规 15 2 3 2 2 4 2 2" xfId="11992"/>
    <cellStyle name="常规 15 2 3 2 2 4 3" xfId="11993"/>
    <cellStyle name="常规 15 2 3 2 2 5" xfId="11994"/>
    <cellStyle name="常规 15 2 3 2 2 5 2" xfId="11995"/>
    <cellStyle name="常规 15 2 3 2 2 5 2 2" xfId="11996"/>
    <cellStyle name="常规 15 2 3 2 2 5 3" xfId="11997"/>
    <cellStyle name="常规 15 2 3 2 2 6" xfId="11998"/>
    <cellStyle name="常规 15 2 3 2 2 6 2" xfId="11999"/>
    <cellStyle name="常规 3 4 3 2 2 2 2" xfId="12000"/>
    <cellStyle name="常规 15 2 3 2 2 7" xfId="12001"/>
    <cellStyle name="常规 15 2 3 2 3" xfId="12002"/>
    <cellStyle name="常规 20 2 3 2 3" xfId="12003"/>
    <cellStyle name="常规 15 2 3 2 3 2 2" xfId="12004"/>
    <cellStyle name="常规 15 2 3 2 3 2 2 2" xfId="12005"/>
    <cellStyle name="常规 15 2 3 2 3 2 3" xfId="12006"/>
    <cellStyle name="常规 15 2 3 2 3 3" xfId="12007"/>
    <cellStyle name="常规 15 2 3 2 3 3 2" xfId="12008"/>
    <cellStyle name="常规 15 2 3 2 3 3 2 2" xfId="12009"/>
    <cellStyle name="常规 15 2 3 7 2 2" xfId="12010"/>
    <cellStyle name="常规 15 2 3 2 3 3 3" xfId="12011"/>
    <cellStyle name="常规 15 2 3 2 3 4" xfId="12012"/>
    <cellStyle name="常规 15 2 3 2 3 4 2" xfId="12013"/>
    <cellStyle name="常规 15 2 3 2 3 4 2 2" xfId="12014"/>
    <cellStyle name="常规 15 2 3 2 3 4 3" xfId="12015"/>
    <cellStyle name="常规 15 2 3 2 3 5" xfId="12016"/>
    <cellStyle name="常规 15 2 3 2 3 5 2" xfId="12017"/>
    <cellStyle name="常规 15 2 3 2 3 6" xfId="12018"/>
    <cellStyle name="常规 4 4 2 2 5 2 2" xfId="12019"/>
    <cellStyle name="常规 15 2 3 2 4" xfId="12020"/>
    <cellStyle name="常规 15 2 3 2 4 2" xfId="12021"/>
    <cellStyle name="常规 15 2 3 2 4 2 2" xfId="12022"/>
    <cellStyle name="常规 15 2 3 2 4 3" xfId="12023"/>
    <cellStyle name="常规 15 2 3 2 5" xfId="12024"/>
    <cellStyle name="常规 15 2 3 2 5 2" xfId="12025"/>
    <cellStyle name="常规 15 2 3 2 5 2 2" xfId="12026"/>
    <cellStyle name="常规 15 2 3 2 5 3" xfId="12027"/>
    <cellStyle name="常规 15 2 3 2 6" xfId="12028"/>
    <cellStyle name="常规 15 2 3 2 6 2" xfId="12029"/>
    <cellStyle name="常规 15 2 3 2 6 2 2" xfId="12030"/>
    <cellStyle name="常规 15 2 3 2 6 3" xfId="12031"/>
    <cellStyle name="常规 5 3 2 4 2" xfId="12032"/>
    <cellStyle name="常规 15 2 3 2 7" xfId="12033"/>
    <cellStyle name="常规 5 3 2 4 2 2" xfId="12034"/>
    <cellStyle name="常规 15 2 3 2 7 2" xfId="12035"/>
    <cellStyle name="常规 5 3 2 4 3" xfId="12036"/>
    <cellStyle name="常规 15 2 3 2 8" xfId="12037"/>
    <cellStyle name="常规 15 2 3 3" xfId="12038"/>
    <cellStyle name="常规 20 2 3 3" xfId="12039"/>
    <cellStyle name="常规 2 2 2 4 3 3 2" xfId="12040"/>
    <cellStyle name="常规 15 2 3 3 2" xfId="12041"/>
    <cellStyle name="常规 20 2 3 3 2" xfId="12042"/>
    <cellStyle name="常规 2 2 2 4 3 3 2 2" xfId="12043"/>
    <cellStyle name="常规 15 2 3 3 2 2" xfId="12044"/>
    <cellStyle name="常规 20 2 3 3 2 2" xfId="12045"/>
    <cellStyle name="常规 2 2 6 2 4" xfId="12046"/>
    <cellStyle name="常规 15 2 3 3 2 2 2" xfId="12047"/>
    <cellStyle name="常规 15 2 3 3 2 3" xfId="12048"/>
    <cellStyle name="常规 15 2 3 3 3" xfId="12049"/>
    <cellStyle name="常规 20 2 3 3 3" xfId="12050"/>
    <cellStyle name="常规 15 2 3 3 3 2" xfId="12051"/>
    <cellStyle name="常规 2 2 7 2 4" xfId="12052"/>
    <cellStyle name="常规 15 2 3 3 3 2 2" xfId="12053"/>
    <cellStyle name="常规 15 2 3 3 3 3" xfId="12054"/>
    <cellStyle name="常规 15 2 3 3 4" xfId="12055"/>
    <cellStyle name="常规 15 2 3 3 4 2" xfId="12056"/>
    <cellStyle name="常规 2 2 8 2 4" xfId="12057"/>
    <cellStyle name="常规 15 2 3 3 4 2 2" xfId="12058"/>
    <cellStyle name="常规 15 2 3 3 4 3" xfId="12059"/>
    <cellStyle name="常规 15 2 3 3 5" xfId="12060"/>
    <cellStyle name="常规 15 2 3 3 5 2" xfId="12061"/>
    <cellStyle name="常规 2 2 9 2 4" xfId="12062"/>
    <cellStyle name="常规 15 2 3 3 5 2 2" xfId="12063"/>
    <cellStyle name="常规 15 2 3 3 5 3" xfId="12064"/>
    <cellStyle name="常规 15 2 3 3 6" xfId="12065"/>
    <cellStyle name="常规 15 2 3 3 6 2" xfId="12066"/>
    <cellStyle name="常规 5 3 2 5 2" xfId="12067"/>
    <cellStyle name="常规 15 2 3 3 7" xfId="12068"/>
    <cellStyle name="常规 15 2 3 4" xfId="12069"/>
    <cellStyle name="常规 20 2 3 4" xfId="12070"/>
    <cellStyle name="常规 2 2 2 4 3 3 3" xfId="12071"/>
    <cellStyle name="常规 2 3 6 2 4" xfId="12072"/>
    <cellStyle name="常规 15 2 3 4 2 2 2" xfId="12073"/>
    <cellStyle name="常规 56 2 2 3 2" xfId="12074"/>
    <cellStyle name="常规 15 2 3 4 2 3" xfId="12075"/>
    <cellStyle name="常规 15 2 3 4 3" xfId="12076"/>
    <cellStyle name="常规 7 4 2 8 3" xfId="12077"/>
    <cellStyle name="常规 15 2 3 4 3 2" xfId="12078"/>
    <cellStyle name="常规 2 3 7 2 4" xfId="12079"/>
    <cellStyle name="常规 15 2 3 4 3 2 2" xfId="12080"/>
    <cellStyle name="常规 56 2 2 4 2" xfId="12081"/>
    <cellStyle name="常规 15 2 3 4 3 3" xfId="12082"/>
    <cellStyle name="常规 15 2 3 4 4" xfId="12083"/>
    <cellStyle name="常规 7 4 2 9 3" xfId="12084"/>
    <cellStyle name="常规 15 2 3 4 4 2" xfId="12085"/>
    <cellStyle name="常规 15 2 3 4 4 2 2" xfId="12086"/>
    <cellStyle name="常规 56 2 2 5 2" xfId="12087"/>
    <cellStyle name="常规 15 2 3 4 4 3" xfId="12088"/>
    <cellStyle name="常规 15 2 3 4 5" xfId="12089"/>
    <cellStyle name="常规 15 2 3 4 5 2" xfId="12090"/>
    <cellStyle name="常规 15 2 3 4 5 2 2" xfId="12091"/>
    <cellStyle name="常规 15 2 3 4 5 3" xfId="12092"/>
    <cellStyle name="常规 15 2 3 4 6" xfId="12093"/>
    <cellStyle name="常规 15 2 3 4 6 2" xfId="12094"/>
    <cellStyle name="常规 5 3 2 6 2" xfId="12095"/>
    <cellStyle name="常规 15 2 3 4 7" xfId="12096"/>
    <cellStyle name="常规 15 2 3 5" xfId="12097"/>
    <cellStyle name="常规 20 2 3 5" xfId="12098"/>
    <cellStyle name="常规 15 2 3 5 2" xfId="12099"/>
    <cellStyle name="常规 7 4 3 7 3" xfId="12100"/>
    <cellStyle name="常规 15 2 3 5 2 2" xfId="12101"/>
    <cellStyle name="常规 15 2 3 5 3" xfId="12102"/>
    <cellStyle name="常规 15 2 3 6" xfId="12103"/>
    <cellStyle name="常规 15 2 3 6 2" xfId="12104"/>
    <cellStyle name="常规 6 2 2 6 4 2 2" xfId="12105"/>
    <cellStyle name="常规 15 2 3 6 3" xfId="12106"/>
    <cellStyle name="常规 15 2 3 7" xfId="12107"/>
    <cellStyle name="常规 15 2 3 7 2" xfId="12108"/>
    <cellStyle name="常规 15 2 3 7 3" xfId="12109"/>
    <cellStyle name="常规 15 2 3 8" xfId="12110"/>
    <cellStyle name="常规 15 2 3 9" xfId="12111"/>
    <cellStyle name="常规 15 2 4" xfId="12112"/>
    <cellStyle name="常规 20 2 4" xfId="12113"/>
    <cellStyle name="常规 2 2 4 2 2 2 2" xfId="12114"/>
    <cellStyle name="常规 15 2 4 2" xfId="12115"/>
    <cellStyle name="常规 20 2 4 2" xfId="12116"/>
    <cellStyle name="常规 2 2 4 2 2 2 2 2" xfId="12117"/>
    <cellStyle name="常规 15 2 4 2 2" xfId="12118"/>
    <cellStyle name="常规 20 2 4 2 2" xfId="12119"/>
    <cellStyle name="常规 2 2 4 2 2 2 2 2 2" xfId="12120"/>
    <cellStyle name="常规 15 2 4 2 2 2" xfId="12121"/>
    <cellStyle name="常规 20 2 4 2 2 2" xfId="12122"/>
    <cellStyle name="常规 2 2 2 3 5" xfId="12123"/>
    <cellStyle name="常规 2 2 2 3 5 2" xfId="12124"/>
    <cellStyle name="常规 15 2 4 2 2 2 2" xfId="12125"/>
    <cellStyle name="常规 15 2 4 2 2 3" xfId="12126"/>
    <cellStyle name="常规 3 3 3 3 2 5 2 2" xfId="12127"/>
    <cellStyle name="常规 2 2 2 3 6" xfId="12128"/>
    <cellStyle name="常规 15 2 4 2 3" xfId="12129"/>
    <cellStyle name="常规 20 2 4 2 3" xfId="12130"/>
    <cellStyle name="常规 2 2 2 4 5 2" xfId="12131"/>
    <cellStyle name="常规 15 2 4 2 3 2 2" xfId="12132"/>
    <cellStyle name="常规 2 2 2 4 6" xfId="12133"/>
    <cellStyle name="常规 15 2 4 2 3 3" xfId="12134"/>
    <cellStyle name="常规 15 2 4 2 4" xfId="12135"/>
    <cellStyle name="常规 2 2 2 5 5" xfId="12136"/>
    <cellStyle name="常规 15 2 4 2 4 2" xfId="12137"/>
    <cellStyle name="常规 2 2 2 5 5 2" xfId="12138"/>
    <cellStyle name="常规 15 2 4 2 4 2 2" xfId="12139"/>
    <cellStyle name="常规 8 3 2 2 2" xfId="12140"/>
    <cellStyle name="常规 2 2 2 5 6" xfId="12141"/>
    <cellStyle name="常规 15 2 4 2 4 3" xfId="12142"/>
    <cellStyle name="常规 15 2 4 2 5" xfId="12143"/>
    <cellStyle name="常规 2 2 2 6 5" xfId="12144"/>
    <cellStyle name="常规 2 12" xfId="12145"/>
    <cellStyle name="常规 15 2 4 2 5 2" xfId="12146"/>
    <cellStyle name="常规 3 2 3 3" xfId="12147"/>
    <cellStyle name="常规 2 2 2 6 5 2" xfId="12148"/>
    <cellStyle name="常规 2 12 2" xfId="12149"/>
    <cellStyle name="常规 15 2 4 2 5 2 2" xfId="12150"/>
    <cellStyle name="常规 8 3 2 3 2" xfId="12151"/>
    <cellStyle name="常规 2 2 2 6 6" xfId="12152"/>
    <cellStyle name="常规 2 13" xfId="12153"/>
    <cellStyle name="常规 15 2 4 2 5 3" xfId="12154"/>
    <cellStyle name="常规 15 2 4 2 6" xfId="12155"/>
    <cellStyle name="常规 2 2 2 7 5" xfId="12156"/>
    <cellStyle name="常规 15 2 4 2 6 2" xfId="12157"/>
    <cellStyle name="常规 5 3 3 4 2" xfId="12158"/>
    <cellStyle name="常规 15 2 4 2 7" xfId="12159"/>
    <cellStyle name="常规 15 2 4 3" xfId="12160"/>
    <cellStyle name="常规 20 2 4 3" xfId="12161"/>
    <cellStyle name="常规 2 2 2 4 3 4 2" xfId="12162"/>
    <cellStyle name="常规 2 2 4 2 2 2 2 3" xfId="12163"/>
    <cellStyle name="常规 15 2 4 3 2" xfId="12164"/>
    <cellStyle name="常规 20 2 4 3 2" xfId="12165"/>
    <cellStyle name="常规 2 2 2 4 3 4 2 2" xfId="12166"/>
    <cellStyle name="常规 15 2 4 3 2 2" xfId="12167"/>
    <cellStyle name="常规 20 2 4 3 2 2" xfId="12168"/>
    <cellStyle name="常规 2 2 3 3 5" xfId="12169"/>
    <cellStyle name="常规 3 2 6 2 4" xfId="12170"/>
    <cellStyle name="常规 2 2 3 3 5 2" xfId="12171"/>
    <cellStyle name="常规 15 2 4 3 2 2 2" xfId="12172"/>
    <cellStyle name="常规 2 2 3 3 6" xfId="12173"/>
    <cellStyle name="常规 15 2 4 3 2 3" xfId="12174"/>
    <cellStyle name="常规 15 2 4 3 3" xfId="12175"/>
    <cellStyle name="常规 20 2 4 3 3" xfId="12176"/>
    <cellStyle name="常规 2 2 3 4 5" xfId="12177"/>
    <cellStyle name="常规 15 2 4 3 3 2" xfId="12178"/>
    <cellStyle name="常规 2 2 3 4 5 2" xfId="12179"/>
    <cellStyle name="常规 15 2 4 3 3 2 2" xfId="12180"/>
    <cellStyle name="常规 2 2 3 4 6" xfId="12181"/>
    <cellStyle name="常规 15 2 4 3 3 3" xfId="12182"/>
    <cellStyle name="常规 15 2 4 3 4" xfId="12183"/>
    <cellStyle name="常规 2 2 3 5 5" xfId="12184"/>
    <cellStyle name="常规 15 2 4 3 4 2" xfId="12185"/>
    <cellStyle name="常规 2 2 3 5 5 2" xfId="12186"/>
    <cellStyle name="常规 15 2 4 3 4 2 2" xfId="12187"/>
    <cellStyle name="常规 8 3 3 2 2" xfId="12188"/>
    <cellStyle name="常规 2 2 3 5 6" xfId="12189"/>
    <cellStyle name="常规 15 2 4 3 4 3" xfId="12190"/>
    <cellStyle name="常规 15 2 4 3 5" xfId="12191"/>
    <cellStyle name="常规 7 12" xfId="12192"/>
    <cellStyle name="常规 2 2 3 6 5" xfId="12193"/>
    <cellStyle name="常规 15 2 4 3 5 2" xfId="12194"/>
    <cellStyle name="常规 15 2 4 3 6" xfId="12195"/>
    <cellStyle name="常规 15 2 4 4" xfId="12196"/>
    <cellStyle name="常规 20 2 4 4" xfId="12197"/>
    <cellStyle name="常规 2 2 2 4 3 4 3" xfId="12198"/>
    <cellStyle name="常规 15 2 4 4 3" xfId="12199"/>
    <cellStyle name="常规 3 3 3 5 3 2 2" xfId="12200"/>
    <cellStyle name="常规 15 2 4 5" xfId="12201"/>
    <cellStyle name="常规 20 2 4 5" xfId="12202"/>
    <cellStyle name="常规 15 2 4 5 2" xfId="12203"/>
    <cellStyle name="常规 2 2 5 3 5" xfId="12204"/>
    <cellStyle name="常规 7 5 3 7 3" xfId="12205"/>
    <cellStyle name="常规 15 2 4 5 2 2" xfId="12206"/>
    <cellStyle name="常规 15 2 4 5 3" xfId="12207"/>
    <cellStyle name="常规 15 2 4 6 2" xfId="12208"/>
    <cellStyle name="常规 2 2 6 3 5" xfId="12209"/>
    <cellStyle name="常规 15 2 4 6 2 2" xfId="12210"/>
    <cellStyle name="常规 15 2 4 6 3" xfId="12211"/>
    <cellStyle name="常规 15 2 4 7" xfId="12212"/>
    <cellStyle name="常规 15 2 4 7 2" xfId="12213"/>
    <cellStyle name="常规 15 2 4 8" xfId="12214"/>
    <cellStyle name="常规 15 2 5" xfId="12215"/>
    <cellStyle name="常规 20 2 5" xfId="12216"/>
    <cellStyle name="常规 2 2 4 2 2 2 3" xfId="12217"/>
    <cellStyle name="常规 15 2 5 2" xfId="12218"/>
    <cellStyle name="常规 20 2 5 2" xfId="12219"/>
    <cellStyle name="常规 2 2 4 2 2 2 3 2" xfId="12220"/>
    <cellStyle name="常规 15 2 5 2 2" xfId="12221"/>
    <cellStyle name="常规 20 2 5 2 2" xfId="12222"/>
    <cellStyle name="常规 2 2 4 2 2 2 3 2 2" xfId="12223"/>
    <cellStyle name="常规 7 2 2 10 2" xfId="12224"/>
    <cellStyle name="常规 15 2 5 2 3" xfId="12225"/>
    <cellStyle name="常规 15 2 5 3" xfId="12226"/>
    <cellStyle name="常规 20 2 5 3" xfId="12227"/>
    <cellStyle name="常规 2 2 2 4 3 5 2" xfId="12228"/>
    <cellStyle name="常规 2 2 4 2 2 2 3 3" xfId="12229"/>
    <cellStyle name="常规 2 2 2 4 3 5 2 2" xfId="12230"/>
    <cellStyle name="常规 15 2 5 3 2" xfId="12231"/>
    <cellStyle name="常规 15 2 5 3 3" xfId="12232"/>
    <cellStyle name="常规 2 2 2 4 3 5 3" xfId="12233"/>
    <cellStyle name="常规 15 2 5 4" xfId="12234"/>
    <cellStyle name="常规 15 2 5 4 2" xfId="12235"/>
    <cellStyle name="常规 2 3 4 3 5" xfId="12236"/>
    <cellStyle name="常规 7 6 2 7 3" xfId="12237"/>
    <cellStyle name="常规 15 2 5 4 2 2" xfId="12238"/>
    <cellStyle name="常规 15 2 5 4 3" xfId="12239"/>
    <cellStyle name="常规 2 4 3 9 2 2" xfId="12240"/>
    <cellStyle name="常规 15 2 5 5" xfId="12241"/>
    <cellStyle name="常规 15 2 5 5 2" xfId="12242"/>
    <cellStyle name="常规 2 3 5 3 5" xfId="12243"/>
    <cellStyle name="常规 15 2 5 5 2 2" xfId="12244"/>
    <cellStyle name="常规 15 2 5 5 3" xfId="12245"/>
    <cellStyle name="常规 15 2 5 6" xfId="12246"/>
    <cellStyle name="常规 15 2 5 6 2" xfId="12247"/>
    <cellStyle name="常规 15 2 5 7" xfId="12248"/>
    <cellStyle name="常规 15 2 6" xfId="12249"/>
    <cellStyle name="常规 20 2 6" xfId="12250"/>
    <cellStyle name="常规 2 2 4 2 2 2 4" xfId="12251"/>
    <cellStyle name="常规 15 2 6 2" xfId="12252"/>
    <cellStyle name="常规 20 2 6 2" xfId="12253"/>
    <cellStyle name="常规 2 2 4 2 2 2 4 2" xfId="12254"/>
    <cellStyle name="常规 15 2 6 2 2" xfId="12255"/>
    <cellStyle name="常规 20 2 6 2 2" xfId="12256"/>
    <cellStyle name="常规 2 2 4 2 2 2 4 2 2" xfId="12257"/>
    <cellStyle name="常规 2 4 2 3 5" xfId="12258"/>
    <cellStyle name="常规 15 2 6 2 2 2" xfId="12259"/>
    <cellStyle name="常规 15 2 6 2 3" xfId="12260"/>
    <cellStyle name="常规 15 2 6 3" xfId="12261"/>
    <cellStyle name="常规 20 2 6 3" xfId="12262"/>
    <cellStyle name="常规 4 2 4 4 3 2 2" xfId="12263"/>
    <cellStyle name="常规 2 2 2 4 3 6 2" xfId="12264"/>
    <cellStyle name="常规 2 2 4 2 2 2 4 3" xfId="12265"/>
    <cellStyle name="常规 15 2 6 3 2" xfId="12266"/>
    <cellStyle name="常规 2 4 3 3 5" xfId="12267"/>
    <cellStyle name="常规 15 2 6 3 2 2" xfId="12268"/>
    <cellStyle name="常规 15 2 6 3 3" xfId="12269"/>
    <cellStyle name="常规 15 2 6 4" xfId="12270"/>
    <cellStyle name="常规 15 2 6 4 2" xfId="12271"/>
    <cellStyle name="常规 2 4 4 3 5" xfId="12272"/>
    <cellStyle name="常规 15 2 6 4 2 2" xfId="12273"/>
    <cellStyle name="常规 15 2 6 4 3" xfId="12274"/>
    <cellStyle name="常规 15 2 6 5" xfId="12275"/>
    <cellStyle name="常规 15 2 6 5 2" xfId="12276"/>
    <cellStyle name="常规 2 4 5 3 5" xfId="12277"/>
    <cellStyle name="常规 15 2 6 5 2 2" xfId="12278"/>
    <cellStyle name="常规 15 2 6 5 3" xfId="12279"/>
    <cellStyle name="常规 15 2 6 6" xfId="12280"/>
    <cellStyle name="常规 15 2 6 6 2" xfId="12281"/>
    <cellStyle name="常规 15 2 6 7" xfId="12282"/>
    <cellStyle name="常规 15 2 7" xfId="12283"/>
    <cellStyle name="常规 20 2 7" xfId="12284"/>
    <cellStyle name="常规 2 2 4 2 2 2 5" xfId="12285"/>
    <cellStyle name="常规 15 2 7 2" xfId="12286"/>
    <cellStyle name="常规 20 2 7 2" xfId="12287"/>
    <cellStyle name="常规 2 2 4 2 2 2 5 2" xfId="12288"/>
    <cellStyle name="常规 15 2 7 2 2" xfId="12289"/>
    <cellStyle name="常规 20 2 7 2 2" xfId="12290"/>
    <cellStyle name="常规 2 2 4 2 2 2 5 2 2" xfId="12291"/>
    <cellStyle name="常规 15 2 7 3" xfId="12292"/>
    <cellStyle name="常规 20 2 7 3" xfId="12293"/>
    <cellStyle name="常规 2 2 4 2 2 2 5 3" xfId="12294"/>
    <cellStyle name="常规 15 2 8" xfId="12295"/>
    <cellStyle name="常规 2 4 4 4 2 2 2" xfId="12296"/>
    <cellStyle name="常规 20 2 8" xfId="12297"/>
    <cellStyle name="常规 2 2 4 2 2 2 6" xfId="12298"/>
    <cellStyle name="常规 15 2 8 2" xfId="12299"/>
    <cellStyle name="常规 20 2 8 2" xfId="12300"/>
    <cellStyle name="常规 2 2 4 2 2 2 6 2" xfId="12301"/>
    <cellStyle name="常规 15 2 8 3" xfId="12302"/>
    <cellStyle name="常规 3 2 2 3 3 2 4 2" xfId="12303"/>
    <cellStyle name="常规 15 2 9" xfId="12304"/>
    <cellStyle name="常规 20 2 9" xfId="12305"/>
    <cellStyle name="常规 2 2 4 2 2 2 7" xfId="12306"/>
    <cellStyle name="常规 3 2 2 3 3 2 4 2 2" xfId="12307"/>
    <cellStyle name="常规 15 2 9 2" xfId="12308"/>
    <cellStyle name="常规 15 2 9 2 2" xfId="12309"/>
    <cellStyle name="常规 15 3" xfId="12310"/>
    <cellStyle name="常规 20 3" xfId="12311"/>
    <cellStyle name="常规 15 3 10" xfId="12312"/>
    <cellStyle name="常规 15 3 2" xfId="12313"/>
    <cellStyle name="常规 20 3 2" xfId="12314"/>
    <cellStyle name="常规 15 3 2 2" xfId="12315"/>
    <cellStyle name="常规 20 3 2 2" xfId="12316"/>
    <cellStyle name="常规 15 3 2 2 2" xfId="12317"/>
    <cellStyle name="常规 20 3 2 2 2" xfId="12318"/>
    <cellStyle name="常规 15 3 2 2 2 2" xfId="12319"/>
    <cellStyle name="常规 20 3 2 2 2 2" xfId="12320"/>
    <cellStyle name="常规 15 3 2 6" xfId="12321"/>
    <cellStyle name="常规 15 3 2 6 2" xfId="12322"/>
    <cellStyle name="常规 15 3 2 2 2 2 2" xfId="12323"/>
    <cellStyle name="常规 15 3 2 6 2 2" xfId="12324"/>
    <cellStyle name="计算 2 2 2 3" xfId="12325"/>
    <cellStyle name="常规 15 3 2 2 2 2 2 2" xfId="12326"/>
    <cellStyle name="常规 15 3 2 6 3" xfId="12327"/>
    <cellStyle name="常规 15 3 2 2 2 2 3" xfId="12328"/>
    <cellStyle name="常规 15 3 2 7" xfId="12329"/>
    <cellStyle name="常规 15 3 2 2 2 3" xfId="12330"/>
    <cellStyle name="常规 15 3 2 7 2" xfId="12331"/>
    <cellStyle name="常规 15 3 2 2 2 3 2" xfId="12332"/>
    <cellStyle name="常规 15 3 2 7 2 2" xfId="12333"/>
    <cellStyle name="计算 2 3 2 3" xfId="12334"/>
    <cellStyle name="常规 15 3 2 2 2 3 2 2" xfId="12335"/>
    <cellStyle name="常规 15 3 2 7 3" xfId="12336"/>
    <cellStyle name="常规 15 3 2 2 2 3 3" xfId="12337"/>
    <cellStyle name="常规 2 6 4 2 5 2 2" xfId="12338"/>
    <cellStyle name="常规 7 3 5 2 4 2" xfId="12339"/>
    <cellStyle name="常规 15 3 2 8" xfId="12340"/>
    <cellStyle name="常规 15 3 2 2 2 4" xfId="12341"/>
    <cellStyle name="常规 7 3 5 2 4 2 2" xfId="12342"/>
    <cellStyle name="常规 15 3 2 8 2" xfId="12343"/>
    <cellStyle name="常规 15 3 2 2 2 4 2" xfId="12344"/>
    <cellStyle name="计算 2 4 2 3" xfId="12345"/>
    <cellStyle name="常规 15 3 2 2 2 4 2 2" xfId="12346"/>
    <cellStyle name="常规 15 3 2 2 2 4 3" xfId="12347"/>
    <cellStyle name="常规 2 6 4 2 5 2 3" xfId="12348"/>
    <cellStyle name="常规 7 3 5 2 4 3" xfId="12349"/>
    <cellStyle name="常规 15 3 2 9" xfId="12350"/>
    <cellStyle name="常规 15 3 2 2 2 5" xfId="12351"/>
    <cellStyle name="常规 15 3 2 2 2 5 2" xfId="12352"/>
    <cellStyle name="常规 2 2 4 4" xfId="12353"/>
    <cellStyle name="计算 2 5 2 3" xfId="12354"/>
    <cellStyle name="常规 15 3 2 2 2 5 2 2" xfId="12355"/>
    <cellStyle name="常规 15 3 2 2 2 5 3" xfId="12356"/>
    <cellStyle name="常规 17 3 4 2 2 2" xfId="12357"/>
    <cellStyle name="常规 22 3 4 2 2 2" xfId="12358"/>
    <cellStyle name="常规 15 3 2 2 2 6" xfId="12359"/>
    <cellStyle name="常规 15 3 2 2 2 6 2" xfId="12360"/>
    <cellStyle name="常规 6 2 2 2 2 2 8 2" xfId="12361"/>
    <cellStyle name="常规 15 3 2 2 2 7" xfId="12362"/>
    <cellStyle name="常规 15 3 2 2 3" xfId="12363"/>
    <cellStyle name="常规 20 3 2 2 3" xfId="12364"/>
    <cellStyle name="常规 15 3 3 6" xfId="12365"/>
    <cellStyle name="常规 15 3 2 2 3 2" xfId="12366"/>
    <cellStyle name="常规 15 3 3 6 2" xfId="12367"/>
    <cellStyle name="常规 15 3 2 2 3 2 2" xfId="12368"/>
    <cellStyle name="常规 2 2 2 3 6 3" xfId="12369"/>
    <cellStyle name="常规 15 3 3 6 2 2" xfId="12370"/>
    <cellStyle name="常规 15 3 2 2 3 2 2 2" xfId="12371"/>
    <cellStyle name="常规 15 3 3 6 3" xfId="12372"/>
    <cellStyle name="常规 15 3 2 2 3 2 3" xfId="12373"/>
    <cellStyle name="常规 15 3 3 7" xfId="12374"/>
    <cellStyle name="常规 15 3 2 2 3 3" xfId="12375"/>
    <cellStyle name="常规 15 3 3 7 2" xfId="12376"/>
    <cellStyle name="常规 15 3 2 2 3 3 2" xfId="12377"/>
    <cellStyle name="常规 2 2 2 4 6 3" xfId="12378"/>
    <cellStyle name="常规 15 3 2 2 3 3 2 2" xfId="12379"/>
    <cellStyle name="检查单元格 2 3 2 2 2 2" xfId="12380"/>
    <cellStyle name="常规 15 3 2 2 3 3 3" xfId="12381"/>
    <cellStyle name="常规 7 3 5 2 5 2" xfId="12382"/>
    <cellStyle name="常规 15 3 3 8" xfId="12383"/>
    <cellStyle name="常规 15 3 2 2 3 4" xfId="12384"/>
    <cellStyle name="常规 15 3 2 2 3 4 2" xfId="12385"/>
    <cellStyle name="常规 8 3 2 2 2 3" xfId="12386"/>
    <cellStyle name="常规 2 2 2 5 6 3" xfId="12387"/>
    <cellStyle name="常规 15 3 2 2 3 4 2 2" xfId="12388"/>
    <cellStyle name="常规 15 3 2 2 3 4 3" xfId="12389"/>
    <cellStyle name="常规 15 3 2 2 3 5" xfId="12390"/>
    <cellStyle name="常规 15 3 2 2 3 5 2" xfId="12391"/>
    <cellStyle name="常规 15 3 2 2 3 6" xfId="12392"/>
    <cellStyle name="常规 15 3 4 6 2" xfId="12393"/>
    <cellStyle name="常规 15 3 2 2 4 2 2" xfId="12394"/>
    <cellStyle name="常规 15 3 4 7" xfId="12395"/>
    <cellStyle name="常规 15 3 2 2 4 3" xfId="12396"/>
    <cellStyle name="常规 15 3 5 6" xfId="12397"/>
    <cellStyle name="常规 15 3 2 2 5 2" xfId="12398"/>
    <cellStyle name="常规 15 3 5 6 2" xfId="12399"/>
    <cellStyle name="常规 15 3 2 2 5 2 2" xfId="12400"/>
    <cellStyle name="常规 15 3 5 7" xfId="12401"/>
    <cellStyle name="常规 15 3 2 2 5 3" xfId="12402"/>
    <cellStyle name="常规 15 3 2 2 6" xfId="12403"/>
    <cellStyle name="常规 15 3 2 2 6 2" xfId="12404"/>
    <cellStyle name="常规 15 3 2 2 6 2 2" xfId="12405"/>
    <cellStyle name="常规 15 3 2 2 6 3" xfId="12406"/>
    <cellStyle name="常规 15 3 2 2 7" xfId="12407"/>
    <cellStyle name="常规 3 2 5 3 2 3" xfId="12408"/>
    <cellStyle name="常规 15 3 2 2 7 2" xfId="12409"/>
    <cellStyle name="常规 15 3 2 3" xfId="12410"/>
    <cellStyle name="常规 20 3 2 3" xfId="12411"/>
    <cellStyle name="常规 2 2 2 4 4 2 2" xfId="12412"/>
    <cellStyle name="常规 15 4 2 6" xfId="12413"/>
    <cellStyle name="常规 15 3 2 3 2 2" xfId="12414"/>
    <cellStyle name="常规 2 6 5 3" xfId="12415"/>
    <cellStyle name="常规 15 4 2 6 2" xfId="12416"/>
    <cellStyle name="常规 15 3 2 3 2 2 2" xfId="12417"/>
    <cellStyle name="常规 15 4 2 7" xfId="12418"/>
    <cellStyle name="常规 15 3 2 3 2 3" xfId="12419"/>
    <cellStyle name="常规 15 4 3 6" xfId="12420"/>
    <cellStyle name="常规 15 3 2 3 3 2" xfId="12421"/>
    <cellStyle name="常规 2 7 5 3" xfId="12422"/>
    <cellStyle name="常规 15 4 3 6 2" xfId="12423"/>
    <cellStyle name="常规 15 3 2 3 3 2 2" xfId="12424"/>
    <cellStyle name="常规 15 4 3 7" xfId="12425"/>
    <cellStyle name="常规 15 3 2 3 3 3" xfId="12426"/>
    <cellStyle name="常规 2 8 5 3" xfId="12427"/>
    <cellStyle name="常规 15 4 4 6 2" xfId="12428"/>
    <cellStyle name="常规 15 3 2 3 4 2 2" xfId="12429"/>
    <cellStyle name="常规 15 4 4 7" xfId="12430"/>
    <cellStyle name="常规 15 3 2 3 4 3" xfId="12431"/>
    <cellStyle name="常规 15 3 2 3 5 2" xfId="12432"/>
    <cellStyle name="常规 2 9 5 3" xfId="12433"/>
    <cellStyle name="常规 15 3 2 3 5 2 2" xfId="12434"/>
    <cellStyle name="常规 15 3 2 3 5 3" xfId="12435"/>
    <cellStyle name="常规 15 3 2 3 6" xfId="12436"/>
    <cellStyle name="常规 15 3 2 3 6 2" xfId="12437"/>
    <cellStyle name="常规 15 3 2 3 7" xfId="12438"/>
    <cellStyle name="常规 2 2 2 4 4 2 3" xfId="12439"/>
    <cellStyle name="常规 5 3 3 2 4 2" xfId="12440"/>
    <cellStyle name="常规 15 3 2 4" xfId="12441"/>
    <cellStyle name="常规 20 3 2 4" xfId="12442"/>
    <cellStyle name="常规 15 5 2 6" xfId="12443"/>
    <cellStyle name="常规 8 3 2 7 3" xfId="12444"/>
    <cellStyle name="常规 15 3 2 4 2 2" xfId="12445"/>
    <cellStyle name="常规 8 5 2 3 2 2 2" xfId="12446"/>
    <cellStyle name="常规 15 5 2 7" xfId="12447"/>
    <cellStyle name="常规 2 4 2 6 6 2 2" xfId="12448"/>
    <cellStyle name="常规 15 3 2 4 2 3" xfId="12449"/>
    <cellStyle name="常规 3 14" xfId="12450"/>
    <cellStyle name="常规 15 5 3 6" xfId="12451"/>
    <cellStyle name="常规 15 3 2 4 3 2" xfId="12452"/>
    <cellStyle name="常规 3 15" xfId="12453"/>
    <cellStyle name="常规 3 20" xfId="12454"/>
    <cellStyle name="常规 15 3 2 4 3 3" xfId="12455"/>
    <cellStyle name="常规 15 3 2 4 4 2" xfId="12456"/>
    <cellStyle name="常规 15 3 2 4 4 3" xfId="12457"/>
    <cellStyle name="常规 15 3 2 4 5" xfId="12458"/>
    <cellStyle name="常规 15 3 2 4 5 2" xfId="12459"/>
    <cellStyle name="常规 15 3 2 4 5 3" xfId="12460"/>
    <cellStyle name="常规 15 3 2 4 6" xfId="12461"/>
    <cellStyle name="常规 15 3 2 4 6 2" xfId="12462"/>
    <cellStyle name="常规 15 3 2 4 7" xfId="12463"/>
    <cellStyle name="常规 5 3 3 2 4 3" xfId="12464"/>
    <cellStyle name="常规 15 3 2 5" xfId="12465"/>
    <cellStyle name="常规 15 3 2 5 2" xfId="12466"/>
    <cellStyle name="常规 8 3 3 7 3" xfId="12467"/>
    <cellStyle name="常规 15 3 2 5 2 2" xfId="12468"/>
    <cellStyle name="常规 15 3 2 5 3" xfId="12469"/>
    <cellStyle name="常规 15 3 3" xfId="12470"/>
    <cellStyle name="常规 20 3 3" xfId="12471"/>
    <cellStyle name="常规 15 3 3 2 2" xfId="12472"/>
    <cellStyle name="常规 20 3 3 2 2" xfId="12473"/>
    <cellStyle name="常规 21 3 2 6" xfId="12474"/>
    <cellStyle name="常规 15 3 3 2 2 2" xfId="12475"/>
    <cellStyle name="常规 20 3 3 2 2 2" xfId="12476"/>
    <cellStyle name="常规 21 3 2 7" xfId="12477"/>
    <cellStyle name="常规 15 3 3 2 2 3" xfId="12478"/>
    <cellStyle name="常规 15 3 3 2 3" xfId="12479"/>
    <cellStyle name="常规 20 3 3 2 3" xfId="12480"/>
    <cellStyle name="常规 21 3 3 7" xfId="12481"/>
    <cellStyle name="常规 15 3 3 2 3 3" xfId="12482"/>
    <cellStyle name="常规 21 3 4 7" xfId="12483"/>
    <cellStyle name="常规 15 3 3 2 4 3" xfId="12484"/>
    <cellStyle name="常规 15 3 3 2 5 2" xfId="12485"/>
    <cellStyle name="常规 6 8 2 2 2 2 2 2" xfId="12486"/>
    <cellStyle name="常规 15 3 3 2 5 3" xfId="12487"/>
    <cellStyle name="常规 15 3 3 2 6" xfId="12488"/>
    <cellStyle name="常规 15 3 3 2 6 2" xfId="12489"/>
    <cellStyle name="常规 5 4 2 4 2" xfId="12490"/>
    <cellStyle name="常规 5 2 2 2 2 2 2" xfId="12491"/>
    <cellStyle name="常规 15 3 3 2 7" xfId="12492"/>
    <cellStyle name="常规 15 3 3 3" xfId="12493"/>
    <cellStyle name="常规 20 3 3 3" xfId="12494"/>
    <cellStyle name="常规 2 2 2 4 4 3 2" xfId="12495"/>
    <cellStyle name="常规 15 3 3 3 2" xfId="12496"/>
    <cellStyle name="常规 20 3 3 3 2" xfId="12497"/>
    <cellStyle name="常规 2 2 2 4 4 3 2 2" xfId="12498"/>
    <cellStyle name="常规 21 4 2 6" xfId="12499"/>
    <cellStyle name="常规 15 3 3 3 2 2" xfId="12500"/>
    <cellStyle name="常规 21 4 2 7" xfId="12501"/>
    <cellStyle name="常规 15 3 3 3 2 3" xfId="12502"/>
    <cellStyle name="常规 15 3 3 3 3" xfId="12503"/>
    <cellStyle name="常规 21 4 3 6" xfId="12504"/>
    <cellStyle name="常规 15 3 3 3 3 2" xfId="12505"/>
    <cellStyle name="常规 21 4 3 7" xfId="12506"/>
    <cellStyle name="常规 15 3 3 3 3 3" xfId="12507"/>
    <cellStyle name="常规 21 4 4 6" xfId="12508"/>
    <cellStyle name="常规 15 3 3 3 4 2" xfId="12509"/>
    <cellStyle name="常规 21 4 4 7" xfId="12510"/>
    <cellStyle name="常规 15 3 3 3 4 3" xfId="12511"/>
    <cellStyle name="常规 15 3 3 3 5" xfId="12512"/>
    <cellStyle name="常规 15 3 3 3 5 2" xfId="12513"/>
    <cellStyle name="常规 15 3 3 3 6" xfId="12514"/>
    <cellStyle name="常规 2 2 2 4 4 3 3" xfId="12515"/>
    <cellStyle name="常规 5 3 3 2 5 2" xfId="12516"/>
    <cellStyle name="常规 3 9 2 2 2 2" xfId="12517"/>
    <cellStyle name="常规 15 3 3 4" xfId="12518"/>
    <cellStyle name="常规 20 3 3 4" xfId="12519"/>
    <cellStyle name="常规 5 3 3 2 5 2 2" xfId="12520"/>
    <cellStyle name="常规 3 9 2 2 2 2 2" xfId="12521"/>
    <cellStyle name="常规 15 3 3 4 2" xfId="12522"/>
    <cellStyle name="常规 15 3 3 4 2 2" xfId="12523"/>
    <cellStyle name="常规 15 3 3 4 3" xfId="12524"/>
    <cellStyle name="常规 5 3 3 2 5 3" xfId="12525"/>
    <cellStyle name="常规 3 9 2 2 2 3" xfId="12526"/>
    <cellStyle name="常规 15 3 3 5" xfId="12527"/>
    <cellStyle name="常规 15 3 3 5 2" xfId="12528"/>
    <cellStyle name="常规 2 2 2 2 6 3" xfId="12529"/>
    <cellStyle name="常规 15 3 3 5 2 2" xfId="12530"/>
    <cellStyle name="常规 15 3 3 5 3" xfId="12531"/>
    <cellStyle name="常规 15 3 4" xfId="12532"/>
    <cellStyle name="常规 20 3 4" xfId="12533"/>
    <cellStyle name="常规 2 2 4 2 2 3 2" xfId="12534"/>
    <cellStyle name="常规 15 3 4 2 2" xfId="12535"/>
    <cellStyle name="常规 20 3 4 2 2" xfId="12536"/>
    <cellStyle name="常规 2 2 4 2 2 3 2 2 2" xfId="12537"/>
    <cellStyle name="常规 3 2 2 3 5" xfId="12538"/>
    <cellStyle name="常规 17 3 2 6" xfId="12539"/>
    <cellStyle name="常规 22 3 2 6" xfId="12540"/>
    <cellStyle name="常规 15 3 4 2 2 2" xfId="12541"/>
    <cellStyle name="常规 15 3 4 2 3" xfId="12542"/>
    <cellStyle name="常规 15 3 4 3" xfId="12543"/>
    <cellStyle name="常规 20 3 4 3" xfId="12544"/>
    <cellStyle name="常规 2 2 2 4 4 4 2" xfId="12545"/>
    <cellStyle name="常规 2 2 4 2 2 3 2 3" xfId="12546"/>
    <cellStyle name="常规 2 2 2 4 4 4 2 2" xfId="12547"/>
    <cellStyle name="常规 15 3 4 3 2" xfId="12548"/>
    <cellStyle name="常规 3 2 3 3 5" xfId="12549"/>
    <cellStyle name="常规 17 4 2 6" xfId="12550"/>
    <cellStyle name="常规 22 4 2 6" xfId="12551"/>
    <cellStyle name="常规 15 3 4 3 2 2" xfId="12552"/>
    <cellStyle name="常规 15 3 4 3 3" xfId="12553"/>
    <cellStyle name="常规 2 2 2 4 4 4 3" xfId="12554"/>
    <cellStyle name="常规 5 3 3 2 6 2" xfId="12555"/>
    <cellStyle name="常规 3 9 2 2 3 2" xfId="12556"/>
    <cellStyle name="常规 15 3 4 4" xfId="12557"/>
    <cellStyle name="常规 5 3 3 2 6 2 2" xfId="12558"/>
    <cellStyle name="常规 3 9 2 2 3 2 2" xfId="12559"/>
    <cellStyle name="常规 15 3 4 4 2" xfId="12560"/>
    <cellStyle name="常规 3 2 4 3 5" xfId="12561"/>
    <cellStyle name="常规 6 13 3" xfId="12562"/>
    <cellStyle name="常规 15 3 4 4 2 2" xfId="12563"/>
    <cellStyle name="常规 15 3 4 4 3" xfId="12564"/>
    <cellStyle name="常规 5 3 3 2 6 3" xfId="12565"/>
    <cellStyle name="常规 3 9 2 2 3 3" xfId="12566"/>
    <cellStyle name="常规 3 3 3 5 4 2 2" xfId="12567"/>
    <cellStyle name="常规 15 3 4 5" xfId="12568"/>
    <cellStyle name="常规 15 3 4 5 2" xfId="12569"/>
    <cellStyle name="常规 3 2 5 3 5" xfId="12570"/>
    <cellStyle name="常规 2 2 3 2 6 3" xfId="12571"/>
    <cellStyle name="常规 8 5 3 7 3" xfId="12572"/>
    <cellStyle name="常规 15 3 4 5 2 2" xfId="12573"/>
    <cellStyle name="常规 15 3 4 5 3" xfId="12574"/>
    <cellStyle name="常规 15 3 5" xfId="12575"/>
    <cellStyle name="常规 20 3 5" xfId="12576"/>
    <cellStyle name="常规 2 2 4 2 2 3 3" xfId="12577"/>
    <cellStyle name="常规 15 3 5 2" xfId="12578"/>
    <cellStyle name="常规 20 3 5 2" xfId="12579"/>
    <cellStyle name="常规 2 2 4 2 2 3 3 2" xfId="12580"/>
    <cellStyle name="常规 15 3 5 2 2" xfId="12581"/>
    <cellStyle name="常规 20 3 5 2 2" xfId="12582"/>
    <cellStyle name="常规 2 2 4 2 2 3 3 2 2" xfId="12583"/>
    <cellStyle name="常规 15 3 5 2 3" xfId="12584"/>
    <cellStyle name="常规 15 3 5 3" xfId="12585"/>
    <cellStyle name="常规 20 3 5 3" xfId="12586"/>
    <cellStyle name="常规 2 2 2 4 4 5 2" xfId="12587"/>
    <cellStyle name="常规 2 2 4 2 2 3 3 3" xfId="12588"/>
    <cellStyle name="常规 2 2 2 4 4 5 2 2" xfId="12589"/>
    <cellStyle name="常规 15 3 5 3 2" xfId="12590"/>
    <cellStyle name="常规 15 3 5 3 3" xfId="12591"/>
    <cellStyle name="常规 2 2 2 4 4 5 3" xfId="12592"/>
    <cellStyle name="常规 5 3 3 2 7 2" xfId="12593"/>
    <cellStyle name="常规 3 9 2 2 4 2" xfId="12594"/>
    <cellStyle name="常规 15 3 5 4" xfId="12595"/>
    <cellStyle name="常规 3 9 2 2 4 2 2" xfId="12596"/>
    <cellStyle name="常规 15 3 5 4 2" xfId="12597"/>
    <cellStyle name="常规 3 3 4 3 5" xfId="12598"/>
    <cellStyle name="常规 15 3 5 4 2 2" xfId="12599"/>
    <cellStyle name="常规 15 3 5 4 3" xfId="12600"/>
    <cellStyle name="常规 3 9 2 2 4 3" xfId="12601"/>
    <cellStyle name="常规 15 3 5 5" xfId="12602"/>
    <cellStyle name="常规 15 3 5 5 2" xfId="12603"/>
    <cellStyle name="常规 3 3 5 3 5" xfId="12604"/>
    <cellStyle name="常规 2 2 4 2 6 3" xfId="12605"/>
    <cellStyle name="常规 15 3 5 5 2 2" xfId="12606"/>
    <cellStyle name="常规 15 3 5 5 3" xfId="12607"/>
    <cellStyle name="常规 15 3 6" xfId="12608"/>
    <cellStyle name="常规 20 3 6" xfId="12609"/>
    <cellStyle name="常规 2 2 4 2 2 3 4" xfId="12610"/>
    <cellStyle name="常规 15 3 6 2" xfId="12611"/>
    <cellStyle name="常规 20 3 6 2" xfId="12612"/>
    <cellStyle name="常规 2 2 4 2 2 3 4 2" xfId="12613"/>
    <cellStyle name="常规 2 2 2 2 2 2 2 2 2 3" xfId="12614"/>
    <cellStyle name="常规 15 3 6 2 2" xfId="12615"/>
    <cellStyle name="常规 20 3 6 2 2" xfId="12616"/>
    <cellStyle name="常规 2 2 4 2 2 3 4 2 2" xfId="12617"/>
    <cellStyle name="常规 15 3 6 3" xfId="12618"/>
    <cellStyle name="常规 20 3 6 3" xfId="12619"/>
    <cellStyle name="常规 4 2 4 4 4 2 2" xfId="12620"/>
    <cellStyle name="常规 2 2 2 4 4 6 2" xfId="12621"/>
    <cellStyle name="常规 2 2 4 2 2 3 4 3" xfId="12622"/>
    <cellStyle name="常规 15 3 7" xfId="12623"/>
    <cellStyle name="常规 20 3 7" xfId="12624"/>
    <cellStyle name="常规 2 2 4 2 2 3 5" xfId="12625"/>
    <cellStyle name="常规 15 3 7 2" xfId="12626"/>
    <cellStyle name="常规 20 3 7 2" xfId="12627"/>
    <cellStyle name="常规 2 2 4 2 2 3 5 2" xfId="12628"/>
    <cellStyle name="常规 2 2 2 2 2 2 2 2 3 3" xfId="12629"/>
    <cellStyle name="常规 15 3 7 2 2" xfId="12630"/>
    <cellStyle name="常规 15 3 7 3" xfId="12631"/>
    <cellStyle name="常规 15 3 8" xfId="12632"/>
    <cellStyle name="常规 20 3 8" xfId="12633"/>
    <cellStyle name="常规 2 2 4 2 2 3 6" xfId="12634"/>
    <cellStyle name="常规 2 2 2 2 2 2 2 2 4 3" xfId="12635"/>
    <cellStyle name="常规 15 3 8 2" xfId="12636"/>
    <cellStyle name="常规 15 3 8 2 2" xfId="12637"/>
    <cellStyle name="常规 15 3 8 3" xfId="12638"/>
    <cellStyle name="常规 3 2 2 3 3 2 5 2" xfId="12639"/>
    <cellStyle name="常规 15 3 9" xfId="12640"/>
    <cellStyle name="常规 3 2 2 3 3 2 5 2 2" xfId="12641"/>
    <cellStyle name="常规 2 2 2 2 2 2 2 2 5 3" xfId="12642"/>
    <cellStyle name="常规 15 3 9 2" xfId="12643"/>
    <cellStyle name="常规 15 4" xfId="12644"/>
    <cellStyle name="常规 20 4" xfId="12645"/>
    <cellStyle name="常规 15 4 2" xfId="12646"/>
    <cellStyle name="常规 20 4 2" xfId="12647"/>
    <cellStyle name="常规 15 4 2 2" xfId="12648"/>
    <cellStyle name="常规 20 4 2 2" xfId="12649"/>
    <cellStyle name="常规 15 4 2 2 2 3" xfId="12650"/>
    <cellStyle name="常规 15 4 2 2 3 2" xfId="12651"/>
    <cellStyle name="常规 15 4 2 2 3 3" xfId="12652"/>
    <cellStyle name="常规 15 4 2 2 4 3" xfId="12653"/>
    <cellStyle name="常规 15 4 2 2 5 2" xfId="12654"/>
    <cellStyle name="常规 15 4 2 2 5 3" xfId="12655"/>
    <cellStyle name="常规 15 4 2 2 6" xfId="12656"/>
    <cellStyle name="常规 15 4 2 2 6 2" xfId="12657"/>
    <cellStyle name="常规 15 4 2 2 7" xfId="12658"/>
    <cellStyle name="常规 15 4 2 3" xfId="12659"/>
    <cellStyle name="常规 20 4 2 3" xfId="12660"/>
    <cellStyle name="常规 2 2 2 4 5 2 2" xfId="12661"/>
    <cellStyle name="常规 2 6 2 3" xfId="12662"/>
    <cellStyle name="常规 15 4 2 3 2" xfId="12663"/>
    <cellStyle name="常规 2 6 2 3 2" xfId="12664"/>
    <cellStyle name="常规 15 4 2 3 2 2" xfId="12665"/>
    <cellStyle name="常规 2 6 2 3 2 2" xfId="12666"/>
    <cellStyle name="常规 15 4 2 3 2 2 2" xfId="12667"/>
    <cellStyle name="常规 2 6 2 3 3" xfId="12668"/>
    <cellStyle name="常规 15 4 2 3 2 3" xfId="12669"/>
    <cellStyle name="常规 2 6 2 4" xfId="12670"/>
    <cellStyle name="常规 15 4 2 3 3" xfId="12671"/>
    <cellStyle name="常规 2 6 2 4 2" xfId="12672"/>
    <cellStyle name="常规 15 4 2 3 3 2" xfId="12673"/>
    <cellStyle name="常规 2 6 2 4 2 2" xfId="12674"/>
    <cellStyle name="常规 15 4 2 3 3 2 2" xfId="12675"/>
    <cellStyle name="常规 2 6 2 4 3" xfId="12676"/>
    <cellStyle name="常规 15 4 2 3 3 3" xfId="12677"/>
    <cellStyle name="常规 2 6 2 5 2" xfId="12678"/>
    <cellStyle name="常规 15 4 2 3 4 2" xfId="12679"/>
    <cellStyle name="常规 2 6 2 5 2 2" xfId="12680"/>
    <cellStyle name="常规 15 4 2 3 4 2 2" xfId="12681"/>
    <cellStyle name="常规 2 6 2 6" xfId="12682"/>
    <cellStyle name="常规 15 4 2 3 5" xfId="12683"/>
    <cellStyle name="常规 2 6 2 6 2" xfId="12684"/>
    <cellStyle name="常规 15 4 2 3 5 2" xfId="12685"/>
    <cellStyle name="常规 2 6 2 7" xfId="12686"/>
    <cellStyle name="常规 15 4 2 3 6" xfId="12687"/>
    <cellStyle name="常规 5 3 3 3 4 2" xfId="12688"/>
    <cellStyle name="常规 15 4 2 4" xfId="12689"/>
    <cellStyle name="常规 29 3 2 2 2" xfId="12690"/>
    <cellStyle name="常规 34 3 2 2 2" xfId="12691"/>
    <cellStyle name="常规 5 3 3 3 4 2 2" xfId="12692"/>
    <cellStyle name="常规 2 6 3 3" xfId="12693"/>
    <cellStyle name="常规 15 4 2 4 2" xfId="12694"/>
    <cellStyle name="常规 2 6 3 3 2" xfId="12695"/>
    <cellStyle name="常规 9 3 2 7 3" xfId="12696"/>
    <cellStyle name="常规 15 4 2 4 2 2" xfId="12697"/>
    <cellStyle name="常规 2 6 3 4" xfId="12698"/>
    <cellStyle name="常规 15 4 2 4 3" xfId="12699"/>
    <cellStyle name="常规 5 3 3 3 4 3" xfId="12700"/>
    <cellStyle name="常规 15 4 2 5" xfId="12701"/>
    <cellStyle name="常规 2 6 4 3" xfId="12702"/>
    <cellStyle name="常规 15 4 2 5 2" xfId="12703"/>
    <cellStyle name="常规 2 6 4 3 2" xfId="12704"/>
    <cellStyle name="常规 9 3 3 7 3" xfId="12705"/>
    <cellStyle name="常规 15 4 2 5 2 2" xfId="12706"/>
    <cellStyle name="常规 2 6 4 4" xfId="12707"/>
    <cellStyle name="常规 15 4 2 5 3" xfId="12708"/>
    <cellStyle name="常规 2 6 5 3 2" xfId="12709"/>
    <cellStyle name="常规 15 4 2 6 2 2" xfId="12710"/>
    <cellStyle name="常规 2 6 5 4" xfId="12711"/>
    <cellStyle name="常规 15 4 2 6 3" xfId="12712"/>
    <cellStyle name="常规 2 6 6 3" xfId="12713"/>
    <cellStyle name="常规 15 4 2 7 2" xfId="12714"/>
    <cellStyle name="常规 7 3 5 3 4 2" xfId="12715"/>
    <cellStyle name="常规 15 4 2 8" xfId="12716"/>
    <cellStyle name="常规 15 4 3" xfId="12717"/>
    <cellStyle name="常规 20 4 3" xfId="12718"/>
    <cellStyle name="常规 15 4 3 2" xfId="12719"/>
    <cellStyle name="常规 20 4 3 2" xfId="12720"/>
    <cellStyle name="常规 15 4 3 2 2" xfId="12721"/>
    <cellStyle name="常规 20 4 3 2 2" xfId="12722"/>
    <cellStyle name="常规 15 4 3 2 2 2" xfId="12723"/>
    <cellStyle name="常规 15 4 3 2 3" xfId="12724"/>
    <cellStyle name="常规 15 4 3 3" xfId="12725"/>
    <cellStyle name="常规 20 4 3 3" xfId="12726"/>
    <cellStyle name="常规 2 7 2 3" xfId="12727"/>
    <cellStyle name="常规 15 4 3 3 2" xfId="12728"/>
    <cellStyle name="常规 2 7 2 3 2" xfId="12729"/>
    <cellStyle name="常规 15 4 3 3 2 2" xfId="12730"/>
    <cellStyle name="常规 2 7 2 4" xfId="12731"/>
    <cellStyle name="常规 15 4 3 3 3" xfId="12732"/>
    <cellStyle name="常规 5 3 3 3 5 2" xfId="12733"/>
    <cellStyle name="常规 3 9 2 3 2 2" xfId="12734"/>
    <cellStyle name="常规 15 4 3 4" xfId="12735"/>
    <cellStyle name="常规 2 7 3 3" xfId="12736"/>
    <cellStyle name="常规 3 9 2 3 2 2 2" xfId="12737"/>
    <cellStyle name="常规 15 4 3 4 2" xfId="12738"/>
    <cellStyle name="常规 2 7 3 3 2" xfId="12739"/>
    <cellStyle name="常规 15 4 3 4 2 2" xfId="12740"/>
    <cellStyle name="常规 2 7 3 4" xfId="12741"/>
    <cellStyle name="常规 15 4 3 4 3" xfId="12742"/>
    <cellStyle name="常规 3 9 2 3 2 3" xfId="12743"/>
    <cellStyle name="常规 15 4 3 5" xfId="12744"/>
    <cellStyle name="常规 2 7 4 3" xfId="12745"/>
    <cellStyle name="常规 15 4 3 5 2" xfId="12746"/>
    <cellStyle name="常规 2 7 4 3 2" xfId="12747"/>
    <cellStyle name="常规 2 3 2 2 6 3" xfId="12748"/>
    <cellStyle name="常规 15 4 3 5 2 2" xfId="12749"/>
    <cellStyle name="常规 2 7 4 4" xfId="12750"/>
    <cellStyle name="常规 15 4 3 5 3" xfId="12751"/>
    <cellStyle name="常规 15 4 4" xfId="12752"/>
    <cellStyle name="常规 20 4 4" xfId="12753"/>
    <cellStyle name="常规 2 2 4 2 2 4 2" xfId="12754"/>
    <cellStyle name="常规 15 4 4 2" xfId="12755"/>
    <cellStyle name="常规 20 4 4 2" xfId="12756"/>
    <cellStyle name="常规 2 2 4 2 2 4 2 2" xfId="12757"/>
    <cellStyle name="常规 15 4 4 2 2" xfId="12758"/>
    <cellStyle name="常规 4 2 2 3 5" xfId="12759"/>
    <cellStyle name="常规 15 4 4 2 2 2" xfId="12760"/>
    <cellStyle name="常规 15 4 4 2 3" xfId="12761"/>
    <cellStyle name="常规 15 4 4 3" xfId="12762"/>
    <cellStyle name="常规 2 8 2 3" xfId="12763"/>
    <cellStyle name="常规 15 4 4 3 2" xfId="12764"/>
    <cellStyle name="常规 4 2 3 3 5" xfId="12765"/>
    <cellStyle name="常规 2 8 2 3 2" xfId="12766"/>
    <cellStyle name="常规 15 4 4 3 2 2" xfId="12767"/>
    <cellStyle name="常规 2 8 2 4" xfId="12768"/>
    <cellStyle name="常规 15 4 4 3 3" xfId="12769"/>
    <cellStyle name="常规 3 9 2 3 3 2" xfId="12770"/>
    <cellStyle name="常规 15 4 4 4" xfId="12771"/>
    <cellStyle name="常规 2 8 3 3" xfId="12772"/>
    <cellStyle name="常规 3 9 2 3 3 2 2" xfId="12773"/>
    <cellStyle name="常规 15 4 4 4 2" xfId="12774"/>
    <cellStyle name="常规 4 2 4 3 5" xfId="12775"/>
    <cellStyle name="常规 2 8 3 3 2" xfId="12776"/>
    <cellStyle name="常规 15 4 4 4 2 2" xfId="12777"/>
    <cellStyle name="常规 2 8 3 4" xfId="12778"/>
    <cellStyle name="常规 15 4 4 4 3" xfId="12779"/>
    <cellStyle name="常规 3 9 2 3 3 3" xfId="12780"/>
    <cellStyle name="常规 3 3 3 5 5 2 2" xfId="12781"/>
    <cellStyle name="常规 15 4 4 5" xfId="12782"/>
    <cellStyle name="常规 2 8 4 3" xfId="12783"/>
    <cellStyle name="常规 15 4 4 5 2" xfId="12784"/>
    <cellStyle name="常规 4 2 5 3 5" xfId="12785"/>
    <cellStyle name="常规 2 8 4 3 2" xfId="12786"/>
    <cellStyle name="输入 2 4 3 2" xfId="12787"/>
    <cellStyle name="常规 2 3 3 2 6 3" xfId="12788"/>
    <cellStyle name="常规 9 5 3 7 3" xfId="12789"/>
    <cellStyle name="常规 15 4 4 5 2 2" xfId="12790"/>
    <cellStyle name="常规 2 8 4 4" xfId="12791"/>
    <cellStyle name="常规 15 4 4 5 3" xfId="12792"/>
    <cellStyle name="常规 15 4 5" xfId="12793"/>
    <cellStyle name="常规 20 4 5" xfId="12794"/>
    <cellStyle name="常规 2 2 4 2 2 4 3" xfId="12795"/>
    <cellStyle name="常规 15 4 5 2" xfId="12796"/>
    <cellStyle name="常规 15 4 5 2 2" xfId="12797"/>
    <cellStyle name="常规 15 4 5 3" xfId="12798"/>
    <cellStyle name="常规 3 3 5 3 2 2 2" xfId="12799"/>
    <cellStyle name="常规 15 4 6" xfId="12800"/>
    <cellStyle name="常规 2 2 2 2 2 2 2 3 2 3" xfId="12801"/>
    <cellStyle name="常规 15 4 6 2" xfId="12802"/>
    <cellStyle name="常规 15 4 6 2 2" xfId="12803"/>
    <cellStyle name="常规 15 4 6 3" xfId="12804"/>
    <cellStyle name="常规 4 2 4 4 5 2 2" xfId="12805"/>
    <cellStyle name="常规 15 4 7" xfId="12806"/>
    <cellStyle name="常规 2 2 2 2 2 2 2 3 3 3" xfId="12807"/>
    <cellStyle name="常规 15 4 7 2" xfId="12808"/>
    <cellStyle name="常规 15 4 7 3" xfId="12809"/>
    <cellStyle name="常规 15 4 8" xfId="12810"/>
    <cellStyle name="常规 2 2 2 2 2 2 2 3 4 3" xfId="12811"/>
    <cellStyle name="常规 15 4 8 2" xfId="12812"/>
    <cellStyle name="常规 3 2 2 3 3 2 6 2" xfId="12813"/>
    <cellStyle name="常规 15 4 9" xfId="12814"/>
    <cellStyle name="常规 15 5" xfId="12815"/>
    <cellStyle name="常规 20 5" xfId="12816"/>
    <cellStyle name="常规 15 5 2" xfId="12817"/>
    <cellStyle name="常规 20 5 2" xfId="12818"/>
    <cellStyle name="常规 15 5 2 2" xfId="12819"/>
    <cellStyle name="常规 20 5 2 2" xfId="12820"/>
    <cellStyle name="常规 6 6 2 2 2 2 2 4 3" xfId="12821"/>
    <cellStyle name="常规 15 5 2 2 2" xfId="12822"/>
    <cellStyle name="常规 20 5 2 2 2" xfId="12823"/>
    <cellStyle name="常规 15 5 2 2 2 2" xfId="12824"/>
    <cellStyle name="常规 26 2 2 3" xfId="12825"/>
    <cellStyle name="常规 31 2 2 3" xfId="12826"/>
    <cellStyle name="常规 15 5 2 2 3" xfId="12827"/>
    <cellStyle name="常规 15 5 2 3" xfId="12828"/>
    <cellStyle name="常规 20 5 2 3" xfId="12829"/>
    <cellStyle name="常规 2 2 2 4 6 2 2" xfId="12830"/>
    <cellStyle name="常规 3 6 2 3" xfId="12831"/>
    <cellStyle name="常规 15 5 2 3 2" xfId="12832"/>
    <cellStyle name="常规 15 5 2 3 2 2" xfId="12833"/>
    <cellStyle name="常规 26 3 2 3" xfId="12834"/>
    <cellStyle name="常规 31 3 2 3" xfId="12835"/>
    <cellStyle name="常规 3 6 2 3 2" xfId="12836"/>
    <cellStyle name="常规 3 6 2 4" xfId="12837"/>
    <cellStyle name="常规 15 5 2 3 3" xfId="12838"/>
    <cellStyle name="常规 5 3 3 4 4 2" xfId="12839"/>
    <cellStyle name="常规 15 5 2 4" xfId="12840"/>
    <cellStyle name="常规 29 3 3 2 2" xfId="12841"/>
    <cellStyle name="常规 34 3 3 2 2" xfId="12842"/>
    <cellStyle name="常规 5 3 3 4 4 2 2" xfId="12843"/>
    <cellStyle name="常规 3 6 3 3" xfId="12844"/>
    <cellStyle name="常规 15 5 2 4 2" xfId="12845"/>
    <cellStyle name="常规 15 5 2 4 2 2" xfId="12846"/>
    <cellStyle name="常规 26 4 2 3" xfId="12847"/>
    <cellStyle name="常规 31 4 2 3" xfId="12848"/>
    <cellStyle name="常规 3 6 3 3 2" xfId="12849"/>
    <cellStyle name="常规 3 6 3 4" xfId="12850"/>
    <cellStyle name="常规 15 5 2 4 3" xfId="12851"/>
    <cellStyle name="常规 8 3 2 7 2" xfId="12852"/>
    <cellStyle name="常规 5 3 3 4 4 3" xfId="12853"/>
    <cellStyle name="常规 15 5 2 5" xfId="12854"/>
    <cellStyle name="常规 3 6 4 3" xfId="12855"/>
    <cellStyle name="常规 15 5 2 5 2" xfId="12856"/>
    <cellStyle name="常规 3 6 4 3 2" xfId="12857"/>
    <cellStyle name="常规 15 5 2 5 2 2" xfId="12858"/>
    <cellStyle name="常规 3 6 4 4" xfId="12859"/>
    <cellStyle name="常规 15 5 2 5 3" xfId="12860"/>
    <cellStyle name="常规 15 5 3" xfId="12861"/>
    <cellStyle name="常规 20 5 3" xfId="12862"/>
    <cellStyle name="常规 3 10" xfId="12863"/>
    <cellStyle name="常规 15 5 3 2" xfId="12864"/>
    <cellStyle name="常规 20 5 3 2" xfId="12865"/>
    <cellStyle name="常规 3 10 2 5 3" xfId="12866"/>
    <cellStyle name="常规 3 10 2" xfId="12867"/>
    <cellStyle name="常规 27 2 2 6 3" xfId="12868"/>
    <cellStyle name="常规 15 5 3 2 2" xfId="12869"/>
    <cellStyle name="常规 20 5 3 2 2" xfId="12870"/>
    <cellStyle name="常规 15 5 3 2 2 2" xfId="12871"/>
    <cellStyle name="常规 27 2 2 3" xfId="12872"/>
    <cellStyle name="常规 32 2 2 3" xfId="12873"/>
    <cellStyle name="常规 3 10 2 2" xfId="12874"/>
    <cellStyle name="常规 3 10 3" xfId="12875"/>
    <cellStyle name="常规 15 5 3 2 3" xfId="12876"/>
    <cellStyle name="常规 3 11" xfId="12877"/>
    <cellStyle name="常规 15 5 3 3" xfId="12878"/>
    <cellStyle name="常规 20 5 3 3" xfId="12879"/>
    <cellStyle name="常规 3 7 2 3" xfId="12880"/>
    <cellStyle name="常规 3 11 2" xfId="12881"/>
    <cellStyle name="常规 3 10 2 6 3" xfId="12882"/>
    <cellStyle name="常规 15 5 3 3 2" xfId="12883"/>
    <cellStyle name="常规 15 5 3 3 2 2" xfId="12884"/>
    <cellStyle name="常规 27 3 2 3" xfId="12885"/>
    <cellStyle name="常规 32 3 2 3" xfId="12886"/>
    <cellStyle name="常规 3 7 2 3 2" xfId="12887"/>
    <cellStyle name="常规 3 11 2 2" xfId="12888"/>
    <cellStyle name="常规 3 7 2 4" xfId="12889"/>
    <cellStyle name="常规 6 6 3 10" xfId="12890"/>
    <cellStyle name="常规 3 11 3" xfId="12891"/>
    <cellStyle name="常规 15 5 3 3 3" xfId="12892"/>
    <cellStyle name="常规 5 3 3 4 5 2" xfId="12893"/>
    <cellStyle name="常规 3 9 2 4 2 2" xfId="12894"/>
    <cellStyle name="常规 3 12" xfId="12895"/>
    <cellStyle name="常规 15 5 3 4" xfId="12896"/>
    <cellStyle name="常规 3 7 3 3" xfId="12897"/>
    <cellStyle name="常规 3 9 2 4 2 2 2" xfId="12898"/>
    <cellStyle name="常规 3 12 2" xfId="12899"/>
    <cellStyle name="常规 15 5 3 4 2" xfId="12900"/>
    <cellStyle name="常规 15 5 3 4 2 2" xfId="12901"/>
    <cellStyle name="常规 27 4 2 3" xfId="12902"/>
    <cellStyle name="常规 32 4 2 3" xfId="12903"/>
    <cellStyle name="常规 3 7 3 3 2" xfId="12904"/>
    <cellStyle name="常规 3 12 2 2" xfId="12905"/>
    <cellStyle name="常规 3 7 3 4" xfId="12906"/>
    <cellStyle name="常规 3 12 3" xfId="12907"/>
    <cellStyle name="常规 15 5 3 4 3" xfId="12908"/>
    <cellStyle name="常规 3 9 2 4 2 3" xfId="12909"/>
    <cellStyle name="常规 3 13" xfId="12910"/>
    <cellStyle name="常规 15 5 3 5" xfId="12911"/>
    <cellStyle name="常规 3 7 4 3" xfId="12912"/>
    <cellStyle name="常规 3 13 2" xfId="12913"/>
    <cellStyle name="常规 15 5 3 5 2" xfId="12914"/>
    <cellStyle name="常规 15 5 4" xfId="12915"/>
    <cellStyle name="常规 20 5 4" xfId="12916"/>
    <cellStyle name="常规 6 7 2 2 4 2 2 2" xfId="12917"/>
    <cellStyle name="常规 2 2 4 2 2 5 2" xfId="12918"/>
    <cellStyle name="常规 15 5 4 2" xfId="12919"/>
    <cellStyle name="常规 20 5 4 2" xfId="12920"/>
    <cellStyle name="常规 2 2 4 2 2 5 2 2" xfId="12921"/>
    <cellStyle name="常规 15 5 4 2 2" xfId="12922"/>
    <cellStyle name="常规 6 10 5 2 2 2" xfId="12923"/>
    <cellStyle name="常规 15 5 4 3" xfId="12924"/>
    <cellStyle name="常规 15 5 5" xfId="12925"/>
    <cellStyle name="常规 20 5 5" xfId="12926"/>
    <cellStyle name="常规 2 2 4 2 2 5 3" xfId="12927"/>
    <cellStyle name="常规 15 5 5 2" xfId="12928"/>
    <cellStyle name="常规 15 5 5 2 2" xfId="12929"/>
    <cellStyle name="常规 15 5 5 3" xfId="12930"/>
    <cellStyle name="常规 15 5 6" xfId="12931"/>
    <cellStyle name="常规 15 5 6 2" xfId="12932"/>
    <cellStyle name="常规 6 5 3 2 2 2 2 3" xfId="12933"/>
    <cellStyle name="常规 15 5 6 2 2" xfId="12934"/>
    <cellStyle name="常规 15 5 6 3" xfId="12935"/>
    <cellStyle name="常规 15 5 7" xfId="12936"/>
    <cellStyle name="常规 15 5 7 2" xfId="12937"/>
    <cellStyle name="常规 15 5 8" xfId="12938"/>
    <cellStyle name="常规 15 6" xfId="12939"/>
    <cellStyle name="常规 20 6" xfId="12940"/>
    <cellStyle name="常规 15 6 2" xfId="12941"/>
    <cellStyle name="常规 20 6 2" xfId="12942"/>
    <cellStyle name="常规 15 6 2 2" xfId="12943"/>
    <cellStyle name="常规 20 6 2 2" xfId="12944"/>
    <cellStyle name="常规 15 6 2 2 2" xfId="12945"/>
    <cellStyle name="常规 3 7 2 2 5 3" xfId="12946"/>
    <cellStyle name="常规 2 2 2 4 7 2 2" xfId="12947"/>
    <cellStyle name="常规 15 6 2 3" xfId="12948"/>
    <cellStyle name="常规 15 6 3" xfId="12949"/>
    <cellStyle name="常规 20 6 3" xfId="12950"/>
    <cellStyle name="常规 15 6 3 2" xfId="12951"/>
    <cellStyle name="常规 15 6 3 2 2" xfId="12952"/>
    <cellStyle name="常规 3 7 2 3 5 3" xfId="12953"/>
    <cellStyle name="常规 3 11 2 5 3" xfId="12954"/>
    <cellStyle name="常规 27 3 2 6 3" xfId="12955"/>
    <cellStyle name="常规 15 6 4" xfId="12956"/>
    <cellStyle name="常规 4 2 6 2 2 2 2" xfId="12957"/>
    <cellStyle name="常规 2 2 4 2 2 6 2" xfId="12958"/>
    <cellStyle name="常规 2 2 4 2 2 6 2 2" xfId="12959"/>
    <cellStyle name="常规 15 6 4 2" xfId="12960"/>
    <cellStyle name="常规 15 6 4 2 2" xfId="12961"/>
    <cellStyle name="常规 2 2 4 2 2 6 3" xfId="12962"/>
    <cellStyle name="常规 15 6 5" xfId="12963"/>
    <cellStyle name="常规 15 6 5 2" xfId="12964"/>
    <cellStyle name="常规 15 6 5 2 2" xfId="12965"/>
    <cellStyle name="常规 3 2 2 2 3 2 2 2 2 2" xfId="12966"/>
    <cellStyle name="常规 15 6 6" xfId="12967"/>
    <cellStyle name="常规 15 6 6 2" xfId="12968"/>
    <cellStyle name="常规 15 6 7" xfId="12969"/>
    <cellStyle name="常规 15 7" xfId="12970"/>
    <cellStyle name="常规 20 7" xfId="12971"/>
    <cellStyle name="常规 15 7 2" xfId="12972"/>
    <cellStyle name="常规 20 7 2" xfId="12973"/>
    <cellStyle name="常规 15 7 2 2" xfId="12974"/>
    <cellStyle name="常规 20 7 2 2" xfId="12975"/>
    <cellStyle name="常规 15 7 2 2 2" xfId="12976"/>
    <cellStyle name="常规 15 7 2 3" xfId="12977"/>
    <cellStyle name="常规 15 7 3" xfId="12978"/>
    <cellStyle name="常规 20 7 3" xfId="12979"/>
    <cellStyle name="常规 15 7 3 2" xfId="12980"/>
    <cellStyle name="常规 15 7 3 2 2" xfId="12981"/>
    <cellStyle name="常规 15 7 3 3" xfId="12982"/>
    <cellStyle name="常规 6 4 2 3 2 2 2" xfId="12983"/>
    <cellStyle name="常规 2 2 4 2 2 7 2" xfId="12984"/>
    <cellStyle name="常规 15 7 4" xfId="12985"/>
    <cellStyle name="常规 7 2 5 2 2 5" xfId="12986"/>
    <cellStyle name="常规 6 4 2 3 2 2 2 2" xfId="12987"/>
    <cellStyle name="常规 6 12 11" xfId="12988"/>
    <cellStyle name="常规 15 7 4 2" xfId="12989"/>
    <cellStyle name="常规 7 2 5 2 2 5 2" xfId="12990"/>
    <cellStyle name="常规 6 4 2 3 2 2 2 2 2" xfId="12991"/>
    <cellStyle name="常规 15 7 4 2 2" xfId="12992"/>
    <cellStyle name="常规 7 2 5 2 2 6" xfId="12993"/>
    <cellStyle name="常规 6 4 2 3 2 2 2 3" xfId="12994"/>
    <cellStyle name="常规 6 10 5 4 2 2" xfId="12995"/>
    <cellStyle name="常规 15 7 4 3" xfId="12996"/>
    <cellStyle name="常规 6 4 2 3 2 2 3" xfId="12997"/>
    <cellStyle name="常规 15 7 5" xfId="12998"/>
    <cellStyle name="常规 6 4 2 3 2 2 3 2" xfId="12999"/>
    <cellStyle name="常规 15 7 5 2" xfId="13000"/>
    <cellStyle name="常规 6 4 2 3 2 2 3 2 2" xfId="13001"/>
    <cellStyle name="常规 15 7 5 2 2" xfId="13002"/>
    <cellStyle name="常规 6 4 2 3 2 2 3 3" xfId="13003"/>
    <cellStyle name="常规 15 7 5 3" xfId="13004"/>
    <cellStyle name="常规 6 4 2 3 2 2 4" xfId="13005"/>
    <cellStyle name="常规 15 7 6" xfId="13006"/>
    <cellStyle name="常规 6 4 2 3 2 2 5" xfId="13007"/>
    <cellStyle name="常规 15 7 7" xfId="13008"/>
    <cellStyle name="常规 6 3 2 2 5 4 2 2" xfId="13009"/>
    <cellStyle name="常规 15 8" xfId="13010"/>
    <cellStyle name="常规 20 8" xfId="13011"/>
    <cellStyle name="常规 15 8 2" xfId="13012"/>
    <cellStyle name="常规 20 8 2" xfId="13013"/>
    <cellStyle name="常规 15 8 2 2" xfId="13014"/>
    <cellStyle name="常规 20 8 2 2" xfId="13015"/>
    <cellStyle name="常规 15 8 3" xfId="13016"/>
    <cellStyle name="常规 20 8 3" xfId="13017"/>
    <cellStyle name="常规 15 9" xfId="13018"/>
    <cellStyle name="常规 20 9" xfId="13019"/>
    <cellStyle name="常规 15 9 2" xfId="13020"/>
    <cellStyle name="常规 20 9 2" xfId="13021"/>
    <cellStyle name="常规 15 9 2 2" xfId="13022"/>
    <cellStyle name="常规 15 9 3" xfId="13023"/>
    <cellStyle name="常规 6 9 4 3 5" xfId="13024"/>
    <cellStyle name="常规 7 3 3 3 2 5 2 2" xfId="13025"/>
    <cellStyle name="常规 16" xfId="13026"/>
    <cellStyle name="常规 21" xfId="13027"/>
    <cellStyle name="常规 16 2" xfId="13028"/>
    <cellStyle name="常规 21 2" xfId="13029"/>
    <cellStyle name="常规 16 2 2" xfId="13030"/>
    <cellStyle name="常规 21 2 2" xfId="13031"/>
    <cellStyle name="常规 2 4 3 3 2 9" xfId="13032"/>
    <cellStyle name="常规 2 2 9 2 2 6" xfId="13033"/>
    <cellStyle name="常规 16 2 2 2" xfId="13034"/>
    <cellStyle name="常规 21 2 2 2" xfId="13035"/>
    <cellStyle name="常规 16 2 2 2 2" xfId="13036"/>
    <cellStyle name="常规 21 2 2 2 2" xfId="13037"/>
    <cellStyle name="常规 16 2 2 2 2 2" xfId="13038"/>
    <cellStyle name="常规 21 2 2 2 2 2" xfId="13039"/>
    <cellStyle name="常规 6 2 3 2 4 4" xfId="13040"/>
    <cellStyle name="常规 16 2 2 2 3" xfId="13041"/>
    <cellStyle name="常规 21 2 2 2 3" xfId="13042"/>
    <cellStyle name="常规 16 2 2 3 2" xfId="13043"/>
    <cellStyle name="常规 21 2 2 3 2" xfId="13044"/>
    <cellStyle name="常规 2 2 2 5 3 2 2 2" xfId="13045"/>
    <cellStyle name="常规 16 2 2 3 2 2" xfId="13046"/>
    <cellStyle name="常规 21 2 2 3 2 2" xfId="13047"/>
    <cellStyle name="常规 16 2 2 3 3" xfId="13048"/>
    <cellStyle name="常规 21 2 2 3 3" xfId="13049"/>
    <cellStyle name="常规 16 2 2 4" xfId="13050"/>
    <cellStyle name="常规 21 2 2 4" xfId="13051"/>
    <cellStyle name="常规 2 2 2 5 3 2 3" xfId="13052"/>
    <cellStyle name="常规 16 2 2 4 2" xfId="13053"/>
    <cellStyle name="常规 21 2 2 4 2" xfId="13054"/>
    <cellStyle name="常规 16 2 2 5" xfId="13055"/>
    <cellStyle name="常规 21 2 2 5" xfId="13056"/>
    <cellStyle name="常规 16 2 2 5 2" xfId="13057"/>
    <cellStyle name="常规 21 2 2 5 2" xfId="13058"/>
    <cellStyle name="常规 16 2 2 6" xfId="13059"/>
    <cellStyle name="常规 21 2 2 6" xfId="13060"/>
    <cellStyle name="常规 16 2 2 6 2" xfId="13061"/>
    <cellStyle name="常规 21 2 2 6 2" xfId="13062"/>
    <cellStyle name="常规 16 2 2 7" xfId="13063"/>
    <cellStyle name="常规 21 2 2 7" xfId="13064"/>
    <cellStyle name="常规 6 4 7 3 2 2" xfId="13065"/>
    <cellStyle name="常规 16 2 3" xfId="13066"/>
    <cellStyle name="常规 21 2 3" xfId="13067"/>
    <cellStyle name="常规 16 2 3 2" xfId="13068"/>
    <cellStyle name="常规 21 2 3 2" xfId="13069"/>
    <cellStyle name="常规 16 2 3 2 2" xfId="13070"/>
    <cellStyle name="常规 21 2 3 2 2" xfId="13071"/>
    <cellStyle name="常规 16 2 3 3" xfId="13072"/>
    <cellStyle name="常规 21 2 3 3" xfId="13073"/>
    <cellStyle name="常规 2 2 2 5 3 3 2" xfId="13074"/>
    <cellStyle name="常规 16 2 3 3 2" xfId="13075"/>
    <cellStyle name="常规 21 2 3 3 2" xfId="13076"/>
    <cellStyle name="常规 2 2 2 5 3 3 2 2" xfId="13077"/>
    <cellStyle name="常规 16 2 3 4" xfId="13078"/>
    <cellStyle name="常规 21 2 3 4" xfId="13079"/>
    <cellStyle name="常规 2 2 2 5 3 3 3" xfId="13080"/>
    <cellStyle name="常规 16 2 4" xfId="13081"/>
    <cellStyle name="常规 21 2 4" xfId="13082"/>
    <cellStyle name="常规 2 2 4 2 3 2 2" xfId="13083"/>
    <cellStyle name="常规 16 2 4 2" xfId="13084"/>
    <cellStyle name="常规 21 2 4 2" xfId="13085"/>
    <cellStyle name="常规 2 2 4 2 3 2 2 2" xfId="13086"/>
    <cellStyle name="常规 16 2 4 2 2" xfId="13087"/>
    <cellStyle name="常规 21 2 4 2 2" xfId="13088"/>
    <cellStyle name="常规 16 2 4 3 2" xfId="13089"/>
    <cellStyle name="常规 21 2 4 3 2" xfId="13090"/>
    <cellStyle name="常规 2 2 2 5 3 4 2 2" xfId="13091"/>
    <cellStyle name="常规 16 2 4 4" xfId="13092"/>
    <cellStyle name="常规 21 2 4 4" xfId="13093"/>
    <cellStyle name="常规 2 2 2 5 3 4 3" xfId="13094"/>
    <cellStyle name="常规 16 2 5" xfId="13095"/>
    <cellStyle name="常规 21 2 5" xfId="13096"/>
    <cellStyle name="常规 2 2 4 2 3 2 3" xfId="13097"/>
    <cellStyle name="常规 16 2 5 2" xfId="13098"/>
    <cellStyle name="常规 21 2 5 2" xfId="13099"/>
    <cellStyle name="常规 16 2 6" xfId="13100"/>
    <cellStyle name="常规 21 2 6" xfId="13101"/>
    <cellStyle name="常规 16 2 6 2" xfId="13102"/>
    <cellStyle name="常规 21 2 6 2" xfId="13103"/>
    <cellStyle name="常规 16 2 7" xfId="13104"/>
    <cellStyle name="常规 21 2 7" xfId="13105"/>
    <cellStyle name="常规 16 2 7 2" xfId="13106"/>
    <cellStyle name="常规 21 2 7 2" xfId="13107"/>
    <cellStyle name="常规 16 2 8" xfId="13108"/>
    <cellStyle name="常规 2 4 4 4 3 2 2" xfId="13109"/>
    <cellStyle name="常规 21 2 8" xfId="13110"/>
    <cellStyle name="常规 16 3" xfId="13111"/>
    <cellStyle name="常规 21 3" xfId="13112"/>
    <cellStyle name="常规 16 3 2" xfId="13113"/>
    <cellStyle name="常规 21 3 2" xfId="13114"/>
    <cellStyle name="常规 2 2 9 2 3 6" xfId="13115"/>
    <cellStyle name="常规 3 3 2 2 4 4" xfId="13116"/>
    <cellStyle name="常规 16 3 2 2" xfId="13117"/>
    <cellStyle name="常规 21 3 2 2" xfId="13118"/>
    <cellStyle name="常规 2 2 9 2 3 6 2" xfId="13119"/>
    <cellStyle name="常规 3 3 2 2 4 5" xfId="13120"/>
    <cellStyle name="常规 16 3 2 3" xfId="13121"/>
    <cellStyle name="常规 21 3 2 3" xfId="13122"/>
    <cellStyle name="常规 2 2 2 5 4 2 2" xfId="13123"/>
    <cellStyle name="常规 16 3 3" xfId="13124"/>
    <cellStyle name="常规 21 3 3" xfId="13125"/>
    <cellStyle name="常规 2 2 9 2 3 7" xfId="13126"/>
    <cellStyle name="常规 16 3 4" xfId="13127"/>
    <cellStyle name="常规 21 3 4" xfId="13128"/>
    <cellStyle name="常规 2 2 4 2 3 3 2" xfId="13129"/>
    <cellStyle name="常规 16 3 5" xfId="13130"/>
    <cellStyle name="常规 21 3 5" xfId="13131"/>
    <cellStyle name="常规 2 2 4 2 3 3 3" xfId="13132"/>
    <cellStyle name="常规 16 3 6" xfId="13133"/>
    <cellStyle name="常规 21 3 6" xfId="13134"/>
    <cellStyle name="常规 16 3 7" xfId="13135"/>
    <cellStyle name="常规 21 3 7" xfId="13136"/>
    <cellStyle name="常规 16 4" xfId="13137"/>
    <cellStyle name="常规 21 4" xfId="13138"/>
    <cellStyle name="常规 16 4 2" xfId="13139"/>
    <cellStyle name="常规 21 4 2" xfId="13140"/>
    <cellStyle name="常规 3 3 2 3 4 4" xfId="13141"/>
    <cellStyle name="常规 16 4 2 2" xfId="13142"/>
    <cellStyle name="常规 21 4 2 2" xfId="13143"/>
    <cellStyle name="常规 16 4 3" xfId="13144"/>
    <cellStyle name="常规 21 4 3" xfId="13145"/>
    <cellStyle name="常规 16 4 4" xfId="13146"/>
    <cellStyle name="常规 21 4 4" xfId="13147"/>
    <cellStyle name="常规 2 2 4 2 3 4 2" xfId="13148"/>
    <cellStyle name="常规 16 5" xfId="13149"/>
    <cellStyle name="常规 21 5" xfId="13150"/>
    <cellStyle name="常规 16 5 2" xfId="13151"/>
    <cellStyle name="常规 21 5 2" xfId="13152"/>
    <cellStyle name="常规 16 5 2 2" xfId="13153"/>
    <cellStyle name="常规 21 5 2 2" xfId="13154"/>
    <cellStyle name="常规 16 5 4" xfId="13155"/>
    <cellStyle name="常规 21 5 4" xfId="13156"/>
    <cellStyle name="常规 6 7 2 2 4 3 2 2" xfId="13157"/>
    <cellStyle name="常规 2 2 4 2 3 5 2" xfId="13158"/>
    <cellStyle name="常规 16 6" xfId="13159"/>
    <cellStyle name="常规 21 6" xfId="13160"/>
    <cellStyle name="常规 16 6 2" xfId="13161"/>
    <cellStyle name="常规 21 6 2" xfId="13162"/>
    <cellStyle name="常规 16 7" xfId="13163"/>
    <cellStyle name="常规 21 7" xfId="13164"/>
    <cellStyle name="常规 16 7 2" xfId="13165"/>
    <cellStyle name="常规 21 7 2" xfId="13166"/>
    <cellStyle name="常规 16 8" xfId="13167"/>
    <cellStyle name="常规 21 8" xfId="13168"/>
    <cellStyle name="常规 16 8 2" xfId="13169"/>
    <cellStyle name="常规 21 8 2" xfId="13170"/>
    <cellStyle name="常规 16 9" xfId="13171"/>
    <cellStyle name="常规 21 9" xfId="13172"/>
    <cellStyle name="常规 4 2 3 2 2 5 2" xfId="13173"/>
    <cellStyle name="常规 17" xfId="13174"/>
    <cellStyle name="常规 22" xfId="13175"/>
    <cellStyle name="常规 6 2 2 2 3 7 3" xfId="13176"/>
    <cellStyle name="常规 17 10" xfId="13177"/>
    <cellStyle name="常规 22 10" xfId="13178"/>
    <cellStyle name="常规 17 10 2" xfId="13179"/>
    <cellStyle name="常规 22 10 2" xfId="13180"/>
    <cellStyle name="常规 17 11" xfId="13181"/>
    <cellStyle name="常规 22 11" xfId="13182"/>
    <cellStyle name="常规 17 2 2 2" xfId="13183"/>
    <cellStyle name="常规 22 2 2 2" xfId="13184"/>
    <cellStyle name="常规 17 2 2 2 2" xfId="13185"/>
    <cellStyle name="常规 22 2 2 2 2" xfId="13186"/>
    <cellStyle name="常规 17 2 2 2 2 2" xfId="13187"/>
    <cellStyle name="常规 22 2 2 2 2 2" xfId="13188"/>
    <cellStyle name="常规 7 2 3 2 4 4" xfId="13189"/>
    <cellStyle name="常规 17 2 2 2 2 2 2" xfId="13190"/>
    <cellStyle name="常规 22 2 2 2 2 2 2" xfId="13191"/>
    <cellStyle name="常规 7 2 3 2 4 4 2" xfId="13192"/>
    <cellStyle name="链接单元格 2 2 2 2 2 2" xfId="13193"/>
    <cellStyle name="常规 17 2 2 2 2 3" xfId="13194"/>
    <cellStyle name="常规 22 2 2 2 2 3" xfId="13195"/>
    <cellStyle name="常规 7 2 3 2 4 5" xfId="13196"/>
    <cellStyle name="常规 4 2 2 6 3 2 2" xfId="13197"/>
    <cellStyle name="常规 17 2 2 2 3" xfId="13198"/>
    <cellStyle name="常规 22 2 2 2 3" xfId="13199"/>
    <cellStyle name="常规 17 2 2 2 3 2" xfId="13200"/>
    <cellStyle name="常规 22 2 2 2 3 2" xfId="13201"/>
    <cellStyle name="常规 17 2 2 2 3 2 2" xfId="13202"/>
    <cellStyle name="常规 17 2 2 2 3 3" xfId="13203"/>
    <cellStyle name="常规 17 2 2 2 4" xfId="13204"/>
    <cellStyle name="常规 22 2 2 2 4" xfId="13205"/>
    <cellStyle name="常规 2 4 2 2 4 6 2" xfId="13206"/>
    <cellStyle name="常规 17 2 2 2 4 2" xfId="13207"/>
    <cellStyle name="常规 17 2 2 2 4 2 2" xfId="13208"/>
    <cellStyle name="常规 17 2 2 2 4 3" xfId="13209"/>
    <cellStyle name="常规 17 2 2 2 5" xfId="13210"/>
    <cellStyle name="常规 17 2 2 2 5 2" xfId="13211"/>
    <cellStyle name="常规 17 2 2 2 5 3" xfId="13212"/>
    <cellStyle name="常规 17 2 2 2 6" xfId="13213"/>
    <cellStyle name="常规 21 4 2 2 7" xfId="13214"/>
    <cellStyle name="常规 17 2 2 2 6 2" xfId="13215"/>
    <cellStyle name="常规 7 2 3 2 2 2 3 2 2" xfId="13216"/>
    <cellStyle name="常规 17 2 2 2 7" xfId="13217"/>
    <cellStyle name="常规 17 2 2 3" xfId="13218"/>
    <cellStyle name="常规 22 2 2 3" xfId="13219"/>
    <cellStyle name="常规 2 2 2 6 3 2 2" xfId="13220"/>
    <cellStyle name="常规 2 10 2 2" xfId="13221"/>
    <cellStyle name="常规 17 2 2 3 2" xfId="13222"/>
    <cellStyle name="常规 22 2 2 3 2" xfId="13223"/>
    <cellStyle name="常规 2 10 2 2 2" xfId="13224"/>
    <cellStyle name="常规 17 2 2 3 2 2" xfId="13225"/>
    <cellStyle name="常规 22 2 2 3 2 2" xfId="13226"/>
    <cellStyle name="常规 7 2 3 3 4 4" xfId="13227"/>
    <cellStyle name="常规 2 10 2 2 2 2" xfId="13228"/>
    <cellStyle name="常规 17 2 2 3 2 2 2" xfId="13229"/>
    <cellStyle name="常规 22 2 2 3 2 2 2" xfId="13230"/>
    <cellStyle name="常规 7 2 3 3 4 4 2" xfId="13231"/>
    <cellStyle name="链接单元格 2 2 2 3 2 2" xfId="13232"/>
    <cellStyle name="常规 17 2 2 3 2 3" xfId="13233"/>
    <cellStyle name="常规 22 2 2 3 2 3" xfId="13234"/>
    <cellStyle name="常规 7 2 3 3 4 5" xfId="13235"/>
    <cellStyle name="常规 17 2 2 3 3 2" xfId="13236"/>
    <cellStyle name="常规 22 2 2 3 3 2" xfId="13237"/>
    <cellStyle name="常规 17 2 2 3 3 2 2" xfId="13238"/>
    <cellStyle name="常规 17 2 2 3 3 3" xfId="13239"/>
    <cellStyle name="常规 6 5 2 2" xfId="13240"/>
    <cellStyle name="常规 17 2 2 3 4" xfId="13241"/>
    <cellStyle name="常规 22 2 2 3 4" xfId="13242"/>
    <cellStyle name="常规 6 5 2 2 2" xfId="13243"/>
    <cellStyle name="常规 17 2 2 3 4 2" xfId="13244"/>
    <cellStyle name="常规 6 5 2 2 2 2" xfId="13245"/>
    <cellStyle name="常规 17 2 2 3 4 2 2" xfId="13246"/>
    <cellStyle name="常规 6 5 2 2 3" xfId="13247"/>
    <cellStyle name="常规 17 2 2 3 4 3" xfId="13248"/>
    <cellStyle name="常规 6 5 2 3" xfId="13249"/>
    <cellStyle name="常规 17 2 2 3 5" xfId="13250"/>
    <cellStyle name="常规 6 5 2 3 2" xfId="13251"/>
    <cellStyle name="常规 17 2 2 3 5 2" xfId="13252"/>
    <cellStyle name="常规 6 5 2 4" xfId="13253"/>
    <cellStyle name="常规 5 2 3 3 2 2" xfId="13254"/>
    <cellStyle name="常规 17 2 2 3 6" xfId="13255"/>
    <cellStyle name="常规 17 2 2 4" xfId="13256"/>
    <cellStyle name="常规 22 2 2 4" xfId="13257"/>
    <cellStyle name="常规 2 4 4 2 4 2 2" xfId="13258"/>
    <cellStyle name="常规 2 10 2 3" xfId="13259"/>
    <cellStyle name="常规 17 2 2 4 2" xfId="13260"/>
    <cellStyle name="常规 22 2 2 4 2" xfId="13261"/>
    <cellStyle name="常规 2 10 2 3 2" xfId="13262"/>
    <cellStyle name="常规 17 2 2 4 2 2" xfId="13263"/>
    <cellStyle name="常规 22 2 2 4 2 2" xfId="13264"/>
    <cellStyle name="常规 7 2 3 4 4 4" xfId="13265"/>
    <cellStyle name="常规 2 10 2 3 2 2" xfId="13266"/>
    <cellStyle name="常规 17 2 2 4 3" xfId="13267"/>
    <cellStyle name="常规 22 2 2 4 3" xfId="13268"/>
    <cellStyle name="常规 2 10 2 3 3" xfId="13269"/>
    <cellStyle name="常规 17 2 2 5" xfId="13270"/>
    <cellStyle name="常规 22 2 2 5" xfId="13271"/>
    <cellStyle name="常规 2 10 2 4" xfId="13272"/>
    <cellStyle name="常规 2 10 2 4 2" xfId="13273"/>
    <cellStyle name="常规 6 3 3 6 2 3" xfId="13274"/>
    <cellStyle name="常规 38 2 6" xfId="13275"/>
    <cellStyle name="常规 43 2 6" xfId="13276"/>
    <cellStyle name="常规 17 2 2 5 2" xfId="13277"/>
    <cellStyle name="常规 22 2 2 5 2" xfId="13278"/>
    <cellStyle name="好 2 4 3 4 3" xfId="13279"/>
    <cellStyle name="常规 38 2 6 2" xfId="13280"/>
    <cellStyle name="常规 43 2 6 2" xfId="13281"/>
    <cellStyle name="常规 17 2 2 5 2 2" xfId="13282"/>
    <cellStyle name="常规 22 2 2 5 2 2" xfId="13283"/>
    <cellStyle name="常规 2 10 2 4 2 2" xfId="13284"/>
    <cellStyle name="常规 38 2 7" xfId="13285"/>
    <cellStyle name="常规 43 2 7" xfId="13286"/>
    <cellStyle name="常规 17 2 2 5 3" xfId="13287"/>
    <cellStyle name="常规 22 2 2 5 3" xfId="13288"/>
    <cellStyle name="常规 2 10 2 4 3" xfId="13289"/>
    <cellStyle name="常规 2 10 2 5 2" xfId="13290"/>
    <cellStyle name="常规 6 3 3 6 3 3" xfId="13291"/>
    <cellStyle name="常规 38 3 6" xfId="13292"/>
    <cellStyle name="常规 43 3 6" xfId="13293"/>
    <cellStyle name="常规 17 2 2 6 2" xfId="13294"/>
    <cellStyle name="常规 22 2 2 6 2" xfId="13295"/>
    <cellStyle name="好 2 4 4 4 3" xfId="13296"/>
    <cellStyle name="常规 38 3 6 2" xfId="13297"/>
    <cellStyle name="常规 17 2 2 6 2 2" xfId="13298"/>
    <cellStyle name="常规 22 2 2 6 2 2" xfId="13299"/>
    <cellStyle name="常规 2 10 2 5 2 2" xfId="13300"/>
    <cellStyle name="常规 2 10 2 6 2" xfId="13301"/>
    <cellStyle name="常规 6 3 3 6 4 3" xfId="13302"/>
    <cellStyle name="常规 38 4 6" xfId="13303"/>
    <cellStyle name="常规 43 4 6" xfId="13304"/>
    <cellStyle name="常规 17 2 2 7 2" xfId="13305"/>
    <cellStyle name="常规 22 2 2 7 2" xfId="13306"/>
    <cellStyle name="常规 17 2 2 8" xfId="13307"/>
    <cellStyle name="常规 22 2 2 8" xfId="13308"/>
    <cellStyle name="常规 2 10 2 7" xfId="13309"/>
    <cellStyle name="常规 17 2 3 2" xfId="13310"/>
    <cellStyle name="常规 22 2 3 2" xfId="13311"/>
    <cellStyle name="常规 17 2 3 2 2" xfId="13312"/>
    <cellStyle name="常规 22 2 3 2 2" xfId="13313"/>
    <cellStyle name="常规 17 2 3 2 2 2" xfId="13314"/>
    <cellStyle name="常规 22 2 3 2 2 2" xfId="13315"/>
    <cellStyle name="常规 7 2 4 2 4 4" xfId="13316"/>
    <cellStyle name="常规 2 2 16" xfId="13317"/>
    <cellStyle name="常规 2 2 21" xfId="13318"/>
    <cellStyle name="常规 4 2 2 6 4 2 2" xfId="13319"/>
    <cellStyle name="常规 17 2 3 2 3" xfId="13320"/>
    <cellStyle name="常规 22 2 3 2 3" xfId="13321"/>
    <cellStyle name="常规 17 2 3 3" xfId="13322"/>
    <cellStyle name="常规 22 2 3 3" xfId="13323"/>
    <cellStyle name="常规 2 10 3 2" xfId="13324"/>
    <cellStyle name="常规 17 2 3 3 2" xfId="13325"/>
    <cellStyle name="常规 22 2 3 3 2" xfId="13326"/>
    <cellStyle name="常规 2 10 3 2 2" xfId="13327"/>
    <cellStyle name="常规 17 2 3 3 2 2" xfId="13328"/>
    <cellStyle name="常规 22 2 3 3 2 2" xfId="13329"/>
    <cellStyle name="常规 7 2 4 3 4 4" xfId="13330"/>
    <cellStyle name="常规 2 10 3 2 2 2" xfId="13331"/>
    <cellStyle name="常规 17 2 3 3 3" xfId="13332"/>
    <cellStyle name="常规 22 2 3 3 3" xfId="13333"/>
    <cellStyle name="常规 2 10 3 2 3" xfId="13334"/>
    <cellStyle name="常规 17 2 3 4" xfId="13335"/>
    <cellStyle name="常规 22 2 3 4" xfId="13336"/>
    <cellStyle name="常规 2 4 4 2 4 3 2" xfId="13337"/>
    <cellStyle name="常规 2 10 3 3" xfId="13338"/>
    <cellStyle name="常规 17 2 3 4 2" xfId="13339"/>
    <cellStyle name="常规 22 2 3 4 2" xfId="13340"/>
    <cellStyle name="常规 2 10 3 3 2" xfId="13341"/>
    <cellStyle name="警告文本 2 2 7 3" xfId="13342"/>
    <cellStyle name="常规 2 10 3 3 2 2" xfId="13343"/>
    <cellStyle name="常规 17 2 3 4 2 2" xfId="13344"/>
    <cellStyle name="常规 2 10 3 3 3" xfId="13345"/>
    <cellStyle name="常规 17 2 3 4 3" xfId="13346"/>
    <cellStyle name="常规 17 2 3 5" xfId="13347"/>
    <cellStyle name="常规 22 2 3 5" xfId="13348"/>
    <cellStyle name="常规 2 10 3 4" xfId="13349"/>
    <cellStyle name="常规 39 2 6" xfId="13350"/>
    <cellStyle name="常规 44 2 6" xfId="13351"/>
    <cellStyle name="常规 2 10 3 4 2" xfId="13352"/>
    <cellStyle name="常规 17 2 3 5 2" xfId="13353"/>
    <cellStyle name="常规 39 2 7" xfId="13354"/>
    <cellStyle name="常规 44 2 7" xfId="13355"/>
    <cellStyle name="常规 2 10 3 4 3" xfId="13356"/>
    <cellStyle name="常规 6 2 2 3_总表  _精炼厂物料盘点 " xfId="13357"/>
    <cellStyle name="常规 17 2 3 5 3" xfId="13358"/>
    <cellStyle name="常规 39 3 6" xfId="13359"/>
    <cellStyle name="常规 44 3 6" xfId="13360"/>
    <cellStyle name="常规 2 10 3 5 2" xfId="13361"/>
    <cellStyle name="常规 17 2 3 6 2" xfId="13362"/>
    <cellStyle name="常规 17 2 4" xfId="13363"/>
    <cellStyle name="常规 22 2 4" xfId="13364"/>
    <cellStyle name="常规 2 2 4 2 4 2 2" xfId="13365"/>
    <cellStyle name="常规 17 2 4 2" xfId="13366"/>
    <cellStyle name="常规 22 2 4 2" xfId="13367"/>
    <cellStyle name="常规 2 2 4 2 4 2 2 2" xfId="13368"/>
    <cellStyle name="常规 2 2 2 2 2 2 2 6" xfId="13369"/>
    <cellStyle name="常规 17 2 4 2 2" xfId="13370"/>
    <cellStyle name="常规 22 2 4 2 2" xfId="13371"/>
    <cellStyle name="常规 2 2 2 2 2 2 2 6 2" xfId="13372"/>
    <cellStyle name="常规 4 2 2 6 5 2 2" xfId="13373"/>
    <cellStyle name="常规 17 2 4 2 3" xfId="13374"/>
    <cellStyle name="常规 22 2 4 2 3" xfId="13375"/>
    <cellStyle name="常规 2 2 2 2 2 2 2 6 3" xfId="13376"/>
    <cellStyle name="常规 17 2 4 3" xfId="13377"/>
    <cellStyle name="常规 22 2 4 3" xfId="13378"/>
    <cellStyle name="常规 2 2 2 2 2 2 2 7" xfId="13379"/>
    <cellStyle name="常规 2 10 4 2" xfId="13380"/>
    <cellStyle name="常规 17 2 4 3 2" xfId="13381"/>
    <cellStyle name="常规 22 2 4 3 2" xfId="13382"/>
    <cellStyle name="常规 2 2 2 2 2 2 2 7 2" xfId="13383"/>
    <cellStyle name="常规 2 10 4 2 2" xfId="13384"/>
    <cellStyle name="常规 7 2 5 3 4 4" xfId="13385"/>
    <cellStyle name="常规 17 2 4 3 2 2" xfId="13386"/>
    <cellStyle name="常规 22 2 4 3 2 2" xfId="13387"/>
    <cellStyle name="常规 17 2 4 3 3" xfId="13388"/>
    <cellStyle name="常规 22 2 4 3 3" xfId="13389"/>
    <cellStyle name="常规 17 2 4 4" xfId="13390"/>
    <cellStyle name="常规 22 2 4 4" xfId="13391"/>
    <cellStyle name="常规 2 4 4 2 4 4 2" xfId="13392"/>
    <cellStyle name="常规 2 2 2 2 2 2 2 8" xfId="13393"/>
    <cellStyle name="常规 2 10 4 3" xfId="13394"/>
    <cellStyle name="常规 17 2 4 4 2" xfId="13395"/>
    <cellStyle name="常规 22 2 4 4 2" xfId="13396"/>
    <cellStyle name="常规 17 2 4 4 2 2" xfId="13397"/>
    <cellStyle name="常规 17 2 4 4 3" xfId="13398"/>
    <cellStyle name="常规 17 2 4 5" xfId="13399"/>
    <cellStyle name="常规 22 2 4 5" xfId="13400"/>
    <cellStyle name="常规 45 2 6" xfId="13401"/>
    <cellStyle name="常规 50 2 6" xfId="13402"/>
    <cellStyle name="常规 17 2 4 5 2" xfId="13403"/>
    <cellStyle name="常规 45 2 6 2" xfId="13404"/>
    <cellStyle name="常规 50 2 6 2" xfId="13405"/>
    <cellStyle name="常规 17 2 4 5 2 2" xfId="13406"/>
    <cellStyle name="常规 2 7 2 2 3 3" xfId="13407"/>
    <cellStyle name="常规 45 2 7" xfId="13408"/>
    <cellStyle name="常规 50 2 7" xfId="13409"/>
    <cellStyle name="常规 17 2 4 5 3" xfId="13410"/>
    <cellStyle name="常规 45 3 6" xfId="13411"/>
    <cellStyle name="常规 50 3 6" xfId="13412"/>
    <cellStyle name="常规 17 2 4 6 2" xfId="13413"/>
    <cellStyle name="常规 17 2 4 7" xfId="13414"/>
    <cellStyle name="常规 17 2 5" xfId="13415"/>
    <cellStyle name="常规 22 2 5" xfId="13416"/>
    <cellStyle name="常规 2 2 4 2 4 2 3" xfId="13417"/>
    <cellStyle name="常规 17 2 5 2" xfId="13418"/>
    <cellStyle name="常规 22 2 5 2" xfId="13419"/>
    <cellStyle name="常规 2 2 2 2 2 2 3 6" xfId="13420"/>
    <cellStyle name="常规 17 2 5 2 2" xfId="13421"/>
    <cellStyle name="常规 22 2 5 2 2" xfId="13422"/>
    <cellStyle name="常规 2 2 2 2 2 2 3 6 2" xfId="13423"/>
    <cellStyle name="常规 19 2 2 2" xfId="13424"/>
    <cellStyle name="常规 24 2 2 2" xfId="13425"/>
    <cellStyle name="常规 17 2 6" xfId="13426"/>
    <cellStyle name="常规 22 2 6" xfId="13427"/>
    <cellStyle name="常规 19 2 2 2 2" xfId="13428"/>
    <cellStyle name="常规 24 2 2 2 2" xfId="13429"/>
    <cellStyle name="常规 17 2 6 2" xfId="13430"/>
    <cellStyle name="常规 22 2 6 2" xfId="13431"/>
    <cellStyle name="常规 2 2 2 2 2 2 4 6" xfId="13432"/>
    <cellStyle name="常规 9 2 3 2 4 4" xfId="13433"/>
    <cellStyle name="常规 19 2 2 2 2 2" xfId="13434"/>
    <cellStyle name="常规 24 2 2 2 2 2" xfId="13435"/>
    <cellStyle name="常规 17 2 6 2 2" xfId="13436"/>
    <cellStyle name="常规 22 2 6 2 2" xfId="13437"/>
    <cellStyle name="常规 2 2 2 2 2 2 4 6 2" xfId="13438"/>
    <cellStyle name="常规 19 2 2 2 3" xfId="13439"/>
    <cellStyle name="常规 24 2 2 2 3" xfId="13440"/>
    <cellStyle name="常规 17 2 6 3" xfId="13441"/>
    <cellStyle name="常规 22 2 6 3" xfId="13442"/>
    <cellStyle name="常规 2 2 2 2 2 2 4 7" xfId="13443"/>
    <cellStyle name="常规 2 10 6 2" xfId="13444"/>
    <cellStyle name="常规 4 2 2 3 2 2 4 2" xfId="13445"/>
    <cellStyle name="常规 19 2 2 3" xfId="13446"/>
    <cellStyle name="常规 24 2 2 3" xfId="13447"/>
    <cellStyle name="常规 17 2 7" xfId="13448"/>
    <cellStyle name="常规 22 2 7" xfId="13449"/>
    <cellStyle name="常规 4 2 2 3 2 2 4 2 2" xfId="13450"/>
    <cellStyle name="常规 19 2 2 3 2" xfId="13451"/>
    <cellStyle name="常规 24 2 2 3 2" xfId="13452"/>
    <cellStyle name="常规 17 2 7 2" xfId="13453"/>
    <cellStyle name="常规 22 2 7 2" xfId="13454"/>
    <cellStyle name="计算 2 2 10" xfId="13455"/>
    <cellStyle name="常规 19 2 2 3 2 2" xfId="13456"/>
    <cellStyle name="常规 24 2 2 3 2 2" xfId="13457"/>
    <cellStyle name="常规 17 2 7 2 2" xfId="13458"/>
    <cellStyle name="常规 22 2 7 2 2" xfId="13459"/>
    <cellStyle name="常规 19 2 2 3 3" xfId="13460"/>
    <cellStyle name="常规 24 2 2 3 3" xfId="13461"/>
    <cellStyle name="常规 17 2 7 3" xfId="13462"/>
    <cellStyle name="常规 22 2 7 3" xfId="13463"/>
    <cellStyle name="常规 2 10 7 2" xfId="13464"/>
    <cellStyle name="常规 4 2 2 3 2 2 4 3" xfId="13465"/>
    <cellStyle name="常规 19 2 2 4" xfId="13466"/>
    <cellStyle name="常规 24 2 2 4" xfId="13467"/>
    <cellStyle name="常规 17 2 8" xfId="13468"/>
    <cellStyle name="常规 2 4 4 4 4 2 2" xfId="13469"/>
    <cellStyle name="常规 22 2 8" xfId="13470"/>
    <cellStyle name="常规 19 2 2 4 2" xfId="13471"/>
    <cellStyle name="常规 24 2 2 4 2" xfId="13472"/>
    <cellStyle name="常规 17 2 8 2" xfId="13473"/>
    <cellStyle name="常规 22 2 8 2" xfId="13474"/>
    <cellStyle name="常规 19 2 2 5" xfId="13475"/>
    <cellStyle name="常规 24 2 2 5" xfId="13476"/>
    <cellStyle name="常规 7 5 3 2 4 2" xfId="13477"/>
    <cellStyle name="常规 17 2 9" xfId="13478"/>
    <cellStyle name="常规 22 2 9" xfId="13479"/>
    <cellStyle name="常规 5 11" xfId="13480"/>
    <cellStyle name="常规 3 3 3 2 4 4 2 2" xfId="13481"/>
    <cellStyle name="常规 7 3 3 2 4 4" xfId="13482"/>
    <cellStyle name="常规 17 3 2 2 2 2" xfId="13483"/>
    <cellStyle name="常规 22 3 2 2 2 2" xfId="13484"/>
    <cellStyle name="常规 5 11 2" xfId="13485"/>
    <cellStyle name="常规 7 3 3 2 4 4 2" xfId="13486"/>
    <cellStyle name="常规 17 3 2 2 2 2 2" xfId="13487"/>
    <cellStyle name="常规 22 3 2 2 2 2 2" xfId="13488"/>
    <cellStyle name="常规 5 12" xfId="13489"/>
    <cellStyle name="常规 7 3 3 2 4 5" xfId="13490"/>
    <cellStyle name="常规 17 3 2 2 2 3" xfId="13491"/>
    <cellStyle name="常规 22 3 2 2 2 3" xfId="13492"/>
    <cellStyle name="常规 3 3 3 2 4 4 3" xfId="13493"/>
    <cellStyle name="常规 17 3 2 2 3" xfId="13494"/>
    <cellStyle name="常规 22 3 2 2 3" xfId="13495"/>
    <cellStyle name="常规 17 3 2 2 3 2" xfId="13496"/>
    <cellStyle name="常规 22 3 2 2 3 2" xfId="13497"/>
    <cellStyle name="常规 17 3 2 2 3 2 2" xfId="13498"/>
    <cellStyle name="常规 17 3 2 2 3 3" xfId="13499"/>
    <cellStyle name="常规 17 3 2 2 4 2 2" xfId="13500"/>
    <cellStyle name="常规 17 3 2 2 4 3" xfId="13501"/>
    <cellStyle name="常规 17 3 2 2 5 2" xfId="13502"/>
    <cellStyle name="常规 3 3 3 2 2 7" xfId="13503"/>
    <cellStyle name="常规 17 3 2 2 5 2 2" xfId="13504"/>
    <cellStyle name="常规 17 3 2 2 5 3" xfId="13505"/>
    <cellStyle name="常规 17 3 2 2 6" xfId="13506"/>
    <cellStyle name="常规 22 4 2 2 7" xfId="13507"/>
    <cellStyle name="常规 17 3 2 2 6 2" xfId="13508"/>
    <cellStyle name="常规 7 2 3 2 2 3 3 2 2" xfId="13509"/>
    <cellStyle name="常规 17 3 2 2 7" xfId="13510"/>
    <cellStyle name="常规 7 2 4 3 2 7 2 3" xfId="13511"/>
    <cellStyle name="常规 3 2 2 3 2 2" xfId="13512"/>
    <cellStyle name="常规 3 3 3 2 4 5 2" xfId="13513"/>
    <cellStyle name="常规 17 3 2 3 2" xfId="13514"/>
    <cellStyle name="常规 22 3 2 3 2" xfId="13515"/>
    <cellStyle name="常规 2 11 2 2 2" xfId="13516"/>
    <cellStyle name="常规 3 2 2 3 2 2 2" xfId="13517"/>
    <cellStyle name="常规 3 3 3 2 4 5 2 2" xfId="13518"/>
    <cellStyle name="常规 7 3 3 3 4 4" xfId="13519"/>
    <cellStyle name="常规 17 3 2 3 2 2" xfId="13520"/>
    <cellStyle name="常规 22 3 2 3 2 2" xfId="13521"/>
    <cellStyle name="常规 3 2 2 3 2 2 2 2" xfId="13522"/>
    <cellStyle name="常规 7 3 3 3 4 4 2" xfId="13523"/>
    <cellStyle name="常规 17 3 2 3 2 2 2" xfId="13524"/>
    <cellStyle name="常规 22 3 2 3 2 2 2" xfId="13525"/>
    <cellStyle name="常规 3 2 2 3 2 3" xfId="13526"/>
    <cellStyle name="常规 3 3 3 2 4 5 3" xfId="13527"/>
    <cellStyle name="常规 17 3 2 3 3" xfId="13528"/>
    <cellStyle name="常规 22 3 2 3 3" xfId="13529"/>
    <cellStyle name="常规 3 2 2 3 2 3 2" xfId="13530"/>
    <cellStyle name="常规 17 3 2 3 3 2" xfId="13531"/>
    <cellStyle name="常规 22 3 2 3 3 2" xfId="13532"/>
    <cellStyle name="常规 3 2 2 3 2 3 2 2" xfId="13533"/>
    <cellStyle name="常规 17 3 2 3 3 2 2" xfId="13534"/>
    <cellStyle name="常规 3 2 2 3 2 4 2" xfId="13535"/>
    <cellStyle name="常规 17 3 2 3 4 2" xfId="13536"/>
    <cellStyle name="常规 3 2 2 3 2 4 2 2" xfId="13537"/>
    <cellStyle name="常规 17 3 2 3 4 2 2" xfId="13538"/>
    <cellStyle name="常规 3 2 2 3 2 5" xfId="13539"/>
    <cellStyle name="常规 17 3 2 3 5" xfId="13540"/>
    <cellStyle name="常规 3 2 2 3 2 5 2" xfId="13541"/>
    <cellStyle name="常规 17 3 2 3 5 2" xfId="13542"/>
    <cellStyle name="常规 5 2 4 3 2 2" xfId="13543"/>
    <cellStyle name="常规 6 3 2 3 2 6 2 2" xfId="13544"/>
    <cellStyle name="常规 3 2 2 3 2 6" xfId="13545"/>
    <cellStyle name="常规 17 3 2 3 6" xfId="13546"/>
    <cellStyle name="常规 3 2 2 3 3" xfId="13547"/>
    <cellStyle name="常规 3 3 3 2 4 6" xfId="13548"/>
    <cellStyle name="常规 17 3 2 4" xfId="13549"/>
    <cellStyle name="常规 22 3 2 4" xfId="13550"/>
    <cellStyle name="常规 2 11 2 3" xfId="13551"/>
    <cellStyle name="常规 3 2 2 3 3 2" xfId="13552"/>
    <cellStyle name="常规 3 3 3 2 4 6 2" xfId="13553"/>
    <cellStyle name="常规 17 3 2 4 2" xfId="13554"/>
    <cellStyle name="常规 22 3 2 4 2" xfId="13555"/>
    <cellStyle name="常规 3 2 2 3 3 2 2" xfId="13556"/>
    <cellStyle name="常规 7 3 3 4 4 4" xfId="13557"/>
    <cellStyle name="常规 17 3 2 4 2 2" xfId="13558"/>
    <cellStyle name="常规 22 3 2 4 2 2" xfId="13559"/>
    <cellStyle name="常规 3 2 2 3 3 3" xfId="13560"/>
    <cellStyle name="常规 17 3 2 4 3" xfId="13561"/>
    <cellStyle name="常规 22 3 2 4 3" xfId="13562"/>
    <cellStyle name="常规 3 2 2 3 4" xfId="13563"/>
    <cellStyle name="常规 3 3 3 2 4 7" xfId="13564"/>
    <cellStyle name="常规 17 3 2 5" xfId="13565"/>
    <cellStyle name="常规 22 3 2 5" xfId="13566"/>
    <cellStyle name="常规 3 2 2 3 4 2" xfId="13567"/>
    <cellStyle name="常规 17 3 2 5 2" xfId="13568"/>
    <cellStyle name="常规 22 3 2 5 2" xfId="13569"/>
    <cellStyle name="常规 3 2 2 3 4 2 2" xfId="13570"/>
    <cellStyle name="常规 17 3 2 5 2 2" xfId="13571"/>
    <cellStyle name="常规 22 3 2 5 2 2" xfId="13572"/>
    <cellStyle name="常规 3 2 2 3 4 3" xfId="13573"/>
    <cellStyle name="常规 17 3 2 5 3" xfId="13574"/>
    <cellStyle name="常规 22 3 2 5 3" xfId="13575"/>
    <cellStyle name="常规 3 2 2 3 5 2" xfId="13576"/>
    <cellStyle name="常规 17 3 2 6 2" xfId="13577"/>
    <cellStyle name="常规 22 3 2 6 2" xfId="13578"/>
    <cellStyle name="常规 3 2 2 3 5 2 2" xfId="13579"/>
    <cellStyle name="常规 17 3 2 6 2 2" xfId="13580"/>
    <cellStyle name="常规 22 3 2 6 2 2" xfId="13581"/>
    <cellStyle name="常规 3 2 2 3 6" xfId="13582"/>
    <cellStyle name="常规 17 3 2 7" xfId="13583"/>
    <cellStyle name="常规 22 3 2 7" xfId="13584"/>
    <cellStyle name="常规 3 2 2 3 6 2" xfId="13585"/>
    <cellStyle name="常规 17 3 2 7 2" xfId="13586"/>
    <cellStyle name="常规 22 3 2 7 2" xfId="13587"/>
    <cellStyle name="常规 3 2 2 3 7" xfId="13588"/>
    <cellStyle name="常规 17 3 2 8" xfId="13589"/>
    <cellStyle name="常规 22 3 2 8" xfId="13590"/>
    <cellStyle name="好 3 2 2" xfId="13591"/>
    <cellStyle name="常规 17 3 3 2 2 2" xfId="13592"/>
    <cellStyle name="常规 22 3 3 2 2 2" xfId="13593"/>
    <cellStyle name="好 3 3" xfId="13594"/>
    <cellStyle name="常规 17 3 3 2 3" xfId="13595"/>
    <cellStyle name="常规 22 3 3 2 3" xfId="13596"/>
    <cellStyle name="常规 3 2 2 4 2 2" xfId="13597"/>
    <cellStyle name="好 4 2" xfId="13598"/>
    <cellStyle name="常规 17 3 3 3 2" xfId="13599"/>
    <cellStyle name="常规 22 3 3 3 2" xfId="13600"/>
    <cellStyle name="常规 2 11 3 2 2" xfId="13601"/>
    <cellStyle name="常规 3 2 2 4 2 2 2" xfId="13602"/>
    <cellStyle name="好 4 2 2" xfId="13603"/>
    <cellStyle name="常规 17 3 3 3 2 2" xfId="13604"/>
    <cellStyle name="常规 22 3 3 3 2 2" xfId="13605"/>
    <cellStyle name="常规 3 2 2 4 2 3" xfId="13606"/>
    <cellStyle name="好 4 3" xfId="13607"/>
    <cellStyle name="常规 17 3 3 3 3" xfId="13608"/>
    <cellStyle name="常规 22 3 3 3 3" xfId="13609"/>
    <cellStyle name="常规 3 2 2 4 3" xfId="13610"/>
    <cellStyle name="常规 3 9 4 2 2 2" xfId="13611"/>
    <cellStyle name="好 5" xfId="13612"/>
    <cellStyle name="常规 17 3 3 4" xfId="13613"/>
    <cellStyle name="常规 22 3 3 4" xfId="13614"/>
    <cellStyle name="常规 2 11 3 3" xfId="13615"/>
    <cellStyle name="常规 3 2 2 4 3 2" xfId="13616"/>
    <cellStyle name="好 5 2" xfId="13617"/>
    <cellStyle name="常规 17 3 3 4 2" xfId="13618"/>
    <cellStyle name="常规 22 3 3 4 2" xfId="13619"/>
    <cellStyle name="常规 3 2 2 4 3 2 2" xfId="13620"/>
    <cellStyle name="常规 17 3 3 4 2 2" xfId="13621"/>
    <cellStyle name="常规 3 2 2 4 3 3" xfId="13622"/>
    <cellStyle name="常规 17 3 3 4 3" xfId="13623"/>
    <cellStyle name="常规 3 2 2 4 4" xfId="13624"/>
    <cellStyle name="常规 17 3 3 5" xfId="13625"/>
    <cellStyle name="常规 22 3 3 5" xfId="13626"/>
    <cellStyle name="常规 3 2 2 4 4 2" xfId="13627"/>
    <cellStyle name="常规 17 3 3 5 2" xfId="13628"/>
    <cellStyle name="常规 4 2 2 2 6 3" xfId="13629"/>
    <cellStyle name="常规 3 2 2 4 4 2 2" xfId="13630"/>
    <cellStyle name="常规 17 3 3 5 2 2" xfId="13631"/>
    <cellStyle name="常规 3 2 2 4 4 3" xfId="13632"/>
    <cellStyle name="常规 17 3 3 5 3" xfId="13633"/>
    <cellStyle name="常规 3 2 2 4 5" xfId="13634"/>
    <cellStyle name="常规 17 3 3 6" xfId="13635"/>
    <cellStyle name="常规 3 2 2 4 5 2" xfId="13636"/>
    <cellStyle name="常规 17 3 3 6 2" xfId="13637"/>
    <cellStyle name="常规 3 2 2 4 6" xfId="13638"/>
    <cellStyle name="常规 17 3 3 7" xfId="13639"/>
    <cellStyle name="常规 17 3 4 2 2" xfId="13640"/>
    <cellStyle name="常规 22 3 4 2 2" xfId="13641"/>
    <cellStyle name="常规 2 2 2 2 2 3 2 6 2" xfId="13642"/>
    <cellStyle name="常规 17 3 4 2 3" xfId="13643"/>
    <cellStyle name="常规 22 3 4 2 3" xfId="13644"/>
    <cellStyle name="常规 2 2 2 2 2 3 2 7" xfId="13645"/>
    <cellStyle name="常规 3 2 2 5 2" xfId="13646"/>
    <cellStyle name="常规 17 3 4 3" xfId="13647"/>
    <cellStyle name="常规 22 3 4 3" xfId="13648"/>
    <cellStyle name="常规 2 11 4 2" xfId="13649"/>
    <cellStyle name="常规 3 2 2 5 2 2" xfId="13650"/>
    <cellStyle name="常规 17 3 4 3 2" xfId="13651"/>
    <cellStyle name="常规 22 3 4 3 2" xfId="13652"/>
    <cellStyle name="常规 2 11 4 2 2" xfId="13653"/>
    <cellStyle name="常规 3 2 2 5 2 2 2" xfId="13654"/>
    <cellStyle name="常规 17 3 4 3 2 2" xfId="13655"/>
    <cellStyle name="常规 22 3 4 3 2 2" xfId="13656"/>
    <cellStyle name="常规 3 2 2 5 2 3" xfId="13657"/>
    <cellStyle name="常规 17 3 4 3 3" xfId="13658"/>
    <cellStyle name="常规 22 3 4 3 3" xfId="13659"/>
    <cellStyle name="常规 3 2 2 5 3" xfId="13660"/>
    <cellStyle name="常规 17 3 4 4" xfId="13661"/>
    <cellStyle name="常规 22 3 4 4" xfId="13662"/>
    <cellStyle name="常规 2 11 4 3" xfId="13663"/>
    <cellStyle name="常规 3 2 2 5 3 2" xfId="13664"/>
    <cellStyle name="常规 17 3 4 4 2" xfId="13665"/>
    <cellStyle name="常规 22 3 4 4 2" xfId="13666"/>
    <cellStyle name="常规 3 2 2 5 3 2 2" xfId="13667"/>
    <cellStyle name="常规 17 3 4 4 2 2" xfId="13668"/>
    <cellStyle name="常规 3 2 2 5 3 3" xfId="13669"/>
    <cellStyle name="常规 17 3 4 4 3" xfId="13670"/>
    <cellStyle name="常规 3 2 2 5 4" xfId="13671"/>
    <cellStyle name="常规 17 3 4 5" xfId="13672"/>
    <cellStyle name="常规 22 3 4 5" xfId="13673"/>
    <cellStyle name="常规 3 2 2 5 4 2" xfId="13674"/>
    <cellStyle name="常规 17 3 4 5 2" xfId="13675"/>
    <cellStyle name="常规 4 2 3 2 6 3" xfId="13676"/>
    <cellStyle name="常规 3 2 2 5 4 2 2" xfId="13677"/>
    <cellStyle name="常规 17 3 4 5 2 2" xfId="13678"/>
    <cellStyle name="常规 2 8 2 2 3 3" xfId="13679"/>
    <cellStyle name="常规 3 2 2 5 4 3" xfId="13680"/>
    <cellStyle name="常规 17 3 4 5 3" xfId="13681"/>
    <cellStyle name="常规 3 2 2 5 5 2" xfId="13682"/>
    <cellStyle name="常规 17 3 4 6 2" xfId="13683"/>
    <cellStyle name="常规 9 3 2 2 2" xfId="13684"/>
    <cellStyle name="常规 3 2 2 5 6" xfId="13685"/>
    <cellStyle name="常规 17 3 4 7" xfId="13686"/>
    <cellStyle name="常规 17 3 5 2 2" xfId="13687"/>
    <cellStyle name="常规 22 3 5 2 2" xfId="13688"/>
    <cellStyle name="常规 3 2 2 6 2" xfId="13689"/>
    <cellStyle name="常规 17 3 5 3" xfId="13690"/>
    <cellStyle name="常规 22 3 5 3" xfId="13691"/>
    <cellStyle name="常规 2 11 5 2" xfId="13692"/>
    <cellStyle name="解释性文本 2 3 2 3" xfId="13693"/>
    <cellStyle name="常规 24 2 3 2 2 2" xfId="13694"/>
    <cellStyle name="常规 17 3 6 2 2" xfId="13695"/>
    <cellStyle name="常规 22 3 6 2 2" xfId="13696"/>
    <cellStyle name="常规 3 2 2 7 2" xfId="13697"/>
    <cellStyle name="常规 24 2 3 2 3" xfId="13698"/>
    <cellStyle name="常规 17 3 6 3" xfId="13699"/>
    <cellStyle name="常规 22 3 6 3" xfId="13700"/>
    <cellStyle name="常规 2 11 6 2" xfId="13701"/>
    <cellStyle name="常规 4 2 2 3 2 2 5 2 2" xfId="13702"/>
    <cellStyle name="常规 19 2 3 3 2" xfId="13703"/>
    <cellStyle name="常规 24 2 3 3 2" xfId="13704"/>
    <cellStyle name="常规 17 3 7 2" xfId="13705"/>
    <cellStyle name="常规 22 3 7 2" xfId="13706"/>
    <cellStyle name="解释性文本 2 4 2 3" xfId="13707"/>
    <cellStyle name="常规 24 2 3 3 2 2" xfId="13708"/>
    <cellStyle name="常规 17 3 7 2 2" xfId="13709"/>
    <cellStyle name="常规 22 3 7 2 2" xfId="13710"/>
    <cellStyle name="常规 3 2 2 8 2" xfId="13711"/>
    <cellStyle name="常规 24 2 3 3 3" xfId="13712"/>
    <cellStyle name="常规 17 3 7 3" xfId="13713"/>
    <cellStyle name="常规 22 3 7 3" xfId="13714"/>
    <cellStyle name="常规 24 2 3 4 2" xfId="13715"/>
    <cellStyle name="常规 17 3 8 2" xfId="13716"/>
    <cellStyle name="常规 22 3 8 2" xfId="13717"/>
    <cellStyle name="常规 24 2 3 5" xfId="13718"/>
    <cellStyle name="常规 7 5 3 2 5 2" xfId="13719"/>
    <cellStyle name="常规 17 3 9" xfId="13720"/>
    <cellStyle name="常规 22 3 9" xfId="13721"/>
    <cellStyle name="常规 26 6" xfId="13722"/>
    <cellStyle name="常规 31 6" xfId="13723"/>
    <cellStyle name="常规 17 4 2 2 2" xfId="13724"/>
    <cellStyle name="常规 22 4 2 2 2" xfId="13725"/>
    <cellStyle name="常规 26 6 2" xfId="13726"/>
    <cellStyle name="常规 31 6 2" xfId="13727"/>
    <cellStyle name="常规 17 4 2 2 2 2" xfId="13728"/>
    <cellStyle name="常规 22 4 2 2 2 2" xfId="13729"/>
    <cellStyle name="常规 26 7" xfId="13730"/>
    <cellStyle name="常规 31 7" xfId="13731"/>
    <cellStyle name="常规 17 4 2 2 3" xfId="13732"/>
    <cellStyle name="常规 22 4 2 2 3" xfId="13733"/>
    <cellStyle name="常规 3 2 3 3 2" xfId="13734"/>
    <cellStyle name="常规 17 4 2 3" xfId="13735"/>
    <cellStyle name="常规 22 4 2 3" xfId="13736"/>
    <cellStyle name="常规 2 2 2 6 5 2 2" xfId="13737"/>
    <cellStyle name="常规 2 12 2 2" xfId="13738"/>
    <cellStyle name="常规 27 6" xfId="13739"/>
    <cellStyle name="常规 32 6" xfId="13740"/>
    <cellStyle name="常规 3 2 3 3 2 2" xfId="13741"/>
    <cellStyle name="常规 17 4 2 3 2" xfId="13742"/>
    <cellStyle name="常规 22 4 2 3 2" xfId="13743"/>
    <cellStyle name="常规 2 12 2 2 2" xfId="13744"/>
    <cellStyle name="常规 27 6 2" xfId="13745"/>
    <cellStyle name="常规 32 6 2" xfId="13746"/>
    <cellStyle name="常规 3 2 3 3 2 2 2" xfId="13747"/>
    <cellStyle name="常规 17 4 2 3 2 2" xfId="13748"/>
    <cellStyle name="常规 22 4 2 3 2 2" xfId="13749"/>
    <cellStyle name="常规 2 4 2 3 6" xfId="13750"/>
    <cellStyle name="常规 27 7" xfId="13751"/>
    <cellStyle name="常规 32 7" xfId="13752"/>
    <cellStyle name="常规 3 2 3 3 2 3" xfId="13753"/>
    <cellStyle name="常规 17 4 2 3 3" xfId="13754"/>
    <cellStyle name="常规 22 4 2 3 3" xfId="13755"/>
    <cellStyle name="常规 3 2 3 3 3" xfId="13756"/>
    <cellStyle name="常规 17 4 2 4" xfId="13757"/>
    <cellStyle name="常规 22 4 2 4" xfId="13758"/>
    <cellStyle name="常规 2 4 4 2 6 2 2" xfId="13759"/>
    <cellStyle name="常规 2 12 2 3" xfId="13760"/>
    <cellStyle name="常规 28 6" xfId="13761"/>
    <cellStyle name="常规 33 6" xfId="13762"/>
    <cellStyle name="常规 3 2 3 3 3 2" xfId="13763"/>
    <cellStyle name="常规 17 4 2 4 2" xfId="13764"/>
    <cellStyle name="常规 22 4 2 4 2" xfId="13765"/>
    <cellStyle name="常规 28 6 2" xfId="13766"/>
    <cellStyle name="常规 33 6 2" xfId="13767"/>
    <cellStyle name="常规 3 2 3 3 3 2 2" xfId="13768"/>
    <cellStyle name="常规 17 4 2 4 2 2" xfId="13769"/>
    <cellStyle name="常规 22 4 2 4 2 2" xfId="13770"/>
    <cellStyle name="常规 2 4 3 3 6" xfId="13771"/>
    <cellStyle name="常规 28 7" xfId="13772"/>
    <cellStyle name="常规 33 7" xfId="13773"/>
    <cellStyle name="常规 3 2 3 3 3 3" xfId="13774"/>
    <cellStyle name="常规 17 4 2 4 3" xfId="13775"/>
    <cellStyle name="常规 22 4 2 4 3" xfId="13776"/>
    <cellStyle name="常规 3 2 3 3 4" xfId="13777"/>
    <cellStyle name="常规 17 4 2 5" xfId="13778"/>
    <cellStyle name="常规 22 4 2 5" xfId="13779"/>
    <cellStyle name="常规 29 6" xfId="13780"/>
    <cellStyle name="常规 34 6" xfId="13781"/>
    <cellStyle name="常规 3 2 3 3 4 2" xfId="13782"/>
    <cellStyle name="常规 17 4 2 5 2" xfId="13783"/>
    <cellStyle name="常规 22 4 2 5 2" xfId="13784"/>
    <cellStyle name="常规 29 6 2" xfId="13785"/>
    <cellStyle name="常规 34 6 2" xfId="13786"/>
    <cellStyle name="常规 3 2 3 3 4 2 2" xfId="13787"/>
    <cellStyle name="常规 17 4 2 5 2 2" xfId="13788"/>
    <cellStyle name="常规 22 4 2 5 2 2" xfId="13789"/>
    <cellStyle name="常规 2 4 4 3 6" xfId="13790"/>
    <cellStyle name="常规 29 7" xfId="13791"/>
    <cellStyle name="常规 34 7" xfId="13792"/>
    <cellStyle name="常规 3 2 3 3 4 3" xfId="13793"/>
    <cellStyle name="常规 17 4 2 5 3" xfId="13794"/>
    <cellStyle name="常规 22 4 2 5 3" xfId="13795"/>
    <cellStyle name="常规 35 6" xfId="13796"/>
    <cellStyle name="常规 40 6" xfId="13797"/>
    <cellStyle name="常规 3 2 3 3 5 2" xfId="13798"/>
    <cellStyle name="常规 17 4 2 6 2" xfId="13799"/>
    <cellStyle name="常规 22 4 2 6 2" xfId="13800"/>
    <cellStyle name="常规 3 2 3 3 6" xfId="13801"/>
    <cellStyle name="常规 17 4 2 7" xfId="13802"/>
    <cellStyle name="常规 22 4 2 7" xfId="13803"/>
    <cellStyle name="常规 17 4 3 2 2" xfId="13804"/>
    <cellStyle name="常规 22 4 3 2 2" xfId="13805"/>
    <cellStyle name="常规 17 4 3 2 2 2" xfId="13806"/>
    <cellStyle name="常规 22 4 3 2 2 2" xfId="13807"/>
    <cellStyle name="常规 17 4 3 2 3" xfId="13808"/>
    <cellStyle name="常规 22 4 3 2 3" xfId="13809"/>
    <cellStyle name="常规 3 2 3 4 2" xfId="13810"/>
    <cellStyle name="常规 17 4 3 3" xfId="13811"/>
    <cellStyle name="常规 22 4 3 3" xfId="13812"/>
    <cellStyle name="常规 2 12 3 2" xfId="13813"/>
    <cellStyle name="常规 3 2 3 4 2 2" xfId="13814"/>
    <cellStyle name="强调文字颜色 1 2 4" xfId="13815"/>
    <cellStyle name="常规 17 4 3 3 2" xfId="13816"/>
    <cellStyle name="常规 22 4 3 3 2" xfId="13817"/>
    <cellStyle name="常规 2 12 3 2 2" xfId="13818"/>
    <cellStyle name="常规 3 2 3 4 2 2 2" xfId="13819"/>
    <cellStyle name="强调文字颜色 1 2 4 2" xfId="13820"/>
    <cellStyle name="常规 17 4 3 3 2 2" xfId="13821"/>
    <cellStyle name="常规 22 4 3 3 2 2" xfId="13822"/>
    <cellStyle name="常规 2 5 2 3 6" xfId="13823"/>
    <cellStyle name="常规 3 2 3 4 2 3" xfId="13824"/>
    <cellStyle name="强调文字颜色 1 2 5" xfId="13825"/>
    <cellStyle name="常规 17 4 3 3 3" xfId="13826"/>
    <cellStyle name="常规 22 4 3 3 3" xfId="13827"/>
    <cellStyle name="常规 3 2 3 4 3" xfId="13828"/>
    <cellStyle name="常规 3 9 4 3 2 2" xfId="13829"/>
    <cellStyle name="常规 17 4 3 4" xfId="13830"/>
    <cellStyle name="常规 22 4 3 4" xfId="13831"/>
    <cellStyle name="常规 2 12 3 3" xfId="13832"/>
    <cellStyle name="常规 3 2 3 4 3 2" xfId="13833"/>
    <cellStyle name="常规 17 4 3 4 2" xfId="13834"/>
    <cellStyle name="常规 22 4 3 4 2" xfId="13835"/>
    <cellStyle name="常规 3 2 3 4 3 2 2" xfId="13836"/>
    <cellStyle name="常规 17 4 3 4 2 2" xfId="13837"/>
    <cellStyle name="常规 22 4 3 4 2 2" xfId="13838"/>
    <cellStyle name="常规 2 5 3 3 6" xfId="13839"/>
    <cellStyle name="常规 3 2 3 4 3 3" xfId="13840"/>
    <cellStyle name="常规 17 4 3 4 3" xfId="13841"/>
    <cellStyle name="常规 22 4 3 4 3" xfId="13842"/>
    <cellStyle name="常规 3 2 3 4 4" xfId="13843"/>
    <cellStyle name="常规 17 4 3 5" xfId="13844"/>
    <cellStyle name="常规 22 4 3 5" xfId="13845"/>
    <cellStyle name="常规 3 2 3 4 4 2" xfId="13846"/>
    <cellStyle name="常规 17 4 3 5 2" xfId="13847"/>
    <cellStyle name="常规 22 4 3 5 2" xfId="13848"/>
    <cellStyle name="常规 3 2 3 4 5" xfId="13849"/>
    <cellStyle name="常规 17 4 3 6" xfId="13850"/>
    <cellStyle name="常规 22 4 3 6" xfId="13851"/>
    <cellStyle name="常规 17 4 4 2" xfId="13852"/>
    <cellStyle name="常规 22 4 4 2" xfId="13853"/>
    <cellStyle name="常规 2 2 4 2 4 4 2 2" xfId="13854"/>
    <cellStyle name="常规 17 4 4 2 2" xfId="13855"/>
    <cellStyle name="常规 22 4 4 2 2" xfId="13856"/>
    <cellStyle name="常规 3 2 3 5 2" xfId="13857"/>
    <cellStyle name="常规 17 4 4 3" xfId="13858"/>
    <cellStyle name="常规 22 4 4 3" xfId="13859"/>
    <cellStyle name="常规 2 12 4 2" xfId="13860"/>
    <cellStyle name="常规 17 4 5" xfId="13861"/>
    <cellStyle name="常规 22 4 5" xfId="13862"/>
    <cellStyle name="常规 2 2 4 2 4 4 3" xfId="13863"/>
    <cellStyle name="常规 17 4 5 2" xfId="13864"/>
    <cellStyle name="常规 22 4 5 2" xfId="13865"/>
    <cellStyle name="常规 17 4 5 2 2" xfId="13866"/>
    <cellStyle name="常规 22 4 5 2 2" xfId="13867"/>
    <cellStyle name="常规 3 2 3 6 2" xfId="13868"/>
    <cellStyle name="常规 17 4 5 3" xfId="13869"/>
    <cellStyle name="常规 22 4 5 3" xfId="13870"/>
    <cellStyle name="常规 2 12 5 2" xfId="13871"/>
    <cellStyle name="常规 3 3 5 3 4 2 2" xfId="13872"/>
    <cellStyle name="常规 19 2 4 2" xfId="13873"/>
    <cellStyle name="常规 24 2 4 2" xfId="13874"/>
    <cellStyle name="常规 17 4 6" xfId="13875"/>
    <cellStyle name="常规 22 4 6" xfId="13876"/>
    <cellStyle name="常规 19 2 4 2 2" xfId="13877"/>
    <cellStyle name="常规 24 2 4 2 2" xfId="13878"/>
    <cellStyle name="常规 17 4 6 2" xfId="13879"/>
    <cellStyle name="常规 22 4 6 2" xfId="13880"/>
    <cellStyle name="常规 17 4 6 2 2" xfId="13881"/>
    <cellStyle name="常规 22 4 6 2 2" xfId="13882"/>
    <cellStyle name="常规 3 2 3 7 2" xfId="13883"/>
    <cellStyle name="常规 17 4 6 3" xfId="13884"/>
    <cellStyle name="常规 22 4 6 3" xfId="13885"/>
    <cellStyle name="常规 2 12 6 2" xfId="13886"/>
    <cellStyle name="常规 4 2 2 3 2 2 6 2" xfId="13887"/>
    <cellStyle name="常规 19 2 4 3" xfId="13888"/>
    <cellStyle name="常规 24 2 4 3" xfId="13889"/>
    <cellStyle name="常规 17 4 7" xfId="13890"/>
    <cellStyle name="常规 22 4 7" xfId="13891"/>
    <cellStyle name="常规 17 4 7 2" xfId="13892"/>
    <cellStyle name="常规 22 4 7 2" xfId="13893"/>
    <cellStyle name="常规 19 2 4 3 2" xfId="13894"/>
    <cellStyle name="常规 17 4 8" xfId="13895"/>
    <cellStyle name="常规 22 4 8" xfId="13896"/>
    <cellStyle name="常规 19 2 4 4" xfId="13897"/>
    <cellStyle name="常规 17 5 2 2 2" xfId="13898"/>
    <cellStyle name="常规 22 5 2 2 2" xfId="13899"/>
    <cellStyle name="常规 3 2 4 3 2" xfId="13900"/>
    <cellStyle name="常规 17 5 2 3" xfId="13901"/>
    <cellStyle name="常规 22 5 2 3" xfId="13902"/>
    <cellStyle name="常规 2 13 2 2" xfId="13903"/>
    <cellStyle name="常规 17 5 3 2 2" xfId="13904"/>
    <cellStyle name="常规 22 5 3 2 2" xfId="13905"/>
    <cellStyle name="常规 3 2 4 4 2" xfId="13906"/>
    <cellStyle name="常规 17 5 3 3" xfId="13907"/>
    <cellStyle name="常规 22 5 3 3" xfId="13908"/>
    <cellStyle name="常规 2 13 3 2" xfId="13909"/>
    <cellStyle name="常规 17 5 4 2" xfId="13910"/>
    <cellStyle name="常规 22 5 4 2" xfId="13911"/>
    <cellStyle name="常规 2 2 4 2 4 5 2 2" xfId="13912"/>
    <cellStyle name="常规 17 5 4 2 2" xfId="13913"/>
    <cellStyle name="常规 22 5 4 2 2" xfId="13914"/>
    <cellStyle name="常规 3 2 4 5 2" xfId="13915"/>
    <cellStyle name="常规 17 5 4 3" xfId="13916"/>
    <cellStyle name="常规 22 5 4 3" xfId="13917"/>
    <cellStyle name="常规 2 13 4 2" xfId="13918"/>
    <cellStyle name="常规 17 5 5" xfId="13919"/>
    <cellStyle name="常规 22 5 5" xfId="13920"/>
    <cellStyle name="常规 2 2 4 2 4 5 3" xfId="13921"/>
    <cellStyle name="常规 17 5 5 2" xfId="13922"/>
    <cellStyle name="常规 22 5 5 2" xfId="13923"/>
    <cellStyle name="常规 9 2 3 2 2 3 3 2" xfId="13924"/>
    <cellStyle name="常规 3 7" xfId="13925"/>
    <cellStyle name="常规 17 5 5 2 2" xfId="13926"/>
    <cellStyle name="常规 22 5 5 2 2" xfId="13927"/>
    <cellStyle name="常规 3 2 4 6 2" xfId="13928"/>
    <cellStyle name="常规 17 5 5 3" xfId="13929"/>
    <cellStyle name="常规 22 5 5 3" xfId="13930"/>
    <cellStyle name="常规 2 13 5 2" xfId="13931"/>
    <cellStyle name="常规 3 2 2 3 10" xfId="13932"/>
    <cellStyle name="常规 19 2 5 2" xfId="13933"/>
    <cellStyle name="常规 24 2 5 2" xfId="13934"/>
    <cellStyle name="常规 17 5 6" xfId="13935"/>
    <cellStyle name="常规 22 5 6" xfId="13936"/>
    <cellStyle name="常规 24 2 5 2 2" xfId="13937"/>
    <cellStyle name="常规 17 5 6 2" xfId="13938"/>
    <cellStyle name="常规 22 5 6 2" xfId="13939"/>
    <cellStyle name="常规 24 2 5 3" xfId="13940"/>
    <cellStyle name="常规 17 5 7" xfId="13941"/>
    <cellStyle name="常规 22 5 7" xfId="13942"/>
    <cellStyle name="常规 17 6 2 2" xfId="13943"/>
    <cellStyle name="常规 22 6 2 2" xfId="13944"/>
    <cellStyle name="常规 2 2 2 2 4 2 4 2 2" xfId="13945"/>
    <cellStyle name="常规 17 6 2 2 2" xfId="13946"/>
    <cellStyle name="常规 22 6 2 2 2" xfId="13947"/>
    <cellStyle name="常规 3 9 2 2 5 3" xfId="13948"/>
    <cellStyle name="常规 3 2 5 3 2" xfId="13949"/>
    <cellStyle name="常规 17 6 2 3" xfId="13950"/>
    <cellStyle name="常规 22 6 2 3" xfId="13951"/>
    <cellStyle name="常规 2 14 2 2" xfId="13952"/>
    <cellStyle name="常规 17 6 3" xfId="13953"/>
    <cellStyle name="常规 22 6 3" xfId="13954"/>
    <cellStyle name="常规 2 2 2 2 4 2 4 3" xfId="13955"/>
    <cellStyle name="常规 17 6 3 2" xfId="13956"/>
    <cellStyle name="常规 22 6 3 2" xfId="13957"/>
    <cellStyle name="常规 17 6 3 2 2" xfId="13958"/>
    <cellStyle name="常规 22 6 3 2 2" xfId="13959"/>
    <cellStyle name="常规 3 9 2 3 5 3" xfId="13960"/>
    <cellStyle name="常规 3 2 5 4 2" xfId="13961"/>
    <cellStyle name="常规 17 6 3 3" xfId="13962"/>
    <cellStyle name="常规 22 6 3 3" xfId="13963"/>
    <cellStyle name="常规 17 6 4" xfId="13964"/>
    <cellStyle name="常规 22 6 4" xfId="13965"/>
    <cellStyle name="常规 4 2 6 2 4 2 2" xfId="13966"/>
    <cellStyle name="常规 2 2 4 2 4 6 2" xfId="13967"/>
    <cellStyle name="常规 17 6 4 2" xfId="13968"/>
    <cellStyle name="常规 22 6 4 2" xfId="13969"/>
    <cellStyle name="常规 17 6 4 2 2" xfId="13970"/>
    <cellStyle name="常规 3 2 5 5 2" xfId="13971"/>
    <cellStyle name="常规 17 6 4 3" xfId="13972"/>
    <cellStyle name="常规 17 6 5" xfId="13973"/>
    <cellStyle name="常规 22 6 5" xfId="13974"/>
    <cellStyle name="常规 17 6 5 2" xfId="13975"/>
    <cellStyle name="常规 17 6 5 2 2" xfId="13976"/>
    <cellStyle name="常规 3 2 5 6 2" xfId="13977"/>
    <cellStyle name="常规 17 6 5 3" xfId="13978"/>
    <cellStyle name="常规 3 2 2 2 3 2 2 4 2 2" xfId="13979"/>
    <cellStyle name="常规 24 4 2 2 2" xfId="13980"/>
    <cellStyle name="常规 19 2 6 2" xfId="13981"/>
    <cellStyle name="常规 24 2 6 2" xfId="13982"/>
    <cellStyle name="常规 17 6 6" xfId="13983"/>
    <cellStyle name="常规 24 2 6 2 2" xfId="13984"/>
    <cellStyle name="计算 2 2 6" xfId="13985"/>
    <cellStyle name="常规 17 6 6 2" xfId="13986"/>
    <cellStyle name="常规 24 2 6 3" xfId="13987"/>
    <cellStyle name="常规 17 6 7" xfId="13988"/>
    <cellStyle name="常规 17 7 2 2" xfId="13989"/>
    <cellStyle name="常规 22 7 2 2" xfId="13990"/>
    <cellStyle name="常规 2 2 2 2 4 2 5 2 2" xfId="13991"/>
    <cellStyle name="常规 17 7 3" xfId="13992"/>
    <cellStyle name="常规 22 7 3" xfId="13993"/>
    <cellStyle name="常规 2 2 2 2 4 2 5 3" xfId="13994"/>
    <cellStyle name="常规 17 8 2 2" xfId="13995"/>
    <cellStyle name="常规 22 8 2 2" xfId="13996"/>
    <cellStyle name="常规 17 8 3" xfId="13997"/>
    <cellStyle name="常规 22 8 3" xfId="13998"/>
    <cellStyle name="常规 17 9 2" xfId="13999"/>
    <cellStyle name="常规 22 9 2" xfId="14000"/>
    <cellStyle name="常规 17 9 2 2" xfId="14001"/>
    <cellStyle name="常规 22 9 2 2" xfId="14002"/>
    <cellStyle name="常规 17 9 3" xfId="14003"/>
    <cellStyle name="常规 22 9 3" xfId="14004"/>
    <cellStyle name="常规 18 2 2 2 2" xfId="14005"/>
    <cellStyle name="常规 23 2 2 2 2" xfId="14006"/>
    <cellStyle name="常规 18 2 2 2 3" xfId="14007"/>
    <cellStyle name="常规 23 2 2 2 3" xfId="14008"/>
    <cellStyle name="常规 18 2 2 3" xfId="14009"/>
    <cellStyle name="常规 23 2 2 3" xfId="14010"/>
    <cellStyle name="常规 2 2 2 7 3 2 2" xfId="14011"/>
    <cellStyle name="常规 18 2 2 3 2" xfId="14012"/>
    <cellStyle name="常规 23 2 2 3 2" xfId="14013"/>
    <cellStyle name="常规 18 2 2 3 2 2" xfId="14014"/>
    <cellStyle name="常规 23 2 2 3 2 2" xfId="14015"/>
    <cellStyle name="常规 8 3 9 2 2" xfId="14016"/>
    <cellStyle name="常规 2 2 9 5 6" xfId="14017"/>
    <cellStyle name="常规 18 2 2 3 3" xfId="14018"/>
    <cellStyle name="常规 23 2 2 3 3" xfId="14019"/>
    <cellStyle name="常规 18 2 2 4" xfId="14020"/>
    <cellStyle name="常规 23 2 2 4" xfId="14021"/>
    <cellStyle name="常规 2 4 4 3 4 2 2" xfId="14022"/>
    <cellStyle name="常规 18 2 2 4 2" xfId="14023"/>
    <cellStyle name="常规 23 2 2 4 2" xfId="14024"/>
    <cellStyle name="常规 6 4 3 6 2 3" xfId="14025"/>
    <cellStyle name="常规 3 2 2 3 2 4 4 2 2" xfId="14026"/>
    <cellStyle name="常规 18 2 2 5 2" xfId="14027"/>
    <cellStyle name="常规 23 2 2 5 2" xfId="14028"/>
    <cellStyle name="常规 6 4 3 6 3 3" xfId="14029"/>
    <cellStyle name="常规 18 2 2 6 2" xfId="14030"/>
    <cellStyle name="常规 23 2 2 6 2" xfId="14031"/>
    <cellStyle name="常规 18 2 2 7" xfId="14032"/>
    <cellStyle name="常规 23 2 2 7" xfId="14033"/>
    <cellStyle name="常规 3 3 5 2 4 2" xfId="14034"/>
    <cellStyle name="常规 18 2 4" xfId="14035"/>
    <cellStyle name="常规 23 2 4" xfId="14036"/>
    <cellStyle name="常规 2 2 4 2 5 2 2" xfId="14037"/>
    <cellStyle name="常规 3 3 5 2 4 3" xfId="14038"/>
    <cellStyle name="常规 18 2 5" xfId="14039"/>
    <cellStyle name="常规 23 2 5" xfId="14040"/>
    <cellStyle name="常规 18 2 5 2" xfId="14041"/>
    <cellStyle name="常规 23 2 5 2" xfId="14042"/>
    <cellStyle name="常规 8 6 8" xfId="14043"/>
    <cellStyle name="常规 2 2 2 2 3 2 3 6" xfId="14044"/>
    <cellStyle name="常规 19 3 2 2" xfId="14045"/>
    <cellStyle name="常规 24 3 2 2" xfId="14046"/>
    <cellStyle name="常规 18 2 6" xfId="14047"/>
    <cellStyle name="常规 23 2 6" xfId="14048"/>
    <cellStyle name="常规 19 3 2 2 2" xfId="14049"/>
    <cellStyle name="常规 24 3 2 2 2" xfId="14050"/>
    <cellStyle name="常规 18 2 6 2" xfId="14051"/>
    <cellStyle name="常规 23 2 6 2" xfId="14052"/>
    <cellStyle name="常规 4 2 2 3 2 3 4 2" xfId="14053"/>
    <cellStyle name="常规 3 4 2 3 2" xfId="14054"/>
    <cellStyle name="常规 19 3 2 3" xfId="14055"/>
    <cellStyle name="常规 24 3 2 3" xfId="14056"/>
    <cellStyle name="常规 18 2 7" xfId="14057"/>
    <cellStyle name="常规 23 2 7" xfId="14058"/>
    <cellStyle name="常规 4 2 2 3 2 3 4 2 2" xfId="14059"/>
    <cellStyle name="常规 3 4 2 3 2 2" xfId="14060"/>
    <cellStyle name="常规 18 2 7 2" xfId="14061"/>
    <cellStyle name="常规 23 2 7 2" xfId="14062"/>
    <cellStyle name="常规 4 2 2 3 2 3 4 3" xfId="14063"/>
    <cellStyle name="常规 3 4 2 3 3" xfId="14064"/>
    <cellStyle name="常规 18 2 8" xfId="14065"/>
    <cellStyle name="常规 2 4 4 4 5 2 2" xfId="14066"/>
    <cellStyle name="常规 23 2 8" xfId="14067"/>
    <cellStyle name="常规 18 3 2 2 2" xfId="14068"/>
    <cellStyle name="常规 23 3 2 2 2" xfId="14069"/>
    <cellStyle name="常规 9 3 9" xfId="14070"/>
    <cellStyle name="常规 3 3 2 3 2" xfId="14071"/>
    <cellStyle name="常规 18 3 2 3" xfId="14072"/>
    <cellStyle name="常规 23 3 2 3" xfId="14073"/>
    <cellStyle name="常规 2 2 2 7 4 2 2" xfId="14074"/>
    <cellStyle name="常规 18 3 3 2" xfId="14075"/>
    <cellStyle name="常规 23 3 3 2" xfId="14076"/>
    <cellStyle name="常规 9 4 9" xfId="14077"/>
    <cellStyle name="常规 3 3 2 4 2" xfId="14078"/>
    <cellStyle name="常规 18 3 3 3" xfId="14079"/>
    <cellStyle name="常规 23 3 3 3" xfId="14080"/>
    <cellStyle name="常规 3 3 5 2 5 2" xfId="14081"/>
    <cellStyle name="常规 18 3 4" xfId="14082"/>
    <cellStyle name="常规 23 3 4" xfId="14083"/>
    <cellStyle name="常规 3 3 5 2 5 2 2" xfId="14084"/>
    <cellStyle name="常规 18 3 4 2" xfId="14085"/>
    <cellStyle name="常规 23 3 4 2" xfId="14086"/>
    <cellStyle name="常规 3 3 5 2 5 3" xfId="14087"/>
    <cellStyle name="常规 18 3 5" xfId="14088"/>
    <cellStyle name="常规 23 3 5" xfId="14089"/>
    <cellStyle name="常规 18 3 5 2" xfId="14090"/>
    <cellStyle name="常规 23 3 5 2" xfId="14091"/>
    <cellStyle name="常规 19 3 3 2" xfId="14092"/>
    <cellStyle name="常规 24 3 3 2" xfId="14093"/>
    <cellStyle name="常规 18 3 6" xfId="14094"/>
    <cellStyle name="常规 23 3 6" xfId="14095"/>
    <cellStyle name="常规 19 3 3 2 2" xfId="14096"/>
    <cellStyle name="常规 24 3 3 2 2" xfId="14097"/>
    <cellStyle name="常规 18 3 6 2" xfId="14098"/>
    <cellStyle name="常规 23 3 6 2" xfId="14099"/>
    <cellStyle name="常规 4 2 2 3 2 3 5 2" xfId="14100"/>
    <cellStyle name="常规 3 4 2 4 2" xfId="14101"/>
    <cellStyle name="常规 19 3 3 3" xfId="14102"/>
    <cellStyle name="常规 24 3 3 3" xfId="14103"/>
    <cellStyle name="常规 18 3 7" xfId="14104"/>
    <cellStyle name="常规 23 3 7" xfId="14105"/>
    <cellStyle name="常规 18 4 3 2" xfId="14106"/>
    <cellStyle name="常规 23 4 3 2" xfId="14107"/>
    <cellStyle name="常规 3 3 5 2 6 2" xfId="14108"/>
    <cellStyle name="常规 18 4 4" xfId="14109"/>
    <cellStyle name="常规 23 4 4" xfId="14110"/>
    <cellStyle name="常规 18 5 2 2" xfId="14111"/>
    <cellStyle name="常规 23 5 2 2" xfId="14112"/>
    <cellStyle name="常规 2 2 2 2 4 3 3 2 2" xfId="14113"/>
    <cellStyle name="常规 18 5 3" xfId="14114"/>
    <cellStyle name="常规 23 5 3" xfId="14115"/>
    <cellStyle name="常规 2 2 2 2 4 3 3 3" xfId="14116"/>
    <cellStyle name="常规 18 5 3 2" xfId="14117"/>
    <cellStyle name="常规 18 5 4" xfId="14118"/>
    <cellStyle name="常规 18 8 2" xfId="14119"/>
    <cellStyle name="常规 23 8 2" xfId="14120"/>
    <cellStyle name="常规 18 9" xfId="14121"/>
    <cellStyle name="常规 23 9" xfId="14122"/>
    <cellStyle name="常规 6 5 3 6 2 3" xfId="14123"/>
    <cellStyle name="常规 19 2 2 5 2" xfId="14124"/>
    <cellStyle name="常规 24 2 2 5 2" xfId="14125"/>
    <cellStyle name="常规 7 5 3 2 4 3" xfId="14126"/>
    <cellStyle name="常规 5 2 10" xfId="14127"/>
    <cellStyle name="常规 19 2 2 6" xfId="14128"/>
    <cellStyle name="常规 24 2 2 6" xfId="14129"/>
    <cellStyle name="常规 6 5 3 6 3 3" xfId="14130"/>
    <cellStyle name="常规 5 2 10 2" xfId="14131"/>
    <cellStyle name="常规 19 2 2 6 2" xfId="14132"/>
    <cellStyle name="常规 24 2 2 6 2" xfId="14133"/>
    <cellStyle name="常规 22 5 2 2 2 2" xfId="14134"/>
    <cellStyle name="常规 5 2 11" xfId="14135"/>
    <cellStyle name="常规 19 2 2 7" xfId="14136"/>
    <cellStyle name="常规 24 2 2 7" xfId="14137"/>
    <cellStyle name="常规 19 2 3" xfId="14138"/>
    <cellStyle name="常规 24 2 3" xfId="14139"/>
    <cellStyle name="常规 3 3 5 3 4 2" xfId="14140"/>
    <cellStyle name="常规 19 2 4" xfId="14141"/>
    <cellStyle name="常规 24 2 4" xfId="14142"/>
    <cellStyle name="常规 2 2 4 2 6 2 2" xfId="14143"/>
    <cellStyle name="常规 3 3 5 3 4 3" xfId="14144"/>
    <cellStyle name="常规 19 2 5" xfId="14145"/>
    <cellStyle name="常规 24 2 5" xfId="14146"/>
    <cellStyle name="常规 3 2 2 2 3 2 2 4 2" xfId="14147"/>
    <cellStyle name="常规 19 4 2 2" xfId="14148"/>
    <cellStyle name="常规 24 4 2 2" xfId="14149"/>
    <cellStyle name="常规 19 2 6" xfId="14150"/>
    <cellStyle name="常规 24 2 6" xfId="14151"/>
    <cellStyle name="链接单元格 2 2 6 2" xfId="14152"/>
    <cellStyle name="常规 3 4 3 3 2" xfId="14153"/>
    <cellStyle name="常规 3 2 2 2 3 2 2 4 3" xfId="14154"/>
    <cellStyle name="常规 24 4 2 3" xfId="14155"/>
    <cellStyle name="常规 19 2 7" xfId="14156"/>
    <cellStyle name="常规 24 2 7" xfId="14157"/>
    <cellStyle name="链接单元格 2 2 6 2 2" xfId="14158"/>
    <cellStyle name="常规 3 4 3 3 2 2" xfId="14159"/>
    <cellStyle name="常规 19 2 7 2" xfId="14160"/>
    <cellStyle name="常规 24 2 7 2" xfId="14161"/>
    <cellStyle name="常规 22 7 6" xfId="14162"/>
    <cellStyle name="链接单元格 2 2 6 3" xfId="14163"/>
    <cellStyle name="常规 3 4 3 3 3" xfId="14164"/>
    <cellStyle name="常规 19 2 8" xfId="14165"/>
    <cellStyle name="常规 2 4 4 4 6 2 2" xfId="14166"/>
    <cellStyle name="常规 24 2 8" xfId="14167"/>
    <cellStyle name="常规 19 3 3" xfId="14168"/>
    <cellStyle name="常规 24 3 3" xfId="14169"/>
    <cellStyle name="常规 3 3 5 3 5 2" xfId="14170"/>
    <cellStyle name="常规 19 3 4" xfId="14171"/>
    <cellStyle name="常规 24 3 4" xfId="14172"/>
    <cellStyle name="常规 19 3 4 2" xfId="14173"/>
    <cellStyle name="常规 24 3 4 2" xfId="14174"/>
    <cellStyle name="常规 23 4 6" xfId="14175"/>
    <cellStyle name="常规 19 3 5 2" xfId="14176"/>
    <cellStyle name="常规 24 3 5 2" xfId="14177"/>
    <cellStyle name="常规 3 2 2 2 3 2 2 5 2" xfId="14178"/>
    <cellStyle name="常规 19 4 3 2" xfId="14179"/>
    <cellStyle name="常规 24 4 3 2" xfId="14180"/>
    <cellStyle name="常规 19 3 6" xfId="14181"/>
    <cellStyle name="常规 24 3 6" xfId="14182"/>
    <cellStyle name="常规 3 2 2 2 3 2 2 5 2 2" xfId="14183"/>
    <cellStyle name="常规 24 4 3 2 2" xfId="14184"/>
    <cellStyle name="常规 19 3 6 2" xfId="14185"/>
    <cellStyle name="常规 24 3 6 2" xfId="14186"/>
    <cellStyle name="链接单元格 2 2 7 2" xfId="14187"/>
    <cellStyle name="常规 3 4 3 4 2" xfId="14188"/>
    <cellStyle name="常规 3 2 2 2 3 2 2 5 3" xfId="14189"/>
    <cellStyle name="常规 24 4 3 3" xfId="14190"/>
    <cellStyle name="常规 19 3 7" xfId="14191"/>
    <cellStyle name="常规 24 3 7" xfId="14192"/>
    <cellStyle name="常规 3 2 2 2 3 2 2 5" xfId="14193"/>
    <cellStyle name="常规 19 4 3" xfId="14194"/>
    <cellStyle name="常规 24 4 3" xfId="14195"/>
    <cellStyle name="常规 6 12 3 2 2 2" xfId="14196"/>
    <cellStyle name="常规 3 2 2 2 3 2 2 6" xfId="14197"/>
    <cellStyle name="常规 19 4 4" xfId="14198"/>
    <cellStyle name="常规 24 4 4" xfId="14199"/>
    <cellStyle name="常规 3 2 2 2 3 2 3 4" xfId="14200"/>
    <cellStyle name="常规 19 5 2" xfId="14201"/>
    <cellStyle name="常规 24 5 2" xfId="14202"/>
    <cellStyle name="常规 25 2 6" xfId="14203"/>
    <cellStyle name="常规 30 2 6" xfId="14204"/>
    <cellStyle name="常规 3 2 2 2 3 2 3 4 2" xfId="14205"/>
    <cellStyle name="常规 19 5 2 2" xfId="14206"/>
    <cellStyle name="常规 24 5 2 2" xfId="14207"/>
    <cellStyle name="常规 3 2 2 2 3 2 3 5" xfId="14208"/>
    <cellStyle name="常规 19 5 3" xfId="14209"/>
    <cellStyle name="常规 24 5 3" xfId="14210"/>
    <cellStyle name="常规 25 3 6" xfId="14211"/>
    <cellStyle name="常规 30 3 6" xfId="14212"/>
    <cellStyle name="常规 3 2 2 2 3 2 3 5 2" xfId="14213"/>
    <cellStyle name="常规 19 5 3 2" xfId="14214"/>
    <cellStyle name="常规 6 12 3 2 3 2" xfId="14215"/>
    <cellStyle name="常规 3 2 2 2 3 2 3 6" xfId="14216"/>
    <cellStyle name="常规 19 5 4" xfId="14217"/>
    <cellStyle name="常规 3 3 3 3 4 2 2" xfId="14218"/>
    <cellStyle name="常规 19 6" xfId="14219"/>
    <cellStyle name="常规 24 6" xfId="14220"/>
    <cellStyle name="常规 19 6 2" xfId="14221"/>
    <cellStyle name="常规 24 6 2" xfId="14222"/>
    <cellStyle name="常规 19 7" xfId="14223"/>
    <cellStyle name="常规 24 7" xfId="14224"/>
    <cellStyle name="常规 19 7 2" xfId="14225"/>
    <cellStyle name="常规 24 7 2" xfId="14226"/>
    <cellStyle name="常规 19 8" xfId="14227"/>
    <cellStyle name="常规 24 8" xfId="14228"/>
    <cellStyle name="常规 19 8 2" xfId="14229"/>
    <cellStyle name="常规 24 8 2" xfId="14230"/>
    <cellStyle name="常规 19 9" xfId="14231"/>
    <cellStyle name="常规 24 9" xfId="14232"/>
    <cellStyle name="常规 2" xfId="14233"/>
    <cellStyle name="常规 5 2 5 2 7 2" xfId="14234"/>
    <cellStyle name="常规 2 2 2 6 3" xfId="14235"/>
    <cellStyle name="常规 2 10" xfId="14236"/>
    <cellStyle name="常规 2 2 2 6 3 2" xfId="14237"/>
    <cellStyle name="常规 2 10 2" xfId="14238"/>
    <cellStyle name="常规 2 10 4" xfId="14239"/>
    <cellStyle name="常规 2 10 5 2 2" xfId="14240"/>
    <cellStyle name="常规 2 10 5 3" xfId="14241"/>
    <cellStyle name="常规 2 10 6 2 2" xfId="14242"/>
    <cellStyle name="常规 2 10 6 3" xfId="14243"/>
    <cellStyle name="常规 2 10 7" xfId="14244"/>
    <cellStyle name="常规 2 10 8" xfId="14245"/>
    <cellStyle name="常规 2 2 2 6 4" xfId="14246"/>
    <cellStyle name="常规 2 11" xfId="14247"/>
    <cellStyle name="常规 3 2 2 3" xfId="14248"/>
    <cellStyle name="常规 2 2 2 6 4 2" xfId="14249"/>
    <cellStyle name="常规 2 11 2" xfId="14250"/>
    <cellStyle name="常规 3 2 2 5" xfId="14251"/>
    <cellStyle name="常规 6 5 3 11" xfId="14252"/>
    <cellStyle name="常规 2 11 4" xfId="14253"/>
    <cellStyle name="常规 3 2 2 6 2 2" xfId="14254"/>
    <cellStyle name="常规 2 11 5 2 2" xfId="14255"/>
    <cellStyle name="常规 3 2 2 6 3" xfId="14256"/>
    <cellStyle name="常规 2 11 5 3" xfId="14257"/>
    <cellStyle name="常规 3 2 2 7" xfId="14258"/>
    <cellStyle name="常规 2 11 6" xfId="14259"/>
    <cellStyle name="常规 3 2 2 8" xfId="14260"/>
    <cellStyle name="常规 2 11 7" xfId="14261"/>
    <cellStyle name="常规 3 2 3 5" xfId="14262"/>
    <cellStyle name="常规 2 12 4" xfId="14263"/>
    <cellStyle name="常规 3 2 3 5 2 2" xfId="14264"/>
    <cellStyle name="强调文字颜色 2 2 4" xfId="14265"/>
    <cellStyle name="常规 22 4 4 3 2" xfId="14266"/>
    <cellStyle name="常规 2 12 4 2 2" xfId="14267"/>
    <cellStyle name="常规 3 2 3 5 3" xfId="14268"/>
    <cellStyle name="常规 22 4 4 4" xfId="14269"/>
    <cellStyle name="常规 2 12 4 3" xfId="14270"/>
    <cellStyle name="常规 3 2 3 6 2 2" xfId="14271"/>
    <cellStyle name="常规 2 12 5 2 2" xfId="14272"/>
    <cellStyle name="常规 3 2 3 6 3" xfId="14273"/>
    <cellStyle name="常规 2 12 5 3" xfId="14274"/>
    <cellStyle name="常规 3 2 3 7" xfId="14275"/>
    <cellStyle name="常规 2 12 6" xfId="14276"/>
    <cellStyle name="常规 46 2 2 6" xfId="14277"/>
    <cellStyle name="常规 51 2 2 6" xfId="14278"/>
    <cellStyle name="常规 3 2 4 3" xfId="14279"/>
    <cellStyle name="常规 8 3 2 3 2 2" xfId="14280"/>
    <cellStyle name="常规 2 2 2 6 6 2" xfId="14281"/>
    <cellStyle name="常规 2 13 2" xfId="14282"/>
    <cellStyle name="常规 3 2 4 3 2 2" xfId="14283"/>
    <cellStyle name="常规 22 5 2 3 2" xfId="14284"/>
    <cellStyle name="常规 2 13 2 2 2" xfId="14285"/>
    <cellStyle name="常规 3 2 4 3 3" xfId="14286"/>
    <cellStyle name="常规 22 5 2 4" xfId="14287"/>
    <cellStyle name="常规 2 4 4 2 7 2 2" xfId="14288"/>
    <cellStyle name="常规 2 13 2 3" xfId="14289"/>
    <cellStyle name="常规 3 2 4 4" xfId="14290"/>
    <cellStyle name="常规 2 13 3" xfId="14291"/>
    <cellStyle name="常规 3 2 4 4 2 2" xfId="14292"/>
    <cellStyle name="常规 22 5 3 3 2" xfId="14293"/>
    <cellStyle name="常规 2 13 3 2 2" xfId="14294"/>
    <cellStyle name="常规 3 2 4 4 3" xfId="14295"/>
    <cellStyle name="常规 3 9 4 4 2 2" xfId="14296"/>
    <cellStyle name="常规 22 5 3 4" xfId="14297"/>
    <cellStyle name="常规 2 13 3 3" xfId="14298"/>
    <cellStyle name="常规 3 2 4 5" xfId="14299"/>
    <cellStyle name="常规 6 10 7 2 2" xfId="14300"/>
    <cellStyle name="常规 2 13 4" xfId="14301"/>
    <cellStyle name="常规 3 2 4 5 2 2" xfId="14302"/>
    <cellStyle name="常规 2 13 4 2 2" xfId="14303"/>
    <cellStyle name="常规 3 2 4 5 3" xfId="14304"/>
    <cellStyle name="常规 2 13 4 3" xfId="14305"/>
    <cellStyle name="常规 3 2 4 7" xfId="14306"/>
    <cellStyle name="常规 2 2 3 2 4 2 5 2 2" xfId="14307"/>
    <cellStyle name="常规 2 13 6" xfId="14308"/>
    <cellStyle name="常规 8 3 2 3 3" xfId="14309"/>
    <cellStyle name="常规 2 2 2 6 7" xfId="14310"/>
    <cellStyle name="常规 2 14" xfId="14311"/>
    <cellStyle name="常规 3 2 5 3" xfId="14312"/>
    <cellStyle name="常规 2 14 2" xfId="14313"/>
    <cellStyle name="常规 3 2 5 4" xfId="14314"/>
    <cellStyle name="常规 2 14 3" xfId="14315"/>
    <cellStyle name="常规 2 3 2 2 2 7 2" xfId="14316"/>
    <cellStyle name="常规 2 15" xfId="14317"/>
    <cellStyle name="常规 2 20" xfId="14318"/>
    <cellStyle name="常规 3 2 6 3" xfId="14319"/>
    <cellStyle name="常规 8 3 2 3 4 2" xfId="14320"/>
    <cellStyle name="常规 2 5 2 3 5 2 3" xfId="14321"/>
    <cellStyle name="常规 2 15 2" xfId="14322"/>
    <cellStyle name="常规 2 20 2" xfId="14323"/>
    <cellStyle name="常规 3 2 6 3 2" xfId="14324"/>
    <cellStyle name="常规 22 7 2 3" xfId="14325"/>
    <cellStyle name="常规 2 15 2 2" xfId="14326"/>
    <cellStyle name="常规 3 2 6 4" xfId="14327"/>
    <cellStyle name="常规 2 15 3" xfId="14328"/>
    <cellStyle name="常规 2 20 3" xfId="14329"/>
    <cellStyle name="常规 2 16" xfId="14330"/>
    <cellStyle name="常规 2 21" xfId="14331"/>
    <cellStyle name="常规 3 2 7 3" xfId="14332"/>
    <cellStyle name="常规 2 16 2" xfId="14333"/>
    <cellStyle name="常规 2 21 2" xfId="14334"/>
    <cellStyle name="常规 3 2 7 3 2" xfId="14335"/>
    <cellStyle name="常规 2 16 2 2" xfId="14336"/>
    <cellStyle name="常规 3 2 7 4" xfId="14337"/>
    <cellStyle name="常规 2 16 3" xfId="14338"/>
    <cellStyle name="常规 2 21 3" xfId="14339"/>
    <cellStyle name="常规 2 17" xfId="14340"/>
    <cellStyle name="常规 2 22" xfId="14341"/>
    <cellStyle name="常规 3 2 8 3" xfId="14342"/>
    <cellStyle name="常规 2 17 2" xfId="14343"/>
    <cellStyle name="常规 2 22 2" xfId="14344"/>
    <cellStyle name="常规 3 2 8 4" xfId="14345"/>
    <cellStyle name="常规 2 2 3 3 2 2 3 4 2 2" xfId="14346"/>
    <cellStyle name="常规 2 17 3" xfId="14347"/>
    <cellStyle name="常规 3 2 9 3" xfId="14348"/>
    <cellStyle name="常规 2 18 2" xfId="14349"/>
    <cellStyle name="常规 7 2 4 2 2 5 2 2" xfId="14350"/>
    <cellStyle name="常规 2 18 3" xfId="14351"/>
    <cellStyle name="常规 2 19 2" xfId="14352"/>
    <cellStyle name="常规 6 2 2 2 2 4 4 2 2" xfId="14353"/>
    <cellStyle name="常规 2 19 3" xfId="14354"/>
    <cellStyle name="常规 2 2" xfId="14355"/>
    <cellStyle name="常规 5 3 3 9" xfId="14356"/>
    <cellStyle name="常规 5 4 4 4" xfId="14357"/>
    <cellStyle name="常规 2 2 10" xfId="14358"/>
    <cellStyle name="常规 5 2 2 2 4 2" xfId="14359"/>
    <cellStyle name="常规 5 4 4 4 2" xfId="14360"/>
    <cellStyle name="常规 2 2 10 2" xfId="14361"/>
    <cellStyle name="常规 5 2 2 2 4 2 2" xfId="14362"/>
    <cellStyle name="常规 5 4 4 4 2 2" xfId="14363"/>
    <cellStyle name="常规 2 2 10 2 2" xfId="14364"/>
    <cellStyle name="常规 5 2 2 2 4 2 2 2" xfId="14365"/>
    <cellStyle name="常规 2 2 10 2 2 2 2" xfId="14366"/>
    <cellStyle name="常规 2 3 3 5 4" xfId="14367"/>
    <cellStyle name="常规 2 2 10 2 3" xfId="14368"/>
    <cellStyle name="常规 2 2 10 2 3 2" xfId="14369"/>
    <cellStyle name="常规 2 2 10 2 3 2 2" xfId="14370"/>
    <cellStyle name="常规 2 3 4 5 4" xfId="14371"/>
    <cellStyle name="常规 2 2 10 2 3 3" xfId="14372"/>
    <cellStyle name="常规 2 2 10 2 4" xfId="14373"/>
    <cellStyle name="常规 2 2 10 2 4 2" xfId="14374"/>
    <cellStyle name="常规 2 2 10 2 4 2 2" xfId="14375"/>
    <cellStyle name="常规 2 2 10 2 4 3" xfId="14376"/>
    <cellStyle name="常规 2 2 10 2 5" xfId="14377"/>
    <cellStyle name="常规 2 2 10 2 5 2" xfId="14378"/>
    <cellStyle name="常规 2 2 10 2 5 2 2" xfId="14379"/>
    <cellStyle name="常规 2 3 6 5 4" xfId="14380"/>
    <cellStyle name="常规 2 2 10 2 5 3" xfId="14381"/>
    <cellStyle name="常规 2 2 10 2 6" xfId="14382"/>
    <cellStyle name="常规 2 2 10 2 6 2" xfId="14383"/>
    <cellStyle name="常规 2 2 10 2 7" xfId="14384"/>
    <cellStyle name="常规 5 4 4 4 3" xfId="14385"/>
    <cellStyle name="常规 2 2 10 3" xfId="14386"/>
    <cellStyle name="常规 5 2 2 2 4 2 3" xfId="14387"/>
    <cellStyle name="常规 2 2 10 3 2" xfId="14388"/>
    <cellStyle name="常规 2 2 10 3 2 2" xfId="14389"/>
    <cellStyle name="常规 2 2 10 3 2 2 2" xfId="14390"/>
    <cellStyle name="常规 2 4 3 5 4" xfId="14391"/>
    <cellStyle name="常规 7 4 3 4 7" xfId="14392"/>
    <cellStyle name="常规 46 2 3 2" xfId="14393"/>
    <cellStyle name="常规 51 2 3 2" xfId="14394"/>
    <cellStyle name="常规 2 2 10 3 2 3" xfId="14395"/>
    <cellStyle name="常规 2 2 10 3 3" xfId="14396"/>
    <cellStyle name="常规 2 2 10 3 3 2" xfId="14397"/>
    <cellStyle name="常规 2 2 10 3 3 2 2" xfId="14398"/>
    <cellStyle name="常规 2 4 4 5 4" xfId="14399"/>
    <cellStyle name="常规 46 2 4 2" xfId="14400"/>
    <cellStyle name="常规 51 2 4 2" xfId="14401"/>
    <cellStyle name="常规 2 2 10 3 3 3" xfId="14402"/>
    <cellStyle name="常规 2 7 3 2 2" xfId="14403"/>
    <cellStyle name="常规 2 2 10 3 4" xfId="14404"/>
    <cellStyle name="常规 2 7 3 2 2 2" xfId="14405"/>
    <cellStyle name="常规 2 2 10 3 4 2" xfId="14406"/>
    <cellStyle name="常规 2 7 3 2 2 2 2" xfId="14407"/>
    <cellStyle name="常规 2 2 10 3 4 2 2" xfId="14408"/>
    <cellStyle name="常规 46 2 5 2" xfId="14409"/>
    <cellStyle name="常规 51 2 5 2" xfId="14410"/>
    <cellStyle name="常规 2 7 3 2 2 3" xfId="14411"/>
    <cellStyle name="常规 2 2 10 3 4 3" xfId="14412"/>
    <cellStyle name="常规 58 2 2 2 2" xfId="14413"/>
    <cellStyle name="常规 2 7 3 2 3" xfId="14414"/>
    <cellStyle name="常规 2 2 10 3 5" xfId="14415"/>
    <cellStyle name="常规 58 2 2 2 2 2" xfId="14416"/>
    <cellStyle name="常规 2 7 3 2 3 2" xfId="14417"/>
    <cellStyle name="常规 2 2 10 3 5 2" xfId="14418"/>
    <cellStyle name="常规 35 4 3 2" xfId="14419"/>
    <cellStyle name="常规 40 4 3 2" xfId="14420"/>
    <cellStyle name="常规 2 2 10 4" xfId="14421"/>
    <cellStyle name="常规 35 4 3 2 2" xfId="14422"/>
    <cellStyle name="常规 40 4 3 2 2" xfId="14423"/>
    <cellStyle name="常规 2 2 10 4 2" xfId="14424"/>
    <cellStyle name="常规 2 2 10 4 2 2" xfId="14425"/>
    <cellStyle name="常规 2 2 10 4 3" xfId="14426"/>
    <cellStyle name="常规 35 4 3 3" xfId="14427"/>
    <cellStyle name="常规 40 4 3 3" xfId="14428"/>
    <cellStyle name="常规 2 2 10 5" xfId="14429"/>
    <cellStyle name="常规 2 2 10 5 2" xfId="14430"/>
    <cellStyle name="常规 2 2 10 5 2 2" xfId="14431"/>
    <cellStyle name="常规 2 2 10 5 3" xfId="14432"/>
    <cellStyle name="常规 5 2 2 2 2 2 4 2 2" xfId="14433"/>
    <cellStyle name="常规 35 2 3 2 2 2" xfId="14434"/>
    <cellStyle name="常规 40 2 3 2 2 2" xfId="14435"/>
    <cellStyle name="常规 2 2 10 6" xfId="14436"/>
    <cellStyle name="常规 2 2 10 6 2" xfId="14437"/>
    <cellStyle name="常规 2 3 2 3 2 2 2 2" xfId="14438"/>
    <cellStyle name="常规 2 2 10 6 3" xfId="14439"/>
    <cellStyle name="常规 2 2 10 7" xfId="14440"/>
    <cellStyle name="常规 2 2 10 7 2" xfId="14441"/>
    <cellStyle name="常规 2 2 10 8" xfId="14442"/>
    <cellStyle name="常规 6 6 3 2 7 2" xfId="14443"/>
    <cellStyle name="常规 2 2 10 9" xfId="14444"/>
    <cellStyle name="常规 5 4 4 5" xfId="14445"/>
    <cellStyle name="常规 6 12 9 2 2" xfId="14446"/>
    <cellStyle name="常规 2 2 11" xfId="14447"/>
    <cellStyle name="常规 5 2 2 2 4 3" xfId="14448"/>
    <cellStyle name="常规 5 4 4 5 2" xfId="14449"/>
    <cellStyle name="常规 2 2 11 2" xfId="14450"/>
    <cellStyle name="常规 5 2 2 2 4 3 2" xfId="14451"/>
    <cellStyle name="常规 2 2 11 2 2" xfId="14452"/>
    <cellStyle name="常规 5 2 2 2 4 3 2 2" xfId="14453"/>
    <cellStyle name="常规 2 3 2 2 4 2" xfId="14454"/>
    <cellStyle name="常规 2 2 11 2 3" xfId="14455"/>
    <cellStyle name="常规 2 2 11 3" xfId="14456"/>
    <cellStyle name="常规 5 2 2 2 4 3 3" xfId="14457"/>
    <cellStyle name="常规 2 2 11 3 2" xfId="14458"/>
    <cellStyle name="常规 2 2 11 3 2 2" xfId="14459"/>
    <cellStyle name="常规 2 3 2 2 5 2" xfId="14460"/>
    <cellStyle name="常规 2 2 11 3 3" xfId="14461"/>
    <cellStyle name="常规 35 4 4 2" xfId="14462"/>
    <cellStyle name="常规 40 4 4 2" xfId="14463"/>
    <cellStyle name="常规 2 2 11 4" xfId="14464"/>
    <cellStyle name="常规 35 4 4 2 2" xfId="14465"/>
    <cellStyle name="常规 40 4 4 2 2" xfId="14466"/>
    <cellStyle name="常规 2 2 11 4 2" xfId="14467"/>
    <cellStyle name="常规 2 2 11 4 2 2" xfId="14468"/>
    <cellStyle name="常规 2 3 2 2 6 2" xfId="14469"/>
    <cellStyle name="常规 2 2 11 4 3" xfId="14470"/>
    <cellStyle name="常规 35 4 4 3" xfId="14471"/>
    <cellStyle name="常规 40 4 4 3" xfId="14472"/>
    <cellStyle name="常规 2 2 11 5" xfId="14473"/>
    <cellStyle name="常规 2 2 11 5 2" xfId="14474"/>
    <cellStyle name="常规 2 2 11 5 2 2" xfId="14475"/>
    <cellStyle name="常规 2 3 2 2 7 2" xfId="14476"/>
    <cellStyle name="常规 2 2 11 5 3" xfId="14477"/>
    <cellStyle name="常规 2 2 11 6" xfId="14478"/>
    <cellStyle name="常规 2 2 11 6 2" xfId="14479"/>
    <cellStyle name="常规 2 2 11 7" xfId="14480"/>
    <cellStyle name="常规 2 2 11 8" xfId="14481"/>
    <cellStyle name="常规 5 4 4 6" xfId="14482"/>
    <cellStyle name="常规 2 2 12" xfId="14483"/>
    <cellStyle name="常规 5 2 2 2 4 4" xfId="14484"/>
    <cellStyle name="常规 2 2 12 2" xfId="14485"/>
    <cellStyle name="常规 5 2 2 2 4 4 2" xfId="14486"/>
    <cellStyle name="常规 2 2 12 2 2" xfId="14487"/>
    <cellStyle name="常规 5 2 2 2 4 4 2 2" xfId="14488"/>
    <cellStyle name="常规 2 2 12 2 2 2" xfId="14489"/>
    <cellStyle name="常规 2 3 2 3 4 2" xfId="14490"/>
    <cellStyle name="常规 6 12 2 7 2" xfId="14491"/>
    <cellStyle name="常规 2 2 12 2 3" xfId="14492"/>
    <cellStyle name="常规 2 2 12 3" xfId="14493"/>
    <cellStyle name="常规 5 2 2 2 4 4 3" xfId="14494"/>
    <cellStyle name="常规 2 2 12 3 2" xfId="14495"/>
    <cellStyle name="常规 2 2 12 3 2 2" xfId="14496"/>
    <cellStyle name="常规 2 3 2 3 5 2" xfId="14497"/>
    <cellStyle name="常规 6 12 2 8 2" xfId="14498"/>
    <cellStyle name="常规 2 2 12 3 3" xfId="14499"/>
    <cellStyle name="常规 6 3 3 3 4 2 2" xfId="14500"/>
    <cellStyle name="常规 49 2 4 2 2" xfId="14501"/>
    <cellStyle name="常规 54 2 4 2 2" xfId="14502"/>
    <cellStyle name="常规 35 4 5 2" xfId="14503"/>
    <cellStyle name="常规 40 4 5 2" xfId="14504"/>
    <cellStyle name="常规 2 2 12 4" xfId="14505"/>
    <cellStyle name="常规 6 3 3 3 4 2 2 2" xfId="14506"/>
    <cellStyle name="常规 35 4 5 2 2" xfId="14507"/>
    <cellStyle name="常规 2 2 12 4 2" xfId="14508"/>
    <cellStyle name="常规 2 2 12 4 2 2" xfId="14509"/>
    <cellStyle name="常规 2 2 12 4 3" xfId="14510"/>
    <cellStyle name="常规 3 2 3 2 2 2 2 2" xfId="14511"/>
    <cellStyle name="常规 2 3 2 3 6 2" xfId="14512"/>
    <cellStyle name="常规 6 3 3 3 4 2 3" xfId="14513"/>
    <cellStyle name="常规 35 4 5 3" xfId="14514"/>
    <cellStyle name="常规 2 2 12 5" xfId="14515"/>
    <cellStyle name="常规 2 2 12 5 2" xfId="14516"/>
    <cellStyle name="常规 2 2 12 5 2 2" xfId="14517"/>
    <cellStyle name="常规 2 3 2 3 7 2" xfId="14518"/>
    <cellStyle name="常规 6 4 2 10 2" xfId="14519"/>
    <cellStyle name="常规 2 2 12 5 3" xfId="14520"/>
    <cellStyle name="常规 3 2 3 2 2 2 3 2" xfId="14521"/>
    <cellStyle name="常规 2 5 3 3 2 2" xfId="14522"/>
    <cellStyle name="常规 2 2 12 6" xfId="14523"/>
    <cellStyle name="常规 2 5 3 3 2 2 2" xfId="14524"/>
    <cellStyle name="常规 2 2 12 6 2" xfId="14525"/>
    <cellStyle name="常规 2 5 3 3 2 3" xfId="14526"/>
    <cellStyle name="常规 2 2 12 7" xfId="14527"/>
    <cellStyle name="常规 6 5 3 5 4 2 2" xfId="14528"/>
    <cellStyle name="常规 2 2 12 8" xfId="14529"/>
    <cellStyle name="常规 2 2 13" xfId="14530"/>
    <cellStyle name="常规 5 2 2 2 4 5" xfId="14531"/>
    <cellStyle name="常规 2 2 13 2" xfId="14532"/>
    <cellStyle name="常规 5 2 2 2 4 5 2" xfId="14533"/>
    <cellStyle name="常规 2 2 13 2 2" xfId="14534"/>
    <cellStyle name="常规 2 2 13 3" xfId="14535"/>
    <cellStyle name="常规 6 3 3 3 4 3 2" xfId="14536"/>
    <cellStyle name="常规 35 4 6 2" xfId="14537"/>
    <cellStyle name="常规 2 2 13 4" xfId="14538"/>
    <cellStyle name="常规 7 2 4 2 4 2" xfId="14539"/>
    <cellStyle name="常规 2 2 14" xfId="14540"/>
    <cellStyle name="常规 5 2 2 2 4 6" xfId="14541"/>
    <cellStyle name="常规 7 2 4 2 4 2 2" xfId="14542"/>
    <cellStyle name="常规 2 2 14 2" xfId="14543"/>
    <cellStyle name="常规 7 2 4 2 4 2 2 2" xfId="14544"/>
    <cellStyle name="常规 2 2 14 2 2" xfId="14545"/>
    <cellStyle name="常规 7 2 4 2 4 2 3" xfId="14546"/>
    <cellStyle name="常规 2 2 14 3" xfId="14547"/>
    <cellStyle name="常规 21 3 2 3 2 2 2" xfId="14548"/>
    <cellStyle name="常规 6 3 3 3 4 4 2" xfId="14549"/>
    <cellStyle name="常规 2 2 14 4" xfId="14550"/>
    <cellStyle name="常规 7 2 4 2 4 3" xfId="14551"/>
    <cellStyle name="常规 2 2 15" xfId="14552"/>
    <cellStyle name="常规 2 2 20" xfId="14553"/>
    <cellStyle name="常规 7 2 4 2 4 3 2" xfId="14554"/>
    <cellStyle name="常规 2 2 15 2" xfId="14555"/>
    <cellStyle name="常规 7 2 4 2 4 3 2 2" xfId="14556"/>
    <cellStyle name="常规 2 2 15 2 2" xfId="14557"/>
    <cellStyle name="常规 7 2 4 2 4 3 3" xfId="14558"/>
    <cellStyle name="常规 2 2 15 3" xfId="14559"/>
    <cellStyle name="常规 6 2 6 2 2" xfId="14560"/>
    <cellStyle name="常规 6 3 3 3 4 5 2" xfId="14561"/>
    <cellStyle name="常规 2 2 15 4" xfId="14562"/>
    <cellStyle name="常规 7 2 4 2 4 4 2" xfId="14563"/>
    <cellStyle name="常规 2 2 16 2" xfId="14564"/>
    <cellStyle name="常规 7 2 4 2 4 4 3" xfId="14565"/>
    <cellStyle name="常规 2 2 16 3" xfId="14566"/>
    <cellStyle name="链接单元格 2 2 3 2 2 2" xfId="14567"/>
    <cellStyle name="常规 7 2 4 2 4 5" xfId="14568"/>
    <cellStyle name="常规 2 2 17" xfId="14569"/>
    <cellStyle name="常规 7 2 4 2 4 6" xfId="14570"/>
    <cellStyle name="常规 2 2 18" xfId="14571"/>
    <cellStyle name="常规 6 5 3 4 2 2 2 2" xfId="14572"/>
    <cellStyle name="常规 2 2 19" xfId="14573"/>
    <cellStyle name="常规 2 2 2 10" xfId="14574"/>
    <cellStyle name="常规 6 3 7 2 3" xfId="14575"/>
    <cellStyle name="常规 2 2 2 10 2" xfId="14576"/>
    <cellStyle name="常规 2 2 2 10 2 2" xfId="14577"/>
    <cellStyle name="常规 2 2 2 10 3" xfId="14578"/>
    <cellStyle name="常规 2 2 2 11" xfId="14579"/>
    <cellStyle name="常规 58 2 3" xfId="14580"/>
    <cellStyle name="常规 63 2 3" xfId="14581"/>
    <cellStyle name="常规 6 3 7 3 3" xfId="14582"/>
    <cellStyle name="常规 2 2 2 11 2" xfId="14583"/>
    <cellStyle name="常规 2 2 2 12" xfId="14584"/>
    <cellStyle name="常规 2 2 2 13" xfId="14585"/>
    <cellStyle name="常规 2 2 2 2" xfId="14586"/>
    <cellStyle name="常规 2 2 2 2 10" xfId="14587"/>
    <cellStyle name="常规 6 6 3 3 2 3 3 3" xfId="14588"/>
    <cellStyle name="常规 2 2 2 2 10 2" xfId="14589"/>
    <cellStyle name="常规 2 2 2 2 11" xfId="14590"/>
    <cellStyle name="常规 2 2 2 2 2" xfId="14591"/>
    <cellStyle name="常规 3 2 3 2 3 5" xfId="14592"/>
    <cellStyle name="常规 2 2 2 2 2 2" xfId="14593"/>
    <cellStyle name="常规 3 2 3 2 3 5 2" xfId="14594"/>
    <cellStyle name="常规 8 4 3 3 2" xfId="14595"/>
    <cellStyle name="常规 2 3 3 6 6" xfId="14596"/>
    <cellStyle name="常规 2 2 2 2 2 2 2" xfId="14597"/>
    <cellStyle name="常规 3 2 3 2 3 5 2 2" xfId="14598"/>
    <cellStyle name="常规 8 4 3 3 2 2" xfId="14599"/>
    <cellStyle name="常规 2 3 3 6 6 2" xfId="14600"/>
    <cellStyle name="常规 2 2 2 2 2 2 2 2" xfId="14601"/>
    <cellStyle name="常规 2 2 2 2 2 2 2 2 2 2 2" xfId="14602"/>
    <cellStyle name="常规 2 2 2 2 2 2 2 2 3 2 2" xfId="14603"/>
    <cellStyle name="常规 2 2 2 2 2 2 2 2 4 2" xfId="14604"/>
    <cellStyle name="常规 2 2 2 2 2 2 2 2 5" xfId="14605"/>
    <cellStyle name="常规 2 2 2 2 2 2 2 2 6" xfId="14606"/>
    <cellStyle name="常规 2 2 2 2 2 2 2 2 6 2" xfId="14607"/>
    <cellStyle name="常规 3 3 3 2 2 6 2 2" xfId="14608"/>
    <cellStyle name="常规 2 2 2 2 2 2 2 2 7" xfId="14609"/>
    <cellStyle name="常规 2 2 2 2 2 2 2 3" xfId="14610"/>
    <cellStyle name="常规 2 2 2 2 2 2 2 3 2" xfId="14611"/>
    <cellStyle name="常规 2 2 2 2 2 2 2 3 2 2" xfId="14612"/>
    <cellStyle name="常规 2 2 2 2 2 2 2 3 2 2 2" xfId="14613"/>
    <cellStyle name="常规 2 2 2 2 2 2 2 3 3" xfId="14614"/>
    <cellStyle name="常规 2 2 2 2 2 2 2 3 3 2" xfId="14615"/>
    <cellStyle name="常规 2 2 2 2 2 2 2 3 3 2 2" xfId="14616"/>
    <cellStyle name="常规 3 7 4 3 2 2" xfId="14617"/>
    <cellStyle name="常规 2 2 2 2 2 2 2 3 4" xfId="14618"/>
    <cellStyle name="常规 3 13 2 2 2" xfId="14619"/>
    <cellStyle name="常规 2 2 2 2 2 2 2 3 4 2" xfId="14620"/>
    <cellStyle name="常规 6 5 3 2 2 2 5" xfId="14621"/>
    <cellStyle name="常规 2 2 2 2 2 2 2 3 4 2 2" xfId="14622"/>
    <cellStyle name="常规 2 2 2 2 2 2 2 3 5" xfId="14623"/>
    <cellStyle name="常规 2 2 2 2 2 2 2 3 6" xfId="14624"/>
    <cellStyle name="常规 2 2 2 2 2 2 2 4" xfId="14625"/>
    <cellStyle name="常规 2 2 2 2 2 2 2 4 2" xfId="14626"/>
    <cellStyle name="常规 2 2 2 2 2 2 2 4 3" xfId="14627"/>
    <cellStyle name="常规 21 4 4 4 2 2" xfId="14628"/>
    <cellStyle name="常规 2 2 2 2 2 2 2 5" xfId="14629"/>
    <cellStyle name="常规 2 2 2 2 2 2 2 5 2" xfId="14630"/>
    <cellStyle name="常规 55 9" xfId="14631"/>
    <cellStyle name="常规 2 2 2 2 2 2 2 5 2 2" xfId="14632"/>
    <cellStyle name="常规 2 2 2 2 2 2 2 5 3" xfId="14633"/>
    <cellStyle name="常规 2 2 2 2 2 2 3" xfId="14634"/>
    <cellStyle name="常规 2 2 2 2 2 2 3 2" xfId="14635"/>
    <cellStyle name="常规 2 2 2 2 2 2 3 3" xfId="14636"/>
    <cellStyle name="常规 6 7 2 2 2 4 2 2" xfId="14637"/>
    <cellStyle name="常规 2 2 2 2 2 2 3 4" xfId="14638"/>
    <cellStyle name="常规 2 2 2 2 2 2 3 5" xfId="14639"/>
    <cellStyle name="常规 2 2 2 2 2 2 3 5 2" xfId="14640"/>
    <cellStyle name="常规 2 2 2 2 2 2 3 5 2 2" xfId="14641"/>
    <cellStyle name="常规 2 2 2 2 2 2 3 5 3" xfId="14642"/>
    <cellStyle name="常规 2 2 2 2 2 2 4" xfId="14643"/>
    <cellStyle name="常规 2 2 2 2 2 2 4 2" xfId="14644"/>
    <cellStyle name="常规 2 2 2 2 2 2 4 2 2" xfId="14645"/>
    <cellStyle name="常规 2 2 2 2 2 2 4 2 2 2" xfId="14646"/>
    <cellStyle name="常规 2 2 2 2 2 2 4 2 3" xfId="14647"/>
    <cellStyle name="常规 2 2 2 2 2 2 4 3" xfId="14648"/>
    <cellStyle name="常规 2 2 2 2 2 2 4 3 2" xfId="14649"/>
    <cellStyle name="常规 2 2 2 2 2 2 4 3 2 2" xfId="14650"/>
    <cellStyle name="常规 2 2 2 2 2 2 4 3 3" xfId="14651"/>
    <cellStyle name="常规 2 3 3 3 3 2 2 2" xfId="14652"/>
    <cellStyle name="常规 2 2 2 2 2 2 4 4" xfId="14653"/>
    <cellStyle name="常规 2 2 2 2 2 2 4 4 2" xfId="14654"/>
    <cellStyle name="常规 2 2 2 2 2 2 4 4 2 2" xfId="14655"/>
    <cellStyle name="常规 2 2 2 2 2 2 4 4 3" xfId="14656"/>
    <cellStyle name="常规 2 2 2 2 2 2 4 5" xfId="14657"/>
    <cellStyle name="常规 2 2 2 2 2 2 4 5 2" xfId="14658"/>
    <cellStyle name="常规 2 2 2 2 2 2 4 5 2 2" xfId="14659"/>
    <cellStyle name="常规 2 2 2 2 2 2 4 5 3" xfId="14660"/>
    <cellStyle name="常规 8 2 2 3 4 4 2" xfId="14661"/>
    <cellStyle name="常规 2 2 2 2 2 2 5" xfId="14662"/>
    <cellStyle name="常规 2 2 2 2 2 2 5 2 2" xfId="14663"/>
    <cellStyle name="常规 2 2 2 2 2 2 5 3" xfId="14664"/>
    <cellStyle name="常规 2 4 2 4 2 2 2" xfId="14665"/>
    <cellStyle name="常规 8 2 2 3 4 4 3" xfId="14666"/>
    <cellStyle name="常规 2 2 2 2 2 2 6" xfId="14667"/>
    <cellStyle name="常规 2 2 2 2 2 2 6 2 2" xfId="14668"/>
    <cellStyle name="常规 2 2 2 2 2 2 6 3" xfId="14669"/>
    <cellStyle name="常规 2 4 2 4 2 2 3" xfId="14670"/>
    <cellStyle name="常规 2 2 2 2 2 2 7" xfId="14671"/>
    <cellStyle name="常规 2 2 2 2 2 2 7 2" xfId="14672"/>
    <cellStyle name="常规 36 2 2 6" xfId="14673"/>
    <cellStyle name="常规 41 2 2 6" xfId="14674"/>
    <cellStyle name="常规 2 2 2 2 2 2 7 2 2" xfId="14675"/>
    <cellStyle name="常规 2 2 2 2 2 2 7 3" xfId="14676"/>
    <cellStyle name="常规 6 2 3 3 2 2 2 2" xfId="14677"/>
    <cellStyle name="常规 2 2 2 2 2 2 8" xfId="14678"/>
    <cellStyle name="常规 2 2 2 2 2 2 8 2" xfId="14679"/>
    <cellStyle name="常规 3 3 3 2 4 2 2 2" xfId="14680"/>
    <cellStyle name="常规 2 2 2 2 2 2 9" xfId="14681"/>
    <cellStyle name="常规 2 2 2 2 2 3" xfId="14682"/>
    <cellStyle name="常规 3 2 3 2 3 5 3" xfId="14683"/>
    <cellStyle name="常规 8 4 3 3 3" xfId="14684"/>
    <cellStyle name="常规 2 3 3 6 7" xfId="14685"/>
    <cellStyle name="常规 2 2 2 2 2 3 2" xfId="14686"/>
    <cellStyle name="常规 2 2 2 2 2 3 2 2" xfId="14687"/>
    <cellStyle name="常规 2 2 2 2 2 3 2 2 2" xfId="14688"/>
    <cellStyle name="常规 2 2 2 2 2 3 2 2 2 2" xfId="14689"/>
    <cellStyle name="常规 2 2 2 2 2 3 2 2 3" xfId="14690"/>
    <cellStyle name="常规 2 2 2 2 2 3 2 3" xfId="14691"/>
    <cellStyle name="常规 2 2 2 2 2 3 2 3 2" xfId="14692"/>
    <cellStyle name="常规 2 2 2 2 2 3 2 3 2 2" xfId="14693"/>
    <cellStyle name="常规 2 2 2 2 2 3 2 3 3" xfId="14694"/>
    <cellStyle name="常规 2 2 2 2 2 3 2 4" xfId="14695"/>
    <cellStyle name="常规 3 3 3 2 6 2" xfId="14696"/>
    <cellStyle name="常规 6 10 2 2 2 4" xfId="14697"/>
    <cellStyle name="常规 2 2 2 2 2 3 2 4 2" xfId="14698"/>
    <cellStyle name="常规 3 3 3 2 6 2 2" xfId="14699"/>
    <cellStyle name="常规 6 10 2 2 2 4 2" xfId="14700"/>
    <cellStyle name="常规 2 2 2 2 2 3 2 4 2 2" xfId="14701"/>
    <cellStyle name="常规 6 10 2 2 2 5" xfId="14702"/>
    <cellStyle name="常规 2 2 2 2 2 3 2 4 3" xfId="14703"/>
    <cellStyle name="常规 2 2 2 2 2 3 2 5" xfId="14704"/>
    <cellStyle name="常规 3 3 3 2 6 3" xfId="14705"/>
    <cellStyle name="常规 21 4 4 5 2 2" xfId="14706"/>
    <cellStyle name="常规 2 2 2 2 2 3 3" xfId="14707"/>
    <cellStyle name="常规 2 2 2 2 2 3 3 2" xfId="14708"/>
    <cellStyle name="常规 2 2 2 2 2 3 3 2 2" xfId="14709"/>
    <cellStyle name="常规 2 2 2 2 2 3 3 2 3" xfId="14710"/>
    <cellStyle name="常规 2 2 2 2 2 3 3 3" xfId="14711"/>
    <cellStyle name="常规 2 2 2 2 2 3 3 3 2" xfId="14712"/>
    <cellStyle name="常规 2 2 2 2 2 3 3 3 3" xfId="14713"/>
    <cellStyle name="常规 6 7 2 2 2 5 2 2" xfId="14714"/>
    <cellStyle name="常规 2 2 2 2 2 3 3 4" xfId="14715"/>
    <cellStyle name="常规 3 3 3 2 7 2" xfId="14716"/>
    <cellStyle name="常规 2 2 2 2 2 3 3 4 2" xfId="14717"/>
    <cellStyle name="常规 3 3 3 2 7 2 2" xfId="14718"/>
    <cellStyle name="常规 2 2 2 2 2 3 3 4 2 2" xfId="14719"/>
    <cellStyle name="常规 2 2 2 2 2 3 3 4 3" xfId="14720"/>
    <cellStyle name="常规 2 2 2 2 2 3 3 5" xfId="14721"/>
    <cellStyle name="常规 3 3 3 2 7 3" xfId="14722"/>
    <cellStyle name="常规 2 2 2 2 2 3 3 5 2" xfId="14723"/>
    <cellStyle name="常规 2 2 2 2 2 3 4" xfId="14724"/>
    <cellStyle name="常规 2 2 2 2 2 3 4 2" xfId="14725"/>
    <cellStyle name="常规 2 2 2 2 2 3 4 2 2" xfId="14726"/>
    <cellStyle name="常规 2 2 2 2 2 3 4 3" xfId="14727"/>
    <cellStyle name="常规 8 2 2 3 4 5 2" xfId="14728"/>
    <cellStyle name="常规 2 2 2 2 2 3 5" xfId="14729"/>
    <cellStyle name="常规 2 2 2 2 2 3 5 2" xfId="14730"/>
    <cellStyle name="常规 2 2 2 2 2 3 5 2 2" xfId="14731"/>
    <cellStyle name="常规 2 2 2 2 2 3 5 3" xfId="14732"/>
    <cellStyle name="常规 2 4 2 4 2 3 2" xfId="14733"/>
    <cellStyle name="常规 2 2 2 2 2 3 6" xfId="14734"/>
    <cellStyle name="常规 2 4 2 4 2 3 2 2" xfId="14735"/>
    <cellStyle name="常规 2 2 2 2 2 3 6 2" xfId="14736"/>
    <cellStyle name="常规 2 2 2 2 2 3 6 2 2" xfId="14737"/>
    <cellStyle name="常规 2 2 2 2 2 3 6 3" xfId="14738"/>
    <cellStyle name="常规 2 4 2 4 2 3 3" xfId="14739"/>
    <cellStyle name="常规 2 2 2 2 2 3 7" xfId="14740"/>
    <cellStyle name="常规 2 2 2 2 2 3 7 2" xfId="14741"/>
    <cellStyle name="常规 2 2 2 2 2 3 8" xfId="14742"/>
    <cellStyle name="常规 2 2 2 2 2 4" xfId="14743"/>
    <cellStyle name="常规 2 2 2 2 2 4 2" xfId="14744"/>
    <cellStyle name="常规 2 2 2 2 2 4 2 2" xfId="14745"/>
    <cellStyle name="常规 2 2 2 2 2 4 2 2 2" xfId="14746"/>
    <cellStyle name="常规 2 2 2 2 2 4 2 3" xfId="14747"/>
    <cellStyle name="常规 21 2 6 2 2 2" xfId="14748"/>
    <cellStyle name="常规 2 2 2 2 2 4 3" xfId="14749"/>
    <cellStyle name="常规 2 2 2 2 2 4 3 2" xfId="14750"/>
    <cellStyle name="常规 2 2 2 2 2 4 3 2 2" xfId="14751"/>
    <cellStyle name="常规 2 2 2 2 2 4 3 3" xfId="14752"/>
    <cellStyle name="常规 3 3 3 3 2 2 2" xfId="14753"/>
    <cellStyle name="常规 2 2 2 2 2 4 4" xfId="14754"/>
    <cellStyle name="常规 3 3 3 3 2 2 2 2" xfId="14755"/>
    <cellStyle name="常规 2 4 3 2 2 2 5" xfId="14756"/>
    <cellStyle name="常规 2 2 2 2 2 4 4 2" xfId="14757"/>
    <cellStyle name="常规 2 4 3 2 2 2 5 2" xfId="14758"/>
    <cellStyle name="常规 2 2 2 2 2 4 4 2 2" xfId="14759"/>
    <cellStyle name="常规 2 2 2 2 2 4 4 3" xfId="14760"/>
    <cellStyle name="常规 2 6 3 4 2 2 2" xfId="14761"/>
    <cellStyle name="常规 2 4 3 2 2 2 6" xfId="14762"/>
    <cellStyle name="常规 3 3 3 3 2 2 3" xfId="14763"/>
    <cellStyle name="常规 2 2 2 2 2 4 5" xfId="14764"/>
    <cellStyle name="常规 2 4 3 2 2 3 5" xfId="14765"/>
    <cellStyle name="常规 2 2 2 2 2 4 5 2" xfId="14766"/>
    <cellStyle name="常规 2 4 3 2 2 3 5 2" xfId="14767"/>
    <cellStyle name="常规 2 2 2 2 2 4 5 2 2" xfId="14768"/>
    <cellStyle name="常规 2 4 3 2 2 3 6" xfId="14769"/>
    <cellStyle name="常规 2 2 2 2 2 4 5 3" xfId="14770"/>
    <cellStyle name="常规 2 4 2 4 2 4 2" xfId="14771"/>
    <cellStyle name="常规 2 2 2 2 2 4 6" xfId="14772"/>
    <cellStyle name="常规 2 4 2 4 2 4 2 2" xfId="14773"/>
    <cellStyle name="常规 2 2 2 2 2 4 6 2" xfId="14774"/>
    <cellStyle name="常规 2 4 2 4 2 4 3" xfId="14775"/>
    <cellStyle name="常规 2 2 2 2 2 4 7" xfId="14776"/>
    <cellStyle name="常规 2 2 2 2 2 5" xfId="14777"/>
    <cellStyle name="常规 6 9 11" xfId="14778"/>
    <cellStyle name="常规 2 2 2 2 2 5 2" xfId="14779"/>
    <cellStyle name="常规 2 2 2 2 2 5 2 2" xfId="14780"/>
    <cellStyle name="常规 8 2 2 7 2" xfId="14781"/>
    <cellStyle name="常规 5 3 2 4 4 3" xfId="14782"/>
    <cellStyle name="常规 29 2 3 2 3" xfId="14783"/>
    <cellStyle name="常规 34 2 3 2 3" xfId="14784"/>
    <cellStyle name="常规 2 2 2 2 2 5 2 2 2" xfId="14785"/>
    <cellStyle name="常规 2 2 2 2 2 5 2 3" xfId="14786"/>
    <cellStyle name="常规 2 2 2 2 2 5 3" xfId="14787"/>
    <cellStyle name="常规 2 2 2 2 2 5 3 2" xfId="14788"/>
    <cellStyle name="常规 2 2 2 2 2 5 3 2 2" xfId="14789"/>
    <cellStyle name="常规 2 2 2 2 2 5 3 3" xfId="14790"/>
    <cellStyle name="常规 3 3 3 3 2 3 2" xfId="14791"/>
    <cellStyle name="常规 2 2 2 2 2 5 4" xfId="14792"/>
    <cellStyle name="常规 3 3 3 3 2 3 2 2" xfId="14793"/>
    <cellStyle name="常规 2 2 2 2 2 5 4 2" xfId="14794"/>
    <cellStyle name="常规 6 3 3 2 2 2 2 3" xfId="14795"/>
    <cellStyle name="常规 2 2 2 2 2 5 4 2 2" xfId="14796"/>
    <cellStyle name="常规 2 2 2 2 2 5 4 3" xfId="14797"/>
    <cellStyle name="常规 2 6 3 4 3 2 2" xfId="14798"/>
    <cellStyle name="常规 2 2 3 2 2 2 3 2 2 2" xfId="14799"/>
    <cellStyle name="常规 2 2 2 2 2 5 5 2" xfId="14800"/>
    <cellStyle name="常规 6 3 3 2 2 3 2 3" xfId="14801"/>
    <cellStyle name="常规 2 2 2 2 2 5 5 2 2" xfId="14802"/>
    <cellStyle name="常规 2 2 2 2 2 5 5 3" xfId="14803"/>
    <cellStyle name="常规 2 4 2 4 2 5 2 2" xfId="14804"/>
    <cellStyle name="常规 2 2 2 2 2 5 6 2" xfId="14805"/>
    <cellStyle name="常规 2 4 2 4 2 5 3" xfId="14806"/>
    <cellStyle name="常规 2 2 2 2 2 5 7" xfId="14807"/>
    <cellStyle name="常规 7 2 2 2 2 3 4 2" xfId="14808"/>
    <cellStyle name="常规 4 2 4 2 2 2" xfId="14809"/>
    <cellStyle name="常规 2 2 2 2 2 6" xfId="14810"/>
    <cellStyle name="常规 4 2 4 2 2 2 2" xfId="14811"/>
    <cellStyle name="常规 2 2 2 2 2 6 2" xfId="14812"/>
    <cellStyle name="常规 4 2 4 2 2 2 2 2" xfId="14813"/>
    <cellStyle name="常规 2 2 2 2 2 6 2 2" xfId="14814"/>
    <cellStyle name="常规 4 2 4 2 2 2 3" xfId="14815"/>
    <cellStyle name="常规 2 2 2 2 2 6 3" xfId="14816"/>
    <cellStyle name="常规 4 2 4 2 2 3" xfId="14817"/>
    <cellStyle name="常规 2 2 2 2 2 7" xfId="14818"/>
    <cellStyle name="常规 4 2 4 2 2 3 2" xfId="14819"/>
    <cellStyle name="常规 2 2 2 2 2 7 2" xfId="14820"/>
    <cellStyle name="常规 5 2 5 2 2 5" xfId="14821"/>
    <cellStyle name="常规 4 2 4 2 2 3 2 2" xfId="14822"/>
    <cellStyle name="常规 2 2 2 2 2 7 2 2" xfId="14823"/>
    <cellStyle name="常规 2 2 2 2 2 7 3" xfId="14824"/>
    <cellStyle name="常规 7 2 4 3 3 5 2 2" xfId="14825"/>
    <cellStyle name="常规 4 2 4 2 2 3 3" xfId="14826"/>
    <cellStyle name="常规 4 2 4 2 2 4" xfId="14827"/>
    <cellStyle name="常规 2 2 2 2 2 8" xfId="14828"/>
    <cellStyle name="常规 4 2 4 2 2 4 2" xfId="14829"/>
    <cellStyle name="常规 2 2 2 2 2 8 2" xfId="14830"/>
    <cellStyle name="常规 6 13" xfId="14831"/>
    <cellStyle name="常规 4 2 4 2 2 4 2 2" xfId="14832"/>
    <cellStyle name="常规 2 2 2 2 2 8 2 2" xfId="14833"/>
    <cellStyle name="常规 4 2 4 2 2 4 3" xfId="14834"/>
    <cellStyle name="常规 2 2 2 2 2 8 3" xfId="14835"/>
    <cellStyle name="常规 6 9 2 2 4 2 2" xfId="14836"/>
    <cellStyle name="常规 4 2 4 2 2 5" xfId="14837"/>
    <cellStyle name="常规 2 2 2 2 2 9" xfId="14838"/>
    <cellStyle name="常规 4 2 4 2 2 5 2" xfId="14839"/>
    <cellStyle name="常规 2 2 2 2 2 9 2" xfId="14840"/>
    <cellStyle name="常规 5 2 5 2 3 2" xfId="14841"/>
    <cellStyle name="常规 2 2 2 2 3" xfId="14842"/>
    <cellStyle name="常规 3 2 3 2 3 6" xfId="14843"/>
    <cellStyle name="常规 5 2 5 2 3 2 2" xfId="14844"/>
    <cellStyle name="常规 2 2 2 2 3 2" xfId="14845"/>
    <cellStyle name="常规 3 2 3 2 3 6 2" xfId="14846"/>
    <cellStyle name="常规 8 4 3 4 2" xfId="14847"/>
    <cellStyle name="常规 2 3 3 7 6" xfId="14848"/>
    <cellStyle name="常规 29 8 2" xfId="14849"/>
    <cellStyle name="常规 34 8 2" xfId="14850"/>
    <cellStyle name="常规 3 2 3 3 4 4 2" xfId="14851"/>
    <cellStyle name="常规 8 5 4 2 2" xfId="14852"/>
    <cellStyle name="常规 2 2 2 2 3 2 2 2 2 2" xfId="14853"/>
    <cellStyle name="常规 2 4 4 5 6" xfId="14854"/>
    <cellStyle name="常规 29 9" xfId="14855"/>
    <cellStyle name="常规 34 9" xfId="14856"/>
    <cellStyle name="常规 2 2 3 3 2" xfId="14857"/>
    <cellStyle name="常规 3 2 3 3 4 5" xfId="14858"/>
    <cellStyle name="常规 8 5 4 3" xfId="14859"/>
    <cellStyle name="常规 2 2 2 2 3 2 2 2 3" xfId="14860"/>
    <cellStyle name="常规 35 8 2" xfId="14861"/>
    <cellStyle name="常规 40 8 2" xfId="14862"/>
    <cellStyle name="常规 8 5 5 2 2" xfId="14863"/>
    <cellStyle name="常规 2 2 2 2 3 2 2 3 2 2" xfId="14864"/>
    <cellStyle name="常规 35 9" xfId="14865"/>
    <cellStyle name="常规 40 9" xfId="14866"/>
    <cellStyle name="常规 2 2 3 4 2" xfId="14867"/>
    <cellStyle name="常规 8 5 5 3" xfId="14868"/>
    <cellStyle name="常规 2 2 2 2 3 2 2 3 3" xfId="14869"/>
    <cellStyle name="常规 36 8 2" xfId="14870"/>
    <cellStyle name="常规 41 8 2" xfId="14871"/>
    <cellStyle name="常规 8 5 6 2 2" xfId="14872"/>
    <cellStyle name="常规 2 2 2 2 3 2 2 4 2 2" xfId="14873"/>
    <cellStyle name="常规 36 9" xfId="14874"/>
    <cellStyle name="常规 41 9" xfId="14875"/>
    <cellStyle name="常规 2 2 3 5 2" xfId="14876"/>
    <cellStyle name="常规 8 5 6 3" xfId="14877"/>
    <cellStyle name="常规 2 2 2 2 3 2 2 4 3" xfId="14878"/>
    <cellStyle name="常规 8 5 7" xfId="14879"/>
    <cellStyle name="常规 2 2 2 2 3 2 2 5" xfId="14880"/>
    <cellStyle name="常规 37 8 2" xfId="14881"/>
    <cellStyle name="常规 42 8 2" xfId="14882"/>
    <cellStyle name="常规 8 5 7 2 2" xfId="14883"/>
    <cellStyle name="常规 2 2 2 2 3 2 2 5 2 2" xfId="14884"/>
    <cellStyle name="常规 37 9" xfId="14885"/>
    <cellStyle name="常规 42 9" xfId="14886"/>
    <cellStyle name="常规 2 2 3 6 2" xfId="14887"/>
    <cellStyle name="常规 8 5 7 3" xfId="14888"/>
    <cellStyle name="常规 2 2 2 2 3 2 2 5 3" xfId="14889"/>
    <cellStyle name="常规 8 6 4 2 2" xfId="14890"/>
    <cellStyle name="常规 2 2 2 2 3 2 3 2 2 2" xfId="14891"/>
    <cellStyle name="常规 2 2 4 3 2" xfId="14892"/>
    <cellStyle name="计算 2 5 2 2 2" xfId="14893"/>
    <cellStyle name="常规 8 6 4 3" xfId="14894"/>
    <cellStyle name="常规 2 2 2 2 3 2 3 2 3" xfId="14895"/>
    <cellStyle name="常规 8 6 5 2 2" xfId="14896"/>
    <cellStyle name="常规 2 2 2 2 3 2 3 3 2 2" xfId="14897"/>
    <cellStyle name="常规 2 2 4 4 2" xfId="14898"/>
    <cellStyle name="常规 8 6 5 3" xfId="14899"/>
    <cellStyle name="常规 2 2 2 2 3 2 3 3 3" xfId="14900"/>
    <cellStyle name="常规 8 6 6 2 2" xfId="14901"/>
    <cellStyle name="常规 2 2 2 2 3 2 3 4 2 2" xfId="14902"/>
    <cellStyle name="常规 2 2 4 5 2" xfId="14903"/>
    <cellStyle name="常规 8 6 6 3" xfId="14904"/>
    <cellStyle name="常规 2 2 2 2 3 2 3 4 3" xfId="14905"/>
    <cellStyle name="常规 8 6 7" xfId="14906"/>
    <cellStyle name="常规 2 2 2 2 3 2 3 5" xfId="14907"/>
    <cellStyle name="常规 8 7 4 2" xfId="14908"/>
    <cellStyle name="常规 2 2 2 2 3 2 4 2 2" xfId="14909"/>
    <cellStyle name="常规 6 3 2 10" xfId="14910"/>
    <cellStyle name="常规 8 7 5" xfId="14911"/>
    <cellStyle name="常规 2 2 2 2 3 2 4 3" xfId="14912"/>
    <cellStyle name="常规 8 8 4 2" xfId="14913"/>
    <cellStyle name="常规 2 2 2 2 3 2 5 2 2" xfId="14914"/>
    <cellStyle name="常规 8 8 5" xfId="14915"/>
    <cellStyle name="常规 2 2 2 2 3 2 5 3" xfId="14916"/>
    <cellStyle name="常规 2 2 2 2 3 2 6 2 2" xfId="14917"/>
    <cellStyle name="常规 2 2 2 2 3 2 6 3" xfId="14918"/>
    <cellStyle name="常规 2 2 2 2 3 2 7 2" xfId="14919"/>
    <cellStyle name="常规 2 2 2 2 3 2 8" xfId="14920"/>
    <cellStyle name="常规 5 2 5 2 3 2 3" xfId="14921"/>
    <cellStyle name="常规 8 4 3 4 3" xfId="14922"/>
    <cellStyle name="常规 2 3 3 7 7" xfId="14923"/>
    <cellStyle name="常规 2 2 2 2 3 3" xfId="14924"/>
    <cellStyle name="常规 9 6 4 2" xfId="14925"/>
    <cellStyle name="常规 2 2 2 2 3 3 3 2 2" xfId="14926"/>
    <cellStyle name="常规 9 6 5" xfId="14927"/>
    <cellStyle name="常规 2 2 2 2 3 3 3 3" xfId="14928"/>
    <cellStyle name="常规 9 7 4 2" xfId="14929"/>
    <cellStyle name="常规 2 2 2 2 3 3 4 2 2" xfId="14930"/>
    <cellStyle name="常规 9 7 5" xfId="14931"/>
    <cellStyle name="常规 2 2 2 2 3 3 4 3" xfId="14932"/>
    <cellStyle name="常规 6 9" xfId="14933"/>
    <cellStyle name="常规 9 8 4 2" xfId="14934"/>
    <cellStyle name="常规 2 2 2 2 3 3 5 2 2" xfId="14935"/>
    <cellStyle name="常规 9 8 5" xfId="14936"/>
    <cellStyle name="常规 2 2 2 2 3 3 5 3" xfId="14937"/>
    <cellStyle name="常规 9 9 4" xfId="14938"/>
    <cellStyle name="常规 2 2 2 2 3 3 6 2" xfId="14939"/>
    <cellStyle name="常规 2 2 2 2 3 3 7" xfId="14940"/>
    <cellStyle name="常规 2 3 3 7 8" xfId="14941"/>
    <cellStyle name="常规 2 2 2 2 3 4" xfId="14942"/>
    <cellStyle name="常规 2 2 2 2 3 4 2 2 2" xfId="14943"/>
    <cellStyle name="常规 3 2 2 2 2 2 2 4 2" xfId="14944"/>
    <cellStyle name="常规 2 2 2 2 3 4 2 3" xfId="14945"/>
    <cellStyle name="常规 3 2 2 2 2 2 2 5" xfId="14946"/>
    <cellStyle name="常规 3 3 3 3 3 2 2" xfId="14947"/>
    <cellStyle name="常规 2 2 2 2 3 4 4" xfId="14948"/>
    <cellStyle name="常规 2 4 3 3 2 2 5 2" xfId="14949"/>
    <cellStyle name="常规 2 2 2 2 3 4 4 2 2" xfId="14950"/>
    <cellStyle name="常规 3 3 3 3 3 2 3" xfId="14951"/>
    <cellStyle name="常规 2 2 2 2 3 4 5" xfId="14952"/>
    <cellStyle name="常规 2 4 2 4 3 4 2" xfId="14953"/>
    <cellStyle name="常规 2 2 2 2 3 4 6" xfId="14954"/>
    <cellStyle name="常规 2 2 2 2 3 4 7" xfId="14955"/>
    <cellStyle name="常规 2 3 3 7 9" xfId="14956"/>
    <cellStyle name="常规 2 2 2 2 3 5" xfId="14957"/>
    <cellStyle name="常规 4 2 4 2 3 2" xfId="14958"/>
    <cellStyle name="常规 2 2 2 2 3 6" xfId="14959"/>
    <cellStyle name="常规 4 2 4 2 3 2 2" xfId="14960"/>
    <cellStyle name="常规 2 2 2 2 3 6 2" xfId="14961"/>
    <cellStyle name="常规 4 2 4 2 3 2 2 2" xfId="14962"/>
    <cellStyle name="常规 2 2 2 2 3 6 2 2" xfId="14963"/>
    <cellStyle name="常规 4 2 4 2 3 2 3" xfId="14964"/>
    <cellStyle name="常规 2 2 2 2 3 6 3" xfId="14965"/>
    <cellStyle name="常规 4 2 4 2 3 3" xfId="14966"/>
    <cellStyle name="常规 2 2 2 2 3 7" xfId="14967"/>
    <cellStyle name="常规 4 2 4 2 3 3 2" xfId="14968"/>
    <cellStyle name="常规 2 2 2 2 3 7 2" xfId="14969"/>
    <cellStyle name="常规 4 2 4 2 3 3 2 2" xfId="14970"/>
    <cellStyle name="好 2 7 4" xfId="14971"/>
    <cellStyle name="常规 2 2 2 2 3 7 2 2" xfId="14972"/>
    <cellStyle name="常规 4 2 4 2 3 3 3" xfId="14973"/>
    <cellStyle name="常规 2 2 2 2 3 7 3" xfId="14974"/>
    <cellStyle name="常规 4 2 4 2 3 4" xfId="14975"/>
    <cellStyle name="常规 2 2 2 2 3 8" xfId="14976"/>
    <cellStyle name="常规 4 2 4 2 3 4 2" xfId="14977"/>
    <cellStyle name="常规 2 2 2 2 3 8 2" xfId="14978"/>
    <cellStyle name="常规 4 2 4 2 3 5" xfId="14979"/>
    <cellStyle name="常规 2 2 2 2 3 9" xfId="14980"/>
    <cellStyle name="常规 5 2 5 2 3 3" xfId="14981"/>
    <cellStyle name="常规 2 2 2 2 4" xfId="14982"/>
    <cellStyle name="常规 3 2 3 2 3 7" xfId="14983"/>
    <cellStyle name="常规 5 2 5 2 3 3 2" xfId="14984"/>
    <cellStyle name="常规 2 2 2 2 4 2" xfId="14985"/>
    <cellStyle name="常规 5 2 5 2 3 3 3" xfId="14986"/>
    <cellStyle name="常规 2 2 2 2 4 3" xfId="14987"/>
    <cellStyle name="常规 23 6 2 2" xfId="14988"/>
    <cellStyle name="常规 2 2 2 2 4 3 4 2 2" xfId="14989"/>
    <cellStyle name="常规 23 6 3" xfId="14990"/>
    <cellStyle name="常规 2 2 2 2 4 3 4 3" xfId="14991"/>
    <cellStyle name="常规 2 2 2 2 4 4" xfId="14992"/>
    <cellStyle name="常规 2 2 2 2 4 5" xfId="14993"/>
    <cellStyle name="常规 4 2 4 2 4 2" xfId="14994"/>
    <cellStyle name="常规 2 2 2 2 4 6" xfId="14995"/>
    <cellStyle name="常规 4 2 4 2 4 2 2" xfId="14996"/>
    <cellStyle name="常规 26 4" xfId="14997"/>
    <cellStyle name="常规 31 4" xfId="14998"/>
    <cellStyle name="常规 2 2 2 2 4 6 2" xfId="14999"/>
    <cellStyle name="常规 26 4 2" xfId="15000"/>
    <cellStyle name="常规 31 4 2" xfId="15001"/>
    <cellStyle name="常规 2 2 2 2 4 6 2 2" xfId="15002"/>
    <cellStyle name="常规 26 5" xfId="15003"/>
    <cellStyle name="常规 31 5" xfId="15004"/>
    <cellStyle name="常规 2 2 2 2 4 6 3" xfId="15005"/>
    <cellStyle name="常规 4 2 4 2 4 3" xfId="15006"/>
    <cellStyle name="常规 2 2 2 2 4 7" xfId="15007"/>
    <cellStyle name="常规 27 4" xfId="15008"/>
    <cellStyle name="常规 32 4" xfId="15009"/>
    <cellStyle name="常规 2 2 2 2 4 7 2" xfId="15010"/>
    <cellStyle name="常规 5 2 5 2 3 4" xfId="15011"/>
    <cellStyle name="常规 2 2 2 2 5" xfId="15012"/>
    <cellStyle name="常规 5 2 5 2 3 4 2" xfId="15013"/>
    <cellStyle name="常规 2 2 2 2 5 2" xfId="15014"/>
    <cellStyle name="常规 2 2 2 2 5 3" xfId="15015"/>
    <cellStyle name="常规 57 2 3 2 2" xfId="15016"/>
    <cellStyle name="常规 2 2 2 2 5 4" xfId="15017"/>
    <cellStyle name="常规 57 2 3 2 3" xfId="15018"/>
    <cellStyle name="常规 2 2 2 2 5 5" xfId="15019"/>
    <cellStyle name="常规 2 2 2 2 5 5 2" xfId="15020"/>
    <cellStyle name="常规 2 2 2 2 5 5 2 2" xfId="15021"/>
    <cellStyle name="常规 2 2 2 2 5 5 3" xfId="15022"/>
    <cellStyle name="常规 4 2 4 2 5 2" xfId="15023"/>
    <cellStyle name="常规 2 2 2 2 5 6" xfId="15024"/>
    <cellStyle name="常规 2 8 3 2 2 2" xfId="15025"/>
    <cellStyle name="常规 4 2 4 2 5 2 2" xfId="15026"/>
    <cellStyle name="常规 2 2 2 2 5 6 2" xfId="15027"/>
    <cellStyle name="常规 4 2 4 2 5 3" xfId="15028"/>
    <cellStyle name="常规 2 2 2 2 5 7" xfId="15029"/>
    <cellStyle name="常规 2 8 3 2 2 3" xfId="15030"/>
    <cellStyle name="常规 5 2 5 2 3 5" xfId="15031"/>
    <cellStyle name="常规 2 2 2 2 6" xfId="15032"/>
    <cellStyle name="常规 2 2 2 2 6 2" xfId="15033"/>
    <cellStyle name="常规 2 2 2 2 6 2 2 2" xfId="15034"/>
    <cellStyle name="常规 2 2 2 2 6 2 3" xfId="15035"/>
    <cellStyle name="常规 2 2 2 2 6 3 2 2" xfId="15036"/>
    <cellStyle name="常规 2 2 2 2 6 3 3" xfId="15037"/>
    <cellStyle name="常规 6 10 3 2 2" xfId="15038"/>
    <cellStyle name="常规 57 2 3 3 2" xfId="15039"/>
    <cellStyle name="常规 2 2 2 2 6 4" xfId="15040"/>
    <cellStyle name="常规 6 10 3 2 2 2" xfId="15041"/>
    <cellStyle name="常规 57 2 3 3 2 2" xfId="15042"/>
    <cellStyle name="常规 2 2 2 2 6 4 2" xfId="15043"/>
    <cellStyle name="常规 6 10 3 2 2 2 2" xfId="15044"/>
    <cellStyle name="常规 2 3 3 11" xfId="15045"/>
    <cellStyle name="常规 2 2 2 2 6 4 2 2" xfId="15046"/>
    <cellStyle name="常规 6 10 3 2 2 3" xfId="15047"/>
    <cellStyle name="常规 2 2 2 2 6 4 3" xfId="15048"/>
    <cellStyle name="常规 6 10 3 2 3" xfId="15049"/>
    <cellStyle name="常规 57 2 3 3 3" xfId="15050"/>
    <cellStyle name="常规 2 2 2 2 6 5" xfId="15051"/>
    <cellStyle name="常规 6 10 3 2 3 2" xfId="15052"/>
    <cellStyle name="常规 2 2 2 2 6 5 2" xfId="15053"/>
    <cellStyle name="常规 6 10 3 2 3 2 2" xfId="15054"/>
    <cellStyle name="常规 2 2 2 2 6 5 2 2" xfId="15055"/>
    <cellStyle name="常规 6 10 3 2 3 3" xfId="15056"/>
    <cellStyle name="常规 2 2 2 2 6 5 3" xfId="15057"/>
    <cellStyle name="常规 6 10 3 2 4" xfId="15058"/>
    <cellStyle name="常规 4 2 4 2 6 2" xfId="15059"/>
    <cellStyle name="常规 2 2 2 2 6 6" xfId="15060"/>
    <cellStyle name="常规 6 10 3 2 4 2" xfId="15061"/>
    <cellStyle name="常规 4 2 4 2 6 2 2" xfId="15062"/>
    <cellStyle name="常规 2 2 2 2 6 6 2" xfId="15063"/>
    <cellStyle name="强调文字颜色 2 2" xfId="15064"/>
    <cellStyle name="常规 6 10 3 2 5" xfId="15065"/>
    <cellStyle name="常规 4 2 4 2 6 3" xfId="15066"/>
    <cellStyle name="常规 3 2 2 6 4 2 2" xfId="15067"/>
    <cellStyle name="常规 2 2 2 2 6 7" xfId="15068"/>
    <cellStyle name="常规 2 2 2 2 7" xfId="15069"/>
    <cellStyle name="常规 2 2 2 2 7 2" xfId="15070"/>
    <cellStyle name="常规 2 2 2 2 7 2 2" xfId="15071"/>
    <cellStyle name="常规 2 2 2 2 7 3" xfId="15072"/>
    <cellStyle name="常规 2 3 2 2 2 3 2" xfId="15073"/>
    <cellStyle name="常规 2 2 2 2 8" xfId="15074"/>
    <cellStyle name="常规 2 3 2 2 2 3 2 2" xfId="15075"/>
    <cellStyle name="常规 2 2 2 2 8 2" xfId="15076"/>
    <cellStyle name="常规 2 3 2 2 2 3 2 2 2" xfId="15077"/>
    <cellStyle name="常规 2 2 2 2 8 2 2" xfId="15078"/>
    <cellStyle name="常规 2 3 2 2 2 3 2 3" xfId="15079"/>
    <cellStyle name="常规 2 2 2 2 8 3" xfId="15080"/>
    <cellStyle name="常规 2 3 2 2 2 3 3" xfId="15081"/>
    <cellStyle name="常规 2 2 2 2 9" xfId="15082"/>
    <cellStyle name="常规 2 3 2 2 2 3 3 2" xfId="15083"/>
    <cellStyle name="常规 2 2 2 2 9 2" xfId="15084"/>
    <cellStyle name="常规 2 3 2 2 2 3 3 2 2" xfId="15085"/>
    <cellStyle name="常规 2 2 2 2 9 2 2" xfId="15086"/>
    <cellStyle name="常规 2 3 2 2 2 3 3 3" xfId="15087"/>
    <cellStyle name="常规 2 2 2 2 9 3" xfId="15088"/>
    <cellStyle name="常规 2 2 2 3" xfId="15089"/>
    <cellStyle name="常规 2 2 2 3 10" xfId="15090"/>
    <cellStyle name="常规 2 2 2 3 10 2" xfId="15091"/>
    <cellStyle name="常规 6 6 4 2 3 4 2" xfId="15092"/>
    <cellStyle name="常规 2 2 2 3 11" xfId="15093"/>
    <cellStyle name="常规 2 2 2 3 2 2" xfId="15094"/>
    <cellStyle name="常规 3 2 3 2 4 5 2" xfId="15095"/>
    <cellStyle name="常规 8 4 4 3 2" xfId="15096"/>
    <cellStyle name="常规 2 3 4 6 6" xfId="15097"/>
    <cellStyle name="常规 6 4 2 3 2 6" xfId="15098"/>
    <cellStyle name="常规 2 2 2 3 2 2 2" xfId="15099"/>
    <cellStyle name="常规 3 2 3 2 4 5 2 2" xfId="15100"/>
    <cellStyle name="常规 8 4 4 3 2 2" xfId="15101"/>
    <cellStyle name="常规 2 3 4 6 6 2" xfId="15102"/>
    <cellStyle name="常规 6 4 2 3 2 6 2" xfId="15103"/>
    <cellStyle name="常规 2 3 4 6 6 2 2" xfId="15104"/>
    <cellStyle name="常规 2 2 2 3 2 2 2 2" xfId="15105"/>
    <cellStyle name="常规 6 4 2 3 2 6 2 2" xfId="15106"/>
    <cellStyle name="常规 45 3 4 3" xfId="15107"/>
    <cellStyle name="常规 50 3 4 3" xfId="15108"/>
    <cellStyle name="常规 2 2 2 3 2 2 2 2 2" xfId="15109"/>
    <cellStyle name="常规 2 2 2 3 2 2 2 2 2 2" xfId="15110"/>
    <cellStyle name="常规 6 4 2 3 2 6 3" xfId="15111"/>
    <cellStyle name="常规 2 2 2 3 2 2 2 3" xfId="15112"/>
    <cellStyle name="常规 2 2 2 3 2 2 2 3 2" xfId="15113"/>
    <cellStyle name="常规 2 2 2 3 2 2 2 3 2 2" xfId="15114"/>
    <cellStyle name="常规 2 2 2 3 2 2 2 4" xfId="15115"/>
    <cellStyle name="常规 2 2 2 3 2 2 2 4 2" xfId="15116"/>
    <cellStyle name="常规 2 2 2 3 2 2 2 4 2 2" xfId="15117"/>
    <cellStyle name="常规 2 2 2 3 2 2 2 5" xfId="15118"/>
    <cellStyle name="常规 30 13 2" xfId="15119"/>
    <cellStyle name="常规 2 2 4 3 4 2 2 2" xfId="15120"/>
    <cellStyle name="常规 2 2 2 3 2 2 2 6" xfId="15121"/>
    <cellStyle name="常规 7 10 4 2" xfId="15122"/>
    <cellStyle name="常规 30 13 3" xfId="15123"/>
    <cellStyle name="常规 2 2 2 3 2 2 2 7" xfId="15124"/>
    <cellStyle name="常规 6 4 2 3 2 7" xfId="15125"/>
    <cellStyle name="常规 2 3 4 6 6 3" xfId="15126"/>
    <cellStyle name="常规 2 2 2 3 2 2 3" xfId="15127"/>
    <cellStyle name="常规 6 4 2 3 2 7 2" xfId="15128"/>
    <cellStyle name="常规 2 2 2 3 2 2 3 2" xfId="15129"/>
    <cellStyle name="常规 45 4 4 3" xfId="15130"/>
    <cellStyle name="常规 50 4 4 3" xfId="15131"/>
    <cellStyle name="常规 2 2 2 3 2 2 3 2 2" xfId="15132"/>
    <cellStyle name="常规 2 2 2 3 2 2 3 2 3" xfId="15133"/>
    <cellStyle name="常规 6 2 4 2 2 3 2" xfId="15134"/>
    <cellStyle name="常规 4 2 2 2 2 7 2" xfId="15135"/>
    <cellStyle name="常规 2 2 2 3 2 2 3 3" xfId="15136"/>
    <cellStyle name="常规 2 2 2 3 2 2 3 4" xfId="15137"/>
    <cellStyle name="常规 2 2 2 3 2 2 3 5" xfId="15138"/>
    <cellStyle name="常规 5 5 2 2 4 2 2" xfId="15139"/>
    <cellStyle name="常规 30 14 2" xfId="15140"/>
    <cellStyle name="常规 2 2 2 3 2 2 3 6" xfId="15141"/>
    <cellStyle name="常规 6 4 2 3 2 8" xfId="15142"/>
    <cellStyle name="常规 2 2 2 3 2 2 4" xfId="15143"/>
    <cellStyle name="常规 2 2 2 3 2 2 4 2" xfId="15144"/>
    <cellStyle name="常规 2 2 2 3 2 2 4 2 2" xfId="15145"/>
    <cellStyle name="常规 2 2 2 3 2 2 4 3" xfId="15146"/>
    <cellStyle name="常规 2 2 2 3 2 2 5" xfId="15147"/>
    <cellStyle name="常规 2 2 2 3 2 2 5 2 2" xfId="15148"/>
    <cellStyle name="常规 2 2 2 3 2 2 5 3" xfId="15149"/>
    <cellStyle name="常规 2 4 2 5 2 2 2" xfId="15150"/>
    <cellStyle name="常规 2 2 2 3 2 2 6" xfId="15151"/>
    <cellStyle name="常规 2 2 2 3 2 2 6 2 2" xfId="15152"/>
    <cellStyle name="常规 2 2 2 3 2 2 6 3" xfId="15153"/>
    <cellStyle name="常规 2 2 2 3 2 2 7" xfId="15154"/>
    <cellStyle name="常规 2 2 2 3 2 2 7 2" xfId="15155"/>
    <cellStyle name="常规 2 2 2 3 2 2 8" xfId="15156"/>
    <cellStyle name="常规 2 2 2 3 2 3" xfId="15157"/>
    <cellStyle name="常规 3 2 3 2 4 5 3" xfId="15158"/>
    <cellStyle name="常规 8 4 4 3 3" xfId="15159"/>
    <cellStyle name="常规 2 3 4 6 7" xfId="15160"/>
    <cellStyle name="常规 6 4 2 3 3 6" xfId="15161"/>
    <cellStyle name="常规 2 3 4 6 7 2" xfId="15162"/>
    <cellStyle name="常规 2 2 2 3 2 3 2" xfId="15163"/>
    <cellStyle name="常规 2 3 4 6 7 2 2" xfId="15164"/>
    <cellStyle name="常规 2 2 2 3 2 3 2 2" xfId="15165"/>
    <cellStyle name="常规 46 3 4 3" xfId="15166"/>
    <cellStyle name="常规 51 3 4 3" xfId="15167"/>
    <cellStyle name="常规 2 2 2 3 2 3 2 2 2" xfId="15168"/>
    <cellStyle name="常规 2 2 2 3 2 3 2 3" xfId="15169"/>
    <cellStyle name="常规 2 3 4 6 7 3" xfId="15170"/>
    <cellStyle name="常规 2 2 2 3 2 3 3" xfId="15171"/>
    <cellStyle name="常规 2 2 2 3 2 3 3 2" xfId="15172"/>
    <cellStyle name="常规 46 4 4 3" xfId="15173"/>
    <cellStyle name="常规 51 4 4 3" xfId="15174"/>
    <cellStyle name="常规 2 2 2 3 2 3 3 2 2" xfId="15175"/>
    <cellStyle name="常规 2 2 2 3 2 3 3 3" xfId="15176"/>
    <cellStyle name="常规 2 2 2 3 2 3 4" xfId="15177"/>
    <cellStyle name="常规 2 2 2 3 2 3 4 2" xfId="15178"/>
    <cellStyle name="常规 2 2 2 3 2 3 4 2 2" xfId="15179"/>
    <cellStyle name="常规 2 2 2 3 2 3 4 3" xfId="15180"/>
    <cellStyle name="常规 2 2 2 3 2 3 5" xfId="15181"/>
    <cellStyle name="常规 2 2 2 3 2 3 5 2" xfId="15182"/>
    <cellStyle name="常规 2 2 2 3 2 3 5 2 2" xfId="15183"/>
    <cellStyle name="常规 2 2 2 3 2 3 5 3" xfId="15184"/>
    <cellStyle name="常规 2 2 2 3 2 3 6" xfId="15185"/>
    <cellStyle name="常规 2 2 2 3 2 3 6 2" xfId="15186"/>
    <cellStyle name="常规 2 2 2 3 2 3 7" xfId="15187"/>
    <cellStyle name="常规 2 3 4 6 8" xfId="15188"/>
    <cellStyle name="常规 2 2 2 3 2 4" xfId="15189"/>
    <cellStyle name="常规 6 4 2 3 4 6" xfId="15190"/>
    <cellStyle name="常规 2 3 4 6 8 2" xfId="15191"/>
    <cellStyle name="常规 2 2 2 3 2 4 2" xfId="15192"/>
    <cellStyle name="常规 2 2 2 3 2 4 2 2" xfId="15193"/>
    <cellStyle name="常规 47 3 4 3" xfId="15194"/>
    <cellStyle name="常规 52 3 4 3" xfId="15195"/>
    <cellStyle name="常规 2 2 2 3 2 4 2 2 2" xfId="15196"/>
    <cellStyle name="常规 2 2 2 3 2 4 2 3" xfId="15197"/>
    <cellStyle name="常规 2 2 2 3 2 4 3" xfId="15198"/>
    <cellStyle name="常规 2 2 2 3 2 4 3 2" xfId="15199"/>
    <cellStyle name="常规 47 4 4 3" xfId="15200"/>
    <cellStyle name="常规 52 4 4 3" xfId="15201"/>
    <cellStyle name="常规 2 2 2 3 2 4 3 2 2" xfId="15202"/>
    <cellStyle name="常规 2 2 2 3 2 4 3 3" xfId="15203"/>
    <cellStyle name="常规 3 3 3 4 2 2 2" xfId="15204"/>
    <cellStyle name="常规 2 2 2 3 2 4 4" xfId="15205"/>
    <cellStyle name="常规 2 2 2 3 2 4 4 2" xfId="15206"/>
    <cellStyle name="常规 2 2 2 3 2 4 4 2 2" xfId="15207"/>
    <cellStyle name="常规 2 2 2 3 2 4 4 3" xfId="15208"/>
    <cellStyle name="常规 2 2 2 3 2 4 5" xfId="15209"/>
    <cellStyle name="常规 2 2 2 3 2 4 5 2" xfId="15210"/>
    <cellStyle name="常规 27 3 2 2 5 3" xfId="15211"/>
    <cellStyle name="常规 2 2 2 3 2 4 5 2 2" xfId="15212"/>
    <cellStyle name="常规 2 2 2 3 2 4 5 3" xfId="15213"/>
    <cellStyle name="常规 2 2 2 3 2 4 6" xfId="15214"/>
    <cellStyle name="常规 2 2 2 3 2 4 6 2" xfId="15215"/>
    <cellStyle name="常规 2 2 2 3 2 4 7" xfId="15216"/>
    <cellStyle name="常规 6 3 2 2 9 2" xfId="15217"/>
    <cellStyle name="常规 2 3 4 6 9" xfId="15218"/>
    <cellStyle name="常规 2 2 2 3 2 5" xfId="15219"/>
    <cellStyle name="常规 2 2 2 3 2 5 2" xfId="15220"/>
    <cellStyle name="常规 2 2 2 3 2 5 2 2" xfId="15221"/>
    <cellStyle name="常规 2 2 2 3 2 5 3" xfId="15222"/>
    <cellStyle name="常规 4 2 4 3 2 2" xfId="15223"/>
    <cellStyle name="常规 2 2 2 3 2 6" xfId="15224"/>
    <cellStyle name="常规 4 2 4 3 2 2 2" xfId="15225"/>
    <cellStyle name="常规 2 2 2 3 2 6 2" xfId="15226"/>
    <cellStyle name="常规 2 2 2 3 2 6 2 2" xfId="15227"/>
    <cellStyle name="常规 2 2 2 3 2 6 3" xfId="15228"/>
    <cellStyle name="常规 4 2 4 3 2 3" xfId="15229"/>
    <cellStyle name="常规 2 2 2 3 2 7" xfId="15230"/>
    <cellStyle name="常规 2 2 2 3 2 7 2" xfId="15231"/>
    <cellStyle name="常规 2 2 2 3 2 7 2 2" xfId="15232"/>
    <cellStyle name="常规 2 2 2 3 2 7 3" xfId="15233"/>
    <cellStyle name="常规 2 2 2 3 2 8" xfId="15234"/>
    <cellStyle name="常规 2 2 2 3 2 8 2" xfId="15235"/>
    <cellStyle name="常规 6 9 3 2 6 2" xfId="15236"/>
    <cellStyle name="常规 7 3 3 3 3 4 2 3" xfId="15237"/>
    <cellStyle name="常规 6 9 2 2 5 2 2" xfId="15238"/>
    <cellStyle name="常规 2 2 2 3 2 9" xfId="15239"/>
    <cellStyle name="常规 5 2 5 2 4 2" xfId="15240"/>
    <cellStyle name="常规 2 2 2 3 3" xfId="15241"/>
    <cellStyle name="常规 3 2 3 2 4 6" xfId="15242"/>
    <cellStyle name="常规 2 4 3 2 5 2 2" xfId="15243"/>
    <cellStyle name="常规 5 2 5 2 4 2 2" xfId="15244"/>
    <cellStyle name="常规 2 2 2 3 3 2" xfId="15245"/>
    <cellStyle name="常规 3 2 3 2 4 6 2" xfId="15246"/>
    <cellStyle name="常规 2 2 2 3 3 2 2 2 2 2" xfId="15247"/>
    <cellStyle name="常规 2 2 2 3 3 2 2 2 3" xfId="15248"/>
    <cellStyle name="常规 2 2 2 3 3 2 2 3 2 2" xfId="15249"/>
    <cellStyle name="常规 2 2 2 3 3 2 2 3 3" xfId="15250"/>
    <cellStyle name="常规 2 2 2 3 3 2 2 4 2" xfId="15251"/>
    <cellStyle name="常规 2 2 2 3 3 2 2 4 2 2" xfId="15252"/>
    <cellStyle name="常规 2 2 2 3 3 2 2 4 3" xfId="15253"/>
    <cellStyle name="常规 2 2 2 3 3 2 2 5" xfId="15254"/>
    <cellStyle name="常规 2 2 2 3 3 2 2 6" xfId="15255"/>
    <cellStyle name="常规 2 2 2 3 3 2 2 7" xfId="15256"/>
    <cellStyle name="常规 2 2 2 3 3 2 3 2 2 2" xfId="15257"/>
    <cellStyle name="常规 2 2 2 3 3 2 3 2 3" xfId="15258"/>
    <cellStyle name="常规 6 2 5 2 2 3 2" xfId="15259"/>
    <cellStyle name="常规 4 2 3 2 2 7 2" xfId="15260"/>
    <cellStyle name="常规 2 2 2 3 3 2 3 3 2 2" xfId="15261"/>
    <cellStyle name="常规 2 2 2 3 3 2 3 3 3" xfId="15262"/>
    <cellStyle name="常规 6 2 5 2 2 4 2" xfId="15263"/>
    <cellStyle name="常规 2 2 2 3 3 2 3 4 2" xfId="15264"/>
    <cellStyle name="常规 2 2 2 3 3 2 3 4 2 2" xfId="15265"/>
    <cellStyle name="常规 2 2 2 3 3 2 3 4 3" xfId="15266"/>
    <cellStyle name="常规 2 2 2 3 3 2 3 5" xfId="15267"/>
    <cellStyle name="常规 36 2 2 2 2 2" xfId="15268"/>
    <cellStyle name="常规 41 2 2 2 2 2" xfId="15269"/>
    <cellStyle name="常规 2 2 2 3 3 2 3 6" xfId="15270"/>
    <cellStyle name="常规 2 2 2 3 3 2 4 2 2" xfId="15271"/>
    <cellStyle name="常规 2 2 2 3 3 2 4 3" xfId="15272"/>
    <cellStyle name="常规 2 2 2 9" xfId="15273"/>
    <cellStyle name="常规 2 2 2 3 3 2 5 2 2" xfId="15274"/>
    <cellStyle name="常规 2 2 2 3 3 2 5 3" xfId="15275"/>
    <cellStyle name="常规 2 3 2 9" xfId="15276"/>
    <cellStyle name="常规 2 2 2 3 3 2 6 2 2" xfId="15277"/>
    <cellStyle name="常规 2 2 2 3 3 2 6 3" xfId="15278"/>
    <cellStyle name="常规 2 2 2 3 3 2 7 2" xfId="15279"/>
    <cellStyle name="常规 2 2 2 3 3 2 8" xfId="15280"/>
    <cellStyle name="常规 2 2 2 3 3 3" xfId="15281"/>
    <cellStyle name="常规 2 2 2 3 3 3 3 2 2" xfId="15282"/>
    <cellStyle name="常规 2 2 2 3 3 3 3 3" xfId="15283"/>
    <cellStyle name="常规 2 2 2 3 3 3 4 2 2" xfId="15284"/>
    <cellStyle name="常规 2 2 2 3 3 3 4 3" xfId="15285"/>
    <cellStyle name="常规 3 2 2 9" xfId="15286"/>
    <cellStyle name="常规 2 2 2 3 3 3 5 2 2" xfId="15287"/>
    <cellStyle name="常规 2 2 2 3 3 3 5 3" xfId="15288"/>
    <cellStyle name="常规 2 2 2 3 3 3 6 2" xfId="15289"/>
    <cellStyle name="常规 2 2 2 3 3 3 7" xfId="15290"/>
    <cellStyle name="常规 2 2 2 3 3 4" xfId="15291"/>
    <cellStyle name="常规 2 2 2 3 3 4 2 2 2" xfId="15292"/>
    <cellStyle name="常规 3 2 2 3 2 2 2 4 2" xfId="15293"/>
    <cellStyle name="常规 2 2 2 3 3 4 2 3" xfId="15294"/>
    <cellStyle name="常规 3 2 2 3 2 2 2 5" xfId="15295"/>
    <cellStyle name="常规 3 3 3 4 3 2 2" xfId="15296"/>
    <cellStyle name="常规 2 2 2 3 3 4 4" xfId="15297"/>
    <cellStyle name="常规 2 2 2 3 3 4 4 2 2" xfId="15298"/>
    <cellStyle name="常规 2 2 2 3 3 4 5" xfId="15299"/>
    <cellStyle name="常规 2 2 2 3 3 4 6" xfId="15300"/>
    <cellStyle name="常规 2 2 2 3 3 4 7" xfId="15301"/>
    <cellStyle name="常规 2 2 2 3 3 5" xfId="15302"/>
    <cellStyle name="常规 4 2 4 3 3 2" xfId="15303"/>
    <cellStyle name="常规 2 2 2 3 3 6" xfId="15304"/>
    <cellStyle name="常规 4 2 4 3 3 2 2" xfId="15305"/>
    <cellStyle name="常规 2 2 2 3 3 6 2" xfId="15306"/>
    <cellStyle name="常规 2 2 2 3 3 6 2 2" xfId="15307"/>
    <cellStyle name="常规 2 2 2 3 3 6 3" xfId="15308"/>
    <cellStyle name="常规 4 2 4 3 3 3" xfId="15309"/>
    <cellStyle name="常规 2 2 2 3 3 7" xfId="15310"/>
    <cellStyle name="常规 2 2 2 3 3 7 2" xfId="15311"/>
    <cellStyle name="常规 2 2 2 3 3 7 2 2" xfId="15312"/>
    <cellStyle name="常规 2 2 2 3 3 7 3" xfId="15313"/>
    <cellStyle name="常规 2 2 2 3 3 8" xfId="15314"/>
    <cellStyle name="常规 2 2 2 3 3 8 2" xfId="15315"/>
    <cellStyle name="常规 6 9 3 2 7 2" xfId="15316"/>
    <cellStyle name="常规 2 2 2 3 3 9" xfId="15317"/>
    <cellStyle name="常规 5 2 5 2 4 3" xfId="15318"/>
    <cellStyle name="常规 2 2 2 3 4" xfId="15319"/>
    <cellStyle name="常规 3 2 3 2 4 7" xfId="15320"/>
    <cellStyle name="常规 2 2 2 3 4 2" xfId="15321"/>
    <cellStyle name="常规 2 2 2 3 4 2 4 2 2" xfId="15322"/>
    <cellStyle name="常规 2 2 2 3 4 2 4 3" xfId="15323"/>
    <cellStyle name="常规 36 3" xfId="15324"/>
    <cellStyle name="常规 41 3" xfId="15325"/>
    <cellStyle name="常规 2 2 2 3 4 2 5 2 2" xfId="15326"/>
    <cellStyle name="常规 2 2 2 3 4 2 5 3" xfId="15327"/>
    <cellStyle name="常规 2 2 2 3 4 3" xfId="15328"/>
    <cellStyle name="常规 2 2 2 3 4 3 3 2 2" xfId="15329"/>
    <cellStyle name="常规 2 2 2 3 4 3 3 3" xfId="15330"/>
    <cellStyle name="常规 2 2 2 3 4 3 4 2 2" xfId="15331"/>
    <cellStyle name="常规 2 2 2 3 4 3 4 3" xfId="15332"/>
    <cellStyle name="常规 2 2 2 3 4 4" xfId="15333"/>
    <cellStyle name="常规 2 2 2 3 4 5" xfId="15334"/>
    <cellStyle name="常规 4 2 4 3 4 2" xfId="15335"/>
    <cellStyle name="常规 2 2 2 3 4 6" xfId="15336"/>
    <cellStyle name="常规 4 2 4 3 4 2 2" xfId="15337"/>
    <cellStyle name="常规 2 2 2 3 4 6 2" xfId="15338"/>
    <cellStyle name="常规 2 2 2 3 4 6 2 2" xfId="15339"/>
    <cellStyle name="常规 2 2 2 3 4 6 3" xfId="15340"/>
    <cellStyle name="常规 4 2 4 3 4 3" xfId="15341"/>
    <cellStyle name="常规 2 2 2 3 4 7" xfId="15342"/>
    <cellStyle name="常规 2 2 2 3 4 7 2" xfId="15343"/>
    <cellStyle name="常规 2 2 2 3 5 3" xfId="15344"/>
    <cellStyle name="常规 57 2 4 2 2" xfId="15345"/>
    <cellStyle name="常规 2 2 2 3 5 4" xfId="15346"/>
    <cellStyle name="常规 2 2 2 3 5 5" xfId="15347"/>
    <cellStyle name="常规 2 2 2 3 5 5 2" xfId="15348"/>
    <cellStyle name="常规 2 2 2 3 5 5 2 2" xfId="15349"/>
    <cellStyle name="常规 29 2 2 5 2" xfId="15350"/>
    <cellStyle name="常规 34 2 2 5 2" xfId="15351"/>
    <cellStyle name="常规 2 2 2 3 5 5 3" xfId="15352"/>
    <cellStyle name="常规 4 2 4 3 5 2" xfId="15353"/>
    <cellStyle name="常规 2 2 2 3 5 6" xfId="15354"/>
    <cellStyle name="常规 2 8 3 3 2 2" xfId="15355"/>
    <cellStyle name="常规 4 2 4 3 5 2 2" xfId="15356"/>
    <cellStyle name="常规 2 2 2 3 5 6 2" xfId="15357"/>
    <cellStyle name="常规 4 2 4 3 5 3" xfId="15358"/>
    <cellStyle name="常规 2 2 2 3 5 7" xfId="15359"/>
    <cellStyle name="常规 2 8 3 3 2 3" xfId="15360"/>
    <cellStyle name="常规 2 2 2 3 6 2" xfId="15361"/>
    <cellStyle name="常规 2 2 2 3 6 2 2 2" xfId="15362"/>
    <cellStyle name="常规 2 2 2 3 6 2 3" xfId="15363"/>
    <cellStyle name="常规 5 3 2 4 4 2" xfId="15364"/>
    <cellStyle name="常规 29 2 3 2 2" xfId="15365"/>
    <cellStyle name="常规 34 2 3 2 2" xfId="15366"/>
    <cellStyle name="常规 2 2 2 3 6 3 2 2" xfId="15367"/>
    <cellStyle name="常规 2 2 2 3 6 3 3" xfId="15368"/>
    <cellStyle name="常规 5 3 2 4 5 2" xfId="15369"/>
    <cellStyle name="常规 29 2 3 3 2" xfId="15370"/>
    <cellStyle name="常规 34 2 3 3 2" xfId="15371"/>
    <cellStyle name="常规 6 10 4 2 2" xfId="15372"/>
    <cellStyle name="常规 2 2 2 3 6 4" xfId="15373"/>
    <cellStyle name="常规 6 10 4 2 2 2" xfId="15374"/>
    <cellStyle name="常规 2 2 2 3 6 4 2" xfId="15375"/>
    <cellStyle name="常规 6 10 4 2 2 2 2" xfId="15376"/>
    <cellStyle name="常规 2 2 2 3 6 4 2 2" xfId="15377"/>
    <cellStyle name="常规 6 10 4 2 2 3" xfId="15378"/>
    <cellStyle name="常规 29 2 3 4 2" xfId="15379"/>
    <cellStyle name="常规 34 2 3 4 2" xfId="15380"/>
    <cellStyle name="常规 2 2 2 3 6 4 3" xfId="15381"/>
    <cellStyle name="常规 6 10 4 2 3" xfId="15382"/>
    <cellStyle name="常规 2 2 2 3 6 5" xfId="15383"/>
    <cellStyle name="常规 6 10 4 2 3 2" xfId="15384"/>
    <cellStyle name="常规 2 2 2 3 6 5 2" xfId="15385"/>
    <cellStyle name="常规 6 10 4 2 3 2 2" xfId="15386"/>
    <cellStyle name="常规 2 2 2 3 6 5 2 2" xfId="15387"/>
    <cellStyle name="常规 6 10 4 2 3 3" xfId="15388"/>
    <cellStyle name="常规 29 2 3 5 2" xfId="15389"/>
    <cellStyle name="常规 34 2 3 5 2" xfId="15390"/>
    <cellStyle name="常规 2 2 2 3 6 5 3" xfId="15391"/>
    <cellStyle name="常规 6 10 4 2 4" xfId="15392"/>
    <cellStyle name="常规 4 2 4 3 6 2" xfId="15393"/>
    <cellStyle name="常规 2 2 3 2 4 2 2 2 2" xfId="15394"/>
    <cellStyle name="常规 2 2 2 3 6 6" xfId="15395"/>
    <cellStyle name="常规 6 10 4 2 4 2" xfId="15396"/>
    <cellStyle name="常规 2 2 2 3 6 6 2" xfId="15397"/>
    <cellStyle name="常规 6 10 4 2 5" xfId="15398"/>
    <cellStyle name="常规 3 2 2 6 5 2 2" xfId="15399"/>
    <cellStyle name="常规 2 2 2 3 6 7" xfId="15400"/>
    <cellStyle name="常规 2 2 2 3 7" xfId="15401"/>
    <cellStyle name="常规 2 2 3 2 2 2 3 4 2 2" xfId="15402"/>
    <cellStyle name="常规 2 2 2 3 7 2" xfId="15403"/>
    <cellStyle name="常规 2 2 2 3 7 2 2" xfId="15404"/>
    <cellStyle name="常规 2 2 2 3 7 3" xfId="15405"/>
    <cellStyle name="常规 2 3 2 2 2 4 2" xfId="15406"/>
    <cellStyle name="常规 2 2 2 3 8" xfId="15407"/>
    <cellStyle name="常规 2 2 2 3 8 2" xfId="15408"/>
    <cellStyle name="常规 2 5 2 3 2 2 3" xfId="15409"/>
    <cellStyle name="常规 2 3 2 2 2 4 2 2" xfId="15410"/>
    <cellStyle name="常规 2 2 2 3 8 2 2" xfId="15411"/>
    <cellStyle name="常规 2 2 2 3 8 3" xfId="15412"/>
    <cellStyle name="常规 2 3 2 2 2 4 3" xfId="15413"/>
    <cellStyle name="常规 2 2 2 3 9" xfId="15414"/>
    <cellStyle name="常规 2 2 2 3 9 2" xfId="15415"/>
    <cellStyle name="常规 2 2 2 3 9 2 2" xfId="15416"/>
    <cellStyle name="常规 2 2 2 3 9 3" xfId="15417"/>
    <cellStyle name="常规 6 4 3 3 2 6 2" xfId="15418"/>
    <cellStyle name="常规 2 2 2 4 2 2 2 2" xfId="15419"/>
    <cellStyle name="常规 6 4 3 3 2 6 2 2" xfId="15420"/>
    <cellStyle name="常规 47 6 3" xfId="15421"/>
    <cellStyle name="常规 52 6 3" xfId="15422"/>
    <cellStyle name="常规 27 3 2 2 4" xfId="15423"/>
    <cellStyle name="常规 2 2 2 4 2 2 2 2 2" xfId="15424"/>
    <cellStyle name="常规 6 4 3 3 2 6 3" xfId="15425"/>
    <cellStyle name="常规 2 2 2 4 2 2 2 3" xfId="15426"/>
    <cellStyle name="常规 6 4 3 3 2 7 2" xfId="15427"/>
    <cellStyle name="常规 2 2 2 4 2 2 3 2" xfId="15428"/>
    <cellStyle name="常规 6 3 2 7 3" xfId="15429"/>
    <cellStyle name="常规 48 6 3" xfId="15430"/>
    <cellStyle name="常规 53 6 3" xfId="15431"/>
    <cellStyle name="常规 2 2 2 4 2 2 3 2 2" xfId="15432"/>
    <cellStyle name="常规 2 2 2 4 2 2 3 3" xfId="15433"/>
    <cellStyle name="常规 6 4 3 3 2 8" xfId="15434"/>
    <cellStyle name="常规 2 2 2 4 2 2 4" xfId="15435"/>
    <cellStyle name="常规 2 2 2 4 2 2 4 2" xfId="15436"/>
    <cellStyle name="常规 6 3 3 7 3" xfId="15437"/>
    <cellStyle name="常规 49 6 3" xfId="15438"/>
    <cellStyle name="常规 54 6 3" xfId="15439"/>
    <cellStyle name="常规 2 2 2 4 2 2 4 2 2" xfId="15440"/>
    <cellStyle name="常规 2 2 2 4 2 2 4 3" xfId="15441"/>
    <cellStyle name="常规 2 2 2 4 2 2 5" xfId="15442"/>
    <cellStyle name="常规 2 2 2 4 2 2 5 2" xfId="15443"/>
    <cellStyle name="常规 55 6 3" xfId="15444"/>
    <cellStyle name="常规 60 6 3" xfId="15445"/>
    <cellStyle name="常规 6 3 4 7 3" xfId="15446"/>
    <cellStyle name="常规 2 2 2 4 2 2 5 2 2" xfId="15447"/>
    <cellStyle name="常规 6 2 2 5 3 2 2" xfId="15448"/>
    <cellStyle name="常规 2 2 2 4 2 2 5 3" xfId="15449"/>
    <cellStyle name="常规 2 4 2 6 2 2 2" xfId="15450"/>
    <cellStyle name="常规 2 2 2 4 2 2 6" xfId="15451"/>
    <cellStyle name="常规 2 2 2 4 2 2 6 2" xfId="15452"/>
    <cellStyle name="常规 2 6 4 2 3 2 2" xfId="15453"/>
    <cellStyle name="常规 2 2 2 4 2 2 7" xfId="15454"/>
    <cellStyle name="常规 2 2 2 4 2 3 2 2" xfId="15455"/>
    <cellStyle name="常规 2 2 2 4 2 3 2 2 2" xfId="15456"/>
    <cellStyle name="常规 2 2 2 4 2 3 2 3" xfId="15457"/>
    <cellStyle name="常规 2 2 2 4 2 3 3" xfId="15458"/>
    <cellStyle name="常规 2 2 2 4 2 3 3 2" xfId="15459"/>
    <cellStyle name="常规 6 4 2 7 3" xfId="15460"/>
    <cellStyle name="常规 5 2 3 2 2 5 3" xfId="15461"/>
    <cellStyle name="常规 2 2 2 4 2 3 3 2 2" xfId="15462"/>
    <cellStyle name="常规 2 2 2 4 2 3 3 3" xfId="15463"/>
    <cellStyle name="常规 2 2 2 4 2 3 4" xfId="15464"/>
    <cellStyle name="常规 2 2 2 4 2 3 4 2" xfId="15465"/>
    <cellStyle name="常规 6 4 3 7 3" xfId="15466"/>
    <cellStyle name="常规 2 2 2 4 2 3 4 2 2" xfId="15467"/>
    <cellStyle name="常规 2 2 2 4 2 3 4 3" xfId="15468"/>
    <cellStyle name="常规 2 2 2 4 2 3 5" xfId="15469"/>
    <cellStyle name="常规 2 2 2 4 2 3 5 2" xfId="15470"/>
    <cellStyle name="常规 2 2 2 4 2 3 6" xfId="15471"/>
    <cellStyle name="常规 2 2 2 4 2 4 2 2" xfId="15472"/>
    <cellStyle name="常规 2 2 2 4 2 4 3" xfId="15473"/>
    <cellStyle name="常规 2 2 2 4 2 5 2 2" xfId="15474"/>
    <cellStyle name="常规 2 2 2 4 2 5 3" xfId="15475"/>
    <cellStyle name="常规 2 2 2 4 2 6 2 2" xfId="15476"/>
    <cellStyle name="常规 2 2 2 4 2 6 3" xfId="15477"/>
    <cellStyle name="常规 2 2 2 4 3 4" xfId="15478"/>
    <cellStyle name="常规 2 2 2 4 3 5" xfId="15479"/>
    <cellStyle name="常规 4 2 4 4 3 2" xfId="15480"/>
    <cellStyle name="常规 2 2 2 4 3 6" xfId="15481"/>
    <cellStyle name="常规 4 2 4 4 3 3" xfId="15482"/>
    <cellStyle name="常规 2 2 2 4 3 7" xfId="15483"/>
    <cellStyle name="常规 2 2 2 4 4 3" xfId="15484"/>
    <cellStyle name="常规 2 2 2 4 4 4" xfId="15485"/>
    <cellStyle name="常规 2 2 2 4 4 5" xfId="15486"/>
    <cellStyle name="常规 4 2 4 4 4 2" xfId="15487"/>
    <cellStyle name="常规 2 2 2 4 4 6" xfId="15488"/>
    <cellStyle name="常规 4 2 4 4 4 3" xfId="15489"/>
    <cellStyle name="常规 2 2 2 4 4 7" xfId="15490"/>
    <cellStyle name="常规 2 2 2 4 5 3" xfId="15491"/>
    <cellStyle name="常规 2 2 2 4 6 2" xfId="15492"/>
    <cellStyle name="常规 2 2 2 4 7" xfId="15493"/>
    <cellStyle name="常规 2 2 2 4 7 2" xfId="15494"/>
    <cellStyle name="常规 2 3 2 2 2 5 2" xfId="15495"/>
    <cellStyle name="常规 2 2 2 4 8" xfId="15496"/>
    <cellStyle name="常规 2 2 2 4 8 2" xfId="15497"/>
    <cellStyle name="常规 2 5 2 3 3 2 3" xfId="15498"/>
    <cellStyle name="常规 2 3 2 2 2 5 2 2" xfId="15499"/>
    <cellStyle name="常规 2 3 2 2 2 5 3" xfId="15500"/>
    <cellStyle name="常规 2 2 2 4 9" xfId="15501"/>
    <cellStyle name="常规 2 2 2 5" xfId="15502"/>
    <cellStyle name="常规 2 2 2 5 2 2 2 2" xfId="15503"/>
    <cellStyle name="常规 2 2 2 5 2 2 3" xfId="15504"/>
    <cellStyle name="常规 2 2 2 5 2 3 2" xfId="15505"/>
    <cellStyle name="常规 2 2 2 5 2 3 2 2" xfId="15506"/>
    <cellStyle name="常规 2 2 2 5 2 3 3" xfId="15507"/>
    <cellStyle name="常规 2 2 2 5 2 4" xfId="15508"/>
    <cellStyle name="常规 2 2 2 5 2 4 2" xfId="15509"/>
    <cellStyle name="常规 2 2 2 5 2 4 2 2" xfId="15510"/>
    <cellStyle name="常规 2 2 2 5 2 4 3" xfId="15511"/>
    <cellStyle name="常规 2 2 2 5 2 5" xfId="15512"/>
    <cellStyle name="常规 2 2 2 5 2 5 2" xfId="15513"/>
    <cellStyle name="常规 2 2 2 5 2 5 2 2" xfId="15514"/>
    <cellStyle name="常规 2 2 2 5 2 5 3" xfId="15515"/>
    <cellStyle name="常规 4 2 4 5 2 2" xfId="15516"/>
    <cellStyle name="常规 2 2 2 5 2 6" xfId="15517"/>
    <cellStyle name="常规 2 2 2 5 2 7" xfId="15518"/>
    <cellStyle name="常规 2 2 2 5 3 5" xfId="15519"/>
    <cellStyle name="常规 21 2 5 3" xfId="15520"/>
    <cellStyle name="常规 2 2 2 5 3 5 2" xfId="15521"/>
    <cellStyle name="常规 2 2 2 5 3 6" xfId="15522"/>
    <cellStyle name="常规 2 2 2 5 4 2" xfId="15523"/>
    <cellStyle name="常规 2 2 2 5 4 3" xfId="15524"/>
    <cellStyle name="常规 3 3 2 3 4 5" xfId="15525"/>
    <cellStyle name="常规 21 4 2 3" xfId="15526"/>
    <cellStyle name="常规 2 2 2 5 5 2 2" xfId="15527"/>
    <cellStyle name="常规 2 2 2 5 5 3" xfId="15528"/>
    <cellStyle name="常规 8 3 2 2 2 2" xfId="15529"/>
    <cellStyle name="常规 2 2 2 5 6 2" xfId="15530"/>
    <cellStyle name="常规 21 5 2 3" xfId="15531"/>
    <cellStyle name="常规 8 3 2 2 2 2 2" xfId="15532"/>
    <cellStyle name="常规 2 2 2 5 6 2 2" xfId="15533"/>
    <cellStyle name="常规 8 3 2 2 3" xfId="15534"/>
    <cellStyle name="常规 2 2 2 5 7" xfId="15535"/>
    <cellStyle name="常规 8 3 2 2 3 2" xfId="15536"/>
    <cellStyle name="常规 2 2 2 5 7 2" xfId="15537"/>
    <cellStyle name="常规 4 3 4 2 2 2 2" xfId="15538"/>
    <cellStyle name="常规 2 3 2 2 2 6 2" xfId="15539"/>
    <cellStyle name="常规 8 3 2 2 4" xfId="15540"/>
    <cellStyle name="常规 2 2 2 5 8" xfId="15541"/>
    <cellStyle name="常规 6 9 6 5 2" xfId="15542"/>
    <cellStyle name="常规 2 2 2 6" xfId="15543"/>
    <cellStyle name="常规 2 2 2 6 2" xfId="15544"/>
    <cellStyle name="常规 2 2 2 6 2 2" xfId="15545"/>
    <cellStyle name="常规 2 2 2 6 2 2 2" xfId="15546"/>
    <cellStyle name="常规 2 2 2 7" xfId="15547"/>
    <cellStyle name="常规 23 2 3 2 3" xfId="15548"/>
    <cellStyle name="常规 2 2 2 7 2" xfId="15549"/>
    <cellStyle name="常规 2 2 2 7 2 2" xfId="15550"/>
    <cellStyle name="常规 2 2 2 7 2 2 2" xfId="15551"/>
    <cellStyle name="常规 2 2 2 7 2 3" xfId="15552"/>
    <cellStyle name="常规 2 2 2 7 3" xfId="15553"/>
    <cellStyle name="常规 2 2 2 7 3 2" xfId="15554"/>
    <cellStyle name="常规 2 2 2 7 3 3" xfId="15555"/>
    <cellStyle name="常规 2 2 2 7 4" xfId="15556"/>
    <cellStyle name="常规 3 3 2 3" xfId="15557"/>
    <cellStyle name="常规 2 2 2 7 4 2" xfId="15558"/>
    <cellStyle name="常规 3 3 2 4" xfId="15559"/>
    <cellStyle name="常规 2 2 2 7 4 3" xfId="15560"/>
    <cellStyle name="常规 3 3 3 3" xfId="15561"/>
    <cellStyle name="常规 2 2 2 7 5 2" xfId="15562"/>
    <cellStyle name="常规 3 3 3 3 2" xfId="15563"/>
    <cellStyle name="常规 23 4 2 3" xfId="15564"/>
    <cellStyle name="常规 2 2 2 7 5 2 2" xfId="15565"/>
    <cellStyle name="常规 3 3 3 4" xfId="15566"/>
    <cellStyle name="常规 2 2 2 7 5 3" xfId="15567"/>
    <cellStyle name="常规 8 3 2 4 2" xfId="15568"/>
    <cellStyle name="常规 2 2 2 7 6" xfId="15569"/>
    <cellStyle name="常规 3 3 4 3" xfId="15570"/>
    <cellStyle name="常规 8 3 2 4 2 2" xfId="15571"/>
    <cellStyle name="常规 2 2 2 7 6 2" xfId="15572"/>
    <cellStyle name="常规 2 2 2 8" xfId="15573"/>
    <cellStyle name="常规 23 2 3 3 3" xfId="15574"/>
    <cellStyle name="常规 2 2 2 8 2" xfId="15575"/>
    <cellStyle name="常规 2 2 2 8 2 2" xfId="15576"/>
    <cellStyle name="常规 2 2 2 8 3" xfId="15577"/>
    <cellStyle name="常规 23 2 3 4 3" xfId="15578"/>
    <cellStyle name="常规 2 2 2 9 2" xfId="15579"/>
    <cellStyle name="常规 2 2 2 9 2 2" xfId="15580"/>
    <cellStyle name="常规 2 2 2 9 3" xfId="15581"/>
    <cellStyle name="常规 6 6 3 2 4 3" xfId="15582"/>
    <cellStyle name="常规 2 2 3 10" xfId="15583"/>
    <cellStyle name="常规 6 6 3 2 4 3 2" xfId="15584"/>
    <cellStyle name="常规 2 2 3 10 2" xfId="15585"/>
    <cellStyle name="常规 6 6 3 2 4 3 2 2" xfId="15586"/>
    <cellStyle name="常规 2 2 3 10 2 2" xfId="15587"/>
    <cellStyle name="常规 6 6 3 2 4 3 3" xfId="15588"/>
    <cellStyle name="常规 2 2 3 10 3" xfId="15589"/>
    <cellStyle name="常规 6 6 3 2 4 4" xfId="15590"/>
    <cellStyle name="常规 2 2 3 11" xfId="15591"/>
    <cellStyle name="常规 6 6 3 2 4 4 2" xfId="15592"/>
    <cellStyle name="常规 2 2 3 11 2" xfId="15593"/>
    <cellStyle name="常规 6 6 3 2 4 5" xfId="15594"/>
    <cellStyle name="常规 2 2 3 12" xfId="15595"/>
    <cellStyle name="常规 6 6 3 2 4 6" xfId="15596"/>
    <cellStyle name="常规 2 2 3 13" xfId="15597"/>
    <cellStyle name="常规 2 2 3 2" xfId="15598"/>
    <cellStyle name="常规 2 2 3 2 10" xfId="15599"/>
    <cellStyle name="常规 39 2 3 4 3" xfId="15600"/>
    <cellStyle name="常规 2 6 3 10" xfId="15601"/>
    <cellStyle name="常规 2 2 3 2 10 2" xfId="15602"/>
    <cellStyle name="常规 2 2 3 2 11" xfId="15603"/>
    <cellStyle name="常规 28 9" xfId="15604"/>
    <cellStyle name="常规 33 9" xfId="15605"/>
    <cellStyle name="常规 2 2 3 2 2" xfId="15606"/>
    <cellStyle name="常规 3 2 3 3 3 5" xfId="15607"/>
    <cellStyle name="常规 2 2 3 2 2 2" xfId="15608"/>
    <cellStyle name="常规 3 2 3 3 3 5 2" xfId="15609"/>
    <cellStyle name="常规 28 9 2" xfId="15610"/>
    <cellStyle name="常规 8 5 3 3 2" xfId="15611"/>
    <cellStyle name="常规 2 4 3 6 6" xfId="15612"/>
    <cellStyle name="常规 2 2 3 2 2 2 2" xfId="15613"/>
    <cellStyle name="常规 3 2 3 3 3 5 2 2" xfId="15614"/>
    <cellStyle name="常规 8 5 3 3 2 2" xfId="15615"/>
    <cellStyle name="常规 2 4 3 6 6 2" xfId="15616"/>
    <cellStyle name="常规 2 6 3 3 3" xfId="15617"/>
    <cellStyle name="常规 2 2 3 2 2 2 2 2" xfId="15618"/>
    <cellStyle name="常规 2 6 3 3 3 2" xfId="15619"/>
    <cellStyle name="常规 2 2 3 2 2 2 2 2 2" xfId="15620"/>
    <cellStyle name="常规 7 2 4 8" xfId="15621"/>
    <cellStyle name="常规 2 6 3 3 3 2 2" xfId="15622"/>
    <cellStyle name="常规 2 2 3 2 2 2 2 2 2 2" xfId="15623"/>
    <cellStyle name="常规 2 6 3 3 3 3" xfId="15624"/>
    <cellStyle name="常规 2 2 3 2 2 2 2 2 3" xfId="15625"/>
    <cellStyle name="常规 2 6 3 3 4" xfId="15626"/>
    <cellStyle name="常规 2 2 3 2 2 2 2 3" xfId="15627"/>
    <cellStyle name="常规 2 6 3 3 4 2" xfId="15628"/>
    <cellStyle name="常规 2 2 3 2 2 2 2 3 2" xfId="15629"/>
    <cellStyle name="常规 2 6 3 3 4 2 2" xfId="15630"/>
    <cellStyle name="常规 2 2 3 2 2 2 2 3 2 2" xfId="15631"/>
    <cellStyle name="常规 2 6 3 3 4 3" xfId="15632"/>
    <cellStyle name="常规 2 2 3 2 2 2 2 3 3" xfId="15633"/>
    <cellStyle name="常规 2 6 3 3 5" xfId="15634"/>
    <cellStyle name="常规 2 2 3 2 2 2 2 4" xfId="15635"/>
    <cellStyle name="常规 2 6 3 3 5 2" xfId="15636"/>
    <cellStyle name="常规 2 2 3 2 2 2 2 4 2" xfId="15637"/>
    <cellStyle name="常规 2 6 3 3 5 3" xfId="15638"/>
    <cellStyle name="常规 2 2 3 2 2 2 2 4 3" xfId="15639"/>
    <cellStyle name="常规 3 2 3 5 3 2 2" xfId="15640"/>
    <cellStyle name="常规 22 4 4 4 2 2" xfId="15641"/>
    <cellStyle name="常规 2 6 3 3 6" xfId="15642"/>
    <cellStyle name="常规 2 2 3 2 2 2 2 5" xfId="15643"/>
    <cellStyle name="常规 2 6 3 3 6 2" xfId="15644"/>
    <cellStyle name="常规 2 2 3 2 2 2 2 5 2" xfId="15645"/>
    <cellStyle name="常规 2 6 3 3 6 2 2" xfId="15646"/>
    <cellStyle name="常规 2 2 3 2 2 2 2 5 2 2" xfId="15647"/>
    <cellStyle name="常规 2 6 3 3 6 3" xfId="15648"/>
    <cellStyle name="常规 2 2 3 2 2 2 2 5 3" xfId="15649"/>
    <cellStyle name="常规 2 6 3 3 7 2" xfId="15650"/>
    <cellStyle name="常规 2 2 3 2 2 2 2 6 2" xfId="15651"/>
    <cellStyle name="常规 2 6 3 3 8" xfId="15652"/>
    <cellStyle name="常规 2 2 3 2 2 2 2 7" xfId="15653"/>
    <cellStyle name="常规 2 2 3 2 2 2 3" xfId="15654"/>
    <cellStyle name="常规 2 6 3 4 3" xfId="15655"/>
    <cellStyle name="常规 2 2 3 2 2 2 3 2" xfId="15656"/>
    <cellStyle name="常规 2 6 3 4 3 2" xfId="15657"/>
    <cellStyle name="常规 2 2 3 2 2 2 3 2 2" xfId="15658"/>
    <cellStyle name="常规 2 6 3 4 3 3" xfId="15659"/>
    <cellStyle name="常规 2 2 3 2 2 2 3 2 3" xfId="15660"/>
    <cellStyle name="常规 2 6 3 4 4" xfId="15661"/>
    <cellStyle name="常规 2 2 3 2 2 2 3 3" xfId="15662"/>
    <cellStyle name="常规 2 6 3 4 4 2" xfId="15663"/>
    <cellStyle name="常规 2 2 3 2 2 2 3 3 2" xfId="15664"/>
    <cellStyle name="常规 2 6 3 4 4 2 2" xfId="15665"/>
    <cellStyle name="常规 2 2 3 2 2 2 3 3 2 2" xfId="15666"/>
    <cellStyle name="常规 2 6 3 4 4 3" xfId="15667"/>
    <cellStyle name="常规 2 2 3 2 2 2 3 3 3" xfId="15668"/>
    <cellStyle name="常规 2 6 3 4 5" xfId="15669"/>
    <cellStyle name="常规 2 2 3 2 2 2 3 4" xfId="15670"/>
    <cellStyle name="常规 2 6 3 4 5 2" xfId="15671"/>
    <cellStyle name="常规 2 2 3 2 2 2 3 4 2" xfId="15672"/>
    <cellStyle name="常规 2 2 3 2 2 2 3 4 3" xfId="15673"/>
    <cellStyle name="常规 2 6 3 4 6" xfId="15674"/>
    <cellStyle name="常规 2 2 3 2 2 2 3 5" xfId="15675"/>
    <cellStyle name="常规 2 2 3 2 2 2 3 5 2" xfId="15676"/>
    <cellStyle name="常规 2 2 3 2 2 2 3 6" xfId="15677"/>
    <cellStyle name="常规 2 2 3 2 2 2 4" xfId="15678"/>
    <cellStyle name="常规 2 6 3 5 3" xfId="15679"/>
    <cellStyle name="常规 2 2 3 2 2 2 4 2" xfId="15680"/>
    <cellStyle name="常规 2 2 3 2 2 2 4 2 2" xfId="15681"/>
    <cellStyle name="常规 2 2 3 2 2 2 4 3" xfId="15682"/>
    <cellStyle name="常规 2 2 9 5 6 2" xfId="15683"/>
    <cellStyle name="常规 2 2 3 2 2 2 5" xfId="15684"/>
    <cellStyle name="常规 2 6 3 6 3" xfId="15685"/>
    <cellStyle name="常规 2 2 3 2 2 2 5 2" xfId="15686"/>
    <cellStyle name="常规 2 2 3 2 2 2 5 2 2" xfId="15687"/>
    <cellStyle name="常规 46 4 3 2 2" xfId="15688"/>
    <cellStyle name="常规 51 4 3 2 2" xfId="15689"/>
    <cellStyle name="常规 2 2 3 2 2 2 5 3" xfId="15690"/>
    <cellStyle name="常规 2 4 3 4 2 2 2" xfId="15691"/>
    <cellStyle name="常规 2 2 3 2 2 2 6" xfId="15692"/>
    <cellStyle name="常规 2 6 3 7 3" xfId="15693"/>
    <cellStyle name="常规 2 2 3 2 2 2 6 2" xfId="15694"/>
    <cellStyle name="常规 2 2 3 2 2 2 6 2 2" xfId="15695"/>
    <cellStyle name="常规 2 2 3 2 2 2 6 3" xfId="15696"/>
    <cellStyle name="常规 3 2 2 2 3 2 4 2" xfId="15697"/>
    <cellStyle name="常规 2 2 3 2 2 2 7" xfId="15698"/>
    <cellStyle name="常规 3 2 2 2 3 2 4 2 2" xfId="15699"/>
    <cellStyle name="常规 2 6 3 8 3" xfId="15700"/>
    <cellStyle name="常规 2 2 3 2 2 2 7 2" xfId="15701"/>
    <cellStyle name="常规 3 2 2 2 3 2 4 3" xfId="15702"/>
    <cellStyle name="常规 2 2 3 2 2 2 8" xfId="15703"/>
    <cellStyle name="常规 2 2 3 2 2 3" xfId="15704"/>
    <cellStyle name="常规 3 2 3 3 3 5 3" xfId="15705"/>
    <cellStyle name="常规 8 5 3 3 3" xfId="15706"/>
    <cellStyle name="常规 2 4 3 6 7" xfId="15707"/>
    <cellStyle name="常规 2 2 3 2 2 3 2" xfId="15708"/>
    <cellStyle name="常规 2 6 4 3 3" xfId="15709"/>
    <cellStyle name="常规 2 2 3 2 2 3 2 2" xfId="15710"/>
    <cellStyle name="常规 2 6 4 3 3 2" xfId="15711"/>
    <cellStyle name="常规 2 2 3 2 2 3 2 2 2" xfId="15712"/>
    <cellStyle name="常规 2 6 4 3 4" xfId="15713"/>
    <cellStyle name="常规 2 2 3 2 2 3 2 3" xfId="15714"/>
    <cellStyle name="常规 2 2 3 2 2 3 3" xfId="15715"/>
    <cellStyle name="常规 2 6 4 4 3" xfId="15716"/>
    <cellStyle name="常规 2 2 3 2 2 3 3 2" xfId="15717"/>
    <cellStyle name="常规 2 2 3 2 2 3 3 2 2" xfId="15718"/>
    <cellStyle name="常规 2 2 3 2 2 3 3 3" xfId="15719"/>
    <cellStyle name="常规 2 2 3 2 2 3 4" xfId="15720"/>
    <cellStyle name="常规 2 6 4 5 3" xfId="15721"/>
    <cellStyle name="常规 2 2 3 2 2 3 4 2" xfId="15722"/>
    <cellStyle name="常规 2 2 3 2 2 3 4 2 2" xfId="15723"/>
    <cellStyle name="常规 2 2 3 2 2 3 4 3" xfId="15724"/>
    <cellStyle name="常规 6 5 2 2 2 2 2 2 2 2" xfId="15725"/>
    <cellStyle name="常规 2 2 3 2 2 3 5" xfId="15726"/>
    <cellStyle name="常规 2 6 4 6 3" xfId="15727"/>
    <cellStyle name="常规 2 2 3 2 2 3 5 2" xfId="15728"/>
    <cellStyle name="常规 2 2 3 2 2 3 5 2 2" xfId="15729"/>
    <cellStyle name="常规 46 4 4 2 2" xfId="15730"/>
    <cellStyle name="常规 51 4 4 2 2" xfId="15731"/>
    <cellStyle name="常规 2 2 3 2 2 3 5 3" xfId="15732"/>
    <cellStyle name="常规 2 4 3 4 2 3 2" xfId="15733"/>
    <cellStyle name="常规 2 2 3 2 2 3 6" xfId="15734"/>
    <cellStyle name="常规 2 6 4 7 3" xfId="15735"/>
    <cellStyle name="常规 2 2 3 2 2 3 6 2" xfId="15736"/>
    <cellStyle name="常规 3 2 2 2 3 2 5 2" xfId="15737"/>
    <cellStyle name="常规 2 2 3 2 2 3 7" xfId="15738"/>
    <cellStyle name="常规 2 2 3 2 2 4" xfId="15739"/>
    <cellStyle name="常规 2 2 3 2 2 4 2" xfId="15740"/>
    <cellStyle name="常规 2 6 5 3 3" xfId="15741"/>
    <cellStyle name="常规 2 2 3 2 2 4 2 2" xfId="15742"/>
    <cellStyle name="常规 2 2 3 2 2 4 2 2 2" xfId="15743"/>
    <cellStyle name="常规 2 2 3 2 2 4 2 3" xfId="15744"/>
    <cellStyle name="常规 2 2 3 2 2 4 3" xfId="15745"/>
    <cellStyle name="常规 2 6 5 4 3" xfId="15746"/>
    <cellStyle name="常规 2 2 3 2 2 4 3 2" xfId="15747"/>
    <cellStyle name="常规 2 2 3 2 2 4 3 2 2" xfId="15748"/>
    <cellStyle name="常规 3 3 4 3 2 2 2" xfId="15749"/>
    <cellStyle name="常规 2 2 3 2 2 4 4" xfId="15750"/>
    <cellStyle name="常规 2 6 5 5 3" xfId="15751"/>
    <cellStyle name="常规 2 2 3 2 2 4 4 2" xfId="15752"/>
    <cellStyle name="常规 2 2 3 2 2 4 4 2 2" xfId="15753"/>
    <cellStyle name="常规 2 2 3 2 2 4 5" xfId="15754"/>
    <cellStyle name="常规 2 6 5 6 3" xfId="15755"/>
    <cellStyle name="常规 2 2 3 2 2 4 5 2" xfId="15756"/>
    <cellStyle name="常规 2 2 3 2 2 4 5 2 2" xfId="15757"/>
    <cellStyle name="常规 2 4 3 4 2 4 2" xfId="15758"/>
    <cellStyle name="常规 2 2 3 2 2 4 6" xfId="15759"/>
    <cellStyle name="常规 2 6 5 7 3" xfId="15760"/>
    <cellStyle name="常规 2 2 3 2 2 4 6 2" xfId="15761"/>
    <cellStyle name="常规 3 2 2 2 3 2 6 2" xfId="15762"/>
    <cellStyle name="常规 2 2 3 2 2 4 7" xfId="15763"/>
    <cellStyle name="常规 2 2 3 2 2 5" xfId="15764"/>
    <cellStyle name="常规 2 2 3 2 2 5 2" xfId="15765"/>
    <cellStyle name="常规 2 6 6 3 3" xfId="15766"/>
    <cellStyle name="常规 2 2 3 2 2 5 2 2" xfId="15767"/>
    <cellStyle name="常规 2 2 3 2 2 5 3" xfId="15768"/>
    <cellStyle name="常规 4 2 5 2 2 2" xfId="15769"/>
    <cellStyle name="常规 2 2 3 2 2 6" xfId="15770"/>
    <cellStyle name="常规 4 2 5 2 2 2 2" xfId="15771"/>
    <cellStyle name="常规 2 2 3 2 2 6 2" xfId="15772"/>
    <cellStyle name="常规 4 2 5 2 2 2 2 2" xfId="15773"/>
    <cellStyle name="常规 2 6 7 3 3" xfId="15774"/>
    <cellStyle name="常规 2 2 3 2 2 6 2 2" xfId="15775"/>
    <cellStyle name="常规 4 2 5 2 2 2 3" xfId="15776"/>
    <cellStyle name="常规 2 2 3 2 2 6 3" xfId="15777"/>
    <cellStyle name="常规 4 2 5 2 2 3" xfId="15778"/>
    <cellStyle name="常规 2 2 3 2 2 7" xfId="15779"/>
    <cellStyle name="常规 4 2 5 2 2 3 2" xfId="15780"/>
    <cellStyle name="常规 2 2 3 2 2 7 2" xfId="15781"/>
    <cellStyle name="常规 6 2 5 2 2 5" xfId="15782"/>
    <cellStyle name="常规 4 2 5 2 2 3 2 2" xfId="15783"/>
    <cellStyle name="常规 2 2 3 2 2 7 2 2" xfId="15784"/>
    <cellStyle name="常规 4 2 5 2 2 3 3" xfId="15785"/>
    <cellStyle name="常规 2 2 3 2 2 7 3" xfId="15786"/>
    <cellStyle name="常规 4 2 5 2 2 4" xfId="15787"/>
    <cellStyle name="常规 2 2 3 2 2 8" xfId="15788"/>
    <cellStyle name="常规 4 2 5 2 2 4 2" xfId="15789"/>
    <cellStyle name="常规 2 2 3 2 2 8 2" xfId="15790"/>
    <cellStyle name="常规 5 2 5 3 3 2" xfId="15791"/>
    <cellStyle name="常规 2 2 3 2 3" xfId="15792"/>
    <cellStyle name="常规 3 2 3 3 3 6" xfId="15793"/>
    <cellStyle name="常规 5 2 5 3 3 2 2" xfId="15794"/>
    <cellStyle name="常规 2 2 3 2 3 2" xfId="15795"/>
    <cellStyle name="常规 3 2 3 3 3 6 2" xfId="15796"/>
    <cellStyle name="常规 58 2 2 3" xfId="15797"/>
    <cellStyle name="常规 2 2 3 2 3 2 2" xfId="15798"/>
    <cellStyle name="常规 58 2 2 3 2" xfId="15799"/>
    <cellStyle name="常规 2 7 3 3 3" xfId="15800"/>
    <cellStyle name="常规 2 2 3 2 3 2 2 2" xfId="15801"/>
    <cellStyle name="常规 58 2 2 3 2 2" xfId="15802"/>
    <cellStyle name="常规 2 7 3 3 3 2" xfId="15803"/>
    <cellStyle name="常规 2 2 3 2 3 2 2 2 2" xfId="15804"/>
    <cellStyle name="常规 2 7 3 3 3 2 2" xfId="15805"/>
    <cellStyle name="常规 2 2 3 2 3 2 2 2 2 2" xfId="15806"/>
    <cellStyle name="常规 2 7 3 3 3 3" xfId="15807"/>
    <cellStyle name="常规 2 2 3 2 3 2 2 2 3" xfId="15808"/>
    <cellStyle name="常规 2 7 3 3 4 2 2" xfId="15809"/>
    <cellStyle name="常规 2 2 3 2 3 2 2 3 2 2" xfId="15810"/>
    <cellStyle name="常规 2 7 3 3 5 2" xfId="15811"/>
    <cellStyle name="常规 2 2 3 2 3 2 2 4 2" xfId="15812"/>
    <cellStyle name="常规 21 2 3 2 2 4" xfId="15813"/>
    <cellStyle name="常规 2 2 3 2 3 2 2 4 2 2" xfId="15814"/>
    <cellStyle name="常规 6 8 5 2 2" xfId="15815"/>
    <cellStyle name="常规 2 2 3 2 3 2 2 4 3" xfId="15816"/>
    <cellStyle name="常规 2 2 3 2 3 2 2 5 2" xfId="15817"/>
    <cellStyle name="常规 6 8 5 3 2" xfId="15818"/>
    <cellStyle name="常规 2 2 3 2 3 2 2 5 3" xfId="15819"/>
    <cellStyle name="常规 2 2 3 2 3 2 2 6 2" xfId="15820"/>
    <cellStyle name="常规 2 2 3 2 3 2 2 7" xfId="15821"/>
    <cellStyle name="常规 58 2 2 4" xfId="15822"/>
    <cellStyle name="常规 2 2 3 2 3 2 3" xfId="15823"/>
    <cellStyle name="常规 58 2 2 4 2" xfId="15824"/>
    <cellStyle name="常规 2 7 3 4 3" xfId="15825"/>
    <cellStyle name="常规 2 2 3 2 3 2 3 2" xfId="15826"/>
    <cellStyle name="常规 2 2 3 2 3 2 3 6" xfId="15827"/>
    <cellStyle name="常规 58 2 2 5" xfId="15828"/>
    <cellStyle name="常规 2 2 3 2 3 2 4" xfId="15829"/>
    <cellStyle name="常规 58 2 2 5 2" xfId="15830"/>
    <cellStyle name="常规 2 7 3 5 3" xfId="15831"/>
    <cellStyle name="常规 2 2 3 2 3 2 4 2" xfId="15832"/>
    <cellStyle name="常规 2 2 3 2 3 2 4 2 2" xfId="15833"/>
    <cellStyle name="常规 58 2 2 6" xfId="15834"/>
    <cellStyle name="常规 2 2 3 2 3 2 5" xfId="15835"/>
    <cellStyle name="常规 2 7 3 6 3" xfId="15836"/>
    <cellStyle name="常规 2 2 3 2 3 2 5 2" xfId="15837"/>
    <cellStyle name="常规 2 2 3 2 3 2 5 2 2" xfId="15838"/>
    <cellStyle name="常规 2 4 3 4 3 2 2" xfId="15839"/>
    <cellStyle name="常规 2 2 3 2 3 2 6" xfId="15840"/>
    <cellStyle name="常规 2 2 3 2 3 2 6 2" xfId="15841"/>
    <cellStyle name="常规 2 2 3 2 3 2 6 2 2" xfId="15842"/>
    <cellStyle name="常规 3 2 2 2 3 3 4 2" xfId="15843"/>
    <cellStyle name="常规 2 2 3 2 3 2 7" xfId="15844"/>
    <cellStyle name="常规 3 2 2 2 3 3 4 2 2" xfId="15845"/>
    <cellStyle name="常规 2 2 3 2 3 2 7 2" xfId="15846"/>
    <cellStyle name="常规 3 2 2 2 3 3 4 3" xfId="15847"/>
    <cellStyle name="常规 2 2 3 2 3 2 8" xfId="15848"/>
    <cellStyle name="常规 2 2 3 2 3 3" xfId="15849"/>
    <cellStyle name="常规 58 2 3 3" xfId="15850"/>
    <cellStyle name="常规 2 2 3 2 3 3 2" xfId="15851"/>
    <cellStyle name="常规 58 2 3 3 2" xfId="15852"/>
    <cellStyle name="常规 2 7 4 3 3" xfId="15853"/>
    <cellStyle name="常规 2 2 3 2 3 3 2 2" xfId="15854"/>
    <cellStyle name="常规 58 2 3 3 2 2" xfId="15855"/>
    <cellStyle name="常规 2 2 6 3 8" xfId="15856"/>
    <cellStyle name="常规 2 2 3 2 3 3 2 2 2" xfId="15857"/>
    <cellStyle name="常规 58 2 3 3 3" xfId="15858"/>
    <cellStyle name="常规 2 2 3 2 3 3 2 3" xfId="15859"/>
    <cellStyle name="常规 58 2 3 4" xfId="15860"/>
    <cellStyle name="常规 2 2 3 2 3 3 3" xfId="15861"/>
    <cellStyle name="常规 58 2 3 4 2" xfId="15862"/>
    <cellStyle name="常规 2 7 4 4 3" xfId="15863"/>
    <cellStyle name="常规 2 2 3 2 3 3 3 2" xfId="15864"/>
    <cellStyle name="常规 2 2 3 2 3 3 3 3" xfId="15865"/>
    <cellStyle name="常规 58 2 3 5" xfId="15866"/>
    <cellStyle name="常规 2 2 3 2 3 3 4" xfId="15867"/>
    <cellStyle name="常规 2 7 4 5 3" xfId="15868"/>
    <cellStyle name="常规 2 2 3 2 3 3 4 2" xfId="15869"/>
    <cellStyle name="常规 2 2 3 2 3 3 4 2 2" xfId="15870"/>
    <cellStyle name="常规 2 2 3 2 3 3 4 3" xfId="15871"/>
    <cellStyle name="常规 6 5 2 2 2 2 2 3 2 2" xfId="15872"/>
    <cellStyle name="常规 2 2 3 2 3 3 5" xfId="15873"/>
    <cellStyle name="常规 2 7 4 6 3" xfId="15874"/>
    <cellStyle name="常规 2 2 3 2 3 3 5 2" xfId="15875"/>
    <cellStyle name="常规 3 2 2 10" xfId="15876"/>
    <cellStyle name="常规 2 2 3 2 3 3 5 2 2" xfId="15877"/>
    <cellStyle name="常规 2 2 3 2 3 3 5 3" xfId="15878"/>
    <cellStyle name="常规 2 4 3 4 3 3 2" xfId="15879"/>
    <cellStyle name="常规 2 2 3 2 3 3 6" xfId="15880"/>
    <cellStyle name="常规 2 2 3 2 3 3 6 2" xfId="15881"/>
    <cellStyle name="常规 3 2 2 2 3 3 5 2" xfId="15882"/>
    <cellStyle name="常规 2 2 3 2 3 3 7" xfId="15883"/>
    <cellStyle name="常规 2 2 3 2 3 4" xfId="15884"/>
    <cellStyle name="常规 58 2 4 3" xfId="15885"/>
    <cellStyle name="常规 2 2 3 2 3 4 2" xfId="15886"/>
    <cellStyle name="常规 2 7 5 3 3" xfId="15887"/>
    <cellStyle name="常规 2 2 3 2 3 4 2 2" xfId="15888"/>
    <cellStyle name="常规 2 2 3 2 3 4 2 2 2" xfId="15889"/>
    <cellStyle name="常规 2 2 3 2 3 4 2 3" xfId="15890"/>
    <cellStyle name="常规 2 2 3 2 3 4 3" xfId="15891"/>
    <cellStyle name="常规 2 7 5 4 3" xfId="15892"/>
    <cellStyle name="常规 2 2 3 2 3 4 3 2" xfId="15893"/>
    <cellStyle name="常规 2 2 3 2 3 4 3 3" xfId="15894"/>
    <cellStyle name="常规 3 3 4 3 3 2 2" xfId="15895"/>
    <cellStyle name="常规 2 2 3 2 3 4 4" xfId="15896"/>
    <cellStyle name="常规 2 7 5 5 3" xfId="15897"/>
    <cellStyle name="常规 2 2 3 2 3 4 4 2" xfId="15898"/>
    <cellStyle name="常规 2 2 3 2 3 4 4 2 2" xfId="15899"/>
    <cellStyle name="常规 2 2 3 2 3 4 4 3" xfId="15900"/>
    <cellStyle name="常规 2 2 6 3 2 2 2 2" xfId="15901"/>
    <cellStyle name="常规 2 2 3 2 3 4 5" xfId="15902"/>
    <cellStyle name="常规 2 7 5 6 3" xfId="15903"/>
    <cellStyle name="常规 2 2 3 2 3 4 5 2" xfId="15904"/>
    <cellStyle name="常规 3 7 2 10" xfId="15905"/>
    <cellStyle name="常规 2 2 3 2 3 4 5 2 2" xfId="15906"/>
    <cellStyle name="常规 2 2 3 2 3 4 5 3" xfId="15907"/>
    <cellStyle name="常规 2 4 3 4 3 4 2" xfId="15908"/>
    <cellStyle name="常规 2 2 3 2 3 4 6" xfId="15909"/>
    <cellStyle name="常规 2 2 3 2 3 4 6 2" xfId="15910"/>
    <cellStyle name="常规 3 2 2 2 3 3 6 2" xfId="15911"/>
    <cellStyle name="常规 2 2 3 2 3 4 7" xfId="15912"/>
    <cellStyle name="常规 2 2 3 2 3 5" xfId="15913"/>
    <cellStyle name="常规 58 2 5 3" xfId="15914"/>
    <cellStyle name="常规 2 2 3 2 3 5 2" xfId="15915"/>
    <cellStyle name="常规 2 2 3 2 3 5 2 2" xfId="15916"/>
    <cellStyle name="常规 2 2 3 2 3 5 3" xfId="15917"/>
    <cellStyle name="常规 4 2 5 2 3 2" xfId="15918"/>
    <cellStyle name="常规 2 2 3 2 3 6" xfId="15919"/>
    <cellStyle name="常规 4 2 5 2 3 2 2" xfId="15920"/>
    <cellStyle name="常规 58 2 6 3" xfId="15921"/>
    <cellStyle name="常规 2 2 3 2 3 6 2" xfId="15922"/>
    <cellStyle name="常规 4 2 5 2 3 2 2 2" xfId="15923"/>
    <cellStyle name="常规 2 2 3 2 3 6 2 2" xfId="15924"/>
    <cellStyle name="常规 4 2 5 2 3 2 3" xfId="15925"/>
    <cellStyle name="常规 2 2 3 2 3 6 3" xfId="15926"/>
    <cellStyle name="常规 4 2 5 2 3 3" xfId="15927"/>
    <cellStyle name="常规 2 2 3 2 3 7" xfId="15928"/>
    <cellStyle name="常规 4 2 5 2 3 3 2" xfId="15929"/>
    <cellStyle name="常规 2 2 3 2 3 7 2" xfId="15930"/>
    <cellStyle name="常规 4 2 5 2 3 3 2 2" xfId="15931"/>
    <cellStyle name="常规 2 2 3 2 3 7 2 2" xfId="15932"/>
    <cellStyle name="常规 4 2 5 2 3 3 3" xfId="15933"/>
    <cellStyle name="常规 2 2 3 2 3 7 3" xfId="15934"/>
    <cellStyle name="常规 4 2 5 2 3 4" xfId="15935"/>
    <cellStyle name="常规 2 2 3 2 3 8" xfId="15936"/>
    <cellStyle name="常规 4 2 5 2 3 4 2" xfId="15937"/>
    <cellStyle name="常规 2 2 3 2 3 8 2" xfId="15938"/>
    <cellStyle name="常规 5 2 5 3 3 3" xfId="15939"/>
    <cellStyle name="常规 2 2 3 2 4" xfId="15940"/>
    <cellStyle name="常规 3 2 3 3 3 7" xfId="15941"/>
    <cellStyle name="常规 2 2 3 2 4 2" xfId="15942"/>
    <cellStyle name="常规 58 3 2 3" xfId="15943"/>
    <cellStyle name="常规 2 2 3 2 4 2 2" xfId="15944"/>
    <cellStyle name="常规 4 2 4 3 6" xfId="15945"/>
    <cellStyle name="常规 2 8 3 3 3" xfId="15946"/>
    <cellStyle name="常规 2 2 3 2 4 2 2 2" xfId="15947"/>
    <cellStyle name="常规 4 2 4 3 7" xfId="15948"/>
    <cellStyle name="常规 2 2 3 2 4 2 2 3" xfId="15949"/>
    <cellStyle name="常规 2 2 3 2 4 2 3" xfId="15950"/>
    <cellStyle name="常规 2 2 3 2 4 2 4" xfId="15951"/>
    <cellStyle name="常规 2 8 3 5 3" xfId="15952"/>
    <cellStyle name="常规 2 2 3 2 4 2 4 2" xfId="15953"/>
    <cellStyle name="常规 2 2 3 2 4 2 4 2 2" xfId="15954"/>
    <cellStyle name="常规 2 2 3 2 4 2 4 3" xfId="15955"/>
    <cellStyle name="常规 4 2 2 2 2 2 4 2" xfId="15956"/>
    <cellStyle name="常规 2 2 3 2 4 2 5" xfId="15957"/>
    <cellStyle name="常规 4 2 2 2 2 2 4 2 2" xfId="15958"/>
    <cellStyle name="常规 2 8 3 6 3" xfId="15959"/>
    <cellStyle name="常规 2 2 3 2 4 2 5 2" xfId="15960"/>
    <cellStyle name="常规 2 2 3 2 4 2 5 3" xfId="15961"/>
    <cellStyle name="常规 4 2 2 2 2 2 4 3" xfId="15962"/>
    <cellStyle name="常规 2 4 3 4 4 2 2" xfId="15963"/>
    <cellStyle name="常规 2 2 3 2 4 2 6" xfId="15964"/>
    <cellStyle name="常规 2 2 3 2 4 2 6 2" xfId="15965"/>
    <cellStyle name="常规 3 2 2 2 3 4 4 2" xfId="15966"/>
    <cellStyle name="常规 2 2 3 2 4 2 7" xfId="15967"/>
    <cellStyle name="常规 2 2 3 2 4 3" xfId="15968"/>
    <cellStyle name="汇总 2 3 2 5" xfId="15969"/>
    <cellStyle name="常规 2 2 3 2 4 3 2 2 2" xfId="15970"/>
    <cellStyle name="常规 2 2 3 2 4 3 2 3" xfId="15971"/>
    <cellStyle name="常规 2 2 3 2 4 3 3 2 2" xfId="15972"/>
    <cellStyle name="常规 2 2 3 2 4 3 3 3" xfId="15973"/>
    <cellStyle name="常规 2 2 3 2 4 3 4 2 2" xfId="15974"/>
    <cellStyle name="常规 2 2 3 2 4 3 4 3" xfId="15975"/>
    <cellStyle name="常规 4 2 2 2 2 2 5 2 2" xfId="15976"/>
    <cellStyle name="常规 2 8 4 6 3" xfId="15977"/>
    <cellStyle name="常规 2 2 3 2 4 3 5 2" xfId="15978"/>
    <cellStyle name="常规 2 2 3 2 4 4 3" xfId="15979"/>
    <cellStyle name="常规 2 2 3 2 4 5 2 2" xfId="15980"/>
    <cellStyle name="常规 2 2 3 2 4 5 3" xfId="15981"/>
    <cellStyle name="常规 4 2 5 2 4 2" xfId="15982"/>
    <cellStyle name="常规 2 3 3 2 5 2 2" xfId="15983"/>
    <cellStyle name="常规 2 2 3 2 4 6" xfId="15984"/>
    <cellStyle name="常规 4 2 5 2 4 2 2" xfId="15985"/>
    <cellStyle name="常规 2 2 3 2 4 6 2" xfId="15986"/>
    <cellStyle name="常规 2 2 3 2 4 6 2 2" xfId="15987"/>
    <cellStyle name="常规 2 2 3 2 4 6 3" xfId="15988"/>
    <cellStyle name="常规 4 2 5 2 4 3" xfId="15989"/>
    <cellStyle name="常规 2 2 3 2 4 7" xfId="15990"/>
    <cellStyle name="常规 2 2 3 2 4 7 2" xfId="15991"/>
    <cellStyle name="常规 2 2 3 2 4 8" xfId="15992"/>
    <cellStyle name="常规 2 2 3 2 5" xfId="15993"/>
    <cellStyle name="常规 3 2 5 2 4" xfId="15994"/>
    <cellStyle name="常规 2 2 3 2 5 2" xfId="15995"/>
    <cellStyle name="常规 58 4 2 3" xfId="15996"/>
    <cellStyle name="常规 3 2 5 2 4 2" xfId="15997"/>
    <cellStyle name="常规 2 2 3 2 5 2 2" xfId="15998"/>
    <cellStyle name="常规 3 2 5 2 4 3" xfId="15999"/>
    <cellStyle name="常规 2 2 3 2 5 2 3" xfId="16000"/>
    <cellStyle name="常规 3 2 5 2 5" xfId="16001"/>
    <cellStyle name="常规 2 2 3 2 5 3" xfId="16002"/>
    <cellStyle name="常规 58 4 3 3" xfId="16003"/>
    <cellStyle name="常规 3 2 5 2 5 2" xfId="16004"/>
    <cellStyle name="常规 2 2 3 2 5 3 2" xfId="16005"/>
    <cellStyle name="常规 3 2 5 2 5 2 2" xfId="16006"/>
    <cellStyle name="常规 2 9 4 3 3" xfId="16007"/>
    <cellStyle name="常规 2 2 3 2 5 3 2 2" xfId="16008"/>
    <cellStyle name="常规 3 2 5 2 7 2" xfId="16009"/>
    <cellStyle name="常规 2 2 3 2 5 5 2" xfId="16010"/>
    <cellStyle name="常规 2 2 3 2 5 5 2 2" xfId="16011"/>
    <cellStyle name="常规 4 2 5 2 5 2" xfId="16012"/>
    <cellStyle name="常规 3 2 5 2 8" xfId="16013"/>
    <cellStyle name="常规 2 2 3 2 5 6" xfId="16014"/>
    <cellStyle name="常规 2 8 4 2 2 2" xfId="16015"/>
    <cellStyle name="常规 4 2 5 2 5 2 2" xfId="16016"/>
    <cellStyle name="常规 2 2 3 2 5 6 2" xfId="16017"/>
    <cellStyle name="常规 4 2 5 2 5 3" xfId="16018"/>
    <cellStyle name="常规 2 2 3 2 5 7" xfId="16019"/>
    <cellStyle name="常规 2 8 4 2 2 3" xfId="16020"/>
    <cellStyle name="常规 2 2 3 2 6" xfId="16021"/>
    <cellStyle name="常规 3 2 5 3 4" xfId="16022"/>
    <cellStyle name="常规 2 2 3 2 6 2" xfId="16023"/>
    <cellStyle name="常规 3 2 5 3 4 2" xfId="16024"/>
    <cellStyle name="常规 2 2 3 2 6 2 2" xfId="16025"/>
    <cellStyle name="常规 3 2 5 3 4 2 2" xfId="16026"/>
    <cellStyle name="常规 2 2 3 2 6 2 2 2" xfId="16027"/>
    <cellStyle name="常规 3 2 5 3 4 3" xfId="16028"/>
    <cellStyle name="常规 2 2 3 2 6 2 3" xfId="16029"/>
    <cellStyle name="常规 3 2 5 3 5 2" xfId="16030"/>
    <cellStyle name="常规 2 2 3 2 6 3 2" xfId="16031"/>
    <cellStyle name="常规 2 2 3 2 6 3 2 2" xfId="16032"/>
    <cellStyle name="常规 6 11 3 2 2 2" xfId="16033"/>
    <cellStyle name="常规 2 2 3 2 6 4 2" xfId="16034"/>
    <cellStyle name="常规 2 2 3 2 6 4 3" xfId="16035"/>
    <cellStyle name="常规 6 11 3 2 3" xfId="16036"/>
    <cellStyle name="常规 2 2 3 2 6 5" xfId="16037"/>
    <cellStyle name="常规 2 2 3 2 6 5 2" xfId="16038"/>
    <cellStyle name="常规 2 2 3 2 6 5 2 2" xfId="16039"/>
    <cellStyle name="常规 2 2 3 2 6 5 3" xfId="16040"/>
    <cellStyle name="常规 4 2 5 2 6 2 2" xfId="16041"/>
    <cellStyle name="常规 2 2 3 2 6 6 2" xfId="16042"/>
    <cellStyle name="常规 4 2 5 2 6 3" xfId="16043"/>
    <cellStyle name="常规 3 2 2 7 4 2 2" xfId="16044"/>
    <cellStyle name="常规 2 2 3 2 6 7" xfId="16045"/>
    <cellStyle name="常规 2 2 3 2 7" xfId="16046"/>
    <cellStyle name="常规 3 2 5 4 4" xfId="16047"/>
    <cellStyle name="常规 2 2 3 2 7 2" xfId="16048"/>
    <cellStyle name="常规 3 2 5 4 4 2" xfId="16049"/>
    <cellStyle name="常规 2 2 3 2 7 2 2" xfId="16050"/>
    <cellStyle name="常规 3 2 5 4 5" xfId="16051"/>
    <cellStyle name="常规 2 2 3 2 7 3" xfId="16052"/>
    <cellStyle name="常规 2 3 2 2 3 3 2" xfId="16053"/>
    <cellStyle name="常规 2 2 3 2 8" xfId="16054"/>
    <cellStyle name="常规 2 3 2 2 3 3 2 2" xfId="16055"/>
    <cellStyle name="常规 2 2 3 2 8 2" xfId="16056"/>
    <cellStyle name="常规 2 2 3 2 8 2 2" xfId="16057"/>
    <cellStyle name="常规 2 2 3 2 8 3" xfId="16058"/>
    <cellStyle name="常规 2 3 2 2 3 3 3" xfId="16059"/>
    <cellStyle name="常规 2 2 3 2 9" xfId="16060"/>
    <cellStyle name="常规 2 2 3 2 9 2" xfId="16061"/>
    <cellStyle name="常规 2 2 3 2 9 2 2" xfId="16062"/>
    <cellStyle name="常规 2 2 3 2 9 3" xfId="16063"/>
    <cellStyle name="常规 2 2 3 3" xfId="16064"/>
    <cellStyle name="常规 2 2 3 3 10" xfId="16065"/>
    <cellStyle name="常规 2 2 3 3 2 2" xfId="16066"/>
    <cellStyle name="常规 3 2 3 3 4 5 2" xfId="16067"/>
    <cellStyle name="常规 6 5 2 3 2 6" xfId="16068"/>
    <cellStyle name="常规 2 2 3 3 2 2 2" xfId="16069"/>
    <cellStyle name="常规 3 2 3 3 4 5 2 2" xfId="16070"/>
    <cellStyle name="常规 6 5 2 3 2 6 2" xfId="16071"/>
    <cellStyle name="常规 3 6 3 3 3" xfId="16072"/>
    <cellStyle name="常规 2 2 3 3 2 2 2 2" xfId="16073"/>
    <cellStyle name="常规 6 5 2 3 2 6 2 2" xfId="16074"/>
    <cellStyle name="常规 3 6 3 3 3 2" xfId="16075"/>
    <cellStyle name="常规 2 2 3 3 2 2 2 2 2" xfId="16076"/>
    <cellStyle name="常规 2 2 3 3 2 2 2 2 2 2" xfId="16077"/>
    <cellStyle name="常规 2 2 3 3 2 2 2 2 3" xfId="16078"/>
    <cellStyle name="常规 6 5 2 3 2 6 3" xfId="16079"/>
    <cellStyle name="常规 3 6 3 3 4" xfId="16080"/>
    <cellStyle name="常规 2 2 3 3 2 2 2 3" xfId="16081"/>
    <cellStyle name="常规 2 2 3 3 2 2 2 3 2" xfId="16082"/>
    <cellStyle name="常规 2 2 3 3 2 2 2 3 2 2" xfId="16083"/>
    <cellStyle name="常规 2 2 3 3 2 2 2 3 3" xfId="16084"/>
    <cellStyle name="常规 2 2 3 3 2 2 2 4" xfId="16085"/>
    <cellStyle name="常规 2 2 3 3 2 2 2 4 2" xfId="16086"/>
    <cellStyle name="常规 2 2 8 4" xfId="16087"/>
    <cellStyle name="常规 2 2 3 3 2 2 2 4 2 2" xfId="16088"/>
    <cellStyle name="常规 2 2 3 3 2 2 2 4 3" xfId="16089"/>
    <cellStyle name="常规 2 2 3 3 2 2 2 5" xfId="16090"/>
    <cellStyle name="常规 2 2 3 3 2 2 2 5 2" xfId="16091"/>
    <cellStyle name="常规 2 3 8 4" xfId="16092"/>
    <cellStyle name="常规 2 2 3 3 2 2 2 5 2 2" xfId="16093"/>
    <cellStyle name="常规 2 2 3 3 2 2 2 5 3" xfId="16094"/>
    <cellStyle name="常规 2 2 3 3 2 2 2 6 2" xfId="16095"/>
    <cellStyle name="常规 2 2 3 3 2 2 2 7" xfId="16096"/>
    <cellStyle name="常规 6 5 2 3 2 7" xfId="16097"/>
    <cellStyle name="常规 2 2 3 3 2 2 3" xfId="16098"/>
    <cellStyle name="常规 6 5 2 3 2 7 2" xfId="16099"/>
    <cellStyle name="常规 3 6 3 4 3" xfId="16100"/>
    <cellStyle name="常规 2 2 3 3 2 2 3 2" xfId="16101"/>
    <cellStyle name="常规 2 2 3 3 2 2 3 2 2" xfId="16102"/>
    <cellStyle name="常规 2 2 3 3 2 2 3 2 2 2" xfId="16103"/>
    <cellStyle name="常规 2 2 3 3 2 2 3 2 3" xfId="16104"/>
    <cellStyle name="常规 7 2 4 2 2 3 2" xfId="16105"/>
    <cellStyle name="常规 5 2 2 2 2 7 2" xfId="16106"/>
    <cellStyle name="常规 2 2 3 3 2 2 3 3" xfId="16107"/>
    <cellStyle name="常规 2 2 3 3 2 2 3 3 2" xfId="16108"/>
    <cellStyle name="常规 2 2 3 3 2 2 3 3 2 2" xfId="16109"/>
    <cellStyle name="常规 2 2 3 3 2 2 3 3 3" xfId="16110"/>
    <cellStyle name="常规 7 2 4 2 2 4 2" xfId="16111"/>
    <cellStyle name="常规 2 2 3 3 2 2 3 4" xfId="16112"/>
    <cellStyle name="常规 2 2 3 3 2 2 3 4 2" xfId="16113"/>
    <cellStyle name="常规 2 2 3 3 2 2 3 4 3" xfId="16114"/>
    <cellStyle name="常规 7 2 4 2 2 5 2" xfId="16115"/>
    <cellStyle name="常规 2 2 3 3 2 2 3 5" xfId="16116"/>
    <cellStyle name="常规 2 2 3 3 2 2 3 5 2" xfId="16117"/>
    <cellStyle name="常规 2 2 3 3 2 2 3 6" xfId="16118"/>
    <cellStyle name="常规 6 5 2 3 2 8" xfId="16119"/>
    <cellStyle name="常规 2 2 3 3 2 2 4" xfId="16120"/>
    <cellStyle name="常规 3 6 3 5 3" xfId="16121"/>
    <cellStyle name="常规 2 2 3 3 2 2 4 2" xfId="16122"/>
    <cellStyle name="常规 2 2 3 3 2 2 4 2 2" xfId="16123"/>
    <cellStyle name="常规 2 2 3 3 2 2 4 3" xfId="16124"/>
    <cellStyle name="常规 2 2 3 3 2 2 5" xfId="16125"/>
    <cellStyle name="常规 3 6 3 6 3" xfId="16126"/>
    <cellStyle name="常规 2 2 3 3 2 2 5 2" xfId="16127"/>
    <cellStyle name="常规 2 2 3 3 2 2 5 2 2" xfId="16128"/>
    <cellStyle name="常规 47 4 3 2 2" xfId="16129"/>
    <cellStyle name="常规 52 4 3 2 2" xfId="16130"/>
    <cellStyle name="常规 2 2 3 3 2 2 5 3" xfId="16131"/>
    <cellStyle name="常规 2 2 3 3 2 2 6" xfId="16132"/>
    <cellStyle name="常规 2 2 3 3 2 2 6 2" xfId="16133"/>
    <cellStyle name="适中 2 2 2 4 3" xfId="16134"/>
    <cellStyle name="常规 2 2 3 3 2 2 6 2 2" xfId="16135"/>
    <cellStyle name="常规 2 2 3 3 2 2 6 3" xfId="16136"/>
    <cellStyle name="常规 3 2 2 2 4 2 4 2" xfId="16137"/>
    <cellStyle name="常规 2 2 3 3 2 2 7" xfId="16138"/>
    <cellStyle name="常规 7 2 2 4 3 2 3" xfId="16139"/>
    <cellStyle name="常规 3 2 2 2 4 2 4 2 2" xfId="16140"/>
    <cellStyle name="常规 2 2 3 3 2 2 7 2" xfId="16141"/>
    <cellStyle name="常规 3 2 2 2 4 2 4 3" xfId="16142"/>
    <cellStyle name="常规 2 2 3 3 2 2 8" xfId="16143"/>
    <cellStyle name="常规 2 2 3 3 2 3" xfId="16144"/>
    <cellStyle name="常规 3 2 3 3 4 5 3" xfId="16145"/>
    <cellStyle name="常规 6 5 2 3 3 6" xfId="16146"/>
    <cellStyle name="常规 2 2 3 3 2 3 2" xfId="16147"/>
    <cellStyle name="常规 3 6 4 3 3" xfId="16148"/>
    <cellStyle name="常规 2 2 3 3 2 3 2 2" xfId="16149"/>
    <cellStyle name="常规 2 6 6 7" xfId="16150"/>
    <cellStyle name="常规 2 2 3 3 2 3 2 2 2" xfId="16151"/>
    <cellStyle name="常规 2 2 3 3 2 3 2 3" xfId="16152"/>
    <cellStyle name="常规 2 2 3 3 2 3 3" xfId="16153"/>
    <cellStyle name="常规 3 6 4 4 3" xfId="16154"/>
    <cellStyle name="常规 2 2 3 3 2 3 3 2" xfId="16155"/>
    <cellStyle name="常规 2 2 3 3 2 3 3 2 2" xfId="16156"/>
    <cellStyle name="常规 2 2 3 3 2 3 3 3" xfId="16157"/>
    <cellStyle name="常规 2 2 3 3 2 3 4" xfId="16158"/>
    <cellStyle name="常规 3 6 4 5 3" xfId="16159"/>
    <cellStyle name="常规 2 2 3 3 2 3 4 2" xfId="16160"/>
    <cellStyle name="常规 2 2 3 3 2 3 4 2 2" xfId="16161"/>
    <cellStyle name="常规 2 2 3 3 2 3 4 3" xfId="16162"/>
    <cellStyle name="常规 6 5 2 2 2 2 3 2 2 2" xfId="16163"/>
    <cellStyle name="常规 2 2 3 3 2 3 5" xfId="16164"/>
    <cellStyle name="常规 3 6 4 6 3" xfId="16165"/>
    <cellStyle name="常规 2 2 3 3 2 3 5 2" xfId="16166"/>
    <cellStyle name="常规 2 2 3 3 2 3 5 2 2" xfId="16167"/>
    <cellStyle name="常规 47 4 4 2 2" xfId="16168"/>
    <cellStyle name="常规 52 4 4 2 2" xfId="16169"/>
    <cellStyle name="常规 2 2 3 3 2 3 5 3" xfId="16170"/>
    <cellStyle name="常规 2 2 3 3 2 3 6" xfId="16171"/>
    <cellStyle name="常规 2 2 3 3 2 3 6 2" xfId="16172"/>
    <cellStyle name="常规 6 2 2 2 6 2 2" xfId="16173"/>
    <cellStyle name="常规 3 2 2 2 4 2 5 2" xfId="16174"/>
    <cellStyle name="常规 2 2 3 3 2 3 7" xfId="16175"/>
    <cellStyle name="常规 2 2 3 3 2 4" xfId="16176"/>
    <cellStyle name="常规 6 5 2 3 4 6" xfId="16177"/>
    <cellStyle name="常规 2 2 3 3 2 4 2" xfId="16178"/>
    <cellStyle name="常规 2 2 3 3 2 4 2 2 2" xfId="16179"/>
    <cellStyle name="常规 2 2 7 2 6 2" xfId="16180"/>
    <cellStyle name="常规 2 2 3 3 2 4 2 3" xfId="16181"/>
    <cellStyle name="常规 2 2 3 3 2 4 3" xfId="16182"/>
    <cellStyle name="常规 2 2 3 3 2 4 3 2 2" xfId="16183"/>
    <cellStyle name="常规 3 3 4 4 2 2 2" xfId="16184"/>
    <cellStyle name="常规 2 2 3 3 2 4 4" xfId="16185"/>
    <cellStyle name="常规 2 2 3 3 2 4 4 2 2" xfId="16186"/>
    <cellStyle name="常规 2 2 3 3 2 4 5" xfId="16187"/>
    <cellStyle name="常规 3 6 5 6 3" xfId="16188"/>
    <cellStyle name="常规 2 2 3 3 2 4 5 2" xfId="16189"/>
    <cellStyle name="常规 2 2 3 3 2 4 5 2 2" xfId="16190"/>
    <cellStyle name="常规 2 2 3 3 2 4 6" xfId="16191"/>
    <cellStyle name="常规 2 2 3 3 2 4 6 2" xfId="16192"/>
    <cellStyle name="常规 3 2 2 2 4 2 6 2" xfId="16193"/>
    <cellStyle name="常规 2 2 3 3 2 4 7" xfId="16194"/>
    <cellStyle name="常规 2 2 3 3 2 5" xfId="16195"/>
    <cellStyle name="常规 2 2 3 3 2 5 2" xfId="16196"/>
    <cellStyle name="常规 2 2 3 3 2 5 3" xfId="16197"/>
    <cellStyle name="常规 4 2 5 3 2 2" xfId="16198"/>
    <cellStyle name="常规 2 2 3 3 2 6" xfId="16199"/>
    <cellStyle name="常规 4 2 5 3 2 2 2" xfId="16200"/>
    <cellStyle name="常规 2 2 3 3 2 6 2" xfId="16201"/>
    <cellStyle name="常规 2 2 3 3 2 6 3" xfId="16202"/>
    <cellStyle name="常规 4 2 5 3 2 3" xfId="16203"/>
    <cellStyle name="常规 2 2 3 3 2 7" xfId="16204"/>
    <cellStyle name="常规 2 2 3 3 2 7 2" xfId="16205"/>
    <cellStyle name="常规 2 2 3 3 2 7 2 2" xfId="16206"/>
    <cellStyle name="常规 2 2 3 3 2 7 3" xfId="16207"/>
    <cellStyle name="常规 2 2 3 3 2 8" xfId="16208"/>
    <cellStyle name="常规 3 2 2 3 2 2 2 2 2" xfId="16209"/>
    <cellStyle name="常规 2 2 3 3 2 8 2" xfId="16210"/>
    <cellStyle name="常规 3 2 2 3 2 2 2 2 2 2" xfId="16211"/>
    <cellStyle name="常规 5 2 5 3 4 2" xfId="16212"/>
    <cellStyle name="常规 2 2 3 3 3" xfId="16213"/>
    <cellStyle name="常规 3 2 3 3 4 6" xfId="16214"/>
    <cellStyle name="常规 28 5 2 2 2" xfId="16215"/>
    <cellStyle name="常规 2 4 3 2 6 2 2" xfId="16216"/>
    <cellStyle name="常规 2 2 3 3 3 2" xfId="16217"/>
    <cellStyle name="常规 3 2 3 3 4 6 2" xfId="16218"/>
    <cellStyle name="常规 6 5 2 4 2 6" xfId="16219"/>
    <cellStyle name="常规 6 6 2 2 2 4 3" xfId="16220"/>
    <cellStyle name="常规 59 2 2 3" xfId="16221"/>
    <cellStyle name="常规 2 2 3 3 3 2 2" xfId="16222"/>
    <cellStyle name="常规 27 4 2 4" xfId="16223"/>
    <cellStyle name="常规 6 6 2 2 2 4 3 2" xfId="16224"/>
    <cellStyle name="常规 59 2 2 3 2" xfId="16225"/>
    <cellStyle name="常规 3 7 3 3 3" xfId="16226"/>
    <cellStyle name="常规 3 12 2 3" xfId="16227"/>
    <cellStyle name="常规 2 2 3 3 3 2 2 2" xfId="16228"/>
    <cellStyle name="常规 6 6 2 2 2 4 3 3" xfId="16229"/>
    <cellStyle name="常规 59 2 2 3 3" xfId="16230"/>
    <cellStyle name="常规 2 2 3 3 3 2 2 3" xfId="16231"/>
    <cellStyle name="常规 6 6 2 2 2 4 4" xfId="16232"/>
    <cellStyle name="强调文字颜色 4 2 2 2 3 2 2" xfId="16233"/>
    <cellStyle name="常规 59 2 2 4" xfId="16234"/>
    <cellStyle name="常规 2 2 3 3 3 2 3" xfId="16235"/>
    <cellStyle name="常规 27 4 3 4" xfId="16236"/>
    <cellStyle name="常规 6 6 2 2 2 4 4 2" xfId="16237"/>
    <cellStyle name="强调文字颜色 4 2 2 2 3 2 2 2" xfId="16238"/>
    <cellStyle name="常规 59 2 2 4 2" xfId="16239"/>
    <cellStyle name="常规 3 7 3 4 3" xfId="16240"/>
    <cellStyle name="常规 3 12 3 3" xfId="16241"/>
    <cellStyle name="常规 2 2 3 3 3 2 3 2" xfId="16242"/>
    <cellStyle name="常规 6 6 2 2 2 4 4 3" xfId="16243"/>
    <cellStyle name="常规 59 2 2 4 3" xfId="16244"/>
    <cellStyle name="常规 2 2 3 3 3 2 3 3" xfId="16245"/>
    <cellStyle name="常规 6 6 2 2 2 4 5" xfId="16246"/>
    <cellStyle name="强调文字颜色 4 2 2 2 3 2 3" xfId="16247"/>
    <cellStyle name="常规 59 2 2 5" xfId="16248"/>
    <cellStyle name="常规 2 2 3 3 3 2 4" xfId="16249"/>
    <cellStyle name="常规 6 6 2 2 2 4 5 2" xfId="16250"/>
    <cellStyle name="常规 59 2 2 5 2" xfId="16251"/>
    <cellStyle name="检查单元格 2 2 8 2 2" xfId="16252"/>
    <cellStyle name="常规 3 7 3 5 3" xfId="16253"/>
    <cellStyle name="常规 3 12 4 3" xfId="16254"/>
    <cellStyle name="常规 2 2 3 3 3 2 4 2" xfId="16255"/>
    <cellStyle name="常规 2 2 3 3 3 2 4 3" xfId="16256"/>
    <cellStyle name="常规 6 6 2 2 2 4 6" xfId="16257"/>
    <cellStyle name="常规 59 2 2 6" xfId="16258"/>
    <cellStyle name="常规 2 2 3 3 3 2 5" xfId="16259"/>
    <cellStyle name="常规 3 7 3 6 3" xfId="16260"/>
    <cellStyle name="常规 3 12 5 3" xfId="16261"/>
    <cellStyle name="常规 2 2 3 3 3 2 5 2" xfId="16262"/>
    <cellStyle name="常规 2 2 3 3 3 2 5 3" xfId="16263"/>
    <cellStyle name="常规 2 4 3 5 3 2 2" xfId="16264"/>
    <cellStyle name="常规 2 2 3 3 3 2 6" xfId="16265"/>
    <cellStyle name="常规 2 2 3 3 3 2 6 2" xfId="16266"/>
    <cellStyle name="常规 3 2 2 2 4 3 4 2" xfId="16267"/>
    <cellStyle name="常规 2 2 3 3 3 2 7" xfId="16268"/>
    <cellStyle name="常规 2 2 3 3 3 3" xfId="16269"/>
    <cellStyle name="常规 6 6 2 2 2 5 3" xfId="16270"/>
    <cellStyle name="常规 59 2 3 3" xfId="16271"/>
    <cellStyle name="常规 2 2 3 3 3 3 2" xfId="16272"/>
    <cellStyle name="常规 59 2 3 3 2" xfId="16273"/>
    <cellStyle name="常规 3 7 4 3 3" xfId="16274"/>
    <cellStyle name="常规 3 13 2 3" xfId="16275"/>
    <cellStyle name="常规 2 2 3 3 3 3 2 2" xfId="16276"/>
    <cellStyle name="常规 59 2 3 3 2 2" xfId="16277"/>
    <cellStyle name="常规 2 2 3 3 3 3 2 2 2" xfId="16278"/>
    <cellStyle name="常规 59 2 3 3 3" xfId="16279"/>
    <cellStyle name="常规 2 2 3 3 3 3 2 3" xfId="16280"/>
    <cellStyle name="强调文字颜色 4 2 2 2 3 3 2" xfId="16281"/>
    <cellStyle name="常规 59 2 3 4" xfId="16282"/>
    <cellStyle name="常规 2 2 3 3 3 3 3" xfId="16283"/>
    <cellStyle name="强调文字颜色 4 2 2 2 3 3 2 2" xfId="16284"/>
    <cellStyle name="常规 59 2 3 4 2" xfId="16285"/>
    <cellStyle name="常规 3 7 4 4 3" xfId="16286"/>
    <cellStyle name="常规 3 13 3 3" xfId="16287"/>
    <cellStyle name="常规 2 2 3 3 3 3 3 2" xfId="16288"/>
    <cellStyle name="常规 2 2 3 3 3 3 3 2 2" xfId="16289"/>
    <cellStyle name="常规 2 2 3 3 3 3 3 3" xfId="16290"/>
    <cellStyle name="强调文字颜色 4 2 2 2 3 3 3" xfId="16291"/>
    <cellStyle name="常规 59 2 3 5" xfId="16292"/>
    <cellStyle name="常规 2 2 3 3 3 3 4" xfId="16293"/>
    <cellStyle name="检查单元格 2 2 9 2 2" xfId="16294"/>
    <cellStyle name="常规 3 7 4 5 3" xfId="16295"/>
    <cellStyle name="常规 3 13 4 3" xfId="16296"/>
    <cellStyle name="常规 2 2 3 3 3 3 4 2" xfId="16297"/>
    <cellStyle name="常规 2 2 3 3 3 3 4 2 2" xfId="16298"/>
    <cellStyle name="常规 2 2 3 3 3 3 4 3" xfId="16299"/>
    <cellStyle name="常规 6 5 2 2 2 2 3 3 2 2" xfId="16300"/>
    <cellStyle name="常规 2 2 3 3 3 3 5" xfId="16301"/>
    <cellStyle name="常规 3 7 4 6 3" xfId="16302"/>
    <cellStyle name="常规 3 13 5 3" xfId="16303"/>
    <cellStyle name="常规 2 2 3 3 3 3 5 2" xfId="16304"/>
    <cellStyle name="常规 2 2 3 3 3 3 6" xfId="16305"/>
    <cellStyle name="常规 2 2 3 3 3 4" xfId="16306"/>
    <cellStyle name="常规 6 6 2 2 2 6 3" xfId="16307"/>
    <cellStyle name="常规 59 2 4 3" xfId="16308"/>
    <cellStyle name="常规 2 2 3 3 3 4 2" xfId="16309"/>
    <cellStyle name="常规 2 2 3 3 3 4 3" xfId="16310"/>
    <cellStyle name="常规 2 2 3 3 3 5" xfId="16311"/>
    <cellStyle name="常规 6 6 2 2 2 7 3" xfId="16312"/>
    <cellStyle name="常规 59 2 5 3" xfId="16313"/>
    <cellStyle name="常规 2 2 3 3 3 5 2" xfId="16314"/>
    <cellStyle name="常规 2 2 3 3 3 5 3" xfId="16315"/>
    <cellStyle name="常规 4 2 5 3 3 2" xfId="16316"/>
    <cellStyle name="常规 2 2 3 3 3 6" xfId="16317"/>
    <cellStyle name="常规 4 2 5 3 3 2 2" xfId="16318"/>
    <cellStyle name="常规 59 2 6 3" xfId="16319"/>
    <cellStyle name="常规 2 2 3 3 3 6 2" xfId="16320"/>
    <cellStyle name="常规 2 2 3 3 3 6 3" xfId="16321"/>
    <cellStyle name="常规 4 2 5 3 3 3" xfId="16322"/>
    <cellStyle name="常规 2 2 3 3 3 7" xfId="16323"/>
    <cellStyle name="常规 2 2 3 3 3 7 2" xfId="16324"/>
    <cellStyle name="常规 2 2 3 3 3 8" xfId="16325"/>
    <cellStyle name="常规 3 2 2 3 2 2 2 3 2" xfId="16326"/>
    <cellStyle name="常规 2 2 3 3 4" xfId="16327"/>
    <cellStyle name="常规 3 2 3 3 4 7" xfId="16328"/>
    <cellStyle name="常规 2 2 3 3 4 2" xfId="16329"/>
    <cellStyle name="常规 6 6 2 2 3 4 3" xfId="16330"/>
    <cellStyle name="常规 59 3 2 3" xfId="16331"/>
    <cellStyle name="常规 2 2 3 3 4 2 2" xfId="16332"/>
    <cellStyle name="常规 5 2 4 3 6" xfId="16333"/>
    <cellStyle name="常规 3 8 3 3 3" xfId="16334"/>
    <cellStyle name="常规 2 2 3 3 4 2 2 2" xfId="16335"/>
    <cellStyle name="常规 2 2 3 3 4 2 3" xfId="16336"/>
    <cellStyle name="常规 5 4 2 2 4 2" xfId="16337"/>
    <cellStyle name="常规 2 2 3 3 4 3" xfId="16338"/>
    <cellStyle name="常规 6 6 2 2 3 5 3" xfId="16339"/>
    <cellStyle name="常规 59 3 3 3" xfId="16340"/>
    <cellStyle name="常规 2 2 3 3 4 3 2" xfId="16341"/>
    <cellStyle name="常规 3 8 4 3 3" xfId="16342"/>
    <cellStyle name="常规 2 2 3 3 4 3 2 2" xfId="16343"/>
    <cellStyle name="常规 2 2 3 3 4 3 3" xfId="16344"/>
    <cellStyle name="常规 5 4 2 2 5 2" xfId="16345"/>
    <cellStyle name="常规 6 6 2 2 3 6 3" xfId="16346"/>
    <cellStyle name="常规 59 3 4 3" xfId="16347"/>
    <cellStyle name="常规 2 2 3 3 4 4 2" xfId="16348"/>
    <cellStyle name="常规 2 2 3 3 4 4 3" xfId="16349"/>
    <cellStyle name="常规 2 2 3 3 4 5" xfId="16350"/>
    <cellStyle name="常规 2 2 3 3 4 5 2" xfId="16351"/>
    <cellStyle name="常规 2 2 3 3 4 5 3" xfId="16352"/>
    <cellStyle name="常规 4 2 5 3 4 2" xfId="16353"/>
    <cellStyle name="常规 2 3 3 2 6 2 2" xfId="16354"/>
    <cellStyle name="常规 2 2 3 3 4 6" xfId="16355"/>
    <cellStyle name="常规 4 2 5 3 4 2 2" xfId="16356"/>
    <cellStyle name="常规 2 2 3 3 4 6 2" xfId="16357"/>
    <cellStyle name="常规 4 2 5 3 4 3" xfId="16358"/>
    <cellStyle name="常规 2 2 3 3 4 7" xfId="16359"/>
    <cellStyle name="常规 3 2 6 2 4 2" xfId="16360"/>
    <cellStyle name="常规 6 6 2 2 4 4 3" xfId="16361"/>
    <cellStyle name="常规 59 4 2 3" xfId="16362"/>
    <cellStyle name="常规 2 2 3 3 5 2 2" xfId="16363"/>
    <cellStyle name="常规 3 9 3 3 3" xfId="16364"/>
    <cellStyle name="常规 3 2 6 2 4 2 2" xfId="16365"/>
    <cellStyle name="常规 2 2 3 3 5 2 2 2" xfId="16366"/>
    <cellStyle name="常规 2 2 3 3 5 2 3" xfId="16367"/>
    <cellStyle name="常规 5 4 2 3 4 2" xfId="16368"/>
    <cellStyle name="强调文字颜色 4 2 2 2 5 2 2" xfId="16369"/>
    <cellStyle name="常规 35 2 2 2 2" xfId="16370"/>
    <cellStyle name="常规 40 2 2 2 2" xfId="16371"/>
    <cellStyle name="常规 3 2 6 2 4 3" xfId="16372"/>
    <cellStyle name="常规 3 2 6 2 5" xfId="16373"/>
    <cellStyle name="常规 2 2 3 3 5 3" xfId="16374"/>
    <cellStyle name="常规 59 4 3 3" xfId="16375"/>
    <cellStyle name="常规 3 2 6 2 5 2" xfId="16376"/>
    <cellStyle name="常规 2 2 3 3 5 3 2" xfId="16377"/>
    <cellStyle name="常规 3 9 4 3 3" xfId="16378"/>
    <cellStyle name="常规 3 2 6 2 5 2 2" xfId="16379"/>
    <cellStyle name="常规 2 2 3 3 5 3 2 2" xfId="16380"/>
    <cellStyle name="常规 35 2 2 3 2" xfId="16381"/>
    <cellStyle name="常规 40 2 2 3 2" xfId="16382"/>
    <cellStyle name="常规 3 2 6 2 5 3" xfId="16383"/>
    <cellStyle name="常规 2 2 3 3 5 3 3" xfId="16384"/>
    <cellStyle name="常规 59 4 4 3" xfId="16385"/>
    <cellStyle name="常规 3 2 6 2 6 2" xfId="16386"/>
    <cellStyle name="常规 2 2 3 3 5 4 2" xfId="16387"/>
    <cellStyle name="常规 35 2 2 4 2" xfId="16388"/>
    <cellStyle name="常规 40 2 2 4 2" xfId="16389"/>
    <cellStyle name="常规 2 2 3 3 5 4 3" xfId="16390"/>
    <cellStyle name="常规 3 2 6 2 7" xfId="16391"/>
    <cellStyle name="常规 2 2 3 3 5 5" xfId="16392"/>
    <cellStyle name="常规 2 2 3 3 5 5 2" xfId="16393"/>
    <cellStyle name="常规 35 2 2 5 2" xfId="16394"/>
    <cellStyle name="常规 40 2 2 5 2" xfId="16395"/>
    <cellStyle name="常规 2 2 3 3 5 5 3" xfId="16396"/>
    <cellStyle name="常规 4 2 5 3 5 2" xfId="16397"/>
    <cellStyle name="常规 2 2 3 3 5 6" xfId="16398"/>
    <cellStyle name="常规 2 8 4 3 2 2" xfId="16399"/>
    <cellStyle name="常规 2 2 3 3 5 6 2" xfId="16400"/>
    <cellStyle name="常规 2 2 3 3 5 7" xfId="16401"/>
    <cellStyle name="常规 2 8 4 3 2 3" xfId="16402"/>
    <cellStyle name="常规 3 2 6 3 4" xfId="16403"/>
    <cellStyle name="常规 2 2 3 3 6 2" xfId="16404"/>
    <cellStyle name="常规 3 2 6 3 4 2" xfId="16405"/>
    <cellStyle name="常规 6 6 2 2 5 4 3" xfId="16406"/>
    <cellStyle name="常规 2 2 3 3 6 2 2" xfId="16407"/>
    <cellStyle name="常规 3 2 6 3 5" xfId="16408"/>
    <cellStyle name="常规 2 2 3 3 6 3" xfId="16409"/>
    <cellStyle name="常规 2 2 3 3 7" xfId="16410"/>
    <cellStyle name="常规 2 2 3 3 7 2" xfId="16411"/>
    <cellStyle name="常规 2 2 3 3 7 2 2" xfId="16412"/>
    <cellStyle name="常规 2 2 3 3 7 3" xfId="16413"/>
    <cellStyle name="常规 2 3 2 2 3 4 2" xfId="16414"/>
    <cellStyle name="常规 2 2 3 3 8" xfId="16415"/>
    <cellStyle name="常规 2 2 3 3 8 2" xfId="16416"/>
    <cellStyle name="常规 2 5 2 4 2 2 3" xfId="16417"/>
    <cellStyle name="常规 2 3 2 2 3 4 2 2" xfId="16418"/>
    <cellStyle name="常规 2 3 2 2 2 2 7" xfId="16419"/>
    <cellStyle name="常规 2 2 3 3 8 2 2" xfId="16420"/>
    <cellStyle name="常规 2 2 3 3 8 3" xfId="16421"/>
    <cellStyle name="常规 2 3 2 2 3 4 3" xfId="16422"/>
    <cellStyle name="常规 2 2 3 3 9" xfId="16423"/>
    <cellStyle name="常规 2 2 3 3 9 2" xfId="16424"/>
    <cellStyle name="常规 2 2 3 4 2 2" xfId="16425"/>
    <cellStyle name="常规 6 5 3 3 2 6" xfId="16426"/>
    <cellStyle name="常规 2 2 3 4 2 2 2" xfId="16427"/>
    <cellStyle name="常规 6 5 3 3 2 6 2" xfId="16428"/>
    <cellStyle name="常规 4 6 3 3 3" xfId="16429"/>
    <cellStyle name="常规 2 2 3 4 2 2 2 2" xfId="16430"/>
    <cellStyle name="常规 6 5 3 3 2 6 2 2" xfId="16431"/>
    <cellStyle name="常规 2 2 3 4 2 2 2 2 2" xfId="16432"/>
    <cellStyle name="常规 6 5 3 3 2 6 3" xfId="16433"/>
    <cellStyle name="常规 2 2 3 4 2 2 2 3" xfId="16434"/>
    <cellStyle name="常规 6 5 3 3 2 7 2" xfId="16435"/>
    <cellStyle name="常规 2 2 3 4 2 2 3 2" xfId="16436"/>
    <cellStyle name="常规 2 2 3 4 2 2 3 2 2" xfId="16437"/>
    <cellStyle name="常规 2 2 3 4 2 2 3 3" xfId="16438"/>
    <cellStyle name="常规 6 5 3 3 2 8" xfId="16439"/>
    <cellStyle name="常规 2 2 3 4 2 2 4" xfId="16440"/>
    <cellStyle name="常规 2 2 3 4 2 2 4 2" xfId="16441"/>
    <cellStyle name="常规 2 2 3 4 2 2 4 2 2" xfId="16442"/>
    <cellStyle name="常规 2 2 3 4 2 2 4 3" xfId="16443"/>
    <cellStyle name="常规 2 2 3 4 2 2 5" xfId="16444"/>
    <cellStyle name="常规 2 2 3 4 2 2 5 2" xfId="16445"/>
    <cellStyle name="常规 2 2 3 4 2 2 5 2 2" xfId="16446"/>
    <cellStyle name="常规 6 3 2 5 3 2 2" xfId="16447"/>
    <cellStyle name="常规 48 4 3 2 2" xfId="16448"/>
    <cellStyle name="常规 53 4 3 2 2" xfId="16449"/>
    <cellStyle name="常规 2 2 3 4 2 2 5 3" xfId="16450"/>
    <cellStyle name="常规 2 2 3 4 2 2 6" xfId="16451"/>
    <cellStyle name="常规 2 2 3 4 2 2 6 2" xfId="16452"/>
    <cellStyle name="常规 2 2 3 4 2 2 7" xfId="16453"/>
    <cellStyle name="常规 2 2 3 4 2 3" xfId="16454"/>
    <cellStyle name="常规 6 5 3 3 3 6" xfId="16455"/>
    <cellStyle name="常规 2 2 3 4 2 3 2" xfId="16456"/>
    <cellStyle name="常规 4 6 4 3 3" xfId="16457"/>
    <cellStyle name="常规 2 2 3 4 2 3 2 2" xfId="16458"/>
    <cellStyle name="常规 2 2 3 4 2 3 2 2 2" xfId="16459"/>
    <cellStyle name="常规 2 2 3 4 2 3 2 3" xfId="16460"/>
    <cellStyle name="常规 2 2 3 4 2 3 3 2" xfId="16461"/>
    <cellStyle name="常规 6 2 3 2 2 5 3" xfId="16462"/>
    <cellStyle name="常规 2 2 3 4 2 3 3 2 2" xfId="16463"/>
    <cellStyle name="常规 2 2 3 4 2 3 3 3" xfId="16464"/>
    <cellStyle name="常规 2 2 3 4 2 3 4" xfId="16465"/>
    <cellStyle name="常规 2 2 3 4 2 3 4 2" xfId="16466"/>
    <cellStyle name="常规 2 2 3 4 2 3 4 2 2" xfId="16467"/>
    <cellStyle name="常规 2 2 3 4 2 3 4 3" xfId="16468"/>
    <cellStyle name="常规 2 2 3 4 2 3 5" xfId="16469"/>
    <cellStyle name="常规 2 2 3 4 2 3 5 2" xfId="16470"/>
    <cellStyle name="常规 2 2 3 4 2 3 6" xfId="16471"/>
    <cellStyle name="常规 2 2 3 4 2 4" xfId="16472"/>
    <cellStyle name="常规 6 5 3 3 4 6" xfId="16473"/>
    <cellStyle name="常规 2 2 3 4 2 4 2" xfId="16474"/>
    <cellStyle name="常规 2 2 3 4 2 4 3" xfId="16475"/>
    <cellStyle name="常规 2 2 3 4 2 5" xfId="16476"/>
    <cellStyle name="常规 2 2 3 4 2 5 2" xfId="16477"/>
    <cellStyle name="常规 4 2 5 4 2 2" xfId="16478"/>
    <cellStyle name="常规 2 2 3 4 2 6" xfId="16479"/>
    <cellStyle name="常规 4 2 5 4 2 2 2" xfId="16480"/>
    <cellStyle name="常规 2 2 3 4 2 6 2" xfId="16481"/>
    <cellStyle name="常规 2 2 3 4 2 6 2 2" xfId="16482"/>
    <cellStyle name="常规 2 2 3 4 2 6 3" xfId="16483"/>
    <cellStyle name="常规 4 2 5 4 2 3" xfId="16484"/>
    <cellStyle name="常规 2 2 3 4 2 7" xfId="16485"/>
    <cellStyle name="常规 2 2 3 4 2 7 2" xfId="16486"/>
    <cellStyle name="常规 2 2 3 4 3" xfId="16487"/>
    <cellStyle name="常规 3 8 4 3 2 2" xfId="16488"/>
    <cellStyle name="常规 2 2 3 4 3 2" xfId="16489"/>
    <cellStyle name="常规 2 2 3 4 3 3" xfId="16490"/>
    <cellStyle name="常规 2 2 3 4 3 4" xfId="16491"/>
    <cellStyle name="常规 6 6 2 3 2 6 3" xfId="16492"/>
    <cellStyle name="常规 2 2 3 4 3 4 2" xfId="16493"/>
    <cellStyle name="常规 2 2 4 3 2 2 2 3" xfId="16494"/>
    <cellStyle name="常规 3 3 8" xfId="16495"/>
    <cellStyle name="常规 2 2 3 4 3 4 2 2" xfId="16496"/>
    <cellStyle name="常规 2 2 3 4 3 4 3" xfId="16497"/>
    <cellStyle name="常规 2 2 3 4 3 5" xfId="16498"/>
    <cellStyle name="常规 2 2 3 4 3 5 2" xfId="16499"/>
    <cellStyle name="常规 2 2 4 3 2 2 3 3" xfId="16500"/>
    <cellStyle name="常规 2 2 3 4 3 5 3" xfId="16501"/>
    <cellStyle name="常规 4 2 5 4 3 2" xfId="16502"/>
    <cellStyle name="常规 2 2 3 4 3 6" xfId="16503"/>
    <cellStyle name="常规 4 2 5 4 3 3" xfId="16504"/>
    <cellStyle name="常规 2 2 3 4 3 7" xfId="16505"/>
    <cellStyle name="常规 2 2 3 4 4" xfId="16506"/>
    <cellStyle name="常规 2 2 3 4 4 2" xfId="16507"/>
    <cellStyle name="常规 6 6 2 3 3 4 3" xfId="16508"/>
    <cellStyle name="常规 2 2 3 4 4 2 2" xfId="16509"/>
    <cellStyle name="常规 2 2 3 4 4 2 3" xfId="16510"/>
    <cellStyle name="常规 2 2 3 4 4 3" xfId="16511"/>
    <cellStyle name="常规 2 2 3 4 4 3 2" xfId="16512"/>
    <cellStyle name="常规 2 2 3 4 4 3 3" xfId="16513"/>
    <cellStyle name="常规 2 2 3 4 4 4 2" xfId="16514"/>
    <cellStyle name="常规 2 2 4 3 2 3 2 3" xfId="16515"/>
    <cellStyle name="常规 2 2 3 4 4 4 3" xfId="16516"/>
    <cellStyle name="常规 2 2 3 4 4 5" xfId="16517"/>
    <cellStyle name="常规 2 2 3 4 4 5 2" xfId="16518"/>
    <cellStyle name="常规 2 2 4 3 2 3 3 3" xfId="16519"/>
    <cellStyle name="常规 2 2 3 4 4 5 3" xfId="16520"/>
    <cellStyle name="常规 4 2 5 4 4 2" xfId="16521"/>
    <cellStyle name="常规 2 3 3 2 7 2 2" xfId="16522"/>
    <cellStyle name="常规 2 2 3 4 4 6" xfId="16523"/>
    <cellStyle name="常规 4 2 5 4 4 2 2" xfId="16524"/>
    <cellStyle name="常规 2 2 3 4 4 6 2" xfId="16525"/>
    <cellStyle name="常规 2 2 4 3 2 3 4 3" xfId="16526"/>
    <cellStyle name="常规 4 2 5 4 4 3" xfId="16527"/>
    <cellStyle name="常规 2 2 3 4 4 7" xfId="16528"/>
    <cellStyle name="常规 6 6 2 3 4 4 3" xfId="16529"/>
    <cellStyle name="常规 2 2 3 4 5 2 2" xfId="16530"/>
    <cellStyle name="常规 2 2 3 4 5 3" xfId="16531"/>
    <cellStyle name="常规 2 2 3 4 6 2" xfId="16532"/>
    <cellStyle name="常规 2 2 3 4 6 2 2" xfId="16533"/>
    <cellStyle name="常规 2 2 3 4 6 3" xfId="16534"/>
    <cellStyle name="常规 2 2 3 4 7" xfId="16535"/>
    <cellStyle name="常规 2 2 3 4 7 2" xfId="16536"/>
    <cellStyle name="常规 2 2 3 4 7 2 2" xfId="16537"/>
    <cellStyle name="常规 2 2 3 4 7 3" xfId="16538"/>
    <cellStyle name="常规 2 3 2 2 3 5 2" xfId="16539"/>
    <cellStyle name="常规 2 2 3 4 8" xfId="16540"/>
    <cellStyle name="常规 2 2 3 4 8 2" xfId="16541"/>
    <cellStyle name="常规 2 5 2 4 3 2 3" xfId="16542"/>
    <cellStyle name="常规 2 3 2 2 3 5 2 2" xfId="16543"/>
    <cellStyle name="常规 2 3 2 2 3 5 3" xfId="16544"/>
    <cellStyle name="常规 2 2 3 4 9" xfId="16545"/>
    <cellStyle name="常规 2 2 3 5" xfId="16546"/>
    <cellStyle name="常规 2 2 3 5 2 2" xfId="16547"/>
    <cellStyle name="常规 2 2 3 5 2 2 2" xfId="16548"/>
    <cellStyle name="常规 5 6 3 3 3" xfId="16549"/>
    <cellStyle name="常规 2 2 3 5 2 2 2 2" xfId="16550"/>
    <cellStyle name="常规 2 2 3 5 2 2 3" xfId="16551"/>
    <cellStyle name="常规 2 2 3 5 2 3" xfId="16552"/>
    <cellStyle name="常规 6 6 3 2 2 3 2 3" xfId="16553"/>
    <cellStyle name="常规 2 2 3 5 2 3 2" xfId="16554"/>
    <cellStyle name="常规 5 6 4 3 3" xfId="16555"/>
    <cellStyle name="常规 2 2 3 5 2 3 2 2" xfId="16556"/>
    <cellStyle name="常规 2 2 3 5 2 3 3" xfId="16557"/>
    <cellStyle name="常规 2 2 3 5 2 4" xfId="16558"/>
    <cellStyle name="常规 6 6 3 2 2 3 3 3" xfId="16559"/>
    <cellStyle name="常规 2 2 3 5 2 4 2" xfId="16560"/>
    <cellStyle name="常规 2 2 3 5 2 4 3" xfId="16561"/>
    <cellStyle name="常规 2 2 3 5 2 5" xfId="16562"/>
    <cellStyle name="常规 2 2 3 5 2 5 2" xfId="16563"/>
    <cellStyle name="常规 2 2 3 5 2 5 2 2" xfId="16564"/>
    <cellStyle name="常规 2 2 3 5 2 5 3" xfId="16565"/>
    <cellStyle name="常规 4 2 5 5 2 2" xfId="16566"/>
    <cellStyle name="常规 2 2 3 5 2 6" xfId="16567"/>
    <cellStyle name="常规 2 2 3 5 2 7" xfId="16568"/>
    <cellStyle name="常规 2 2 3 5 3" xfId="16569"/>
    <cellStyle name="常规 2 2 3 5 3 2" xfId="16570"/>
    <cellStyle name="常规 6 6 2 4 2 4 3" xfId="16571"/>
    <cellStyle name="常规 2 2 3 5 3 2 2" xfId="16572"/>
    <cellStyle name="常规 5 7 3 3 3" xfId="16573"/>
    <cellStyle name="常规 2 2 3 5 3 2 2 2" xfId="16574"/>
    <cellStyle name="常规 7 2 3 4 2 2 6 2" xfId="16575"/>
    <cellStyle name="常规 2 2 3 5 3 2 3" xfId="16576"/>
    <cellStyle name="常规 2 2 3 5 3 3" xfId="16577"/>
    <cellStyle name="常规 2 2 3 5 3 3 2" xfId="16578"/>
    <cellStyle name="常规 2 2 3 5 3 3 2 2" xfId="16579"/>
    <cellStyle name="常规 2 2 3 5 3 3 3" xfId="16580"/>
    <cellStyle name="常规 2 2 3 5 3 4" xfId="16581"/>
    <cellStyle name="常规 2 2 3 5 3 4 2" xfId="16582"/>
    <cellStyle name="常规 2 2 3 5 3 4 3" xfId="16583"/>
    <cellStyle name="常规 2 2 3 5 3 5" xfId="16584"/>
    <cellStyle name="常规 2 2 3 5 3 5 2" xfId="16585"/>
    <cellStyle name="常规 2 2 3 5 3 6" xfId="16586"/>
    <cellStyle name="常规 2 2 3 5 4" xfId="16587"/>
    <cellStyle name="常规 2 2 3 5 4 2" xfId="16588"/>
    <cellStyle name="常规 2 2 3 5 4 2 2" xfId="16589"/>
    <cellStyle name="常规 2 2 3 5 4 3" xfId="16590"/>
    <cellStyle name="常规 2 2 3 5 5 2 2" xfId="16591"/>
    <cellStyle name="常规 2 2 3 5 5 3" xfId="16592"/>
    <cellStyle name="常规 8 3 3 2 2 2" xfId="16593"/>
    <cellStyle name="常规 2 2 3 5 6 2" xfId="16594"/>
    <cellStyle name="常规 8 3 3 2 2 2 2" xfId="16595"/>
    <cellStyle name="常规 2 2 3 5 6 2 2" xfId="16596"/>
    <cellStyle name="常规 8 3 3 2 2 3" xfId="16597"/>
    <cellStyle name="常规 2 2 3 5 6 3" xfId="16598"/>
    <cellStyle name="常规 8 3 3 2 3" xfId="16599"/>
    <cellStyle name="常规 2 2 3 5 7" xfId="16600"/>
    <cellStyle name="常规 8 3 3 2 3 2" xfId="16601"/>
    <cellStyle name="常规 2 2 3 5 7 2" xfId="16602"/>
    <cellStyle name="常规 4 3 4 2 3 2 2" xfId="16603"/>
    <cellStyle name="常规 2 3 2 2 3 6 2" xfId="16604"/>
    <cellStyle name="常规 8 3 3 2 4" xfId="16605"/>
    <cellStyle name="常规 2 2 3 5 8" xfId="16606"/>
    <cellStyle name="常规 2 2 3 6" xfId="16607"/>
    <cellStyle name="常规 2 2 3 6 2 2" xfId="16608"/>
    <cellStyle name="常规 2 2 3 6 2 2 2" xfId="16609"/>
    <cellStyle name="常规 2 2 3 6 2 3" xfId="16610"/>
    <cellStyle name="常规 7 10" xfId="16611"/>
    <cellStyle name="常规 2 2 3 6 3" xfId="16612"/>
    <cellStyle name="常规 7 10 2" xfId="16613"/>
    <cellStyle name="常规 2 2 3 6 3 2" xfId="16614"/>
    <cellStyle name="常规 7 10 2 2" xfId="16615"/>
    <cellStyle name="常规 30 11 3" xfId="16616"/>
    <cellStyle name="常规 2 2 3 6 3 2 2" xfId="16617"/>
    <cellStyle name="常规 7 10 3" xfId="16618"/>
    <cellStyle name="常规 2 2 3 6 3 3" xfId="16619"/>
    <cellStyle name="常规 7 11" xfId="16620"/>
    <cellStyle name="常规 2 2 3 6 4" xfId="16621"/>
    <cellStyle name="常规 7 11 2" xfId="16622"/>
    <cellStyle name="常规 4 2 2 3" xfId="16623"/>
    <cellStyle name="常规 2 2 3 6 4 2" xfId="16624"/>
    <cellStyle name="常规 7 11 2 2" xfId="16625"/>
    <cellStyle name="常规 4 2 2 3 2" xfId="16626"/>
    <cellStyle name="常规 2 2 3 6 4 2 2" xfId="16627"/>
    <cellStyle name="常规 7 11 3" xfId="16628"/>
    <cellStyle name="常规 4 2 2 4" xfId="16629"/>
    <cellStyle name="常规 2 2 3 6 4 3" xfId="16630"/>
    <cellStyle name="常规 7 12 2" xfId="16631"/>
    <cellStyle name="常规 4 2 3 3" xfId="16632"/>
    <cellStyle name="常规 2 2 3 6 5 2" xfId="16633"/>
    <cellStyle name="常规 7 12 2 2" xfId="16634"/>
    <cellStyle name="常规 4 2 3 3 2" xfId="16635"/>
    <cellStyle name="常规 2 2 3 6 5 2 2" xfId="16636"/>
    <cellStyle name="常规 7 12 3" xfId="16637"/>
    <cellStyle name="常规 4 2 3 4" xfId="16638"/>
    <cellStyle name="常规 2 2 3 6 5 3" xfId="16639"/>
    <cellStyle name="常规 7 13" xfId="16640"/>
    <cellStyle name="常规 8 3 3 3 2" xfId="16641"/>
    <cellStyle name="常规 2 2 3 6 6" xfId="16642"/>
    <cellStyle name="常规 7 13 2" xfId="16643"/>
    <cellStyle name="常规 47 2 2 6" xfId="16644"/>
    <cellStyle name="常规 52 2 2 6" xfId="16645"/>
    <cellStyle name="常规 4 2 4 3" xfId="16646"/>
    <cellStyle name="常规 8 3 3 3 2 2" xfId="16647"/>
    <cellStyle name="常规 2 2 3 6 6 2" xfId="16648"/>
    <cellStyle name="常规 7 14" xfId="16649"/>
    <cellStyle name="常规 2 4 2 3 10" xfId="16650"/>
    <cellStyle name="常规 8 3 3 3 3" xfId="16651"/>
    <cellStyle name="常规 2 2 3 6 7" xfId="16652"/>
    <cellStyle name="常规 2 8 2 6 2 2" xfId="16653"/>
    <cellStyle name="常规 2 2 3 7" xfId="16654"/>
    <cellStyle name="常规 38 9" xfId="16655"/>
    <cellStyle name="常规 43 9" xfId="16656"/>
    <cellStyle name="常规 2 2 3 7 2" xfId="16657"/>
    <cellStyle name="常规 2 2 3 7 2 2" xfId="16658"/>
    <cellStyle name="常规 2 2 3 7 2 2 2" xfId="16659"/>
    <cellStyle name="常规 6 4 3 3 2 2 5 2" xfId="16660"/>
    <cellStyle name="常规 2 2 3 7 2 3" xfId="16661"/>
    <cellStyle name="常规 2 2 3 7 3" xfId="16662"/>
    <cellStyle name="常规 2 2 3 7 3 2" xfId="16663"/>
    <cellStyle name="常规 2 2 3 7 3 2 2" xfId="16664"/>
    <cellStyle name="常规 2 2 3 7 3 3" xfId="16665"/>
    <cellStyle name="常规 2 2 3 7 4" xfId="16666"/>
    <cellStyle name="常规 4 3 2 3" xfId="16667"/>
    <cellStyle name="常规 2 2 3 7 4 2" xfId="16668"/>
    <cellStyle name="常规 4 3 2 3 2" xfId="16669"/>
    <cellStyle name="常规 2 2 3 7 4 2 2" xfId="16670"/>
    <cellStyle name="常规 4 3 2 4" xfId="16671"/>
    <cellStyle name="常规 2 2 3 7 4 3" xfId="16672"/>
    <cellStyle name="常规 2 2 3 7 5" xfId="16673"/>
    <cellStyle name="常规 4 3 3 3" xfId="16674"/>
    <cellStyle name="常规 2 2 3 7 5 2" xfId="16675"/>
    <cellStyle name="常规 4 3 3 3 2" xfId="16676"/>
    <cellStyle name="常规 2 2 3 7 5 2 2" xfId="16677"/>
    <cellStyle name="常规 4 3 3 4" xfId="16678"/>
    <cellStyle name="常规 2 2 3 7 5 3" xfId="16679"/>
    <cellStyle name="常规 8 3 3 4 2" xfId="16680"/>
    <cellStyle name="常规 2 2 3 7 6" xfId="16681"/>
    <cellStyle name="常规 8 3 3 4 3" xfId="16682"/>
    <cellStyle name="常规 2 2 3 7 7" xfId="16683"/>
    <cellStyle name="常规 39 9" xfId="16684"/>
    <cellStyle name="常规 44 9" xfId="16685"/>
    <cellStyle name="常规 2 2 3 8 2" xfId="16686"/>
    <cellStyle name="常规 2 2 3 8 2 2" xfId="16687"/>
    <cellStyle name="常规 2 2 3 8 3" xfId="16688"/>
    <cellStyle name="常规 45 9" xfId="16689"/>
    <cellStyle name="常规 50 9" xfId="16690"/>
    <cellStyle name="常规 2 2 3 9 2" xfId="16691"/>
    <cellStyle name="常规 2 2 3 9 2 2" xfId="16692"/>
    <cellStyle name="常规 2 2 3 9 3" xfId="16693"/>
    <cellStyle name="常规 6 3 3 2 3 5 2" xfId="16694"/>
    <cellStyle name="常规 2 2 4" xfId="16695"/>
    <cellStyle name="常规 2 2 4 10 2" xfId="16696"/>
    <cellStyle name="常规 2 2 4 11" xfId="16697"/>
    <cellStyle name="常规 2 2 4 12" xfId="16698"/>
    <cellStyle name="常规 45 2 2 5" xfId="16699"/>
    <cellStyle name="常规 50 2 2 5" xfId="16700"/>
    <cellStyle name="常规 2 2 4 2" xfId="16701"/>
    <cellStyle name="常规 6 10 10" xfId="16702"/>
    <cellStyle name="常规 45 2 2 5 2" xfId="16703"/>
    <cellStyle name="常规 50 2 2 5 2" xfId="16704"/>
    <cellStyle name="常规 2 2 4 2 2" xfId="16705"/>
    <cellStyle name="常规 3 2 3 4 3 5" xfId="16706"/>
    <cellStyle name="常规 6 10 10 2" xfId="16707"/>
    <cellStyle name="常规 2 2 4 2 2 2" xfId="16708"/>
    <cellStyle name="常规 3 2 3 4 3 5 2" xfId="16709"/>
    <cellStyle name="常规 2 2 4 2 2 3" xfId="16710"/>
    <cellStyle name="常规 2 2 4 2 2 4" xfId="16711"/>
    <cellStyle name="常规 6 7 2 2 4 2 2" xfId="16712"/>
    <cellStyle name="常规 2 2 4 2 2 5" xfId="16713"/>
    <cellStyle name="常规 4 2 6 2 2 2" xfId="16714"/>
    <cellStyle name="常规 6 7 2 2 4 2 3" xfId="16715"/>
    <cellStyle name="常规 2 2 4 2 2 6" xfId="16716"/>
    <cellStyle name="常规 6 4 2 3 2 2" xfId="16717"/>
    <cellStyle name="常规 4 2 6 2 2 3" xfId="16718"/>
    <cellStyle name="常规 2 2 4 2 2 7" xfId="16719"/>
    <cellStyle name="常规 6 4 2 3 2 3" xfId="16720"/>
    <cellStyle name="常规 2 2 4 2 2 8" xfId="16721"/>
    <cellStyle name="常规 6 10 11" xfId="16722"/>
    <cellStyle name="常规 5 2 5 4 3 2" xfId="16723"/>
    <cellStyle name="常规 2 2 4 2 3" xfId="16724"/>
    <cellStyle name="常规 3 2 3 4 3 6" xfId="16725"/>
    <cellStyle name="常规 5 2 5 4 3 2 2" xfId="16726"/>
    <cellStyle name="常规 2 2 4 2 3 2" xfId="16727"/>
    <cellStyle name="常规 2 2 4 2 3 3" xfId="16728"/>
    <cellStyle name="常规 2 2 4 2 3 4" xfId="16729"/>
    <cellStyle name="常规 21 4 5" xfId="16730"/>
    <cellStyle name="常规 2 2 4 2 3 4 3" xfId="16731"/>
    <cellStyle name="常规 6 7 2 2 4 3 2" xfId="16732"/>
    <cellStyle name="常规 2 2 4 2 3 5" xfId="16733"/>
    <cellStyle name="常规 21 5 5" xfId="16734"/>
    <cellStyle name="常规 2 2 4 2 3 5 3" xfId="16735"/>
    <cellStyle name="常规 4 2 6 2 3 2" xfId="16736"/>
    <cellStyle name="常规 6 7 2 2 4 3 3" xfId="16737"/>
    <cellStyle name="常规 2 2 4 2 3 6" xfId="16738"/>
    <cellStyle name="常规 21 6 4" xfId="16739"/>
    <cellStyle name="常规 4 2 6 2 3 2 2" xfId="16740"/>
    <cellStyle name="常规 2 2 4 2 3 6 2" xfId="16741"/>
    <cellStyle name="常规 6 4 2 3 3 2" xfId="16742"/>
    <cellStyle name="常规 4 2 6 2 3 3" xfId="16743"/>
    <cellStyle name="常规 2 2 4 2 3 7" xfId="16744"/>
    <cellStyle name="常规 7 5 2 6 2" xfId="16745"/>
    <cellStyle name="常规 5 2 5 4 3 3" xfId="16746"/>
    <cellStyle name="常规 3 2 2 3 2 8 2" xfId="16747"/>
    <cellStyle name="常规 2 2 4 2 4" xfId="16748"/>
    <cellStyle name="常规 2 2 4 2 4 2" xfId="16749"/>
    <cellStyle name="常规 2 2 4 2 4 3" xfId="16750"/>
    <cellStyle name="常规 6 7 2 2 4 4 2" xfId="16751"/>
    <cellStyle name="常规 2 2 4 2 4 5" xfId="16752"/>
    <cellStyle name="常规 4 2 6 2 4 2" xfId="16753"/>
    <cellStyle name="常规 6 7 2 2 4 4 3" xfId="16754"/>
    <cellStyle name="常规 2 3 3 3 5 2 2" xfId="16755"/>
    <cellStyle name="常规 2 2 4 2 4 6" xfId="16756"/>
    <cellStyle name="常规 6 4 2 3 4 2" xfId="16757"/>
    <cellStyle name="常规 4 2 6 2 4 3" xfId="16758"/>
    <cellStyle name="常规 2 2 4 2 4 7" xfId="16759"/>
    <cellStyle name="常规 3 3 5 2 4" xfId="16760"/>
    <cellStyle name="常规 2 2 4 2 5 2" xfId="16761"/>
    <cellStyle name="常规 3 3 5 2 5" xfId="16762"/>
    <cellStyle name="常规 2 2 4 2 5 3" xfId="16763"/>
    <cellStyle name="常规 56 3 2 2 2" xfId="16764"/>
    <cellStyle name="常规 2 2 4 2 6" xfId="16765"/>
    <cellStyle name="常规 3 3 5 3 4" xfId="16766"/>
    <cellStyle name="常规 2 2 4 2 6 2" xfId="16767"/>
    <cellStyle name="常规 2 2 4 2 7" xfId="16768"/>
    <cellStyle name="常规 2 2 4 2 7 2" xfId="16769"/>
    <cellStyle name="常规 25 2 4" xfId="16770"/>
    <cellStyle name="常规 30 2 4" xfId="16771"/>
    <cellStyle name="常规 2 2 4 2 7 2 2" xfId="16772"/>
    <cellStyle name="常规 2 2 4 2 7 3" xfId="16773"/>
    <cellStyle name="常规 2 3 2 2 4 3 2" xfId="16774"/>
    <cellStyle name="常规 2 2 4 2 8" xfId="16775"/>
    <cellStyle name="常规 2 3 2 2 4 3 2 2" xfId="16776"/>
    <cellStyle name="常规 2 2 4 2 8 2" xfId="16777"/>
    <cellStyle name="常规 2 3 2 2 4 3 3" xfId="16778"/>
    <cellStyle name="常规 2 2 4 2 9" xfId="16779"/>
    <cellStyle name="常规 45 2 2 6" xfId="16780"/>
    <cellStyle name="常规 50 2 2 6" xfId="16781"/>
    <cellStyle name="常规 2 2 4 3" xfId="16782"/>
    <cellStyle name="常规 2 2 4 3 2 2" xfId="16783"/>
    <cellStyle name="常规 3 2 8" xfId="16784"/>
    <cellStyle name="常规 6 6 2 3 2 6 2 2" xfId="16785"/>
    <cellStyle name="常规 2 2 4 3 2 2 2 2 2" xfId="16786"/>
    <cellStyle name="常规 4 2 8" xfId="16787"/>
    <cellStyle name="常规 2 2 4 3 2 2 3 2 2" xfId="16788"/>
    <cellStyle name="常规 2 2 4 3 2 3" xfId="16789"/>
    <cellStyle name="常规 6 6 2 3 3 6" xfId="16790"/>
    <cellStyle name="常规 2 2 4 3 2 3 2" xfId="16791"/>
    <cellStyle name="常规 2 2 4 3 2 3 2 2" xfId="16792"/>
    <cellStyle name="常规 2 2 4 3 2 3 2 2 2" xfId="16793"/>
    <cellStyle name="常规 2 2 4 3 2 3 3" xfId="16794"/>
    <cellStyle name="常规 2 2 4 3 2 3 3 2" xfId="16795"/>
    <cellStyle name="常规 2 2 4 3 2 3 3 2 2" xfId="16796"/>
    <cellStyle name="常规 2 2 4 3 2 3 4" xfId="16797"/>
    <cellStyle name="常规 2 2 4 3 2 3 4 2" xfId="16798"/>
    <cellStyle name="常规 2 2 4 3 2 3 4 2 2" xfId="16799"/>
    <cellStyle name="常规 2 2 4 3 2 3 5" xfId="16800"/>
    <cellStyle name="常规 2 2 4 3 2 3 5 2" xfId="16801"/>
    <cellStyle name="常规 2 2 4 3 2 3 6" xfId="16802"/>
    <cellStyle name="常规 2 2 4 3 2 4" xfId="16803"/>
    <cellStyle name="常规 6 6 2 3 4 6" xfId="16804"/>
    <cellStyle name="常规 2 2 4 3 2 4 2" xfId="16805"/>
    <cellStyle name="常规 2 2 4 3 2 4 2 2" xfId="16806"/>
    <cellStyle name="常规 2 2 4 3 2 4 3" xfId="16807"/>
    <cellStyle name="常规 6 7 2 2 5 2 2" xfId="16808"/>
    <cellStyle name="常规 2 2 4 3 2 5" xfId="16809"/>
    <cellStyle name="常规 2 2 4 3 2 5 2" xfId="16810"/>
    <cellStyle name="常规 6 10 2 2 2 2 3" xfId="16811"/>
    <cellStyle name="常规 2 2 4 3 2 5 2 2" xfId="16812"/>
    <cellStyle name="常规 2 2 4 3 2 5 3" xfId="16813"/>
    <cellStyle name="常规 6 10 2 2 3 2 3" xfId="16814"/>
    <cellStyle name="常规 2 2 4 3 2 6 2 2" xfId="16815"/>
    <cellStyle name="常规 5 2 5 4 4 2" xfId="16816"/>
    <cellStyle name="常规 28 5 3 2 2" xfId="16817"/>
    <cellStyle name="常规 2 4 3 2 7 2 2" xfId="16818"/>
    <cellStyle name="常规 2 2 4 3 3" xfId="16819"/>
    <cellStyle name="常规 2 2 4 3 3 2" xfId="16820"/>
    <cellStyle name="常规 6 6 2 4 2 6" xfId="16821"/>
    <cellStyle name="常规 6 6 3 2 2 4 3" xfId="16822"/>
    <cellStyle name="常规 2 2 4 3 3 2 2" xfId="16823"/>
    <cellStyle name="常规 2 2 4 3 3 2 2 2" xfId="16824"/>
    <cellStyle name="常规 2 2 4 3 3 2 3" xfId="16825"/>
    <cellStyle name="常规 2 2 4 3 3 3" xfId="16826"/>
    <cellStyle name="常规 6 6 3 2 2 5 3" xfId="16827"/>
    <cellStyle name="常规 2 2 4 3 3 3 2" xfId="16828"/>
    <cellStyle name="常规 2 2 4 3 3 3 2 2" xfId="16829"/>
    <cellStyle name="常规 2 2 4 3 3 3 3" xfId="16830"/>
    <cellStyle name="常规 2 2 4 3 3 4" xfId="16831"/>
    <cellStyle name="常规 6 6 3 2 2 6 3" xfId="16832"/>
    <cellStyle name="常规 2 2 4 3 3 4 2" xfId="16833"/>
    <cellStyle name="常规 2 2 4 3 3 4 2 2" xfId="16834"/>
    <cellStyle name="常规 2 2 4 3 3 4 3" xfId="16835"/>
    <cellStyle name="常规 2 2 4 3 3 5" xfId="16836"/>
    <cellStyle name="常规 2 2 4 3 3 5 2" xfId="16837"/>
    <cellStyle name="常规 2 2 4 3 3 5 2 2" xfId="16838"/>
    <cellStyle name="常规 2 2 4 3 3 5 3" xfId="16839"/>
    <cellStyle name="常规 4 2 6 3 3 2 2" xfId="16840"/>
    <cellStyle name="常规 2 2 4 3 3 6 2" xfId="16841"/>
    <cellStyle name="常规 6 4 2 4 3 2" xfId="16842"/>
    <cellStyle name="常规 5 2 3 2 2 2 3 2" xfId="16843"/>
    <cellStyle name="常规 4 2 6 3 3 3" xfId="16844"/>
    <cellStyle name="常规 2 2 4 3 3 7" xfId="16845"/>
    <cellStyle name="常规 2 2 4 3 4" xfId="16846"/>
    <cellStyle name="常规 2 2 4 3 4 2" xfId="16847"/>
    <cellStyle name="常规 6 6 3 2 3 4 3" xfId="16848"/>
    <cellStyle name="常规 30 13" xfId="16849"/>
    <cellStyle name="常规 2 2 4 3 4 2 2" xfId="16850"/>
    <cellStyle name="常规 2 2 4 3 4 2 3" xfId="16851"/>
    <cellStyle name="常规 5 5 2 2 4 2" xfId="16852"/>
    <cellStyle name="强调文字颜色 4 2 3 2 4 2 2" xfId="16853"/>
    <cellStyle name="常规 30 14" xfId="16854"/>
    <cellStyle name="常规 2 2 4 3 4 3" xfId="16855"/>
    <cellStyle name="常规 2 2 4 3 4 3 2" xfId="16856"/>
    <cellStyle name="常规 2 2 4 3 4 3 2 2" xfId="16857"/>
    <cellStyle name="常规 2 2 4 3 4 3 3" xfId="16858"/>
    <cellStyle name="常规 5 5 2 2 5 2" xfId="16859"/>
    <cellStyle name="常规 2 2 4 3 4 4 2" xfId="16860"/>
    <cellStyle name="常规 2 2 4 3 4 4 2 2" xfId="16861"/>
    <cellStyle name="常规 2 2 4 3 4 4 3" xfId="16862"/>
    <cellStyle name="常规 2 2 4 3 4 5" xfId="16863"/>
    <cellStyle name="常规 2 2 4 3 4 5 2" xfId="16864"/>
    <cellStyle name="常规 7 2 2 2 2 6 3" xfId="16865"/>
    <cellStyle name="常规 2 2 4 3 4 5 2 2" xfId="16866"/>
    <cellStyle name="常规 2 2 4 3 4 5 3" xfId="16867"/>
    <cellStyle name="常规 4 2 6 3 4 2 2" xfId="16868"/>
    <cellStyle name="常规 2 2 4 3 4 6 2" xfId="16869"/>
    <cellStyle name="常规 6 4 2 4 4 2" xfId="16870"/>
    <cellStyle name="常规 5 2 3 2 2 2 4 2" xfId="16871"/>
    <cellStyle name="常规 4 2 6 3 4 3" xfId="16872"/>
    <cellStyle name="常规 2 2 4 3 4 7" xfId="16873"/>
    <cellStyle name="常规 2 2 4 3 5 2" xfId="16874"/>
    <cellStyle name="常规 6 6 3 2 4 4 3" xfId="16875"/>
    <cellStyle name="常规 2 2 4 3 5 2 2" xfId="16876"/>
    <cellStyle name="常规 2 2 4 3 5 3" xfId="16877"/>
    <cellStyle name="常规 2 2 4 3 6" xfId="16878"/>
    <cellStyle name="常规 2 2 4 3 6 2" xfId="16879"/>
    <cellStyle name="常规 2 2 4 3 6 2 2" xfId="16880"/>
    <cellStyle name="常规 2 2 4 3 6 3" xfId="16881"/>
    <cellStyle name="常规 2 2 4 3 7" xfId="16882"/>
    <cellStyle name="常规 2 2 4 3 7 2" xfId="16883"/>
    <cellStyle name="常规 2 2 4 3 7 2 2" xfId="16884"/>
    <cellStyle name="常规 2 2 4 3 7 3" xfId="16885"/>
    <cellStyle name="常规 2 3 2 2 4 4 2" xfId="16886"/>
    <cellStyle name="常规 2 2 4 3 8" xfId="16887"/>
    <cellStyle name="常规 2 3 2 3 2 2 7" xfId="16888"/>
    <cellStyle name="常规 2 3 2 2 4 4 2 2" xfId="16889"/>
    <cellStyle name="常规 2 2 4 3 8 2" xfId="16890"/>
    <cellStyle name="常规 2 3 2 2 4 4 3" xfId="16891"/>
    <cellStyle name="常规 2 2 4 3 9" xfId="16892"/>
    <cellStyle name="常规 2 2 4 4 2 2" xfId="16893"/>
    <cellStyle name="常规 6 6 3 3 2 6" xfId="16894"/>
    <cellStyle name="常规 2 2 4 4 2 2 2" xfId="16895"/>
    <cellStyle name="常规 6 6 3 3 2 6 2" xfId="16896"/>
    <cellStyle name="常规 2 2 4 4 2 2 2 2" xfId="16897"/>
    <cellStyle name="常规 2 2 4 4 2 3" xfId="16898"/>
    <cellStyle name="常规 6 6 3 3 3 6" xfId="16899"/>
    <cellStyle name="常规 4 5 11" xfId="16900"/>
    <cellStyle name="常规 2 2 4 4 2 3 2" xfId="16901"/>
    <cellStyle name="常规 2 2 4 4 2 3 2 2" xfId="16902"/>
    <cellStyle name="常规 2 2 4 4 2 4" xfId="16903"/>
    <cellStyle name="常规 6 6 3 3 4 6" xfId="16904"/>
    <cellStyle name="常规 2 2 4 4 2 4 2" xfId="16905"/>
    <cellStyle name="常规 2 2 4 4 2 4 2 2" xfId="16906"/>
    <cellStyle name="常规 2 2 4 4 2 4 3" xfId="16907"/>
    <cellStyle name="常规 6 7 2 2 6 2 2" xfId="16908"/>
    <cellStyle name="常规 2 2 4 4 2 5" xfId="16909"/>
    <cellStyle name="常规 2 2 4 4 2 5 2" xfId="16910"/>
    <cellStyle name="常规 6 10 3 2 2 2 3" xfId="16911"/>
    <cellStyle name="常规 2 3 3 12" xfId="16912"/>
    <cellStyle name="常规 2 2 4 4 2 5 2 2" xfId="16913"/>
    <cellStyle name="常规 2 2 4 4 2 6 2" xfId="16914"/>
    <cellStyle name="常规 6 4 2 5 2 2" xfId="16915"/>
    <cellStyle name="常规 5 2 3 2 2 3 2 2" xfId="16916"/>
    <cellStyle name="常规 2 2 4 4 2 7" xfId="16917"/>
    <cellStyle name="常规 2 2 4 4 3" xfId="16918"/>
    <cellStyle name="常规 3 8 4 4 2 2" xfId="16919"/>
    <cellStyle name="常规 2 2 4 4 3 2" xfId="16920"/>
    <cellStyle name="常规 6 6 3 3 2 4 3" xfId="16921"/>
    <cellStyle name="常规 6 6 3 4 2 6" xfId="16922"/>
    <cellStyle name="常规 2 2 4 4 3 2 2" xfId="16923"/>
    <cellStyle name="常规 2 2 4 4 3 2 2 2" xfId="16924"/>
    <cellStyle name="常规 2 2 4 4 3 2 3" xfId="16925"/>
    <cellStyle name="常规 2 2 4 4 3 3" xfId="16926"/>
    <cellStyle name="常规 6 6 3 3 2 5 3" xfId="16927"/>
    <cellStyle name="常规 2 2 4 4 3 3 2" xfId="16928"/>
    <cellStyle name="常规 2 2 4 4 3 3 2 2" xfId="16929"/>
    <cellStyle name="常规 2 2 4 4 3 3 3" xfId="16930"/>
    <cellStyle name="常规 2 2 4 4 3 4" xfId="16931"/>
    <cellStyle name="常规 6 6 3 3 2 6 3" xfId="16932"/>
    <cellStyle name="常规 2 2 4 4 3 4 2" xfId="16933"/>
    <cellStyle name="常规 2 2 4 4 3 4 2 2" xfId="16934"/>
    <cellStyle name="常规 2 2 4 4 3 4 3" xfId="16935"/>
    <cellStyle name="常规 2 2 4 4 3 5" xfId="16936"/>
    <cellStyle name="常规 2 2 4 4 3 5 2" xfId="16937"/>
    <cellStyle name="常规 2 2 4 4 4" xfId="16938"/>
    <cellStyle name="常规 2 2 4 4 4 2" xfId="16939"/>
    <cellStyle name="常规 6 6 3 3 3 4 3" xfId="16940"/>
    <cellStyle name="常规 2 2 4 4 4 2 2" xfId="16941"/>
    <cellStyle name="常规 2 2 4 4 4 3" xfId="16942"/>
    <cellStyle name="常规 2 2 4 4 5" xfId="16943"/>
    <cellStyle name="常规 2 2 4 4 5 2" xfId="16944"/>
    <cellStyle name="常规 6 6 3 3 4 4 3" xfId="16945"/>
    <cellStyle name="常规 2 2 4 4 5 2 2" xfId="16946"/>
    <cellStyle name="常规 2 2 4 4 5 3" xfId="16947"/>
    <cellStyle name="常规 2 2 4 4 6" xfId="16948"/>
    <cellStyle name="常规 2 2 4 4 6 2" xfId="16949"/>
    <cellStyle name="常规 2 2 4 4 6 3" xfId="16950"/>
    <cellStyle name="常规 2 2 4 4 7" xfId="16951"/>
    <cellStyle name="常规 2 2 4 4 7 2" xfId="16952"/>
    <cellStyle name="常规 2 3 2 2 4 5 2" xfId="16953"/>
    <cellStyle name="常规 2 2 4 4 8" xfId="16954"/>
    <cellStyle name="常规 2 2 4 5" xfId="16955"/>
    <cellStyle name="常规 2 2 4 5 2 2" xfId="16956"/>
    <cellStyle name="常规 2 2 4 5 2 2 2" xfId="16957"/>
    <cellStyle name="常规 2 2 4 5 2 3" xfId="16958"/>
    <cellStyle name="常规 2 2 4 5 3" xfId="16959"/>
    <cellStyle name="常规 2 2 4 5 3 2" xfId="16960"/>
    <cellStyle name="常规 6 6 3 4 2 4 3" xfId="16961"/>
    <cellStyle name="常规 2 2 4 5 3 2 2" xfId="16962"/>
    <cellStyle name="常规 2 2 4 5 3 3" xfId="16963"/>
    <cellStyle name="常规 2 2 4 5 4" xfId="16964"/>
    <cellStyle name="常规 2 2 4 5 4 2" xfId="16965"/>
    <cellStyle name="常规 2 2 4 5 4 2 2" xfId="16966"/>
    <cellStyle name="常规 2 2 4 5 4 3" xfId="16967"/>
    <cellStyle name="常规 2 2 4 5 5" xfId="16968"/>
    <cellStyle name="常规 2 2 4 5 5 2" xfId="16969"/>
    <cellStyle name="常规 2 2 4 5 5 2 2" xfId="16970"/>
    <cellStyle name="常规 2 2 4 5 5 3" xfId="16971"/>
    <cellStyle name="常规 8 3 4 2 2" xfId="16972"/>
    <cellStyle name="常规 2 2 4 5 6" xfId="16973"/>
    <cellStyle name="常规 6 3 2 2 2 6" xfId="16974"/>
    <cellStyle name="常规 8 3 4 2 2 2" xfId="16975"/>
    <cellStyle name="常规 2 2 4 5 6 2" xfId="16976"/>
    <cellStyle name="常规 8 3 4 2 3" xfId="16977"/>
    <cellStyle name="常规 2 2 4 5 7" xfId="16978"/>
    <cellStyle name="常规 2 2 4 6" xfId="16979"/>
    <cellStyle name="常规 2 2 4 6 2" xfId="16980"/>
    <cellStyle name="常规 2 2 4 6 2 2" xfId="16981"/>
    <cellStyle name="常规 2 2 4 6 2 2 2" xfId="16982"/>
    <cellStyle name="常规 2 2 4 6 2 3" xfId="16983"/>
    <cellStyle name="常规 2 2 4 6 3" xfId="16984"/>
    <cellStyle name="常规 2 2 4 6 4" xfId="16985"/>
    <cellStyle name="常规 5 2 2 3" xfId="16986"/>
    <cellStyle name="常规 2 2 4 6 4 2" xfId="16987"/>
    <cellStyle name="常规 5 2 2 3 2" xfId="16988"/>
    <cellStyle name="常规 2 2 4 6 4 2 2" xfId="16989"/>
    <cellStyle name="常规 5 2 2 4" xfId="16990"/>
    <cellStyle name="常规 2 2 4 6 4 3" xfId="16991"/>
    <cellStyle name="常规 2 2 4 6 5" xfId="16992"/>
    <cellStyle name="常规 5 2 3 3" xfId="16993"/>
    <cellStyle name="常规 2 2 4 6 5 2" xfId="16994"/>
    <cellStyle name="常规 5 2 3 3 2" xfId="16995"/>
    <cellStyle name="常规 2 2 4 6 5 2 2" xfId="16996"/>
    <cellStyle name="常规 5 2 3 4" xfId="16997"/>
    <cellStyle name="常规 2 2 4 6 5 3" xfId="16998"/>
    <cellStyle name="常规 8 3 4 3 2" xfId="16999"/>
    <cellStyle name="常规 2 2 4 6 6" xfId="17000"/>
    <cellStyle name="常规 5 2 4 3" xfId="17001"/>
    <cellStyle name="常规 6 3 2 3 2 6" xfId="17002"/>
    <cellStyle name="常规 48 2 2 6" xfId="17003"/>
    <cellStyle name="常规 53 2 2 6" xfId="17004"/>
    <cellStyle name="常规 8 3 4 3 2 2" xfId="17005"/>
    <cellStyle name="常规 2 2 4 6 6 2" xfId="17006"/>
    <cellStyle name="常规 8 3 4 3 3" xfId="17007"/>
    <cellStyle name="常规 2 2 4 6 7" xfId="17008"/>
    <cellStyle name="常规 2 2 4 7" xfId="17009"/>
    <cellStyle name="常规 6 11 10" xfId="17010"/>
    <cellStyle name="常规 2 2 4 7 2" xfId="17011"/>
    <cellStyle name="常规 2 2 4 7 2 2" xfId="17012"/>
    <cellStyle name="常规 21 2 3 2 3 6" xfId="17013"/>
    <cellStyle name="常规 2 2 4 7 3" xfId="17014"/>
    <cellStyle name="常规 2 2 4 8 2" xfId="17015"/>
    <cellStyle name="常规 2 2 4 8 3" xfId="17016"/>
    <cellStyle name="常规 2 2 4 9 2" xfId="17017"/>
    <cellStyle name="常规 2 2 4 9 2 2" xfId="17018"/>
    <cellStyle name="常规 2 2 4 9 3" xfId="17019"/>
    <cellStyle name="常规 3 9 2 9 2" xfId="17020"/>
    <cellStyle name="常规 2 2 5" xfId="17021"/>
    <cellStyle name="常规 45 2 3 5" xfId="17022"/>
    <cellStyle name="常规 50 2 3 5" xfId="17023"/>
    <cellStyle name="常规 2 2 5 2" xfId="17024"/>
    <cellStyle name="常规 2 2 5 2 2" xfId="17025"/>
    <cellStyle name="常规 2 2 5 2 2 2" xfId="17026"/>
    <cellStyle name="常规 2 2 5 2 2 2 2" xfId="17027"/>
    <cellStyle name="常规 28 6 3" xfId="17028"/>
    <cellStyle name="常规 33 6 3" xfId="17029"/>
    <cellStyle name="常规 3 2 3 3 3 2 3" xfId="17030"/>
    <cellStyle name="常规 2 4 3 3 7" xfId="17031"/>
    <cellStyle name="常规 2 2 5 2 2 2 2 2" xfId="17032"/>
    <cellStyle name="常规 2 2 5 2 2 3" xfId="17033"/>
    <cellStyle name="常规 2 2 5 2 2 3 2" xfId="17034"/>
    <cellStyle name="常规 29 6 3" xfId="17035"/>
    <cellStyle name="常规 34 6 3" xfId="17036"/>
    <cellStyle name="常规 3 2 3 3 4 2 3" xfId="17037"/>
    <cellStyle name="常规 2 4 4 3 7" xfId="17038"/>
    <cellStyle name="常规 2 2 5 2 2 3 2 2" xfId="17039"/>
    <cellStyle name="常规 2 2 5 2 2 4" xfId="17040"/>
    <cellStyle name="常规 2 2 5 2 2 4 2" xfId="17041"/>
    <cellStyle name="常规 35 6 3" xfId="17042"/>
    <cellStyle name="常规 40 6 3" xfId="17043"/>
    <cellStyle name="常规 2 2 5 2 2 4 2 2" xfId="17044"/>
    <cellStyle name="常规 6 7 2 3 4 2 2" xfId="17045"/>
    <cellStyle name="常规 2 2 5 2 2 5" xfId="17046"/>
    <cellStyle name="常规 2 2 5 2 2 5 2" xfId="17047"/>
    <cellStyle name="常规 36 6 3" xfId="17048"/>
    <cellStyle name="常规 41 6 3" xfId="17049"/>
    <cellStyle name="常规 2 2 5 2 2 5 2 2" xfId="17050"/>
    <cellStyle name="常规 4 2 7 2 2 2" xfId="17051"/>
    <cellStyle name="常规 2 2 5 2 2 6" xfId="17052"/>
    <cellStyle name="常规 2 2 5 2 2 6 2" xfId="17053"/>
    <cellStyle name="常规 6 4 3 3 2 2" xfId="17054"/>
    <cellStyle name="常规 2 2 5 2 2 7" xfId="17055"/>
    <cellStyle name="常规 2 2 5 2 3" xfId="17056"/>
    <cellStyle name="常规 2 2 5 2 3 2" xfId="17057"/>
    <cellStyle name="常规 2 2 5 2 3 2 2" xfId="17058"/>
    <cellStyle name="常规 3 2 3 4 3 2 3" xfId="17059"/>
    <cellStyle name="常规 2 5 3 3 7" xfId="17060"/>
    <cellStyle name="常规 2 2 5 2 3 2 2 2" xfId="17061"/>
    <cellStyle name="常规 2 2 5 2 3 3" xfId="17062"/>
    <cellStyle name="常规 2 2 5 2 3 3 2" xfId="17063"/>
    <cellStyle name="常规 2 5 4 3 7" xfId="17064"/>
    <cellStyle name="常规 2 2 5 2 3 3 2 2" xfId="17065"/>
    <cellStyle name="常规 2 2 5 2 3 4" xfId="17066"/>
    <cellStyle name="常规 2 2 5 2 3 4 2" xfId="17067"/>
    <cellStyle name="常规 2 2 5 2 3 4 2 2" xfId="17068"/>
    <cellStyle name="常规 2 2 5 2 3 5" xfId="17069"/>
    <cellStyle name="常规 2 2 5 2 3 5 2" xfId="17070"/>
    <cellStyle name="常规 2 2 5 2 3 6" xfId="17071"/>
    <cellStyle name="常规 2 2 5 2 4" xfId="17072"/>
    <cellStyle name="常规 2 2 5 2 5" xfId="17073"/>
    <cellStyle name="常规 56 3 3 2 2" xfId="17074"/>
    <cellStyle name="常规 2 2 5 2 6" xfId="17075"/>
    <cellStyle name="常规 2 2 5 2 7" xfId="17076"/>
    <cellStyle name="常规 2 2 5 2 7 2" xfId="17077"/>
    <cellStyle name="常规 2 7 4 2 2 2" xfId="17078"/>
    <cellStyle name="常规 2 2 5 2 8" xfId="17079"/>
    <cellStyle name="常规 2 2 5 3" xfId="17080"/>
    <cellStyle name="常规 2 2 5 3 2" xfId="17081"/>
    <cellStyle name="常规 2 2 5 3 2 2" xfId="17082"/>
    <cellStyle name="常规 2 2 5 3 2 2 2" xfId="17083"/>
    <cellStyle name="常规 2 2 5 3 2 3" xfId="17084"/>
    <cellStyle name="常规 28 5 4 2 2" xfId="17085"/>
    <cellStyle name="常规 2 2 5 3 3" xfId="17086"/>
    <cellStyle name="常规 2 2 5 3 3 2" xfId="17087"/>
    <cellStyle name="常规 6 6 4 2 2 4 3" xfId="17088"/>
    <cellStyle name="常规 2 2 5 3 3 2 2" xfId="17089"/>
    <cellStyle name="常规 2 2 5 3 3 3" xfId="17090"/>
    <cellStyle name="常规 2 2 5 3 4" xfId="17091"/>
    <cellStyle name="常规 2 2 5 3 6" xfId="17092"/>
    <cellStyle name="常规 2 2 5 3 7" xfId="17093"/>
    <cellStyle name="常规 2 2 5 4" xfId="17094"/>
    <cellStyle name="常规 2 2 5 4 2" xfId="17095"/>
    <cellStyle name="常规 2 2 5 4 3" xfId="17096"/>
    <cellStyle name="常规 3 8 4 5 2 2" xfId="17097"/>
    <cellStyle name="常规 2 2 5 4 4" xfId="17098"/>
    <cellStyle name="常规 2 2 5 4 5" xfId="17099"/>
    <cellStyle name="常规 2 2 5 4 6" xfId="17100"/>
    <cellStyle name="常规 2 2 5 4 6 2" xfId="17101"/>
    <cellStyle name="常规 2 2 5 4 7" xfId="17102"/>
    <cellStyle name="常规 2 2 5 5" xfId="17103"/>
    <cellStyle name="常规 9 3 3 2 2 5" xfId="17104"/>
    <cellStyle name="常规 2 2 5 5 2" xfId="17105"/>
    <cellStyle name="常规 9 3 3 2 2 5 2" xfId="17106"/>
    <cellStyle name="常规 2 2 5 5 2 2" xfId="17107"/>
    <cellStyle name="常规 9 3 3 2 2 6" xfId="17108"/>
    <cellStyle name="常规 2 2 5 5 3" xfId="17109"/>
    <cellStyle name="常规 9 3 3 2 3 5" xfId="17110"/>
    <cellStyle name="常规 2 2 5 6 2" xfId="17111"/>
    <cellStyle name="常规 2 2 5 6 2 2" xfId="17112"/>
    <cellStyle name="常规 2 2 5 6 3" xfId="17113"/>
    <cellStyle name="常规 46" xfId="17114"/>
    <cellStyle name="常规 51" xfId="17115"/>
    <cellStyle name="常规 2 2 5 7 2" xfId="17116"/>
    <cellStyle name="常规 46 2" xfId="17117"/>
    <cellStyle name="常规 51 2" xfId="17118"/>
    <cellStyle name="常规 2 4 2 2 2 5 3" xfId="17119"/>
    <cellStyle name="常规 2 2 5 7 2 2" xfId="17120"/>
    <cellStyle name="常规 47" xfId="17121"/>
    <cellStyle name="常规 52" xfId="17122"/>
    <cellStyle name="常规 2 2 5 7 3" xfId="17123"/>
    <cellStyle name="常规 2 2 5 8 2" xfId="17124"/>
    <cellStyle name="常规 2 5 2 2 5 2" xfId="17125"/>
    <cellStyle name="常规 2 2 6" xfId="17126"/>
    <cellStyle name="常规 6 4 2 2 3" xfId="17127"/>
    <cellStyle name="检查单元格 2 11" xfId="17128"/>
    <cellStyle name="常规 2 2 6 10 2" xfId="17129"/>
    <cellStyle name="常规 6 4 2 3 3" xfId="17130"/>
    <cellStyle name="常规 2 2 6 11 2" xfId="17131"/>
    <cellStyle name="常规 2 2 6 12" xfId="17132"/>
    <cellStyle name="常规 2 2 6 13" xfId="17133"/>
    <cellStyle name="常规 2 5 2 2 5 2 2" xfId="17134"/>
    <cellStyle name="常规 2 2 6 2" xfId="17135"/>
    <cellStyle name="常规 2 2 6 2 2" xfId="17136"/>
    <cellStyle name="常规 2 2 6 2 2 2" xfId="17137"/>
    <cellStyle name="常规 6 5 2 2 4 2 3" xfId="17138"/>
    <cellStyle name="常规 2 2 6 2 2 2 2" xfId="17139"/>
    <cellStyle name="常规 4 4 2 3 2 2" xfId="17140"/>
    <cellStyle name="常规 2 2 6 2 2 3" xfId="17141"/>
    <cellStyle name="常规 4 4 2 3 2 2 2" xfId="17142"/>
    <cellStyle name="常规 2 2 6 2 2 3 2" xfId="17143"/>
    <cellStyle name="常规 4 4 2 3 2 3" xfId="17144"/>
    <cellStyle name="常规 2 2 6 2 2 4" xfId="17145"/>
    <cellStyle name="常规 2 2 6 2 2 4 2" xfId="17146"/>
    <cellStyle name="常规 6 7 2 4 4 2 2" xfId="17147"/>
    <cellStyle name="常规 2 2 6 2 2 5" xfId="17148"/>
    <cellStyle name="常规 2 2 6 2 2 5 2" xfId="17149"/>
    <cellStyle name="常规 4 2 8 2 2 2" xfId="17150"/>
    <cellStyle name="常规 2 2 6 2 2 6" xfId="17151"/>
    <cellStyle name="常规 2 2 6 2 3" xfId="17152"/>
    <cellStyle name="常规 2 2 6 2 3 2" xfId="17153"/>
    <cellStyle name="常规 6 5 2 2 4 3 3" xfId="17154"/>
    <cellStyle name="常规 2 2 6 2 3 2 2" xfId="17155"/>
    <cellStyle name="常规 4 4 2 3 3 2" xfId="17156"/>
    <cellStyle name="常规 2 2 6 2 3 3" xfId="17157"/>
    <cellStyle name="常规 4 4 2 3 3 2 2" xfId="17158"/>
    <cellStyle name="常规 2 2 6 2 3 3 2" xfId="17159"/>
    <cellStyle name="常规 4 4 2 3 3 3" xfId="17160"/>
    <cellStyle name="常规 2 2 6 2 3 4" xfId="17161"/>
    <cellStyle name="常规 2 2 6 2 3 4 2" xfId="17162"/>
    <cellStyle name="常规 2 2 6 2 3 5" xfId="17163"/>
    <cellStyle name="常规 2 2 6 2 3 5 2" xfId="17164"/>
    <cellStyle name="常规 2 2 6 2 3 6" xfId="17165"/>
    <cellStyle name="常规 2 2 6 2 3 6 2" xfId="17166"/>
    <cellStyle name="常规 6 4 4 3 3 2" xfId="17167"/>
    <cellStyle name="常规 2 2 6 2 3 7" xfId="17168"/>
    <cellStyle name="常规 2 2 6 2 5" xfId="17169"/>
    <cellStyle name="常规 56 3 4 2 2" xfId="17170"/>
    <cellStyle name="常规 2 2 6 2 6" xfId="17171"/>
    <cellStyle name="常规 2 2 6 2 7" xfId="17172"/>
    <cellStyle name="常规 2 2 6 2 7 2" xfId="17173"/>
    <cellStyle name="常规 2 7 4 3 2 2" xfId="17174"/>
    <cellStyle name="常规 2 2 6 2 8" xfId="17175"/>
    <cellStyle name="常规 2 2 6 2 8 2" xfId="17176"/>
    <cellStyle name="常规 47 3 5 2" xfId="17177"/>
    <cellStyle name="常规 52 3 5 2" xfId="17178"/>
    <cellStyle name="常规 2 7 4 3 2 3" xfId="17179"/>
    <cellStyle name="常规 2 2 6 2 9" xfId="17180"/>
    <cellStyle name="常规 2 5 2 2 5 2 3" xfId="17181"/>
    <cellStyle name="常规 2 2 6 3" xfId="17182"/>
    <cellStyle name="常规 2 2 6 3 2" xfId="17183"/>
    <cellStyle name="常规 2 2 6 3 2 2" xfId="17184"/>
    <cellStyle name="常规 6 5 2 2 5 2 3" xfId="17185"/>
    <cellStyle name="常规 6 5 2 2 2 2 2 3 3" xfId="17186"/>
    <cellStyle name="常规 2 2 6 3 2 2 2" xfId="17187"/>
    <cellStyle name="常规 2 2 6 3 2 2 3" xfId="17188"/>
    <cellStyle name="常规 4 4 2 4 2 2" xfId="17189"/>
    <cellStyle name="常规 2 2 6 3 2 3" xfId="17190"/>
    <cellStyle name="常规 4 2 2 2 2 2 6" xfId="17191"/>
    <cellStyle name="常规 6 5 2 2 2 2 2 4 3" xfId="17192"/>
    <cellStyle name="常规 2 2 6 3 2 3 2" xfId="17193"/>
    <cellStyle name="常规 4 2 2 2 2 2 6 2" xfId="17194"/>
    <cellStyle name="常规 2 2 6 3 2 3 2 2" xfId="17195"/>
    <cellStyle name="常规 4 2 2 2 2 2 7" xfId="17196"/>
    <cellStyle name="常规 2 2 6 3 2 3 3" xfId="17197"/>
    <cellStyle name="常规 2 2 6 3 2 4" xfId="17198"/>
    <cellStyle name="常规 4 2 2 2 2 3 6" xfId="17199"/>
    <cellStyle name="常规 3 2 3 10" xfId="17200"/>
    <cellStyle name="常规 2 4 2 5" xfId="17201"/>
    <cellStyle name="常规 2 2 6 3 2 4 2" xfId="17202"/>
    <cellStyle name="常规 3 2 3 10 2" xfId="17203"/>
    <cellStyle name="常规 2 4 2 5 2" xfId="17204"/>
    <cellStyle name="常规 2 2 6 3 2 4 2 2" xfId="17205"/>
    <cellStyle name="常规 3 2 3 11" xfId="17206"/>
    <cellStyle name="常规 2 4 2 6" xfId="17207"/>
    <cellStyle name="常规 2 2 6 3 2 4 3" xfId="17208"/>
    <cellStyle name="常规 2 2 6 3 2 5" xfId="17209"/>
    <cellStyle name="常规 2 4 3 5" xfId="17210"/>
    <cellStyle name="常规 2 2 6 3 2 5 2" xfId="17211"/>
    <cellStyle name="常规 2 4 3 5 2" xfId="17212"/>
    <cellStyle name="常规 2 2 6 3 2 5 2 2" xfId="17213"/>
    <cellStyle name="常规 2 4 3 6" xfId="17214"/>
    <cellStyle name="常规 2 2 6 3 2 5 3" xfId="17215"/>
    <cellStyle name="常规 4 2 8 3 2 2" xfId="17216"/>
    <cellStyle name="常规 4 2 3 2 2 2 2 2 2" xfId="17217"/>
    <cellStyle name="常规 2 2 6 3 2 6" xfId="17218"/>
    <cellStyle name="常规 2 4 4 5" xfId="17219"/>
    <cellStyle name="常规 2 2 6 3 2 6 2" xfId="17220"/>
    <cellStyle name="常规 5 2 3 2 4 2 2 2" xfId="17221"/>
    <cellStyle name="常规 7 2 10 2 2" xfId="17222"/>
    <cellStyle name="常规 6 4 4 4 2 2" xfId="17223"/>
    <cellStyle name="常规 2 2 6 3 2 7" xfId="17224"/>
    <cellStyle name="常规 28 5 5 2 2" xfId="17225"/>
    <cellStyle name="常规 2 2 6 3 3" xfId="17226"/>
    <cellStyle name="常规 2 2 6 3 3 2" xfId="17227"/>
    <cellStyle name="常规 6 5 2 2 5 3 3" xfId="17228"/>
    <cellStyle name="常规 6 5 2 2 2 2 3 3 3" xfId="17229"/>
    <cellStyle name="常规 2 2 6 3 3 2 2" xfId="17230"/>
    <cellStyle name="常规 2 2 6 3 3 2 2 2" xfId="17231"/>
    <cellStyle name="常规 2 2 6 3 3 2 3" xfId="17232"/>
    <cellStyle name="常规 2 2 6 3 3 3" xfId="17233"/>
    <cellStyle name="常规 2 2 6 3 3 3 2" xfId="17234"/>
    <cellStyle name="常规 2 2 6 3 3 4" xfId="17235"/>
    <cellStyle name="常规 2 5 2 5" xfId="17236"/>
    <cellStyle name="常规 2 2 6 3 3 4 2" xfId="17237"/>
    <cellStyle name="常规 2 2 6 3 3 5" xfId="17238"/>
    <cellStyle name="常规 2 5 3 5" xfId="17239"/>
    <cellStyle name="常规 2 2 6 3 3 5 2" xfId="17240"/>
    <cellStyle name="常规 2 2 6 3 3 6" xfId="17241"/>
    <cellStyle name="常规 2 5 4 5" xfId="17242"/>
    <cellStyle name="常规 2 2 6 3 3 6 2" xfId="17243"/>
    <cellStyle name="常规 2 5 4 5 2" xfId="17244"/>
    <cellStyle name="常规 2 2 6 3 3 6 2 2" xfId="17245"/>
    <cellStyle name="常规 2 5 4 6" xfId="17246"/>
    <cellStyle name="常规 2 2 6 3 3 6 3" xfId="17247"/>
    <cellStyle name="常规 6 4 4 4 3 2" xfId="17248"/>
    <cellStyle name="常规 2 2 6 3 3 7" xfId="17249"/>
    <cellStyle name="常规 6 4 4 4 3 2 2" xfId="17250"/>
    <cellStyle name="常规 2 5 5 5" xfId="17251"/>
    <cellStyle name="常规 2 2 6 3 3 7 2" xfId="17252"/>
    <cellStyle name="常规 2 5 5 5 2" xfId="17253"/>
    <cellStyle name="常规 2 2 6 3 3 7 2 2" xfId="17254"/>
    <cellStyle name="常规 2 5 5 6" xfId="17255"/>
    <cellStyle name="常规 2 2 6 3 3 7 3" xfId="17256"/>
    <cellStyle name="常规 6 4 4 4 3 3" xfId="17257"/>
    <cellStyle name="常规 2 2 6 3 3 8" xfId="17258"/>
    <cellStyle name="常规 2 5 6 5" xfId="17259"/>
    <cellStyle name="常规 2 2 6 3 3 8 2" xfId="17260"/>
    <cellStyle name="常规 2 2 6 3 3 9" xfId="17261"/>
    <cellStyle name="常规 2 2 6 3 4" xfId="17262"/>
    <cellStyle name="常规 2 2 6 3 6" xfId="17263"/>
    <cellStyle name="常规 2 2 6 3 6 2" xfId="17264"/>
    <cellStyle name="常规 2 2 6 3 6 2 2" xfId="17265"/>
    <cellStyle name="常规 2 2 6 3 6 3" xfId="17266"/>
    <cellStyle name="常规 2 2 6 3 7" xfId="17267"/>
    <cellStyle name="常规 2 2 6 3 7 2" xfId="17268"/>
    <cellStyle name="常规 2 2 6 4" xfId="17269"/>
    <cellStyle name="常规 2 2 6 4 2" xfId="17270"/>
    <cellStyle name="常规 2 2 6 4 2 2" xfId="17271"/>
    <cellStyle name="常规 2 2 6 4 2 2 2" xfId="17272"/>
    <cellStyle name="常规 4 4 2 5 2 2" xfId="17273"/>
    <cellStyle name="常规 2 2 6 4 2 3" xfId="17274"/>
    <cellStyle name="常规 2 2 6 4 3" xfId="17275"/>
    <cellStyle name="常规 2 2 6 4 3 2" xfId="17276"/>
    <cellStyle name="常规 2 2 6 4 4" xfId="17277"/>
    <cellStyle name="常规 2 2 6 4 4 2" xfId="17278"/>
    <cellStyle name="常规 2 2 6 4 5" xfId="17279"/>
    <cellStyle name="常规 2 2 6 4 5 2" xfId="17280"/>
    <cellStyle name="常规 2 2 6 4 6" xfId="17281"/>
    <cellStyle name="常规 2 2 6 4 6 2" xfId="17282"/>
    <cellStyle name="常规 2 2 6 4 6 2 2" xfId="17283"/>
    <cellStyle name="常规 2 2 6 4 6 3" xfId="17284"/>
    <cellStyle name="常规 2 2 6 4 7" xfId="17285"/>
    <cellStyle name="常规 2 2 6 4 7 2" xfId="17286"/>
    <cellStyle name="常规 2 2 6 4 7 2 2" xfId="17287"/>
    <cellStyle name="常规 2 2 6 4 7 3" xfId="17288"/>
    <cellStyle name="常规 2 2 6 4 8" xfId="17289"/>
    <cellStyle name="常规 2 2 6 4 8 2" xfId="17290"/>
    <cellStyle name="常规 2 2 6 4 9" xfId="17291"/>
    <cellStyle name="常规 3 3 4 2 2 5 2 2" xfId="17292"/>
    <cellStyle name="常规 2 2 6 5" xfId="17293"/>
    <cellStyle name="常规 2 2 6 5 2" xfId="17294"/>
    <cellStyle name="常规 2 2 6 5 2 2" xfId="17295"/>
    <cellStyle name="常规 2 2 6 5 2 2 2" xfId="17296"/>
    <cellStyle name="常规 4 4 2 6 2 2" xfId="17297"/>
    <cellStyle name="常规 2 2 6 5 2 3" xfId="17298"/>
    <cellStyle name="常规 2 2 6 5 3" xfId="17299"/>
    <cellStyle name="常规 2 2 6 5 3 2" xfId="17300"/>
    <cellStyle name="常规 2 2 6 5 4" xfId="17301"/>
    <cellStyle name="常规 2 2 6 5 4 2" xfId="17302"/>
    <cellStyle name="常规 2 2 6 5 5" xfId="17303"/>
    <cellStyle name="常规 2 2 6 5 5 2" xfId="17304"/>
    <cellStyle name="常规 8 3 6 2 2" xfId="17305"/>
    <cellStyle name="常规 2 2 6 5 6" xfId="17306"/>
    <cellStyle name="常规 6 3 4 2 2 6" xfId="17307"/>
    <cellStyle name="常规 8 3 6 2 2 2" xfId="17308"/>
    <cellStyle name="常规 2 2 6 5 6 2" xfId="17309"/>
    <cellStyle name="常规 2 2 6 5 6 2 2" xfId="17310"/>
    <cellStyle name="常规 6 3 2 3 2 2 4 2" xfId="17311"/>
    <cellStyle name="常规 2 2 6 5 6 3" xfId="17312"/>
    <cellStyle name="常规 8 3 6 2 3" xfId="17313"/>
    <cellStyle name="常规 2 2 6 5 7" xfId="17314"/>
    <cellStyle name="常规 2 2 6 5 7 2" xfId="17315"/>
    <cellStyle name="常规 2 2 6 5 7 2 2" xfId="17316"/>
    <cellStyle name="常规 2 9 3 2 3 2 2" xfId="17317"/>
    <cellStyle name="常规 2 2 6 5 8" xfId="17318"/>
    <cellStyle name="常规 2 2 6 5 8 2" xfId="17319"/>
    <cellStyle name="常规 6 9 5 2 2" xfId="17320"/>
    <cellStyle name="常规 2 2 6 5 9" xfId="17321"/>
    <cellStyle name="常规 2 2 6 6 2" xfId="17322"/>
    <cellStyle name="常规 2 2 6 6 2 2" xfId="17323"/>
    <cellStyle name="常规 2 2 6 6 3" xfId="17324"/>
    <cellStyle name="常规 2 2 6 6 3 2" xfId="17325"/>
    <cellStyle name="常规 2 2 6 6 4" xfId="17326"/>
    <cellStyle name="常规 2 2 6 8" xfId="17327"/>
    <cellStyle name="常规 2 2 6 9" xfId="17328"/>
    <cellStyle name="常规 3 5 2 3 2 2 2" xfId="17329"/>
    <cellStyle name="常规 2 2 6 9 2" xfId="17330"/>
    <cellStyle name="常规 4 7 4 2 2" xfId="17331"/>
    <cellStyle name="常规 2 5 2 2 5 3" xfId="17332"/>
    <cellStyle name="常规 2 2 7" xfId="17333"/>
    <cellStyle name="常规 2 2 7 10" xfId="17334"/>
    <cellStyle name="常规 2 2 7 2" xfId="17335"/>
    <cellStyle name="常规 2 2 7 2 2" xfId="17336"/>
    <cellStyle name="常规 2 2 7 2 2 2" xfId="17337"/>
    <cellStyle name="常规 6 5 2 3 4 2 3" xfId="17338"/>
    <cellStyle name="常规 3 3 2 2 2 3 4" xfId="17339"/>
    <cellStyle name="常规 3 2 7 7" xfId="17340"/>
    <cellStyle name="常规 2 2 7 2 2 2 2" xfId="17341"/>
    <cellStyle name="常规 4 4 3 3 2 2" xfId="17342"/>
    <cellStyle name="常规 2 2 7 2 2 3" xfId="17343"/>
    <cellStyle name="常规 3 2 8 7" xfId="17344"/>
    <cellStyle name="常规 2 2 7 2 2 3 2" xfId="17345"/>
    <cellStyle name="常规 2 2 7 2 2 4" xfId="17346"/>
    <cellStyle name="常规 2 2 7 2 2 4 2" xfId="17347"/>
    <cellStyle name="常规 6 7 2 5 4 2 2" xfId="17348"/>
    <cellStyle name="常规 2 2 7 2 2 5" xfId="17349"/>
    <cellStyle name="常规 2 2 7 2 2 5 2" xfId="17350"/>
    <cellStyle name="常规 2 2 7 2 2 6" xfId="17351"/>
    <cellStyle name="常规 2 2 7 2 3" xfId="17352"/>
    <cellStyle name="常规 2 2 7 2 3 2" xfId="17353"/>
    <cellStyle name="常规 6 5 2 3 4 3 3" xfId="17354"/>
    <cellStyle name="常规 3 3 7 7" xfId="17355"/>
    <cellStyle name="常规 2 2 7 2 3 2 2" xfId="17356"/>
    <cellStyle name="常规 2 2 7 2 3 3" xfId="17357"/>
    <cellStyle name="常规 2 2 7 2 3 3 2" xfId="17358"/>
    <cellStyle name="常规 2 2 7 2 3 4" xfId="17359"/>
    <cellStyle name="常规 2 2 7 2 3 4 2" xfId="17360"/>
    <cellStyle name="常规 2 2 7 2 3 5" xfId="17361"/>
    <cellStyle name="常规 2 2 7 2 3 5 2" xfId="17362"/>
    <cellStyle name="常规 2 2 7 2 3 6" xfId="17363"/>
    <cellStyle name="常规 6 4 5 3 3 2" xfId="17364"/>
    <cellStyle name="常规 2 2 7 2 3 7" xfId="17365"/>
    <cellStyle name="常规 2 2 7 2 5" xfId="17366"/>
    <cellStyle name="常规 2 2 7 2 6" xfId="17367"/>
    <cellStyle name="常规 2 2 7 3" xfId="17368"/>
    <cellStyle name="常规 2 2 7 3 2" xfId="17369"/>
    <cellStyle name="常规 2 2 7 3 2 2" xfId="17370"/>
    <cellStyle name="常规 4 2 7 7" xfId="17371"/>
    <cellStyle name="常规 3 3 2 3 2 3 4" xfId="17372"/>
    <cellStyle name="常规 2 2 7 3 2 2 2" xfId="17373"/>
    <cellStyle name="常规 4 4 3 4 2 2" xfId="17374"/>
    <cellStyle name="常规 2 2 7 3 2 3" xfId="17375"/>
    <cellStyle name="常规 4 2 8 7" xfId="17376"/>
    <cellStyle name="常规 4 2 3 2 2 2 6" xfId="17377"/>
    <cellStyle name="常规 2 2 7 3 2 3 2" xfId="17378"/>
    <cellStyle name="常规 2 2 7 3 2 4" xfId="17379"/>
    <cellStyle name="常规 2 2 7 3 3" xfId="17380"/>
    <cellStyle name="常规 2 2 7 3 3 2" xfId="17381"/>
    <cellStyle name="常规 2 2 7 3 4" xfId="17382"/>
    <cellStyle name="常规 2 2 7 3 4 2" xfId="17383"/>
    <cellStyle name="常规 2 2 7 3 5" xfId="17384"/>
    <cellStyle name="常规 2 2 7 3 5 2" xfId="17385"/>
    <cellStyle name="常规 2 2 7 3 6" xfId="17386"/>
    <cellStyle name="常规 2 2 7 3 6 2" xfId="17387"/>
    <cellStyle name="常规 2 2 7 4" xfId="17388"/>
    <cellStyle name="常规 2 2 7 4 2" xfId="17389"/>
    <cellStyle name="常规 2 2 7 4 3" xfId="17390"/>
    <cellStyle name="常规 2 2 7 4 4" xfId="17391"/>
    <cellStyle name="常规 2 2 7 4 4 2" xfId="17392"/>
    <cellStyle name="常规 2 2 7 4 5" xfId="17393"/>
    <cellStyle name="常规 2_13年2月金属平衡" xfId="17394"/>
    <cellStyle name="常规 2 2 7 4 5 2" xfId="17395"/>
    <cellStyle name="常规 2 2 7 4 6" xfId="17396"/>
    <cellStyle name="常规 2 2 7 4 6 2" xfId="17397"/>
    <cellStyle name="常规 2 2 7 5" xfId="17398"/>
    <cellStyle name="常规 2 2 7 5 2" xfId="17399"/>
    <cellStyle name="常规 2 2 7 5 2 2" xfId="17400"/>
    <cellStyle name="常规 2 2 7 5 3" xfId="17401"/>
    <cellStyle name="常规 2 2 7 5 3 2" xfId="17402"/>
    <cellStyle name="常规 2 2 7 5 4" xfId="17403"/>
    <cellStyle name="常规 2 2 7 5 4 2" xfId="17404"/>
    <cellStyle name="常规 2 2 7 5 5 2" xfId="17405"/>
    <cellStyle name="常规 2 2 7 5 6 2" xfId="17406"/>
    <cellStyle name="常规 2 2 7 6 2" xfId="17407"/>
    <cellStyle name="常规 2 2 7 7 2" xfId="17408"/>
    <cellStyle name="常规 2 2 7 8" xfId="17409"/>
    <cellStyle name="常规 2 2 7 8 2" xfId="17410"/>
    <cellStyle name="常规 2 2 7 9" xfId="17411"/>
    <cellStyle name="常规 2 2 7 9 2" xfId="17412"/>
    <cellStyle name="常规 6 6 3 3 4 3" xfId="17413"/>
    <cellStyle name="常规 2 2 8 10" xfId="17414"/>
    <cellStyle name="常规 6 5 2 2 9" xfId="17415"/>
    <cellStyle name="常规 2 2 8 2 2" xfId="17416"/>
    <cellStyle name="常规 6 5 2 2 9 2" xfId="17417"/>
    <cellStyle name="常规 2 4 2 3 2 5" xfId="17418"/>
    <cellStyle name="常规 2 2 8 2 2 2" xfId="17419"/>
    <cellStyle name="常规 3 3 3 2 2 3 4" xfId="17420"/>
    <cellStyle name="常规 2 4 2 3 2 5 2" xfId="17421"/>
    <cellStyle name="常规 2 2 8 2 2 2 2" xfId="17422"/>
    <cellStyle name="常规 3 3 3 2 2 3 4 2" xfId="17423"/>
    <cellStyle name="常规 2 2 8 2 2 2 2 2" xfId="17424"/>
    <cellStyle name="常规 4 4 4 3 2 2" xfId="17425"/>
    <cellStyle name="常规 2 4 2 3 2 6" xfId="17426"/>
    <cellStyle name="常规 2 2 8 2 2 3" xfId="17427"/>
    <cellStyle name="常规 2 4 2 3 2 6 2" xfId="17428"/>
    <cellStyle name="常规 2 2 8 2 2 3 2" xfId="17429"/>
    <cellStyle name="常规 2 2 8 2 2 3 2 2" xfId="17430"/>
    <cellStyle name="常规 2 4 2 3 2 7" xfId="17431"/>
    <cellStyle name="常规 2 2 8 2 2 4" xfId="17432"/>
    <cellStyle name="常规 2 4 2 3 2 7 2" xfId="17433"/>
    <cellStyle name="常规 2 2 8 2 2 4 2" xfId="17434"/>
    <cellStyle name="常规 2 2 8 2 2 4 2 2" xfId="17435"/>
    <cellStyle name="常规 2 4 2 3 2 8" xfId="17436"/>
    <cellStyle name="常规 2 2 8 2 2 5" xfId="17437"/>
    <cellStyle name="常规 2 4 2 3 2 8 2" xfId="17438"/>
    <cellStyle name="常规 2 2 8 2 2 5 2" xfId="17439"/>
    <cellStyle name="常规 2 2 8 2 2 5 2 2" xfId="17440"/>
    <cellStyle name="常规 2 4 2 3 2 9" xfId="17441"/>
    <cellStyle name="常规 2 2 8 2 2 6" xfId="17442"/>
    <cellStyle name="常规 2 2 8 2 2 6 2" xfId="17443"/>
    <cellStyle name="常规 2 2 8 2 3" xfId="17444"/>
    <cellStyle name="常规 2 4 2 3 3 5" xfId="17445"/>
    <cellStyle name="常规 2 2 8 2 3 2" xfId="17446"/>
    <cellStyle name="常规 2 4 2 3 3 5 2" xfId="17447"/>
    <cellStyle name="常规 2 2 8 2 3 2 2" xfId="17448"/>
    <cellStyle name="常规 2 2 8 2 3 2 2 2" xfId="17449"/>
    <cellStyle name="常规 2 4 2 3 3 6" xfId="17450"/>
    <cellStyle name="常规 2 2 8 2 3 3" xfId="17451"/>
    <cellStyle name="常规 2 2 8 2 3 3 2" xfId="17452"/>
    <cellStyle name="常规 2 2 8 2 3 3 2 2" xfId="17453"/>
    <cellStyle name="常规 2 2 8 2 3 4" xfId="17454"/>
    <cellStyle name="常规 3 2 2 2 2 4" xfId="17455"/>
    <cellStyle name="常规 2 2 8 2 3 4 2" xfId="17456"/>
    <cellStyle name="常规 3 2 2 2 2 4 2" xfId="17457"/>
    <cellStyle name="常规 2 2 8 2 3 4 2 2" xfId="17458"/>
    <cellStyle name="常规 2 2 8 2 3 5" xfId="17459"/>
    <cellStyle name="常规 3 2 2 2 3 4" xfId="17460"/>
    <cellStyle name="常规 2 2 8 2 3 5 2" xfId="17461"/>
    <cellStyle name="常规 2 2 8 2 3 6" xfId="17462"/>
    <cellStyle name="常规 2 2 8 2 5" xfId="17463"/>
    <cellStyle name="常规 2 2 8 2 6" xfId="17464"/>
    <cellStyle name="常规 2 2 8 2 6 2" xfId="17465"/>
    <cellStyle name="常规 2 2 8 2 6 2 2" xfId="17466"/>
    <cellStyle name="常规 2 2 8 2 6 3" xfId="17467"/>
    <cellStyle name="常规 2 2 8 2 7" xfId="17468"/>
    <cellStyle name="常规 2 2 8 2 7 2" xfId="17469"/>
    <cellStyle name="常规 2 7 4 5 2 2" xfId="17470"/>
    <cellStyle name="常规 2 2 8 2 8" xfId="17471"/>
    <cellStyle name="常规 2 2 8 3" xfId="17472"/>
    <cellStyle name="常规 6 5 2 3 9" xfId="17473"/>
    <cellStyle name="常规 2 2 8 3 2" xfId="17474"/>
    <cellStyle name="常规 2 4 2 4 2 5" xfId="17475"/>
    <cellStyle name="常规 2 2 8 3 2 2" xfId="17476"/>
    <cellStyle name="常规 4 4 4 4 2 2" xfId="17477"/>
    <cellStyle name="常规 2 4 2 4 2 6" xfId="17478"/>
    <cellStyle name="常规 2 2 8 3 2 3" xfId="17479"/>
    <cellStyle name="常规 2 2 8 3 3" xfId="17480"/>
    <cellStyle name="常规 2 4 2 4 3 5" xfId="17481"/>
    <cellStyle name="常规 2 2 8 3 3 2" xfId="17482"/>
    <cellStyle name="常规 2 4 2 4 3 5 2" xfId="17483"/>
    <cellStyle name="常规 2 2 8 3 3 2 2" xfId="17484"/>
    <cellStyle name="常规 2 4 2 4 3 6" xfId="17485"/>
    <cellStyle name="常规 2 2 8 3 3 3" xfId="17486"/>
    <cellStyle name="常规 2 2 8 3 4" xfId="17487"/>
    <cellStyle name="常规 2 2 8 3 4 2" xfId="17488"/>
    <cellStyle name="常规 25 8" xfId="17489"/>
    <cellStyle name="常规 30 8" xfId="17490"/>
    <cellStyle name="常规 2 2 8 3 4 2 2" xfId="17491"/>
    <cellStyle name="常规 2 2 8 3 4 3" xfId="17492"/>
    <cellStyle name="常规 2 2 8 3 5" xfId="17493"/>
    <cellStyle name="常规 2 2 8 3 5 2" xfId="17494"/>
    <cellStyle name="常规 2 2 8 3 5 2 2" xfId="17495"/>
    <cellStyle name="常规 2 2 8 3 5 3" xfId="17496"/>
    <cellStyle name="常规 2 2 8 3 6" xfId="17497"/>
    <cellStyle name="常规 2 2 8 3 6 2" xfId="17498"/>
    <cellStyle name="常规 2 2 8 3 7" xfId="17499"/>
    <cellStyle name="常规 2 2 8 4 2" xfId="17500"/>
    <cellStyle name="常规 2 2 8 4 2 2" xfId="17501"/>
    <cellStyle name="常规 2 2 8 4 2 2 2" xfId="17502"/>
    <cellStyle name="常规 4 4 4 5 2 2" xfId="17503"/>
    <cellStyle name="常规 2 2 8 4 2 3" xfId="17504"/>
    <cellStyle name="常规 2 2 8 4 3" xfId="17505"/>
    <cellStyle name="常规 2 2 8 4 3 2" xfId="17506"/>
    <cellStyle name="常规 2 2 8 4 3 2 2" xfId="17507"/>
    <cellStyle name="常规 2 2 8 4 3 3" xfId="17508"/>
    <cellStyle name="常规 2 2 8 4 4" xfId="17509"/>
    <cellStyle name="常规 2 2 8 4 4 2" xfId="17510"/>
    <cellStyle name="常规 2 2 8 4 4 2 2" xfId="17511"/>
    <cellStyle name="常规 2 2 8 4 4 3" xfId="17512"/>
    <cellStyle name="常规 2 2 8 4 5" xfId="17513"/>
    <cellStyle name="常规 2 2 8 4 5 2" xfId="17514"/>
    <cellStyle name="常规 2 2 8 4 5 2 2" xfId="17515"/>
    <cellStyle name="常规 2 2 8 4 5 3" xfId="17516"/>
    <cellStyle name="常规 2 2 8 4 6" xfId="17517"/>
    <cellStyle name="常规 2 2 8 4 6 2" xfId="17518"/>
    <cellStyle name="常规 2 2 8 4 7" xfId="17519"/>
    <cellStyle name="常规 2 2 8 5" xfId="17520"/>
    <cellStyle name="常规 2 2 8 5 2" xfId="17521"/>
    <cellStyle name="常规 2 2 8 5 2 2" xfId="17522"/>
    <cellStyle name="常规 2 2 8 5 3" xfId="17523"/>
    <cellStyle name="常规 2 2 8 6" xfId="17524"/>
    <cellStyle name="常规 2 2 8 6 2" xfId="17525"/>
    <cellStyle name="常规 2 2 8 6 2 2" xfId="17526"/>
    <cellStyle name="常规 2 2 8 7" xfId="17527"/>
    <cellStyle name="常规 2 2 8 7 2" xfId="17528"/>
    <cellStyle name="常规 2 2 8 7 2 2" xfId="17529"/>
    <cellStyle name="常规 2 2 8 7 3" xfId="17530"/>
    <cellStyle name="常规 2 2 8 8" xfId="17531"/>
    <cellStyle name="常规 2 2 8 8 2" xfId="17532"/>
    <cellStyle name="常规 2 2 8 9" xfId="17533"/>
    <cellStyle name="常规 2 2 9 11" xfId="17534"/>
    <cellStyle name="常规 2 2 9 2" xfId="17535"/>
    <cellStyle name="常规 6 5 3 2 9" xfId="17536"/>
    <cellStyle name="常规 2 2 9 2 2" xfId="17537"/>
    <cellStyle name="常规 2 4 3 3 2 8" xfId="17538"/>
    <cellStyle name="常规 2 2 9 2 2 5" xfId="17539"/>
    <cellStyle name="常规 2 4 3 3 2 8 2" xfId="17540"/>
    <cellStyle name="常规 2 2 9 2 2 5 2" xfId="17541"/>
    <cellStyle name="常规 2 2 9 2 3" xfId="17542"/>
    <cellStyle name="常规 2 4 3 3 3 5" xfId="17543"/>
    <cellStyle name="常规 2 2 9 2 3 2" xfId="17544"/>
    <cellStyle name="常规 6 10 5 6" xfId="17545"/>
    <cellStyle name="常规 2 4 3 3 3 5 2" xfId="17546"/>
    <cellStyle name="常规 2 2 9 2 3 2 2" xfId="17547"/>
    <cellStyle name="强调文字颜色 6 2 2 6 2 2" xfId="17548"/>
    <cellStyle name="常规 2 4 3 3 3 6" xfId="17549"/>
    <cellStyle name="常规 2 2 9 2 3 3" xfId="17550"/>
    <cellStyle name="常规 6 10 6 6" xfId="17551"/>
    <cellStyle name="常规 2 2 9 2 3 3 2" xfId="17552"/>
    <cellStyle name="常规 2 2 9 2 3 4" xfId="17553"/>
    <cellStyle name="常规 3 3 2 2 2 4" xfId="17554"/>
    <cellStyle name="常规 2 2 9 2 3 4 2" xfId="17555"/>
    <cellStyle name="常规 2 2 9 2 3 5" xfId="17556"/>
    <cellStyle name="常规 3 3 2 2 3 4" xfId="17557"/>
    <cellStyle name="常规 2 2 9 2 3 5 2" xfId="17558"/>
    <cellStyle name="常规 2 2 9 2 5" xfId="17559"/>
    <cellStyle name="常规 2 2 9 2 6" xfId="17560"/>
    <cellStyle name="常规 2 2 9 2 6 2" xfId="17561"/>
    <cellStyle name="常规 2 2 9 2 7" xfId="17562"/>
    <cellStyle name="常规 2 2 9 2 7 2" xfId="17563"/>
    <cellStyle name="常规 2 7 4 6 2 2" xfId="17564"/>
    <cellStyle name="常规 2 2 9 2 8" xfId="17565"/>
    <cellStyle name="常规 2 2 9 2 8 2" xfId="17566"/>
    <cellStyle name="常规 27 3 2 2 6 2" xfId="17567"/>
    <cellStyle name="常规 2 2 9 2 9" xfId="17568"/>
    <cellStyle name="常规 2 2 9 3" xfId="17569"/>
    <cellStyle name="常规 6 5 3 3 9" xfId="17570"/>
    <cellStyle name="常规 2 2 9 3 2" xfId="17571"/>
    <cellStyle name="常规 2 4 3 4 2 5" xfId="17572"/>
    <cellStyle name="常规 2 2 9 3 2 2" xfId="17573"/>
    <cellStyle name="常规 2 4 3 4 2 5 2" xfId="17574"/>
    <cellStyle name="常规 2 2 9 3 2 2 2" xfId="17575"/>
    <cellStyle name="常规 2 2 9 3 2 3 2" xfId="17576"/>
    <cellStyle name="常规 2 2 9 3 2 4" xfId="17577"/>
    <cellStyle name="常规 2 2 9 3 3" xfId="17578"/>
    <cellStyle name="常规 2 4 3 4 3 5" xfId="17579"/>
    <cellStyle name="常规 2 2 9 3 3 2" xfId="17580"/>
    <cellStyle name="常规 2 2 9 3 4" xfId="17581"/>
    <cellStyle name="常规 2 4 3 4 4 5" xfId="17582"/>
    <cellStyle name="常规 2 2 9 3 4 2" xfId="17583"/>
    <cellStyle name="常规 2 2 9 3 5" xfId="17584"/>
    <cellStyle name="常规 2 2 9 3 5 2" xfId="17585"/>
    <cellStyle name="常规 2 2 9 3 6" xfId="17586"/>
    <cellStyle name="常规 2 2 9 3 6 2" xfId="17587"/>
    <cellStyle name="常规 2 2 9 3 7" xfId="17588"/>
    <cellStyle name="常规 2 2 9 4" xfId="17589"/>
    <cellStyle name="常规 2 2 9 4 2" xfId="17590"/>
    <cellStyle name="常规 2 2 9 4 2 2" xfId="17591"/>
    <cellStyle name="常规 2 2 9 4 3" xfId="17592"/>
    <cellStyle name="常规 2 2 9 4 3 2" xfId="17593"/>
    <cellStyle name="常规 2 2 9 4 4" xfId="17594"/>
    <cellStyle name="常规 2 2 9 4 4 2" xfId="17595"/>
    <cellStyle name="常规 2 2 9 4 5" xfId="17596"/>
    <cellStyle name="常规 2 2 9 4 5 2" xfId="17597"/>
    <cellStyle name="常规 2 2 9 4 6" xfId="17598"/>
    <cellStyle name="常规 2 2 9 4 6 2" xfId="17599"/>
    <cellStyle name="常规 2 2 9 4 7" xfId="17600"/>
    <cellStyle name="常规 2 2 9 5" xfId="17601"/>
    <cellStyle name="常规 2 2 9 5 2" xfId="17602"/>
    <cellStyle name="常规 2 2 9 5 2 2" xfId="17603"/>
    <cellStyle name="常规 2 2 9 5 3" xfId="17604"/>
    <cellStyle name="常规 2 2 9 5 3 2" xfId="17605"/>
    <cellStyle name="常规 2 2 9 5 4" xfId="17606"/>
    <cellStyle name="常规 2 2 9 5 4 2" xfId="17607"/>
    <cellStyle name="常规 2 2 9 5 5" xfId="17608"/>
    <cellStyle name="常规 2 2 9 5 5 2" xfId="17609"/>
    <cellStyle name="常规 6 5 2 2 2 2 2 2 2" xfId="17610"/>
    <cellStyle name="常规 2 2 9 5 7" xfId="17611"/>
    <cellStyle name="常规 2 2 9 6" xfId="17612"/>
    <cellStyle name="常规 2 2 9 6 2" xfId="17613"/>
    <cellStyle name="常规 2 2 9 7" xfId="17614"/>
    <cellStyle name="常规 2 2 9 7 2" xfId="17615"/>
    <cellStyle name="常规 2 2 9 8" xfId="17616"/>
    <cellStyle name="常规 2 2 9 8 2" xfId="17617"/>
    <cellStyle name="常规 2 2 9 9" xfId="17618"/>
    <cellStyle name="常规 2 2 9 9 2" xfId="17619"/>
    <cellStyle name="常规 6 3 3 3 3 4 2 2" xfId="17620"/>
    <cellStyle name="常规 2 26" xfId="17621"/>
    <cellStyle name="常规 2 3" xfId="17622"/>
    <cellStyle name="常规 2 3 10" xfId="17623"/>
    <cellStyle name="常规 6 5 3 3 3 4" xfId="17624"/>
    <cellStyle name="常规 2 3 10 2" xfId="17625"/>
    <cellStyle name="常规 6 5 3 3 3 4 2" xfId="17626"/>
    <cellStyle name="常规 2 3 10 2 2" xfId="17627"/>
    <cellStyle name="常规 6 5 3 3 3 5" xfId="17628"/>
    <cellStyle name="常规 2 3 10 3" xfId="17629"/>
    <cellStyle name="常规 21 5 2 3 2" xfId="17630"/>
    <cellStyle name="常规 2 3 11" xfId="17631"/>
    <cellStyle name="常规 6 5 3 3 4 4" xfId="17632"/>
    <cellStyle name="常规 2 3 11 2" xfId="17633"/>
    <cellStyle name="常规 6 5 3 3 4 5" xfId="17634"/>
    <cellStyle name="常规 2 3 11 3" xfId="17635"/>
    <cellStyle name="常规 2 3 12" xfId="17636"/>
    <cellStyle name="常规 2 3 12 2" xfId="17637"/>
    <cellStyle name="常规 2 3 12 3" xfId="17638"/>
    <cellStyle name="常规 2 3 13" xfId="17639"/>
    <cellStyle name="常规 2 3 13 2" xfId="17640"/>
    <cellStyle name="常规 2 3 14" xfId="17641"/>
    <cellStyle name="常规 25 2 3 2 2" xfId="17642"/>
    <cellStyle name="常规 30 2 3 2 2" xfId="17643"/>
    <cellStyle name="常规 2 3 2 10" xfId="17644"/>
    <cellStyle name="常规 6 4 2 2 2 2 3 2 3" xfId="17645"/>
    <cellStyle name="常规 25 2 3 2 2 2" xfId="17646"/>
    <cellStyle name="常规 30 2 3 2 2 2" xfId="17647"/>
    <cellStyle name="常规 2 3 2 10 2" xfId="17648"/>
    <cellStyle name="常规 4 2 2 7 2" xfId="17649"/>
    <cellStyle name="常规 25 2 3 2 3" xfId="17650"/>
    <cellStyle name="常规 30 2 3 2 3" xfId="17651"/>
    <cellStyle name="常规 2 3 2 11" xfId="17652"/>
    <cellStyle name="常规 6 8 2 2 4 3" xfId="17653"/>
    <cellStyle name="常规 2 3 2 2" xfId="17654"/>
    <cellStyle name="常规 2 3 2 2 2" xfId="17655"/>
    <cellStyle name="常规 3 2 4 2 3 5" xfId="17656"/>
    <cellStyle name="常规 7 2 3 4 2 6 2 3" xfId="17657"/>
    <cellStyle name="常规 2 3 2 2 2 2" xfId="17658"/>
    <cellStyle name="常规 3 2 4 2 3 5 2" xfId="17659"/>
    <cellStyle name="常规 2 3 2 2 2 2 2" xfId="17660"/>
    <cellStyle name="常规 2 3 2 2 2 2 2 2" xfId="17661"/>
    <cellStyle name="常规 2 3 2 2 2 2 2 2 2" xfId="17662"/>
    <cellStyle name="常规 2 3 2 2 2 2 2 3" xfId="17663"/>
    <cellStyle name="常规 2 3 2 2 2 2 3" xfId="17664"/>
    <cellStyle name="常规 2 3 2 2 2 2 3 2" xfId="17665"/>
    <cellStyle name="常规 2 3 2 2 2 2 3 2 2" xfId="17666"/>
    <cellStyle name="常规 2 3 2 2 2 2 3 3" xfId="17667"/>
    <cellStyle name="常规 6 4 2 3 4 2 2 2" xfId="17668"/>
    <cellStyle name="常规 22 7 4 2" xfId="17669"/>
    <cellStyle name="常规 2 3 2 2 2 2 4" xfId="17670"/>
    <cellStyle name="常规 22 7 4 2 2" xfId="17671"/>
    <cellStyle name="常规 2 3 2 2 2 2 4 2" xfId="17672"/>
    <cellStyle name="常规 2 3 2 2 2 2 4 2 2" xfId="17673"/>
    <cellStyle name="常规 2 3 2 2 2 2 4 3" xfId="17674"/>
    <cellStyle name="常规 3 3 2 2 2 2 2 2" xfId="17675"/>
    <cellStyle name="常规 3 2 6 5 2" xfId="17676"/>
    <cellStyle name="常规 22 7 4 3" xfId="17677"/>
    <cellStyle name="常规 2 3 2 2 2 2 5" xfId="17678"/>
    <cellStyle name="常规 3 3 2 2 2 2 2 2 2" xfId="17679"/>
    <cellStyle name="常规 3 2 6 5 2 2" xfId="17680"/>
    <cellStyle name="常规 2 3 2 2 2 2 5 2" xfId="17681"/>
    <cellStyle name="常规 37 2 2 4" xfId="17682"/>
    <cellStyle name="常规 42 2 2 4" xfId="17683"/>
    <cellStyle name="常规 2 3 2 2 2 2 5 2 2" xfId="17684"/>
    <cellStyle name="常规 5 4 2 6 2 2" xfId="17685"/>
    <cellStyle name="常规 5 2 2 2 2 4 2 2" xfId="17686"/>
    <cellStyle name="常规 2 3 2 2 2 2 5 3" xfId="17687"/>
    <cellStyle name="常规 3 3 2 2 2 2 2 3" xfId="17688"/>
    <cellStyle name="常规 3 2 6 5 3" xfId="17689"/>
    <cellStyle name="常规 2 5 2 4 2 2 2" xfId="17690"/>
    <cellStyle name="常规 2 3 2 2 2 2 6" xfId="17691"/>
    <cellStyle name="常规 2 3 2 2 2 2 6 2" xfId="17692"/>
    <cellStyle name="常规 2 3 2 2 2 3" xfId="17693"/>
    <cellStyle name="常规 22 7 5 2" xfId="17694"/>
    <cellStyle name="常规 2 3 2 2 2 3 4" xfId="17695"/>
    <cellStyle name="常规 22 7 5 2 2" xfId="17696"/>
    <cellStyle name="常规 2 3 2 2 2 3 4 2" xfId="17697"/>
    <cellStyle name="常规 2 3 2 2 2 3 4 2 2" xfId="17698"/>
    <cellStyle name="常规 2 3 2 2 2 3 4 3" xfId="17699"/>
    <cellStyle name="常规 3 3 2 2 2 2 3 2" xfId="17700"/>
    <cellStyle name="常规 3 2 6 6 2" xfId="17701"/>
    <cellStyle name="常规 22 7 5 3" xfId="17702"/>
    <cellStyle name="常规 2 3 2 2 2 3 5" xfId="17703"/>
    <cellStyle name="常规 3 3 2 2 2 2 3 2 2" xfId="17704"/>
    <cellStyle name="常规 3 2 6 6 2 2" xfId="17705"/>
    <cellStyle name="常规 2 3 2 2 2 3 5 2" xfId="17706"/>
    <cellStyle name="常规 3 3 2 2 2 2 3 3" xfId="17707"/>
    <cellStyle name="常规 3 2 6 6 3" xfId="17708"/>
    <cellStyle name="常规 2 3 2 2 2 3 6" xfId="17709"/>
    <cellStyle name="常规 2 3 2 2 2 4" xfId="17710"/>
    <cellStyle name="常规 2 3 2 2 2 5" xfId="17711"/>
    <cellStyle name="常规 8 3 2 2 4 2" xfId="17712"/>
    <cellStyle name="常规 2 5 2 3 4 2 3" xfId="17713"/>
    <cellStyle name="常规 2 3 2 2 2 6 2 2" xfId="17714"/>
    <cellStyle name="常规 2 3 2 2 2 6 3" xfId="17715"/>
    <cellStyle name="常规 2 3 2 2 2 8" xfId="17716"/>
    <cellStyle name="常规 5 2 6 2 3 2" xfId="17717"/>
    <cellStyle name="常规 2 3 2 2 3" xfId="17718"/>
    <cellStyle name="常规 3 2 4 2 3 6" xfId="17719"/>
    <cellStyle name="常规 5 2 6 2 3 2 2" xfId="17720"/>
    <cellStyle name="常规 2 3 2 2 3 2" xfId="17721"/>
    <cellStyle name="常规 6 15" xfId="17722"/>
    <cellStyle name="常规 6 20" xfId="17723"/>
    <cellStyle name="常规 2 3 2 2 3 2 2" xfId="17724"/>
    <cellStyle name="常规 6 15 2" xfId="17725"/>
    <cellStyle name="常规 2 3 2 2 3 2 2 2" xfId="17726"/>
    <cellStyle name="常规 6 16" xfId="17727"/>
    <cellStyle name="常规 2 3 2 2 3 2 3" xfId="17728"/>
    <cellStyle name="常规 2 3 2 2 3 3" xfId="17729"/>
    <cellStyle name="常规 2 3 2 2 3 4" xfId="17730"/>
    <cellStyle name="常规 2 3 2 2 3 5" xfId="17731"/>
    <cellStyle name="常规 2 3 2 2 4 2 2" xfId="17732"/>
    <cellStyle name="常规 2 3 2 2 4 2 2 2" xfId="17733"/>
    <cellStyle name="常规 2 3 2 2 4 2 3" xfId="17734"/>
    <cellStyle name="常规 2 3 2 2 4 3" xfId="17735"/>
    <cellStyle name="常规 2 3 2 2 4 4" xfId="17736"/>
    <cellStyle name="常规 2 3 2 2 4 5" xfId="17737"/>
    <cellStyle name="常规 2 3 2 2 4 5 2 2" xfId="17738"/>
    <cellStyle name="常规 2 3 2 2 4 5 3" xfId="17739"/>
    <cellStyle name="常规 4 3 4 2 4 2 2" xfId="17740"/>
    <cellStyle name="常规 2 3 2 2 4 6 2" xfId="17741"/>
    <cellStyle name="常规 2 3 2 2 5 2 2" xfId="17742"/>
    <cellStyle name="常规 2 7 4 2 2" xfId="17743"/>
    <cellStyle name="常规 2 3 2 2 5 3" xfId="17744"/>
    <cellStyle name="常规 2 3 2 2 6" xfId="17745"/>
    <cellStyle name="常规 2 3 2 2 6 2 2" xfId="17746"/>
    <cellStyle name="常规 2 3 2 2 7" xfId="17747"/>
    <cellStyle name="常规 2 3 2 2 7 2 2" xfId="17748"/>
    <cellStyle name="常规 2 7 4 4 2" xfId="17749"/>
    <cellStyle name="常规 2 3 2 2 7 3" xfId="17750"/>
    <cellStyle name="常规 2 3 2 3 2 3 2" xfId="17751"/>
    <cellStyle name="常规 2 3 2 2 8" xfId="17752"/>
    <cellStyle name="常规 2 3 2 3 2 3 2 2" xfId="17753"/>
    <cellStyle name="常规 2 3 2 2 8 2" xfId="17754"/>
    <cellStyle name="常规 2 3 2 3 2 3 3" xfId="17755"/>
    <cellStyle name="常规 2 3 2 2 9" xfId="17756"/>
    <cellStyle name="常规 2 3 2 3" xfId="17757"/>
    <cellStyle name="常规 2 3 2 3 2" xfId="17758"/>
    <cellStyle name="常规 6 12 2 5" xfId="17759"/>
    <cellStyle name="常规 7 2 3 4 2 7 2 3" xfId="17760"/>
    <cellStyle name="常规 2 3 2 3 2 2" xfId="17761"/>
    <cellStyle name="常规 6 12 2 5 2" xfId="17762"/>
    <cellStyle name="常规 2 3 2 3 2 2 2" xfId="17763"/>
    <cellStyle name="常规 6 12 2 5 2 2" xfId="17764"/>
    <cellStyle name="常规 7 2 6 8 2 3" xfId="17765"/>
    <cellStyle name="常规 2 3 2 3 2 2 2 2 2" xfId="17766"/>
    <cellStyle name="常规 2 3 2 3 2 2 2 3" xfId="17767"/>
    <cellStyle name="常规 2 7 3 5 2" xfId="17768"/>
    <cellStyle name="常规 2 3 2 3 2 2 3" xfId="17769"/>
    <cellStyle name="常规 2 3 2 3 2 2 3 2" xfId="17770"/>
    <cellStyle name="常规 2 3 2 3 2 2 3 2 2" xfId="17771"/>
    <cellStyle name="常规 38 2 2 5 2 2" xfId="17772"/>
    <cellStyle name="常规 2 3 2 3 2 2 3 3" xfId="17773"/>
    <cellStyle name="常规 2 7 3 6 2" xfId="17774"/>
    <cellStyle name="常规 2 3 2 3 2 2 4" xfId="17775"/>
    <cellStyle name="常规 2 3 2 3 2 2 4 2" xfId="17776"/>
    <cellStyle name="常规 2 3 2 3 2 2 4 2 2" xfId="17777"/>
    <cellStyle name="常规 2 3 2 3 2 2 4 3" xfId="17778"/>
    <cellStyle name="常规 2 7 3 7 2" xfId="17779"/>
    <cellStyle name="常规 3 3 6 5 2" xfId="17780"/>
    <cellStyle name="常规 3 3 2 2 3 2 2 2" xfId="17781"/>
    <cellStyle name="常规 2 3 2 3 2 2 5" xfId="17782"/>
    <cellStyle name="常规 3 3 6 5 2 2" xfId="17783"/>
    <cellStyle name="常规 2 3 2 3 2 2 5 2" xfId="17784"/>
    <cellStyle name="常规 2 3 2 3 2 2 5 2 2" xfId="17785"/>
    <cellStyle name="常规 5 5 2 6 2 2" xfId="17786"/>
    <cellStyle name="常规 5 2 2 3 2 4 2 2" xfId="17787"/>
    <cellStyle name="常规 2 3 2 3 2 2 5 3" xfId="17788"/>
    <cellStyle name="常规 3 3 6 5 3" xfId="17789"/>
    <cellStyle name="常规 2 3 2 3 2 2 6" xfId="17790"/>
    <cellStyle name="常规 2 3 2 3 2 2 6 2" xfId="17791"/>
    <cellStyle name="常规 2 3 2 3 2 3" xfId="17792"/>
    <cellStyle name="常规 6 12 2 5 3" xfId="17793"/>
    <cellStyle name="常规 2 3 2 3 2 3 2 2 2" xfId="17794"/>
    <cellStyle name="常规 2 3 2 3 2 3 2 3" xfId="17795"/>
    <cellStyle name="常规 2 7 4 5 2" xfId="17796"/>
    <cellStyle name="常规 2 3 2 3 2 3 3 2" xfId="17797"/>
    <cellStyle name="常规 2 3 2 3 2 3 3 2 2" xfId="17798"/>
    <cellStyle name="常规 2 3 2 3 2 3 3 3" xfId="17799"/>
    <cellStyle name="常规 2 7 4 6 2" xfId="17800"/>
    <cellStyle name="常规 2 3 2 3 2 3 4" xfId="17801"/>
    <cellStyle name="常规 2 3 2 3 2 3 4 2" xfId="17802"/>
    <cellStyle name="常规 2 3 2 3 2 3 4 2 2" xfId="17803"/>
    <cellStyle name="常规 2 3 2 3 2 3 4 3" xfId="17804"/>
    <cellStyle name="常规 2 7 4 7 2" xfId="17805"/>
    <cellStyle name="常规 3 3 6 6 2" xfId="17806"/>
    <cellStyle name="常规 2 3 2 3 2 3 5" xfId="17807"/>
    <cellStyle name="常规 2 3 2 3 2 3 5 2" xfId="17808"/>
    <cellStyle name="常规 2 3 2 3 2 3 6" xfId="17809"/>
    <cellStyle name="常规 2 3 2 3 2 4" xfId="17810"/>
    <cellStyle name="常规 2 3 2 3 8" xfId="17811"/>
    <cellStyle name="常规 6 4 2 11" xfId="17812"/>
    <cellStyle name="常规 3 2 3 2 2 2 4" xfId="17813"/>
    <cellStyle name="常规 2 3 2 3 2 4 2" xfId="17814"/>
    <cellStyle name="常规 3 2 3 2 2 2 4 2" xfId="17815"/>
    <cellStyle name="常规 2 3 2 3 8 2" xfId="17816"/>
    <cellStyle name="常规 2 3 2 3 2 4 2 2" xfId="17817"/>
    <cellStyle name="计算 2 2 10 2" xfId="17818"/>
    <cellStyle name="常规 3 2 3 2 2 2 5" xfId="17819"/>
    <cellStyle name="常规 2 3 2 3 9" xfId="17820"/>
    <cellStyle name="常规 2 3 2 3 2 4 3" xfId="17821"/>
    <cellStyle name="常规 6 4 2 2 9 2" xfId="17822"/>
    <cellStyle name="常规 2 3 2 3 2 5" xfId="17823"/>
    <cellStyle name="常规 3 2 3 2 2 3 4" xfId="17824"/>
    <cellStyle name="常规 2 3 2 4 8" xfId="17825"/>
    <cellStyle name="常规 2 3 2 3 2 5 2" xfId="17826"/>
    <cellStyle name="常规 3 2 3 2 2 3 4 2" xfId="17827"/>
    <cellStyle name="常规 2 3 2 3 2 5 2 2" xfId="17828"/>
    <cellStyle name="常规 3 2 3 2 2 3 5" xfId="17829"/>
    <cellStyle name="常规 2 3 2 3 2 5 3" xfId="17830"/>
    <cellStyle name="常规 4 3 4 3 2 2 2" xfId="17831"/>
    <cellStyle name="常规 2 3 2 3 2 6 2" xfId="17832"/>
    <cellStyle name="常规 2 3 2 3 2 6 2 2" xfId="17833"/>
    <cellStyle name="常规 2 3 2 3 2 6 3" xfId="17834"/>
    <cellStyle name="常规 2 3 2 3 2 7 2" xfId="17835"/>
    <cellStyle name="常规 2 3 2 3 2 8" xfId="17836"/>
    <cellStyle name="常规 2 3 2 3 3" xfId="17837"/>
    <cellStyle name="常规 6 12 2 6" xfId="17838"/>
    <cellStyle name="常规 5 2 6 2 4 2" xfId="17839"/>
    <cellStyle name="常规 2 4 3 3 5 2 2" xfId="17840"/>
    <cellStyle name="常规 2 3 2 3 3 2" xfId="17841"/>
    <cellStyle name="常规 6 12 2 6 2" xfId="17842"/>
    <cellStyle name="常规 5 2 6 2 4 2 2" xfId="17843"/>
    <cellStyle name="常规 2 3 2 3 3 2 2" xfId="17844"/>
    <cellStyle name="常规 6 12 2 6 2 2" xfId="17845"/>
    <cellStyle name="常规 2 3 2 3 3 2 2 2" xfId="17846"/>
    <cellStyle name="常规 2 3 2 3 3 2 3" xfId="17847"/>
    <cellStyle name="常规 2 3 2 3 3 3" xfId="17848"/>
    <cellStyle name="常规 6 12 2 6 3" xfId="17849"/>
    <cellStyle name="常规 2 3 3 2 8" xfId="17850"/>
    <cellStyle name="常规 2 3 2 3 3 3 2" xfId="17851"/>
    <cellStyle name="常规 2 3 3 2 8 2" xfId="17852"/>
    <cellStyle name="常规 2 3 2 3 3 3 2 2" xfId="17853"/>
    <cellStyle name="常规 2 3 3 2 9" xfId="17854"/>
    <cellStyle name="常规 2 3 2 3 3 3 3" xfId="17855"/>
    <cellStyle name="常规 2 3 2 3 3 4" xfId="17856"/>
    <cellStyle name="常规 2 3 3 3 8" xfId="17857"/>
    <cellStyle name="常规 2 3 2 3 3 4 2" xfId="17858"/>
    <cellStyle name="常规 2 3 3 3 8 2" xfId="17859"/>
    <cellStyle name="常规 2 3 3 2 2 2 7" xfId="17860"/>
    <cellStyle name="常规 2 3 2 3 3 4 2 2" xfId="17861"/>
    <cellStyle name="常规 2 3 3 3 9" xfId="17862"/>
    <cellStyle name="常规 2 3 2 3 3 4 3" xfId="17863"/>
    <cellStyle name="常规 2 3 2 3 3 5" xfId="17864"/>
    <cellStyle name="常规 2 3 3 4 8" xfId="17865"/>
    <cellStyle name="常规 2 3 2 3 3 5 2" xfId="17866"/>
    <cellStyle name="常规 2 3 3 4 8 2" xfId="17867"/>
    <cellStyle name="常规 2 3 2 3 3 5 2 2" xfId="17868"/>
    <cellStyle name="常规 2 3 3 4 9" xfId="17869"/>
    <cellStyle name="常规 2 3 2 3 3 5 3" xfId="17870"/>
    <cellStyle name="常规 4 3 4 3 3 2 2" xfId="17871"/>
    <cellStyle name="常规 2 3 3 5 8" xfId="17872"/>
    <cellStyle name="常规 2 3 2 3 3 6 2" xfId="17873"/>
    <cellStyle name="常规 2 3 2 3 4 2 2" xfId="17874"/>
    <cellStyle name="常规 6 12 2 7 2 2" xfId="17875"/>
    <cellStyle name="常规 2 3 2 3 4 2 2 2" xfId="17876"/>
    <cellStyle name="常规 2 3 2 3 4 2 3" xfId="17877"/>
    <cellStyle name="常规 6 3 2 2 4 2" xfId="17878"/>
    <cellStyle name="常规 4 3 2 2 2 2 2 2" xfId="17879"/>
    <cellStyle name="常规 2 3 2 3 4 3" xfId="17880"/>
    <cellStyle name="常规 6 12 2 7 3" xfId="17881"/>
    <cellStyle name="常规 2 3 4 2 8" xfId="17882"/>
    <cellStyle name="常规 2 3 2 3 4 3 2" xfId="17883"/>
    <cellStyle name="常规 2 3 4 2 8 2" xfId="17884"/>
    <cellStyle name="常规 2 3 2 3 4 3 2 2" xfId="17885"/>
    <cellStyle name="常规 2 3 2 3 4 3 3" xfId="17886"/>
    <cellStyle name="常规 6 3 2 2 5 2" xfId="17887"/>
    <cellStyle name="常规 2 3 4 2 9" xfId="17888"/>
    <cellStyle name="常规 2 3 2 3 4 4" xfId="17889"/>
    <cellStyle name="常规 2 3 2 3 4 4 2" xfId="17890"/>
    <cellStyle name="常规 3 6 2 10" xfId="17891"/>
    <cellStyle name="常规 2 3 4 3 8" xfId="17892"/>
    <cellStyle name="常规 2 3 4 3 8 2" xfId="17893"/>
    <cellStyle name="常规 2 3 3 3 2 2 7" xfId="17894"/>
    <cellStyle name="常规 2 3 2 3 4 4 2 2" xfId="17895"/>
    <cellStyle name="常规 2 3 2 3 4 4 3" xfId="17896"/>
    <cellStyle name="常规 6 3 2 2 6 2" xfId="17897"/>
    <cellStyle name="常规 2 3 4 3 9" xfId="17898"/>
    <cellStyle name="常规 2 3 2 3 4 5" xfId="17899"/>
    <cellStyle name="常规 2 3 4 4 8" xfId="17900"/>
    <cellStyle name="常规 2 3 2 3 4 5 2" xfId="17901"/>
    <cellStyle name="常规 2 3 2 3 4 5 2 2" xfId="17902"/>
    <cellStyle name="常规 2 3 2 3 4 5 3" xfId="17903"/>
    <cellStyle name="常规 6 3 2 2 7 2" xfId="17904"/>
    <cellStyle name="常规 4 3 4 3 4 2 2" xfId="17905"/>
    <cellStyle name="常规 2 3 2 3 4 6 2" xfId="17906"/>
    <cellStyle name="常规 2 7 5 2 2" xfId="17907"/>
    <cellStyle name="常规 2 3 2 3 5 3" xfId="17908"/>
    <cellStyle name="常规 2 3 2 3 6" xfId="17909"/>
    <cellStyle name="常规 6 12 2 9" xfId="17910"/>
    <cellStyle name="常规 3 2 3 2 2 2 2" xfId="17911"/>
    <cellStyle name="常规 3 2 3 2 2 2 2 2 2" xfId="17912"/>
    <cellStyle name="常规 2 3 2 3 6 2 2" xfId="17913"/>
    <cellStyle name="常规 3 2 3 2 2 2 2 3" xfId="17914"/>
    <cellStyle name="常规 2 7 5 3 2" xfId="17915"/>
    <cellStyle name="常规 2 3 2 3 6 3" xfId="17916"/>
    <cellStyle name="常规 2 3 2 3 7" xfId="17917"/>
    <cellStyle name="常规 6 4 2 10" xfId="17918"/>
    <cellStyle name="常规 3 2 3 2 2 2 3" xfId="17919"/>
    <cellStyle name="常规 3 2 3 2 2 2 3 2 2" xfId="17920"/>
    <cellStyle name="常规 2 3 2 3 7 2 2" xfId="17921"/>
    <cellStyle name="常规 3 2 3 2 2 2 3 3" xfId="17922"/>
    <cellStyle name="常规 2 7 5 4 2" xfId="17923"/>
    <cellStyle name="常规 2 3 2 3 7 3" xfId="17924"/>
    <cellStyle name="常规 2 3 2 4" xfId="17925"/>
    <cellStyle name="常规 27 4 4 2" xfId="17926"/>
    <cellStyle name="常规 32 4 4 2" xfId="17927"/>
    <cellStyle name="常规 2 3 2 4 2 2 2 2" xfId="17928"/>
    <cellStyle name="常规 27 5 4" xfId="17929"/>
    <cellStyle name="常规 2 4 2 2 8" xfId="17930"/>
    <cellStyle name="常规 2 3 2 4 2 3 2" xfId="17931"/>
    <cellStyle name="常规 27 5 4 2" xfId="17932"/>
    <cellStyle name="常规 2 4 2 2 8 2" xfId="17933"/>
    <cellStyle name="常规 2 3 2 4 2 3 2 2" xfId="17934"/>
    <cellStyle name="常规 27 5 5" xfId="17935"/>
    <cellStyle name="常规 2 4 2 2 9" xfId="17936"/>
    <cellStyle name="常规 2 3 2 4 2 3 3" xfId="17937"/>
    <cellStyle name="常规 2 3 2 4 2 4" xfId="17938"/>
    <cellStyle name="常规 3 2 3 3 2 2 4" xfId="17939"/>
    <cellStyle name="常规 27 6 4" xfId="17940"/>
    <cellStyle name="常规 2 4 2 3 8" xfId="17941"/>
    <cellStyle name="常规 2 3 2 4 2 4 2" xfId="17942"/>
    <cellStyle name="常规 3 2 3 3 2 2 4 2" xfId="17943"/>
    <cellStyle name="常规 27 6 4 2" xfId="17944"/>
    <cellStyle name="常规 2 4 2 3 8 2" xfId="17945"/>
    <cellStyle name="常规 2 5 4 3 2 2 3" xfId="17946"/>
    <cellStyle name="常规 2 3 2 4 2 4 2 2" xfId="17947"/>
    <cellStyle name="常规 3 2 3 3 2 2 5" xfId="17948"/>
    <cellStyle name="常规 27 6 5" xfId="17949"/>
    <cellStyle name="常规 2 4 2 3 9" xfId="17950"/>
    <cellStyle name="常规 2 3 2 4 2 4 3" xfId="17951"/>
    <cellStyle name="常规 2 3 2 4 2 5" xfId="17952"/>
    <cellStyle name="常规 3 2 3 3 2 3 4 2" xfId="17953"/>
    <cellStyle name="常规 2 3 2 4 2 5 2 2" xfId="17954"/>
    <cellStyle name="常规 3 2 3 3 2 3 5" xfId="17955"/>
    <cellStyle name="常规 2 3 2 4 2 5 3" xfId="17956"/>
    <cellStyle name="常规 4 3 4 4 2 2" xfId="17957"/>
    <cellStyle name="常规 2 3 2 4 2 6" xfId="17958"/>
    <cellStyle name="常规 2 3 2 4 2 7" xfId="17959"/>
    <cellStyle name="常规 28 4 4 2" xfId="17960"/>
    <cellStyle name="常规 33 4 4 2" xfId="17961"/>
    <cellStyle name="常规 2 3 2 4 3 2 2 2" xfId="17962"/>
    <cellStyle name="常规 28 4 5" xfId="17963"/>
    <cellStyle name="常规 33 4 5" xfId="17964"/>
    <cellStyle name="常规 2 3 2 4 3 2 3" xfId="17965"/>
    <cellStyle name="常规 28 5 4" xfId="17966"/>
    <cellStyle name="常规 2 4 3 2 8" xfId="17967"/>
    <cellStyle name="常规 2 3 2 4 3 3 2" xfId="17968"/>
    <cellStyle name="常规 28 5 4 2" xfId="17969"/>
    <cellStyle name="常规 2 4 3 2 8 2" xfId="17970"/>
    <cellStyle name="常规 2 3 2 4 3 3 2 2" xfId="17971"/>
    <cellStyle name="常规 28 5 5" xfId="17972"/>
    <cellStyle name="常规 2 4 3 2 9" xfId="17973"/>
    <cellStyle name="常规 2 3 2 4 3 3 3" xfId="17974"/>
    <cellStyle name="常规 2 3 2 4 3 4" xfId="17975"/>
    <cellStyle name="常规 2 4 3 3 8" xfId="17976"/>
    <cellStyle name="常规 2 3 2 4 3 4 2" xfId="17977"/>
    <cellStyle name="常规 2 4 3 3 8 2" xfId="17978"/>
    <cellStyle name="常规 2 3 4 2 2 2 7" xfId="17979"/>
    <cellStyle name="常规 2 3 2 4 3 4 2 2" xfId="17980"/>
    <cellStyle name="常规 2 4 3 3 9" xfId="17981"/>
    <cellStyle name="常规 2 3 2 4 3 4 3" xfId="17982"/>
    <cellStyle name="常规 2 3 2 4 3 5" xfId="17983"/>
    <cellStyle name="常规 2 4 3 4 8" xfId="17984"/>
    <cellStyle name="常规 2 3 2 4 3 5 2" xfId="17985"/>
    <cellStyle name="常规 2 3 2 4 3 6" xfId="17986"/>
    <cellStyle name="常规 29 4 4" xfId="17987"/>
    <cellStyle name="常规 34 4 4" xfId="17988"/>
    <cellStyle name="常规 2 3 2 4 4 2 2" xfId="17989"/>
    <cellStyle name="常规 2 3 2 4 4 3" xfId="17990"/>
    <cellStyle name="常规 2 3 2 4 5 2" xfId="17991"/>
    <cellStyle name="常规 35 4 4" xfId="17992"/>
    <cellStyle name="常规 40 4 4" xfId="17993"/>
    <cellStyle name="常规 2 3 2 4 5 2 2" xfId="17994"/>
    <cellStyle name="常规 2 7 6 2 2" xfId="17995"/>
    <cellStyle name="常规 2 3 2 4 5 3" xfId="17996"/>
    <cellStyle name="常规 3 2 3 2 2 3 2" xfId="17997"/>
    <cellStyle name="常规 2 3 2 4 6" xfId="17998"/>
    <cellStyle name="常规 3 2 3 2 2 3 2 2" xfId="17999"/>
    <cellStyle name="常规 2 3 2 4 6 2" xfId="18000"/>
    <cellStyle name="常规 36 4 4" xfId="18001"/>
    <cellStyle name="常规 41 4 4" xfId="18002"/>
    <cellStyle name="常规 3 2 3 2 2 3 2 2 2" xfId="18003"/>
    <cellStyle name="常规 2 3 2 4 6 2 2" xfId="18004"/>
    <cellStyle name="常规 3 2 3 2 2 3 2 3" xfId="18005"/>
    <cellStyle name="常规 2 3 2 4 6 3" xfId="18006"/>
    <cellStyle name="常规 3 2 3 2 2 3 3" xfId="18007"/>
    <cellStyle name="常规 2 3 2 4 7" xfId="18008"/>
    <cellStyle name="常规 3 2 3 2 2 3 3 2" xfId="18009"/>
    <cellStyle name="常规 2 3 2 4 7 2" xfId="18010"/>
    <cellStyle name="常规 2 3 2 5" xfId="18011"/>
    <cellStyle name="常规 2 3 2 5 3 2 2" xfId="18012"/>
    <cellStyle name="常规 2 3 2 5 3 3" xfId="18013"/>
    <cellStyle name="常规 2 3 2 5 4 2" xfId="18014"/>
    <cellStyle name="常规 2 3 2 5 4 2 2" xfId="18015"/>
    <cellStyle name="常规 21 2 3 2 3 2 2 2" xfId="18016"/>
    <cellStyle name="常规 2 3 2 5 4 3" xfId="18017"/>
    <cellStyle name="常规 2 3 2 5 5" xfId="18018"/>
    <cellStyle name="常规 2 3 2 5 5 2" xfId="18019"/>
    <cellStyle name="常规 2 3 2 5 5 2 2" xfId="18020"/>
    <cellStyle name="常规 2 7 7 2 2" xfId="18021"/>
    <cellStyle name="常规 2 3 2 5 5 3" xfId="18022"/>
    <cellStyle name="常规 3 2 3 2 2 4 2" xfId="18023"/>
    <cellStyle name="常规 2 4 2 4 3 7 2 2" xfId="18024"/>
    <cellStyle name="常规 8 4 2 2 2" xfId="18025"/>
    <cellStyle name="常规 2 3 2 5 6" xfId="18026"/>
    <cellStyle name="常规 3 2 3 2 2 4 2 2" xfId="18027"/>
    <cellStyle name="常规 8 4 2 2 2 2" xfId="18028"/>
    <cellStyle name="常规 2 3 2 5 6 2" xfId="18029"/>
    <cellStyle name="常规 3 2 3 2 2 4 3" xfId="18030"/>
    <cellStyle name="常规 8 4 2 2 3" xfId="18031"/>
    <cellStyle name="常规 2 3 2 5 7" xfId="18032"/>
    <cellStyle name="常规 2 3 2 6" xfId="18033"/>
    <cellStyle name="常规 2 3 2 6 2" xfId="18034"/>
    <cellStyle name="常规 6 12 5 5" xfId="18035"/>
    <cellStyle name="常规 2 3 2 6 2 2" xfId="18036"/>
    <cellStyle name="常规 6 12 5 5 2" xfId="18037"/>
    <cellStyle name="常规 2 3 2 6 2 3" xfId="18038"/>
    <cellStyle name="常规 6 12 5 5 3" xfId="18039"/>
    <cellStyle name="常规 2 3 2 6 3 2 2" xfId="18040"/>
    <cellStyle name="常规 2 3 2 6 3 3" xfId="18041"/>
    <cellStyle name="常规 2 3 2 6 4 2" xfId="18042"/>
    <cellStyle name="常规 21 2 3 2 3 3 2 2" xfId="18043"/>
    <cellStyle name="常规 2 3 2 6 4 3" xfId="18044"/>
    <cellStyle name="常规 7 2 3 3 2 5 2 2" xfId="18045"/>
    <cellStyle name="常规 2 3 2 6 5" xfId="18046"/>
    <cellStyle name="常规 2 3 2 6 5 2" xfId="18047"/>
    <cellStyle name="常规 2 3 2 6 5 2 2" xfId="18048"/>
    <cellStyle name="常规 2 7 8 2 2" xfId="18049"/>
    <cellStyle name="常规 2 3 2 6 5 3" xfId="18050"/>
    <cellStyle name="常规 3 2 3 2 2 5 2" xfId="18051"/>
    <cellStyle name="常规 8 4 2 3 2" xfId="18052"/>
    <cellStyle name="常规 2 3 2 6 6" xfId="18053"/>
    <cellStyle name="常规 6 2 6 2 2 3" xfId="18054"/>
    <cellStyle name="常规 4 2 4 2 2 7" xfId="18055"/>
    <cellStyle name="常规 3 2 3 2 2 5 2 2" xfId="18056"/>
    <cellStyle name="常规 8 4 2 3 2 2" xfId="18057"/>
    <cellStyle name="常规 2 3 2 6 6 2" xfId="18058"/>
    <cellStyle name="常规 3 2 3 2 2 5 3" xfId="18059"/>
    <cellStyle name="常规 8 4 2 3 3" xfId="18060"/>
    <cellStyle name="常规 2 3 2 6 7" xfId="18061"/>
    <cellStyle name="常规 2 3 2 7" xfId="18062"/>
    <cellStyle name="常规 2 3 2 7 2" xfId="18063"/>
    <cellStyle name="常规 2 3 2 7 2 2" xfId="18064"/>
    <cellStyle name="常规 6 9 3 2 2 4" xfId="18065"/>
    <cellStyle name="常规 2 3 2 8" xfId="18066"/>
    <cellStyle name="常规 3 3 2 4 2 3" xfId="18067"/>
    <cellStyle name="常规 2 3 2 8 2" xfId="18068"/>
    <cellStyle name="常规 2 3 2 8 2 2" xfId="18069"/>
    <cellStyle name="常规 5 2 7 5" xfId="18070"/>
    <cellStyle name="常规 3 3 2 4 2 3 2" xfId="18071"/>
    <cellStyle name="常规 3 3 2 4 2 4" xfId="18072"/>
    <cellStyle name="常规 2 3 2 8 3" xfId="18073"/>
    <cellStyle name="常规 3 3 2 4 3 3" xfId="18074"/>
    <cellStyle name="常规 2 3 2 9 2" xfId="18075"/>
    <cellStyle name="常规 3 3 2 4 3 3 2" xfId="18076"/>
    <cellStyle name="常规 2 3 2 9 2 2" xfId="18077"/>
    <cellStyle name="常规 3 3 2 4 3 4" xfId="18078"/>
    <cellStyle name="常规 2 3 2 9 3" xfId="18079"/>
    <cellStyle name="常规 2 3 3 10" xfId="18080"/>
    <cellStyle name="常规 2 3 3 10 2" xfId="18081"/>
    <cellStyle name="常规 2 3 3 10 2 2" xfId="18082"/>
    <cellStyle name="常规 5 4 3 2 2" xfId="18083"/>
    <cellStyle name="常规 2 3 3 10 3" xfId="18084"/>
    <cellStyle name="常规 6 10 3 2 2 2 2 2" xfId="18085"/>
    <cellStyle name="常规 2 3 3 11 2" xfId="18086"/>
    <cellStyle name="常规 6 8 2 2 5 3" xfId="18087"/>
    <cellStyle name="常规 2 3 3 2" xfId="18088"/>
    <cellStyle name="常规 2 3 3 2 2" xfId="18089"/>
    <cellStyle name="常规 2 3 3 2 2 2 2 2 2" xfId="18090"/>
    <cellStyle name="常规 2 3 3 2 2 2 3 2 2" xfId="18091"/>
    <cellStyle name="常规 2 3 3 2 2 2 4 2" xfId="18092"/>
    <cellStyle name="常规 2 3 3 2 2 2 4 3" xfId="18093"/>
    <cellStyle name="常规 4 2 6 5 2 2" xfId="18094"/>
    <cellStyle name="常规 3 3 2 3 2 2 2 2 2" xfId="18095"/>
    <cellStyle name="常规 2 3 3 2 2 2 5 2" xfId="18096"/>
    <cellStyle name="常规 6 4 2 6 2 2" xfId="18097"/>
    <cellStyle name="常规 5 2 3 2 2 4 2 2" xfId="18098"/>
    <cellStyle name="常规 2 3 3 2 2 2 5 3" xfId="18099"/>
    <cellStyle name="常规 4 2 6 5 3" xfId="18100"/>
    <cellStyle name="常规 3 3 2 3 2 2 2 3" xfId="18101"/>
    <cellStyle name="常规 2 5 3 4 2 2 2" xfId="18102"/>
    <cellStyle name="常规 2 3 3 2 2 2 6" xfId="18103"/>
    <cellStyle name="常规 2 3 3 2 2 2 6 2" xfId="18104"/>
    <cellStyle name="常规 2 3 3 2 2 3 2 2 2" xfId="18105"/>
    <cellStyle name="常规 7 2 2 11" xfId="18106"/>
    <cellStyle name="常规 3 2 2 2 8 2 2" xfId="18107"/>
    <cellStyle name="常规 3 2 2 2 9 2 2" xfId="18108"/>
    <cellStyle name="常规 2 3 3 2 2 3 3 2 2" xfId="18109"/>
    <cellStyle name="常规 2 3 3 2 2 3 4 2 2" xfId="18110"/>
    <cellStyle name="常规 4 2 6 6 2 2" xfId="18111"/>
    <cellStyle name="常规 3 3 2 3 2 2 3 2 2" xfId="18112"/>
    <cellStyle name="常规 2 3 3 2 2 3 5 2" xfId="18113"/>
    <cellStyle name="常规 3 2 2 4 8 2" xfId="18114"/>
    <cellStyle name="常规 2 3 3 2 2 5 2 2" xfId="18115"/>
    <cellStyle name="常规 3 2 2 4 9" xfId="18116"/>
    <cellStyle name="常规 2 3 3 2 2 5 3" xfId="18117"/>
    <cellStyle name="常规 2 3 3 2 2 6 3" xfId="18118"/>
    <cellStyle name="常规 2 3 3 2 2 8" xfId="18119"/>
    <cellStyle name="常规 5 2 6 3 3 2" xfId="18120"/>
    <cellStyle name="常规 2 3 3 2 3" xfId="18121"/>
    <cellStyle name="常规 5 2 6 3 3 2 2" xfId="18122"/>
    <cellStyle name="常规 2 3 3 2 3 2" xfId="18123"/>
    <cellStyle name="常规 2 3 3 2 3 2 2" xfId="18124"/>
    <cellStyle name="常规 2 3 3 2 3 2 2 2" xfId="18125"/>
    <cellStyle name="常规 2 3 3 2 3 2 3" xfId="18126"/>
    <cellStyle name="常规 2 3 3 2 3 3" xfId="18127"/>
    <cellStyle name="常规 3 2 3 2 8" xfId="18128"/>
    <cellStyle name="常规 2 3 3 2 3 3 2" xfId="18129"/>
    <cellStyle name="常规 3 2 3 2 8 2" xfId="18130"/>
    <cellStyle name="常规 2 3 3 2 3 3 2 2" xfId="18131"/>
    <cellStyle name="常规 3 2 3 2 9" xfId="18132"/>
    <cellStyle name="常规 2 3 3 2 3 3 3" xfId="18133"/>
    <cellStyle name="常规 2 3 3 2 3 4" xfId="18134"/>
    <cellStyle name="常规 3 2 3 3 8" xfId="18135"/>
    <cellStyle name="常规 2 3 3 2 3 4 2" xfId="18136"/>
    <cellStyle name="常规 38 6" xfId="18137"/>
    <cellStyle name="常规 43 6" xfId="18138"/>
    <cellStyle name="常规 2 6 2 4 2 2 3" xfId="18139"/>
    <cellStyle name="常规 3 2 3 3 8 2" xfId="18140"/>
    <cellStyle name="常规 2 4 2 2 2 2 7" xfId="18141"/>
    <cellStyle name="常规 2 3 3 2 3 4 2 2" xfId="18142"/>
    <cellStyle name="常规 3 2 2 7 2 2 2" xfId="18143"/>
    <cellStyle name="常规 3 2 3 3 9" xfId="18144"/>
    <cellStyle name="常规 2 3 3 2 3 4 3" xfId="18145"/>
    <cellStyle name="常规 2 3 3 2 3 5" xfId="18146"/>
    <cellStyle name="常规 3 2 3 4 8" xfId="18147"/>
    <cellStyle name="常规 2 3 3 2 3 5 2" xfId="18148"/>
    <cellStyle name="常规 2 6 2 4 3 2 3" xfId="18149"/>
    <cellStyle name="常规 2 3 3 2 3 5 2 2" xfId="18150"/>
    <cellStyle name="常规 2 3 3 2 3 5 3" xfId="18151"/>
    <cellStyle name="常规 2 3 3 2 3 6" xfId="18152"/>
    <cellStyle name="常规 2 3 3 2 3 6 2" xfId="18153"/>
    <cellStyle name="常规 2 3 3 2 3 7" xfId="18154"/>
    <cellStyle name="常规 2 3 3 2 4 2" xfId="18155"/>
    <cellStyle name="常规 6 11 6" xfId="18156"/>
    <cellStyle name="常规 2 3 3 2 4 2 2" xfId="18157"/>
    <cellStyle name="常规 6 11 6 2" xfId="18158"/>
    <cellStyle name="常规 2 3 3 2 4 2 2 2" xfId="18159"/>
    <cellStyle name="常规 6 11 7" xfId="18160"/>
    <cellStyle name="常规 2 3 3 2 4 2 3" xfId="18161"/>
    <cellStyle name="常规 2 3 3 2 4 3" xfId="18162"/>
    <cellStyle name="常规 3 2 4 2 8" xfId="18163"/>
    <cellStyle name="常规 6 12 6" xfId="18164"/>
    <cellStyle name="常规 2 3 3 2 4 3 2" xfId="18165"/>
    <cellStyle name="常规 6 12 6 2" xfId="18166"/>
    <cellStyle name="常规 2 3 3 2 4 3 2 2" xfId="18167"/>
    <cellStyle name="常规 6 12 7" xfId="18168"/>
    <cellStyle name="常规 2 3 3 2 4 3 3" xfId="18169"/>
    <cellStyle name="常规 6 13 6 2" xfId="18170"/>
    <cellStyle name="常规 6 11 2 2 4 2" xfId="18171"/>
    <cellStyle name="常规 2 3 3 2 4 4 2 2" xfId="18172"/>
    <cellStyle name="常规 3 2 2 7 3 2 2" xfId="18173"/>
    <cellStyle name="常规 6 13 7" xfId="18174"/>
    <cellStyle name="常规 6 11 2 2 5" xfId="18175"/>
    <cellStyle name="常规 2 3 3 2 4 4 3" xfId="18176"/>
    <cellStyle name="常规 6 14 6" xfId="18177"/>
    <cellStyle name="常规 6 11 2 3 4" xfId="18178"/>
    <cellStyle name="常规 2 3 3 2 4 5 2" xfId="18179"/>
    <cellStyle name="常规 6 11 2 3 5" xfId="18180"/>
    <cellStyle name="常规 2 3 3 2 4 5 3" xfId="18181"/>
    <cellStyle name="常规 2 3 4 2 5 2 2" xfId="18182"/>
    <cellStyle name="常规 2 3 3 2 4 6" xfId="18183"/>
    <cellStyle name="常规 9 3 4 2 4" xfId="18184"/>
    <cellStyle name="常规 6 15 6" xfId="18185"/>
    <cellStyle name="常规 2 3 3 2 4 6 2" xfId="18186"/>
    <cellStyle name="常规 2 3 3 2 4 7" xfId="18187"/>
    <cellStyle name="常规 4 2 5 2 4" xfId="18188"/>
    <cellStyle name="常规 2 3 3 2 5 2" xfId="18189"/>
    <cellStyle name="常规 4 2 5 2 5" xfId="18190"/>
    <cellStyle name="常规 2 8 4 2 2" xfId="18191"/>
    <cellStyle name="输入 2 4 2 2" xfId="18192"/>
    <cellStyle name="常规 2 3 3 2 5 3" xfId="18193"/>
    <cellStyle name="常规 2 3 3 2 6" xfId="18194"/>
    <cellStyle name="常规 4 2 5 3 4" xfId="18195"/>
    <cellStyle name="常规 2 3 3 2 6 2" xfId="18196"/>
    <cellStyle name="常规 2 3 3 2 7" xfId="18197"/>
    <cellStyle name="常规 4 2 5 4 4" xfId="18198"/>
    <cellStyle name="常规 2 3 3 2 7 2" xfId="18199"/>
    <cellStyle name="常规 4 2 5 4 5" xfId="18200"/>
    <cellStyle name="常规 2 8 4 4 2" xfId="18201"/>
    <cellStyle name="输入 2 4 4 2" xfId="18202"/>
    <cellStyle name="常规 2 3 3 2 7 3" xfId="18203"/>
    <cellStyle name="常规 2 3 3 3" xfId="18204"/>
    <cellStyle name="常规 2 3 3 3 2" xfId="18205"/>
    <cellStyle name="常规 6 13 2 5" xfId="18206"/>
    <cellStyle name="常规 2 3 3 3 2 2 2 2 2" xfId="18207"/>
    <cellStyle name="常规 2 3 3 3 2 2 3 2 2" xfId="18208"/>
    <cellStyle name="常规 2 3 3 3 2 2 4 2" xfId="18209"/>
    <cellStyle name="常规 2 3 3 3 2 2 4 2 2" xfId="18210"/>
    <cellStyle name="常规 2 3 3 3 2 2 4 3" xfId="18211"/>
    <cellStyle name="常规 4 3 6 5 2 2" xfId="18212"/>
    <cellStyle name="常规 2 3 3 3 2 2 5 2" xfId="18213"/>
    <cellStyle name="常规 2 3 3 3 2 2 5 2 2" xfId="18214"/>
    <cellStyle name="常规 6 5 2 6 2 2" xfId="18215"/>
    <cellStyle name="常规 5 2 3 3 2 4 2 2" xfId="18216"/>
    <cellStyle name="常规 2 3 3 3 2 2 5 3" xfId="18217"/>
    <cellStyle name="常规 4 3 6 5 3" xfId="18218"/>
    <cellStyle name="常规 2 5 3 5 2 2 2" xfId="18219"/>
    <cellStyle name="常规 2 3 3 3 2 2 6" xfId="18220"/>
    <cellStyle name="常规 2 3 3 3 2 2 6 2" xfId="18221"/>
    <cellStyle name="常规 2 3 3 3 2 3 5 2" xfId="18222"/>
    <cellStyle name="常规 7 2 4 9" xfId="18223"/>
    <cellStyle name="常规 2 3 3 3 2 5 2 2" xfId="18224"/>
    <cellStyle name="常规 2 3 3 3 2 5 3" xfId="18225"/>
    <cellStyle name="常规 2 3 3 3 2 6 2 2" xfId="18226"/>
    <cellStyle name="常规 2 3 3 3 2 6 3" xfId="18227"/>
    <cellStyle name="常规 2 3 3 3 2 8" xfId="18228"/>
    <cellStyle name="常规 3 2 2 3 3 2 2 2 2" xfId="18229"/>
    <cellStyle name="常规 5 2 6 3 4 2" xfId="18230"/>
    <cellStyle name="常规 2 3 3 3 3" xfId="18231"/>
    <cellStyle name="常规 2 3 3 3 3 2" xfId="18232"/>
    <cellStyle name="常规 6 7 2 2 2 4 3" xfId="18233"/>
    <cellStyle name="常规 2 3 3 3 3 2 2" xfId="18234"/>
    <cellStyle name="常规 2 3 3 3 3 2 3" xfId="18235"/>
    <cellStyle name="常规 2 3 3 3 3 3" xfId="18236"/>
    <cellStyle name="常规 6 7 2 2 2 5 3" xfId="18237"/>
    <cellStyle name="常规 3 3 3 2 8" xfId="18238"/>
    <cellStyle name="常规 2 3 3 3 3 3 2" xfId="18239"/>
    <cellStyle name="常规 3 3 3 2 8 2" xfId="18240"/>
    <cellStyle name="常规 2 3 3 3 3 3 2 2" xfId="18241"/>
    <cellStyle name="常规 3 3 3 2 9" xfId="18242"/>
    <cellStyle name="常规 2 3 3 3 3 3 3" xfId="18243"/>
    <cellStyle name="常规 2 3 3 3 3 4" xfId="18244"/>
    <cellStyle name="常规 6 7 2 2 2 6 3" xfId="18245"/>
    <cellStyle name="常规 3 3 3 3 8" xfId="18246"/>
    <cellStyle name="常规 2 3 3 3 3 4 2" xfId="18247"/>
    <cellStyle name="常规 2 4 3 2 2 2 7" xfId="18248"/>
    <cellStyle name="常规 2 3 3 3 3 4 2 2" xfId="18249"/>
    <cellStyle name="常规 2 3 3 3 3 4 3" xfId="18250"/>
    <cellStyle name="常规 2 3 3 3 3 5" xfId="18251"/>
    <cellStyle name="常规 6 7 2 2 2 7 3" xfId="18252"/>
    <cellStyle name="常规 2 3 3 3 3 5 2" xfId="18253"/>
    <cellStyle name="常规 2 3 3 3 3 5 2 2" xfId="18254"/>
    <cellStyle name="常规 2 3 3 3 3 5 3" xfId="18255"/>
    <cellStyle name="常规 2 3 3 3 3 6" xfId="18256"/>
    <cellStyle name="常规 2 3 3 3 3 6 2" xfId="18257"/>
    <cellStyle name="常规 2 3 3 3 3 7" xfId="18258"/>
    <cellStyle name="常规 2 3 3 3 4 2" xfId="18259"/>
    <cellStyle name="常规 6 7 2 2 3 4 3" xfId="18260"/>
    <cellStyle name="常规 2 3 3 3 4 2 2" xfId="18261"/>
    <cellStyle name="常规 6 3 2 11" xfId="18262"/>
    <cellStyle name="常规 2 3 3 3 4 2 2 2" xfId="18263"/>
    <cellStyle name="常规 2 3 3 3 4 2 3" xfId="18264"/>
    <cellStyle name="常规 6 4 2 2 4 2" xfId="18265"/>
    <cellStyle name="常规 2 3 3 3 4 3" xfId="18266"/>
    <cellStyle name="常规 3 3 4 2 8" xfId="18267"/>
    <cellStyle name="常规 2 3 3 3 4 3 2" xfId="18268"/>
    <cellStyle name="常规 2 3 3 3 4 3 2 2" xfId="18269"/>
    <cellStyle name="常规 2 3 3 3 4 3 3" xfId="18270"/>
    <cellStyle name="常规 6 4 2 2 5 2" xfId="18271"/>
    <cellStyle name="常规 6 12 2 2 4" xfId="18272"/>
    <cellStyle name="常规 2 3 3 3 4 4 2" xfId="18273"/>
    <cellStyle name="常规 6 12 2 2 4 2" xfId="18274"/>
    <cellStyle name="常规 2 3 3 3 4 4 2 2" xfId="18275"/>
    <cellStyle name="常规 2 3 3 3 4 4 3" xfId="18276"/>
    <cellStyle name="常规 6 4 2 2 6 2" xfId="18277"/>
    <cellStyle name="常规 6 12 2 2 5" xfId="18278"/>
    <cellStyle name="常规 2 3 3 3 4 5" xfId="18279"/>
    <cellStyle name="常规 6 12 2 3 4" xfId="18280"/>
    <cellStyle name="常规 2 3 3 3 4 5 2" xfId="18281"/>
    <cellStyle name="常规 2 3 3 3 4 5 3" xfId="18282"/>
    <cellStyle name="常规 6 4 2 2 7 2" xfId="18283"/>
    <cellStyle name="常规 6 12 2 3 5" xfId="18284"/>
    <cellStyle name="常规 2 3 4 2 6 2 2" xfId="18285"/>
    <cellStyle name="常规 2 3 3 3 4 6" xfId="18286"/>
    <cellStyle name="常规 2 3 3 3 4 6 2" xfId="18287"/>
    <cellStyle name="常规 2 3 3 3 4 7" xfId="18288"/>
    <cellStyle name="常规 4 2 6 2 4" xfId="18289"/>
    <cellStyle name="常规 2 3 3 3 5 2" xfId="18290"/>
    <cellStyle name="常规 4 2 6 2 5" xfId="18291"/>
    <cellStyle name="常规 2 8 5 2 2" xfId="18292"/>
    <cellStyle name="输入 2 5 2 2" xfId="18293"/>
    <cellStyle name="常规 2 3 3 3 5 3" xfId="18294"/>
    <cellStyle name="常规 3 2 3 2 3 2 2" xfId="18295"/>
    <cellStyle name="常规 2 3 3 3 6" xfId="18296"/>
    <cellStyle name="常规 3 2 3 2 3 2 3" xfId="18297"/>
    <cellStyle name="常规 2 3 3 3 7" xfId="18298"/>
    <cellStyle name="常规 2 3 3 4" xfId="18299"/>
    <cellStyle name="常规 2 3 3 4 10" xfId="18300"/>
    <cellStyle name="常规 2 3 3 4 2" xfId="18301"/>
    <cellStyle name="常规 6 13 3 5" xfId="18302"/>
    <cellStyle name="常规 2 3 3 4 2 2 4 2" xfId="18303"/>
    <cellStyle name="常规 2 3 3 4 2 2 5 2" xfId="18304"/>
    <cellStyle name="常规 2 3 3 4 2 2 6" xfId="18305"/>
    <cellStyle name="常规 2 3 3 4 2 8" xfId="18306"/>
    <cellStyle name="常规 3 2 2 3 3 2 3 2 2" xfId="18307"/>
    <cellStyle name="常规 2 3 3 4 2 8 2" xfId="18308"/>
    <cellStyle name="常规 2 3 3 4 3 2 2" xfId="18309"/>
    <cellStyle name="常规 2 3 3 4 3 3" xfId="18310"/>
    <cellStyle name="常规 3 4 3 2 8" xfId="18311"/>
    <cellStyle name="常规 2 3 3 4 3 3 2" xfId="18312"/>
    <cellStyle name="常规 2 3 3 4 3 4" xfId="18313"/>
    <cellStyle name="常规 2 3 3 4 3 4 2" xfId="18314"/>
    <cellStyle name="常规 2 3 3 4 3 5" xfId="18315"/>
    <cellStyle name="常规 2 3 3 4 3 5 2" xfId="18316"/>
    <cellStyle name="常规 2 3 3 4 3 6" xfId="18317"/>
    <cellStyle name="常规 2 3 3 4 4 2 2" xfId="18318"/>
    <cellStyle name="常规 2 3 3 4 4 3" xfId="18319"/>
    <cellStyle name="常规 2 3 3 4 4 3 2" xfId="18320"/>
    <cellStyle name="常规 2 3 3 4 4 4 2" xfId="18321"/>
    <cellStyle name="常规 2 3 3 4 4 5" xfId="18322"/>
    <cellStyle name="常规 2 3 3 4 4 5 2" xfId="18323"/>
    <cellStyle name="常规 2 3 4 2 7 2 2" xfId="18324"/>
    <cellStyle name="常规 2 3 3 4 4 6" xfId="18325"/>
    <cellStyle name="常规 2 3 3 4 4 6 2" xfId="18326"/>
    <cellStyle name="常规 2 3 3 4 4 7" xfId="18327"/>
    <cellStyle name="常规 2 3 3 4 5 2" xfId="18328"/>
    <cellStyle name="常规 2 8 6 2 2" xfId="18329"/>
    <cellStyle name="输入 2 6 2 2" xfId="18330"/>
    <cellStyle name="常规 2 3 3 4 5 3" xfId="18331"/>
    <cellStyle name="常规 2 3 3 4 5 3 2" xfId="18332"/>
    <cellStyle name="常规 2 3 3 4 5 4 2" xfId="18333"/>
    <cellStyle name="常规 2 3 3 4 5 5" xfId="18334"/>
    <cellStyle name="常规 3 2 3 2 3 3 2" xfId="18335"/>
    <cellStyle name="常规 2 3 3 4 6" xfId="18336"/>
    <cellStyle name="常规 3 2 3 2 3 3 2 2" xfId="18337"/>
    <cellStyle name="常规 2 3 3 4 6 2" xfId="18338"/>
    <cellStyle name="常规 3 2 3 2 3 3 3" xfId="18339"/>
    <cellStyle name="常规 2 3 3 4 7" xfId="18340"/>
    <cellStyle name="常规 2 3 3 4 7 2" xfId="18341"/>
    <cellStyle name="常规 2 3 3 4 9 2" xfId="18342"/>
    <cellStyle name="常规 2 3 3 5" xfId="18343"/>
    <cellStyle name="常规 2 3 3 5 2" xfId="18344"/>
    <cellStyle name="常规 2 3 3 5 2 5 2 2" xfId="18345"/>
    <cellStyle name="常规 2 3 3 5 2 5 3" xfId="18346"/>
    <cellStyle name="常规 2 3 3 5 3" xfId="18347"/>
    <cellStyle name="常规 2 3 3 5 3 2" xfId="18348"/>
    <cellStyle name="常规 2 3 3 5 3 2 2" xfId="18349"/>
    <cellStyle name="常规 2 3 3 5 3 2 2 2" xfId="18350"/>
    <cellStyle name="常规 2 3 3 5 3 2 3" xfId="18351"/>
    <cellStyle name="常规 2 3 3 5 3 3" xfId="18352"/>
    <cellStyle name="常规 2 3 3 5 3 3 2" xfId="18353"/>
    <cellStyle name="常规 2 3 3 5 3 4" xfId="18354"/>
    <cellStyle name="常规 2 3 3 5 3 4 2" xfId="18355"/>
    <cellStyle name="常规 2 3 3 5 3 5" xfId="18356"/>
    <cellStyle name="常规 2 3 3 5 3 5 2" xfId="18357"/>
    <cellStyle name="常规 2 3 3 5 3 6" xfId="18358"/>
    <cellStyle name="常规 2 3 3 5 3 6 2" xfId="18359"/>
    <cellStyle name="常规 2 3 3 5 3 6 3" xfId="18360"/>
    <cellStyle name="常规 2 3 3 5 3 7" xfId="18361"/>
    <cellStyle name="常规 2 3 4 2 2 4" xfId="18362"/>
    <cellStyle name="常规 2 3 3 5 3 7 2" xfId="18363"/>
    <cellStyle name="常规 6 7 3 2 4 2 2" xfId="18364"/>
    <cellStyle name="常规 2 3 4 2 2 5" xfId="18365"/>
    <cellStyle name="常规 2 3 3 5 3 7 3" xfId="18366"/>
    <cellStyle name="常规 2 3 3 5 3 8" xfId="18367"/>
    <cellStyle name="常规 2 3 4 2 3 4" xfId="18368"/>
    <cellStyle name="常规 2 3 3 5 3 8 2" xfId="18369"/>
    <cellStyle name="常规 6 3 11" xfId="18370"/>
    <cellStyle name="常规 2 3 3 5 4 2" xfId="18371"/>
    <cellStyle name="常规 6 3 11 2" xfId="18372"/>
    <cellStyle name="常规 2 3 3 5 4 2 2" xfId="18373"/>
    <cellStyle name="常规 6 3 12" xfId="18374"/>
    <cellStyle name="常规 2 3 3 5 4 3" xfId="18375"/>
    <cellStyle name="常规 2 3 3 5 5" xfId="18376"/>
    <cellStyle name="常规 2 3 3 5 5 2" xfId="18377"/>
    <cellStyle name="常规 2 8 7 2 2" xfId="18378"/>
    <cellStyle name="输入 2 7 2 2" xfId="18379"/>
    <cellStyle name="常规 2 3 3 5 5 3" xfId="18380"/>
    <cellStyle name="常规 3 2 3 2 3 4 2" xfId="18381"/>
    <cellStyle name="常规 8 4 3 2 2" xfId="18382"/>
    <cellStyle name="常规 2 3 3 5 6" xfId="18383"/>
    <cellStyle name="常规 3 2 3 2 3 4 2 2" xfId="18384"/>
    <cellStyle name="常规 8 4 3 2 2 2" xfId="18385"/>
    <cellStyle name="常规 2 3 3 5 6 2" xfId="18386"/>
    <cellStyle name="常规 2 3 3 5 6 2 2" xfId="18387"/>
    <cellStyle name="常规 2 3 3 5 6 3" xfId="18388"/>
    <cellStyle name="常规 3 2 3 2 3 4 3" xfId="18389"/>
    <cellStyle name="常规 8 4 3 2 3" xfId="18390"/>
    <cellStyle name="常规 2 3 3 5 7" xfId="18391"/>
    <cellStyle name="常规 2 3 3 5 7 2" xfId="18392"/>
    <cellStyle name="常规 2 3 3 6" xfId="18393"/>
    <cellStyle name="常规 2 3 3 6 3" xfId="18394"/>
    <cellStyle name="常规 2 3 3 6 3 2" xfId="18395"/>
    <cellStyle name="常规 2 3 3 6 3 2 2" xfId="18396"/>
    <cellStyle name="常规 2 3 3 6 3 3" xfId="18397"/>
    <cellStyle name="常规 2 3 3 6 4" xfId="18398"/>
    <cellStyle name="常规 2 3 3 6 4 2" xfId="18399"/>
    <cellStyle name="常规 2 3 3 6 4 2 2" xfId="18400"/>
    <cellStyle name="常规 2 3 3 6 4 3" xfId="18401"/>
    <cellStyle name="常规 7 2 3 3 2 6 2 2" xfId="18402"/>
    <cellStyle name="常规 2 3 3 6 5" xfId="18403"/>
    <cellStyle name="常规 2 3 3 6 5 2" xfId="18404"/>
    <cellStyle name="常规 2 3 3 6 5 2 2" xfId="18405"/>
    <cellStyle name="输入 2 8 2 2" xfId="18406"/>
    <cellStyle name="常规 2 3 3 6 5 3" xfId="18407"/>
    <cellStyle name="常规 2 3 3 7" xfId="18408"/>
    <cellStyle name="常规 2 3 3 7 2" xfId="18409"/>
    <cellStyle name="常规 2 3 3 7 3" xfId="18410"/>
    <cellStyle name="常规 2 3 3 7 3 2" xfId="18411"/>
    <cellStyle name="常规 2 3 3 7 4" xfId="18412"/>
    <cellStyle name="常规 2 3 3 7 4 2" xfId="18413"/>
    <cellStyle name="常规 2 3 3 7 5" xfId="18414"/>
    <cellStyle name="常规 2 3 3 7 5 2" xfId="18415"/>
    <cellStyle name="常规 2 3 3 8" xfId="18416"/>
    <cellStyle name="常规 3 3 2 5 2 3" xfId="18417"/>
    <cellStyle name="常规 2 3 3 8 2" xfId="18418"/>
    <cellStyle name="常规 2 3 3 9" xfId="18419"/>
    <cellStyle name="常规 3 3 2 5 3 3" xfId="18420"/>
    <cellStyle name="常规 2 3 3 9 2" xfId="18421"/>
    <cellStyle name="常规 58 4" xfId="18422"/>
    <cellStyle name="常规 63 4" xfId="18423"/>
    <cellStyle name="常规 2 3 3 9 2 2" xfId="18424"/>
    <cellStyle name="常规 6 3 7 5" xfId="18425"/>
    <cellStyle name="常规 2 3 4" xfId="18426"/>
    <cellStyle name="常规 2 3 4 10" xfId="18427"/>
    <cellStyle name="常规 2 3 4 10 2" xfId="18428"/>
    <cellStyle name="常规 2 3 4 11" xfId="18429"/>
    <cellStyle name="常规 6 8 2 2 6 3" xfId="18430"/>
    <cellStyle name="常规 2 3 4 2" xfId="18431"/>
    <cellStyle name="常规 2 3 4 2 2" xfId="18432"/>
    <cellStyle name="常规 2 3 4 2 2 2" xfId="18433"/>
    <cellStyle name="常规 2 3 4 2 2 2 2" xfId="18434"/>
    <cellStyle name="常规 2 3 4 2 2 2 2 2" xfId="18435"/>
    <cellStyle name="常规 2 3 4 2 2 2 2 2 2" xfId="18436"/>
    <cellStyle name="常规 2 3 4 2 2 2 2 3" xfId="18437"/>
    <cellStyle name="常规 3 2 2 4 3 4 2" xfId="18438"/>
    <cellStyle name="常规 6 10 3 4 4 2 2" xfId="18439"/>
    <cellStyle name="常规 2 3 4 2 2 2 3" xfId="18440"/>
    <cellStyle name="常规 2 3 4 2 2 2 3 2" xfId="18441"/>
    <cellStyle name="常规 2 3 4 2 2 2 3 2 2" xfId="18442"/>
    <cellStyle name="常规 2 3 4 2 2 2 3 3" xfId="18443"/>
    <cellStyle name="常规 3 2 2 4 3 5 2" xfId="18444"/>
    <cellStyle name="常规 2 3 4 2 2 2 4" xfId="18445"/>
    <cellStyle name="常规 2 3 4 2 2 2 4 2" xfId="18446"/>
    <cellStyle name="常规 2 3 4 2 2 2 4 2 2" xfId="18447"/>
    <cellStyle name="常规 5 2 4 4 3 2 2" xfId="18448"/>
    <cellStyle name="常规 2 3 4 2 2 2 4 3" xfId="18449"/>
    <cellStyle name="常规 3 2 2 4 3 6 2" xfId="18450"/>
    <cellStyle name="常规 5 2 6 5 2 2" xfId="18451"/>
    <cellStyle name="常规 2 3 4 2 2 2 5 2" xfId="18452"/>
    <cellStyle name="常规 2 3 4 2 2 2 5 2 2" xfId="18453"/>
    <cellStyle name="常规 5 2 4 2 2 4 2 2" xfId="18454"/>
    <cellStyle name="常规 2 3 4 2 2 2 5 3" xfId="18455"/>
    <cellStyle name="常规 5 2 6 5 3" xfId="18456"/>
    <cellStyle name="常规 2 3 4 2 2 2 6" xfId="18457"/>
    <cellStyle name="常规 2 3 5 2 3" xfId="18458"/>
    <cellStyle name="常规 2 3 4 2 2 2 6 2" xfId="18459"/>
    <cellStyle name="常规 2 3 4 2 2 3" xfId="18460"/>
    <cellStyle name="常规 4 2 2 2 8" xfId="18461"/>
    <cellStyle name="常规 2 3 4 2 2 3 2" xfId="18462"/>
    <cellStyle name="常规 4 2 2 2 8 2" xfId="18463"/>
    <cellStyle name="常规 2 3 4 2 2 3 2 2" xfId="18464"/>
    <cellStyle name="常规 2 3 4 2 2 3 2 2 2" xfId="18465"/>
    <cellStyle name="常规 2 3 4 2 2 3 2 3" xfId="18466"/>
    <cellStyle name="常规 3 2 2 4 4 4 2" xfId="18467"/>
    <cellStyle name="常规 4 2 2 2 9" xfId="18468"/>
    <cellStyle name="常规 2 3 4 2 2 3 3" xfId="18469"/>
    <cellStyle name="常规 2 3 4 2 2 3 3 2" xfId="18470"/>
    <cellStyle name="常规 2 3 4 2 2 3 3 3" xfId="18471"/>
    <cellStyle name="常规 3 2 2 4 4 5 2" xfId="18472"/>
    <cellStyle name="常规 2 3 4 2 2 3 4" xfId="18473"/>
    <cellStyle name="常规 2 3 4 2 2 3 4 2" xfId="18474"/>
    <cellStyle name="常规 6 5 3 2 2 3 3" xfId="18475"/>
    <cellStyle name="常规 2 3 4 2 2 3 4 2 2" xfId="18476"/>
    <cellStyle name="常规 5 2 4 4 4 2 2" xfId="18477"/>
    <cellStyle name="常规 2 3 4 2 2 3 4 3" xfId="18478"/>
    <cellStyle name="常规 3 2 2 4 4 6 2" xfId="18479"/>
    <cellStyle name="常规 5 2 6 6 2 2" xfId="18480"/>
    <cellStyle name="常规 2 3 4 2 2 3 5 2" xfId="18481"/>
    <cellStyle name="常规 5 2 6 6 3" xfId="18482"/>
    <cellStyle name="常规 2 3 4 2 2 3 6" xfId="18483"/>
    <cellStyle name="常规 2 7 2 3 2 2 3" xfId="18484"/>
    <cellStyle name="常规 4 2 2 3 8 2" xfId="18485"/>
    <cellStyle name="常规 2 3 4 2 2 4 2 2" xfId="18486"/>
    <cellStyle name="常规 4 2 2 3 9" xfId="18487"/>
    <cellStyle name="常规 2 3 4 2 2 4 3" xfId="18488"/>
    <cellStyle name="常规 2 7 2 3 3 2 3" xfId="18489"/>
    <cellStyle name="常规 2 3 4 2 2 5 2 2" xfId="18490"/>
    <cellStyle name="常规 2 3 4 2 2 5 3" xfId="18491"/>
    <cellStyle name="常规 4 3 6 2 2 2" xfId="18492"/>
    <cellStyle name="常规 2 3 4 2 2 6" xfId="18493"/>
    <cellStyle name="常规 2 3 4 2 2 6 3" xfId="18494"/>
    <cellStyle name="常规 6 5 2 3 2 2" xfId="18495"/>
    <cellStyle name="常规 2 3 4 2 2 7" xfId="18496"/>
    <cellStyle name="常规 6 5 2 3 2 2 2" xfId="18497"/>
    <cellStyle name="常规 2 3 4 2 2 7 2" xfId="18498"/>
    <cellStyle name="常规 6 5 2 3 2 3" xfId="18499"/>
    <cellStyle name="常规 2 3 4 2 2 8" xfId="18500"/>
    <cellStyle name="常规 2 3 4 2 3" xfId="18501"/>
    <cellStyle name="常规 2 3 4 2 3 2" xfId="18502"/>
    <cellStyle name="常规 2 3 4 2 3 2 2" xfId="18503"/>
    <cellStyle name="常规 2 3 4 2 3 2 2 2" xfId="18504"/>
    <cellStyle name="常规 2 3 4 2 3 2 3" xfId="18505"/>
    <cellStyle name="常规 2 3 4 2 3 3" xfId="18506"/>
    <cellStyle name="常规 4 2 3 2 8" xfId="18507"/>
    <cellStyle name="常规 2 8 2 2 5" xfId="18508"/>
    <cellStyle name="常规 2 3 4 2 3 3 2" xfId="18509"/>
    <cellStyle name="常规 4 2 3 2 8 2" xfId="18510"/>
    <cellStyle name="常规 2 8 2 2 5 2" xfId="18511"/>
    <cellStyle name="常规 2 3 4 2 3 3 2 2" xfId="18512"/>
    <cellStyle name="常规 4 2 3 2 9" xfId="18513"/>
    <cellStyle name="常规 2 8 2 2 6" xfId="18514"/>
    <cellStyle name="常规 2 3 4 2 3 3 3" xfId="18515"/>
    <cellStyle name="常规 4 2 3 3 8" xfId="18516"/>
    <cellStyle name="常规 2 8 2 3 5" xfId="18517"/>
    <cellStyle name="常规 2 3 4 2 3 4 2" xfId="18518"/>
    <cellStyle name="常规 2 8 2 3 6" xfId="18519"/>
    <cellStyle name="常规 2 3 4 2 3 4 3" xfId="18520"/>
    <cellStyle name="常规 7 2 3 10 2" xfId="18521"/>
    <cellStyle name="常规 2 3 4 2 3 5" xfId="18522"/>
    <cellStyle name="常规 7 2 3 10 2 2" xfId="18523"/>
    <cellStyle name="常规 2 3 4 2 3 5 2" xfId="18524"/>
    <cellStyle name="常规 2 3 4 2 3 5 3" xfId="18525"/>
    <cellStyle name="常规 7 2 3 10 3" xfId="18526"/>
    <cellStyle name="常规 2 3 4 2 3 6" xfId="18527"/>
    <cellStyle name="常规 2 3 4 2 3 6 2" xfId="18528"/>
    <cellStyle name="常规 6 5 2 3 3 2" xfId="18529"/>
    <cellStyle name="常规 2 3 4 2 3 7" xfId="18530"/>
    <cellStyle name="常规 2 3 4 2 4" xfId="18531"/>
    <cellStyle name="常规 2 3 4 2 4 2" xfId="18532"/>
    <cellStyle name="常规 2 3 4 2 4 2 2" xfId="18533"/>
    <cellStyle name="常规 6 10 2 4 4" xfId="18534"/>
    <cellStyle name="常规 9 2 4 2 4" xfId="18535"/>
    <cellStyle name="常规 2 3 4 2 4 2 2 2" xfId="18536"/>
    <cellStyle name="常规 2 3 4 2 4 2 3" xfId="18537"/>
    <cellStyle name="常规 2 3 4 2 4 3" xfId="18538"/>
    <cellStyle name="常规 4 2 4 2 8" xfId="18539"/>
    <cellStyle name="常规 2 3 4 2 4 3 2" xfId="18540"/>
    <cellStyle name="常规 6 10 3 4 4" xfId="18541"/>
    <cellStyle name="常规 9 2 5 2 4" xfId="18542"/>
    <cellStyle name="常规 2 3 4 2 4 3 2 2" xfId="18543"/>
    <cellStyle name="常规 2 3 4 2 4 3 3" xfId="18544"/>
    <cellStyle name="常规 2 3 4 2 4 4 2" xfId="18545"/>
    <cellStyle name="常规 2 3 4 2 4 4 2 2" xfId="18546"/>
    <cellStyle name="常规 2 3 4 2 4 4 3" xfId="18547"/>
    <cellStyle name="常规 7 2 3 11 2" xfId="18548"/>
    <cellStyle name="常规 2 3 4 2 4 5" xfId="18549"/>
    <cellStyle name="常规 2 3 4 2 4 5 2 2" xfId="18550"/>
    <cellStyle name="常规 2 3 4 2 4 5 3" xfId="18551"/>
    <cellStyle name="常规 2 3 4 3 5 2 2" xfId="18552"/>
    <cellStyle name="常规 2 3 4 2 4 6" xfId="18553"/>
    <cellStyle name="常规 2 3 4 2 4 6 2" xfId="18554"/>
    <cellStyle name="常规 6 5 2 3 4 2" xfId="18555"/>
    <cellStyle name="常规 2 3 4 2 4 7" xfId="18556"/>
    <cellStyle name="常规 2 3 4 2 5" xfId="18557"/>
    <cellStyle name="常规 2 3 4 2 5 2" xfId="18558"/>
    <cellStyle name="常规 2 9 4 2 2" xfId="18559"/>
    <cellStyle name="常规 2 3 4 2 5 3" xfId="18560"/>
    <cellStyle name="常规 56 4 2 2 2" xfId="18561"/>
    <cellStyle name="常规 2 3 4 2 6" xfId="18562"/>
    <cellStyle name="常规 2 3 4 2 6 2" xfId="18563"/>
    <cellStyle name="常规 2 9 4 3 2" xfId="18564"/>
    <cellStyle name="常规 2 3 4 2 6 3" xfId="18565"/>
    <cellStyle name="常规 2 3 4 2 7" xfId="18566"/>
    <cellStyle name="常规 2 3 4 2 7 2" xfId="18567"/>
    <cellStyle name="常规 2 9 4 4 2" xfId="18568"/>
    <cellStyle name="常规 2 3 4 2 7 3" xfId="18569"/>
    <cellStyle name="常规 2 3 4 3" xfId="18570"/>
    <cellStyle name="常规 6 6 3 6 2 2" xfId="18571"/>
    <cellStyle name="常规 2 3 4 3 10" xfId="18572"/>
    <cellStyle name="常规 2 3 4 3 2" xfId="18573"/>
    <cellStyle name="常规 2 3 4 3 2 2" xfId="18574"/>
    <cellStyle name="常规 2 3 4 3 2 2 2" xfId="18575"/>
    <cellStyle name="常规 2 5 3 5 5" xfId="18576"/>
    <cellStyle name="常规 2 3 4 3 2 2 2 2" xfId="18577"/>
    <cellStyle name="常规 2 3 4 3 2 2 3" xfId="18578"/>
    <cellStyle name="常规 2 3 4 3 2 2 3 2" xfId="18579"/>
    <cellStyle name="常规 2 3 4 3 2 2 4" xfId="18580"/>
    <cellStyle name="常规 2 3 4 3 2 2 4 2" xfId="18581"/>
    <cellStyle name="常规 5 3 6 5 2" xfId="18582"/>
    <cellStyle name="常规 3 3 2 4 3 2 2 2" xfId="18583"/>
    <cellStyle name="常规 2 3 4 3 2 2 5" xfId="18584"/>
    <cellStyle name="常规 2 3 4 3 2 2 5 2" xfId="18585"/>
    <cellStyle name="常规 2 3 4 3 2 2 6" xfId="18586"/>
    <cellStyle name="常规 2 3 4 3 2 3" xfId="18587"/>
    <cellStyle name="常规 4 3 2 2 8" xfId="18588"/>
    <cellStyle name="常规 2 3 4 3 2 3 2" xfId="18589"/>
    <cellStyle name="常规 2 3 4 3 2 3 2 2" xfId="18590"/>
    <cellStyle name="常规 2 3 4 3 2 3 3" xfId="18591"/>
    <cellStyle name="常规 2 3 4 3 2 3 3 2" xfId="18592"/>
    <cellStyle name="常规 2 3 4 3 2 3 4" xfId="18593"/>
    <cellStyle name="常规 2 3 4 3 2 3 4 2" xfId="18594"/>
    <cellStyle name="常规 2 3 4 3 2 3 5" xfId="18595"/>
    <cellStyle name="常规 2 3 4 3 2 4" xfId="18596"/>
    <cellStyle name="常规 2 3 4 3 2 4 2" xfId="18597"/>
    <cellStyle name="常规 2 3 4 3 2 4 2 2" xfId="18598"/>
    <cellStyle name="常规 2 3 4 3 2 4 3" xfId="18599"/>
    <cellStyle name="常规 2 3 4 3 2 4 3 2" xfId="18600"/>
    <cellStyle name="常规 2 3 4 3 2 4 4" xfId="18601"/>
    <cellStyle name="常规 2 3 4 3 2 4 4 2" xfId="18602"/>
    <cellStyle name="常规 2 3 4 3 2 4 5" xfId="18603"/>
    <cellStyle name="常规 6 7 3 2 5 2 2" xfId="18604"/>
    <cellStyle name="常规 2 3 4 3 2 5" xfId="18605"/>
    <cellStyle name="常规 2 3 4 3 2 5 2" xfId="18606"/>
    <cellStyle name="常规 2 3 4 3 3" xfId="18607"/>
    <cellStyle name="常规 2 3 4 3 3 2" xfId="18608"/>
    <cellStyle name="常规 2 3 4 3 3 2 2" xfId="18609"/>
    <cellStyle name="常规 2 3 4 3 3 3" xfId="18610"/>
    <cellStyle name="常规 4 3 3 2 8" xfId="18611"/>
    <cellStyle name="常规 2 9 2 2 5" xfId="18612"/>
    <cellStyle name="常规 2 3 4 3 3 3 2" xfId="18613"/>
    <cellStyle name="常规 2 3 4 3 3 4" xfId="18614"/>
    <cellStyle name="常规 2 9 2 3 5" xfId="18615"/>
    <cellStyle name="常规 2 3 4 3 3 4 2" xfId="18616"/>
    <cellStyle name="常规 2 3 4 3 3 5" xfId="18617"/>
    <cellStyle name="常规 2 9 2 4 5" xfId="18618"/>
    <cellStyle name="常规 2 3 4 3 3 5 2" xfId="18619"/>
    <cellStyle name="常规 2 3 4 3 4" xfId="18620"/>
    <cellStyle name="常规 2 3 4 3 4 2" xfId="18621"/>
    <cellStyle name="常规 2 3 4 3 4 2 2" xfId="18622"/>
    <cellStyle name="常规 2 3 4 3 4 3" xfId="18623"/>
    <cellStyle name="常规 2 9 3 2 5" xfId="18624"/>
    <cellStyle name="常规 2 3 4 3 4 3 2" xfId="18625"/>
    <cellStyle name="常规 2 3 4 3 4 4 2" xfId="18626"/>
    <cellStyle name="常规 2 3 4 3 4 5" xfId="18627"/>
    <cellStyle name="常规 2 3 4 3 4 5 2" xfId="18628"/>
    <cellStyle name="常规 2 3 4 3 4 6 2" xfId="18629"/>
    <cellStyle name="常规 6 5 2 4 4 2" xfId="18630"/>
    <cellStyle name="常规 2 3 4 3 4 7" xfId="18631"/>
    <cellStyle name="常规 2 3 4 3 5 2" xfId="18632"/>
    <cellStyle name="常规 2 9 5 2 2" xfId="18633"/>
    <cellStyle name="常规 2 3 4 3 5 3" xfId="18634"/>
    <cellStyle name="常规 2 9 5 2 2 2" xfId="18635"/>
    <cellStyle name="常规 2 3 4 3 5 3 2" xfId="18636"/>
    <cellStyle name="常规 58 4 4 2 2" xfId="18637"/>
    <cellStyle name="常规 2 9 5 2 3" xfId="18638"/>
    <cellStyle name="常规 2 3 4 3 5 4" xfId="18639"/>
    <cellStyle name="常规 2 3 4 3 5 4 2" xfId="18640"/>
    <cellStyle name="常规 2 3 4 3 5 5" xfId="18641"/>
    <cellStyle name="常规 3 2 3 2 4 2 2" xfId="18642"/>
    <cellStyle name="常规 2 3 4 3 6" xfId="18643"/>
    <cellStyle name="常规 30 2_总表  " xfId="18644"/>
    <cellStyle name="常规 3 2 3 2 4 2 3" xfId="18645"/>
    <cellStyle name="常规 2 3 4 3 7" xfId="18646"/>
    <cellStyle name="常规 6 3 2 2 6 2 2" xfId="18647"/>
    <cellStyle name="常规 2 3 4 3 9 2" xfId="18648"/>
    <cellStyle name="常规 2 3 4 4" xfId="18649"/>
    <cellStyle name="常规 2 3 4 4 2" xfId="18650"/>
    <cellStyle name="常规 2 3 4 4 2 2" xfId="18651"/>
    <cellStyle name="常规 2 3 4 4 2 3" xfId="18652"/>
    <cellStyle name="常规 2 3 4 4 2 3 2" xfId="18653"/>
    <cellStyle name="常规 2 3 4 4 2 3 2 2" xfId="18654"/>
    <cellStyle name="常规 2 3 4 4 2 3 3" xfId="18655"/>
    <cellStyle name="常规 2 3 4 4 2 4" xfId="18656"/>
    <cellStyle name="常规 2 3 4 4 2 4 2" xfId="18657"/>
    <cellStyle name="常规 2 3 4 4 2 4 2 2" xfId="18658"/>
    <cellStyle name="常规 2 3 4 4 2 4 3" xfId="18659"/>
    <cellStyle name="常规 6 7 3 2 6 2 2" xfId="18660"/>
    <cellStyle name="常规 2 3 4 4 2 5" xfId="18661"/>
    <cellStyle name="常规 2 3 4 4 2 5 2" xfId="18662"/>
    <cellStyle name="常规 2 3 4 4 2 5 2 2" xfId="18663"/>
    <cellStyle name="常规 2 3 4 4 2 5 3" xfId="18664"/>
    <cellStyle name="常规 2 3 4 4 2 6 2" xfId="18665"/>
    <cellStyle name="常规 6 5 2 5 2 2" xfId="18666"/>
    <cellStyle name="常规 5 2 3 3 2 3 2 2" xfId="18667"/>
    <cellStyle name="常规 2 3 4 4 2 7" xfId="18668"/>
    <cellStyle name="常规 2 3 4 4 3 2" xfId="18669"/>
    <cellStyle name="常规 2 3 4 4 3 2 2" xfId="18670"/>
    <cellStyle name="常规 2 3 4 4 3 2 2 2" xfId="18671"/>
    <cellStyle name="常规 2 3 4 4 3 2 3" xfId="18672"/>
    <cellStyle name="常规 2 3 4 4 3 3" xfId="18673"/>
    <cellStyle name="常规 2 3 4 4 3 3 2" xfId="18674"/>
    <cellStyle name="常规 2 3 4 4 3 4" xfId="18675"/>
    <cellStyle name="常规 2 3 4 4 3 4 2" xfId="18676"/>
    <cellStyle name="常规 2 3 4 4 3 5" xfId="18677"/>
    <cellStyle name="常规 2 3 4 4 3 5 2" xfId="18678"/>
    <cellStyle name="常规 2 3 4 4 3 6 2" xfId="18679"/>
    <cellStyle name="常规 2 3 4 4 3 6 3" xfId="18680"/>
    <cellStyle name="常规 6 5 2 5 3 2" xfId="18681"/>
    <cellStyle name="常规 2 3 4 4 3 7" xfId="18682"/>
    <cellStyle name="常规 6 5 2 5 3 2 2" xfId="18683"/>
    <cellStyle name="常规 2 4 3 2 2 4" xfId="18684"/>
    <cellStyle name="常规 2 3 4 4 3 7 2" xfId="18685"/>
    <cellStyle name="常规 2 4 3 2 2 5" xfId="18686"/>
    <cellStyle name="常规 2 3 4 4 3 7 3" xfId="18687"/>
    <cellStyle name="常规 6 5 2 5 3 3" xfId="18688"/>
    <cellStyle name="常规 2 3 4 4 3 8" xfId="18689"/>
    <cellStyle name="常规 2 4 3 2 3 4" xfId="18690"/>
    <cellStyle name="常规 2 3 4 4 3 8 2" xfId="18691"/>
    <cellStyle name="常规 2 3 4 4 4" xfId="18692"/>
    <cellStyle name="常规 2 3 4 4 4 2" xfId="18693"/>
    <cellStyle name="常规 2 3 4 4 4 2 2" xfId="18694"/>
    <cellStyle name="常规 2 3 4 4 4 3" xfId="18695"/>
    <cellStyle name="常规 2 3 4 4 5" xfId="18696"/>
    <cellStyle name="常规 2 3 4 4 5 2" xfId="18697"/>
    <cellStyle name="常规 2 3 4 4 5 2 2" xfId="18698"/>
    <cellStyle name="常规 2 9 6 2 2" xfId="18699"/>
    <cellStyle name="常规 2 3 4 4 5 3" xfId="18700"/>
    <cellStyle name="常规 3 2 3 2 4 3 2" xfId="18701"/>
    <cellStyle name="常规 2 3 4 4 6" xfId="18702"/>
    <cellStyle name="常规 3 2 3 2 4 3 2 2" xfId="18703"/>
    <cellStyle name="常规 2 3 4 4 6 2" xfId="18704"/>
    <cellStyle name="常规 2 3 4 4 6 2 2" xfId="18705"/>
    <cellStyle name="常规 2 3 4 4 6 3" xfId="18706"/>
    <cellStyle name="常规 3 2 3 2 4 3 3" xfId="18707"/>
    <cellStyle name="常规 2 3 4 4 7" xfId="18708"/>
    <cellStyle name="常规 2 3 4 4 7 2" xfId="18709"/>
    <cellStyle name="常规 2 3 4 5" xfId="18710"/>
    <cellStyle name="常规 2 3 4 5 2" xfId="18711"/>
    <cellStyle name="常规 2 3 4 5 2 2" xfId="18712"/>
    <cellStyle name="常规 2 3 4 5 2 2 2" xfId="18713"/>
    <cellStyle name="常规 2 3 4 5 2 3" xfId="18714"/>
    <cellStyle name="常规 2 3 4 5 3" xfId="18715"/>
    <cellStyle name="常规 2 3 4 5 3 2" xfId="18716"/>
    <cellStyle name="常规 6 2 3 11" xfId="18717"/>
    <cellStyle name="常规 2 3 4 5 3 2 2" xfId="18718"/>
    <cellStyle name="常规 2 3 4 5 3 3" xfId="18719"/>
    <cellStyle name="常规 2 3 4 5 4 2" xfId="18720"/>
    <cellStyle name="常规 2 3 4 5 4 2 2" xfId="18721"/>
    <cellStyle name="常规 2 3 4 5 4 3" xfId="18722"/>
    <cellStyle name="常规 2 3 4 5 5" xfId="18723"/>
    <cellStyle name="常规 2 3 4 5 5 2" xfId="18724"/>
    <cellStyle name="常规 2 3 4 5 5 2 2" xfId="18725"/>
    <cellStyle name="常规 2 9 7 2 2" xfId="18726"/>
    <cellStyle name="常规 2 3 4 5 5 3" xfId="18727"/>
    <cellStyle name="常规 6 4 2 2 2 6" xfId="18728"/>
    <cellStyle name="常规 3 2 3 2 4 4 2 2" xfId="18729"/>
    <cellStyle name="常规 8 4 4 2 2 2" xfId="18730"/>
    <cellStyle name="常规 2 3 4 5 6 2" xfId="18731"/>
    <cellStyle name="常规 3 2 3 2 4 4 3" xfId="18732"/>
    <cellStyle name="常规 8 4 4 2 3" xfId="18733"/>
    <cellStyle name="常规 2 3 4 5 7" xfId="18734"/>
    <cellStyle name="常规 2 3 4 6" xfId="18735"/>
    <cellStyle name="常规 2 3 4 6 2" xfId="18736"/>
    <cellStyle name="常规 2 3 4 6 2 2" xfId="18737"/>
    <cellStyle name="常规 2 3 4 6 2 2 2" xfId="18738"/>
    <cellStyle name="常规 2 3 4 6 2 3" xfId="18739"/>
    <cellStyle name="常规 2 3 4 6 3" xfId="18740"/>
    <cellStyle name="常规 2 3 4 6 3 2" xfId="18741"/>
    <cellStyle name="常规 2 3 4 6 4" xfId="18742"/>
    <cellStyle name="常规 2 3 4 6 4 2" xfId="18743"/>
    <cellStyle name="常规 2 3 4 6 5" xfId="18744"/>
    <cellStyle name="常规 2 3 4 6 5 2" xfId="18745"/>
    <cellStyle name="常规 2 3 4 7" xfId="18746"/>
    <cellStyle name="常规 2 3 4 7 2" xfId="18747"/>
    <cellStyle name="常规 2 3 4 8" xfId="18748"/>
    <cellStyle name="常规 9 6 9 3" xfId="18749"/>
    <cellStyle name="常规 3 3 2 6 2 3" xfId="18750"/>
    <cellStyle name="常规 2 3 4 8 2" xfId="18751"/>
    <cellStyle name="常规 7 2 7 5" xfId="18752"/>
    <cellStyle name="常规 2 3 4 8 2 2" xfId="18753"/>
    <cellStyle name="常规 2 3 4 8 3" xfId="18754"/>
    <cellStyle name="常规 6 4 3 2 4 3 2 2" xfId="18755"/>
    <cellStyle name="常规 2 3 4 9" xfId="18756"/>
    <cellStyle name="常规 3 3 2 6 3 3" xfId="18757"/>
    <cellStyle name="常规 2 3 4 9 2" xfId="18758"/>
    <cellStyle name="常规 7 3 7 5" xfId="18759"/>
    <cellStyle name="常规 2 3 4 9 2 2" xfId="18760"/>
    <cellStyle name="常规 2 3 4 9 3" xfId="18761"/>
    <cellStyle name="常规 37 4 4 2 2" xfId="18762"/>
    <cellStyle name="常规 42 4 4 2 2" xfId="18763"/>
    <cellStyle name="常规 2 3 5" xfId="18764"/>
    <cellStyle name="常规 2 3 5 2" xfId="18765"/>
    <cellStyle name="常规 2 3 5 2 2" xfId="18766"/>
    <cellStyle name="常规 2 3 5 2 2 2" xfId="18767"/>
    <cellStyle name="常规 2 3 5 2 2 2 2" xfId="18768"/>
    <cellStyle name="常规 6 9 3 4 3 3" xfId="18769"/>
    <cellStyle name="常规 4 2 3 3 3 2 3" xfId="18770"/>
    <cellStyle name="常规 2 3 5 2 2 2 2 2" xfId="18771"/>
    <cellStyle name="常规 2 3 5 2 2 2 3" xfId="18772"/>
    <cellStyle name="常规 2 3 5 2 2 3" xfId="18773"/>
    <cellStyle name="常规 5 2 2 2 8" xfId="18774"/>
    <cellStyle name="常规 2 3 5 2 2 3 2" xfId="18775"/>
    <cellStyle name="常规 5 2 2 2 9" xfId="18776"/>
    <cellStyle name="常规 2 3 5 2 2 3 3" xfId="18777"/>
    <cellStyle name="常规 2 3 5 2 2 4" xfId="18778"/>
    <cellStyle name="常规 5 2 2 3 8" xfId="18779"/>
    <cellStyle name="常规 28 2 2 6" xfId="18780"/>
    <cellStyle name="常规 33 2 2 6" xfId="18781"/>
    <cellStyle name="常规 2 3 5 2 2 4 2" xfId="18782"/>
    <cellStyle name="常规 2 8 2 3 2 2 3" xfId="18783"/>
    <cellStyle name="常规 5 2 2 3 8 2" xfId="18784"/>
    <cellStyle name="常规 28 2 2 6 2" xfId="18785"/>
    <cellStyle name="常规 33 2 2 6 2" xfId="18786"/>
    <cellStyle name="常规 2 3 5 2 2 4 2 2" xfId="18787"/>
    <cellStyle name="常规 5 2 2 3 9" xfId="18788"/>
    <cellStyle name="常规 28 2 2 7" xfId="18789"/>
    <cellStyle name="常规 33 2 2 7" xfId="18790"/>
    <cellStyle name="常规 2 3 5 2 2 4 3" xfId="18791"/>
    <cellStyle name="常规 6 7 3 3 4 2 2" xfId="18792"/>
    <cellStyle name="常规 2 3 5 2 2 5" xfId="18793"/>
    <cellStyle name="常规 5 2 2 4 8" xfId="18794"/>
    <cellStyle name="常规 28 2 3 6" xfId="18795"/>
    <cellStyle name="常规 33 2 3 6" xfId="18796"/>
    <cellStyle name="常规 2 3 5 2 2 5 2" xfId="18797"/>
    <cellStyle name="常规 2 8 2 3 3 2 3" xfId="18798"/>
    <cellStyle name="常规 2 3 5 2 2 5 2 2" xfId="18799"/>
    <cellStyle name="常规 2 3 5 2 2 5 3" xfId="18800"/>
    <cellStyle name="常规 2 3 5 2 2 6" xfId="18801"/>
    <cellStyle name="常规 2 3 5 2 2 6 2" xfId="18802"/>
    <cellStyle name="常规 6 5 3 3 2 2" xfId="18803"/>
    <cellStyle name="常规 2 3 5 2 2 7" xfId="18804"/>
    <cellStyle name="常规 2 3 5 2 3 2" xfId="18805"/>
    <cellStyle name="常规 2 3 5 2 3 2 2" xfId="18806"/>
    <cellStyle name="强调文字颜色 6 2 2 3 3 2 2" xfId="18807"/>
    <cellStyle name="常规 59 3" xfId="18808"/>
    <cellStyle name="常规 64 3" xfId="18809"/>
    <cellStyle name="常规 2 3 5 2 3 2 2 2" xfId="18810"/>
    <cellStyle name="常规 2 3 5 2 3 2 3" xfId="18811"/>
    <cellStyle name="常规 2 3 5 2 3 3" xfId="18812"/>
    <cellStyle name="常规 5 2 3 2 8" xfId="18813"/>
    <cellStyle name="常规 3 8 2 2 5" xfId="18814"/>
    <cellStyle name="常规 2 3 5 2 3 3 2" xfId="18815"/>
    <cellStyle name="常规 5 2 3 2 8 2" xfId="18816"/>
    <cellStyle name="常规 3 8 2 2 5 2" xfId="18817"/>
    <cellStyle name="常规 2 3 5 2 3 3 2 2" xfId="18818"/>
    <cellStyle name="常规 5 2 3 2 9" xfId="18819"/>
    <cellStyle name="常规 3 8 2 2 6" xfId="18820"/>
    <cellStyle name="常规 2 3 5 2 3 3 3" xfId="18821"/>
    <cellStyle name="常规 2 3 5 2 3 4" xfId="18822"/>
    <cellStyle name="常规 5 2 3 3 8" xfId="18823"/>
    <cellStyle name="常规 3 8 2 3 5" xfId="18824"/>
    <cellStyle name="常规 2 3 5 2 3 4 2" xfId="18825"/>
    <cellStyle name="常规 3 8 2 3 5 2" xfId="18826"/>
    <cellStyle name="常规 2 3 5 2 3 4 2 2" xfId="18827"/>
    <cellStyle name="常规 3 8 2 3 6" xfId="18828"/>
    <cellStyle name="常规 2 3 5 2 3 4 3" xfId="18829"/>
    <cellStyle name="常规 2 3 5 2 3 5" xfId="18830"/>
    <cellStyle name="常规 2 3 5 2 3 6" xfId="18831"/>
    <cellStyle name="常规 2 3 5 2 4" xfId="18832"/>
    <cellStyle name="常规 2 3 5 2 5" xfId="18833"/>
    <cellStyle name="常规 56 4 3 2 2" xfId="18834"/>
    <cellStyle name="常规 2 3 5 2 6" xfId="18835"/>
    <cellStyle name="常规 2 3 5 2 6 2" xfId="18836"/>
    <cellStyle name="常规 2 3 5 2 6 3" xfId="18837"/>
    <cellStyle name="常规 2 3 5 2 7" xfId="18838"/>
    <cellStyle name="常规 2 3 5 2 7 2" xfId="18839"/>
    <cellStyle name="常规 2 7 5 2 2 2" xfId="18840"/>
    <cellStyle name="常规 2 3 5 2 8" xfId="18841"/>
    <cellStyle name="常规 2 3 5 3" xfId="18842"/>
    <cellStyle name="常规 2 3 5 3 2" xfId="18843"/>
    <cellStyle name="常规 7 4 4 11" xfId="18844"/>
    <cellStyle name="常规 2 3 5 3 2 2" xfId="18845"/>
    <cellStyle name="常规 2 3 5 3 2 2 2" xfId="18846"/>
    <cellStyle name="常规 2 3 5 3 2 3" xfId="18847"/>
    <cellStyle name="常规 2 3 5 3 3" xfId="18848"/>
    <cellStyle name="常规 2 3 5 3 3 2" xfId="18849"/>
    <cellStyle name="常规 2 3 5 3 3 2 2" xfId="18850"/>
    <cellStyle name="常规 2 3 5 3 3 3" xfId="18851"/>
    <cellStyle name="常规 56 2 2 2 2 2" xfId="18852"/>
    <cellStyle name="常规 2 3 5 3 4" xfId="18853"/>
    <cellStyle name="常规 2 3 5 3 4 2" xfId="18854"/>
    <cellStyle name="常规 2 3 5 3 4 2 2" xfId="18855"/>
    <cellStyle name="常规 2 3 5 3 4 3" xfId="18856"/>
    <cellStyle name="常规 2 3 5 3 5 2" xfId="18857"/>
    <cellStyle name="常规 2 3 5 3 5 2 2" xfId="18858"/>
    <cellStyle name="常规 2 3 5 3 5 3" xfId="18859"/>
    <cellStyle name="常规 3 2 3 2 5 2 2" xfId="18860"/>
    <cellStyle name="常规 2 3 5 3 6" xfId="18861"/>
    <cellStyle name="常规 2 3 5 3 7" xfId="18862"/>
    <cellStyle name="常规 2 3 5 4" xfId="18863"/>
    <cellStyle name="常规 2 3 5 4 2" xfId="18864"/>
    <cellStyle name="常规 2 3 5 4 4" xfId="18865"/>
    <cellStyle name="常规 2 3 5 4 4 2" xfId="18866"/>
    <cellStyle name="常规 2 3 5 4 4 2 2" xfId="18867"/>
    <cellStyle name="常规 2 3 5 4 4 3" xfId="18868"/>
    <cellStyle name="常规 2 3 5 4 5" xfId="18869"/>
    <cellStyle name="常规 2 3 5 4 5 2" xfId="18870"/>
    <cellStyle name="常规 2 3 5 4 5 2 2" xfId="18871"/>
    <cellStyle name="常规 2 3 5 4 5 3" xfId="18872"/>
    <cellStyle name="常规 2 3 5 5" xfId="18873"/>
    <cellStyle name="常规 2 3 5 5 2" xfId="18874"/>
    <cellStyle name="常规 2 3 5 5 2 2" xfId="18875"/>
    <cellStyle name="常规 2 3 5 5 3" xfId="18876"/>
    <cellStyle name="常规 2 3 5 6 2" xfId="18877"/>
    <cellStyle name="常规 2 3 5 6 2 2" xfId="18878"/>
    <cellStyle name="常规 2 3 5 6 3" xfId="18879"/>
    <cellStyle name="常规 2 3 5 7 2" xfId="18880"/>
    <cellStyle name="常规 2 4 3 2 2 5 3" xfId="18881"/>
    <cellStyle name="常规 2 3 5 7 2 2" xfId="18882"/>
    <cellStyle name="常规 2 3 5 7 3" xfId="18883"/>
    <cellStyle name="常规 2 3 5 8" xfId="18884"/>
    <cellStyle name="常规 2 3 5 8 2" xfId="18885"/>
    <cellStyle name="常规 2 3 5 9" xfId="18886"/>
    <cellStyle name="常规 2 5 2 2 6 2" xfId="18887"/>
    <cellStyle name="常规 2 3 6" xfId="18888"/>
    <cellStyle name="常规 2 3 6 10" xfId="18889"/>
    <cellStyle name="常规 2 5 2 2 6 2 2" xfId="18890"/>
    <cellStyle name="常规 2 3 6 2" xfId="18891"/>
    <cellStyle name="常规 2 3 6 2 2" xfId="18892"/>
    <cellStyle name="常规 2 3 6 2 2 2" xfId="18893"/>
    <cellStyle name="常规 6 5 3 2 4 2 3" xfId="18894"/>
    <cellStyle name="常规 4 5 2 3 2 2" xfId="18895"/>
    <cellStyle name="常规 2 3 6 2 2 3" xfId="18896"/>
    <cellStyle name="常规 6 2 2 2 8" xfId="18897"/>
    <cellStyle name="常规 4 5 2 3 2 2 2" xfId="18898"/>
    <cellStyle name="常规 2 3 6 2 2 3 2" xfId="18899"/>
    <cellStyle name="常规 4 5 2 3 2 3" xfId="18900"/>
    <cellStyle name="常规 2 3 6 2 2 4" xfId="18901"/>
    <cellStyle name="常规 6 2 2 3 8" xfId="18902"/>
    <cellStyle name="常规 2 3 6 2 2 4 2" xfId="18903"/>
    <cellStyle name="常规 6 7 3 4 4 2 2" xfId="18904"/>
    <cellStyle name="常规 2 3 6 2 2 5" xfId="18905"/>
    <cellStyle name="常规 6 2 2 4 8" xfId="18906"/>
    <cellStyle name="常规 2 3 6 2 2 5 2" xfId="18907"/>
    <cellStyle name="常规 2 3 6 2 2 6" xfId="18908"/>
    <cellStyle name="常规 2 3 6 2 3" xfId="18909"/>
    <cellStyle name="常规 2 3 6 2 3 2" xfId="18910"/>
    <cellStyle name="常规 6 5 3 2 4 3 3" xfId="18911"/>
    <cellStyle name="常规 2 3 6 2 3 2 2" xfId="18912"/>
    <cellStyle name="常规 4 5 2 3 3 2" xfId="18913"/>
    <cellStyle name="常规 2 3 6 2 3 3" xfId="18914"/>
    <cellStyle name="常规 6 2 3 2 8" xfId="18915"/>
    <cellStyle name="常规 4 5 2 3 3 2 2" xfId="18916"/>
    <cellStyle name="常规 2 3 6 2 3 3 2" xfId="18917"/>
    <cellStyle name="常规 4 5 2 3 3 3" xfId="18918"/>
    <cellStyle name="常规 2 3 6 2 3 4" xfId="18919"/>
    <cellStyle name="常规 6 2 3 3 8" xfId="18920"/>
    <cellStyle name="常规 2 3 6 2 3 4 2" xfId="18921"/>
    <cellStyle name="常规 2 3 6 2 3 5" xfId="18922"/>
    <cellStyle name="常规 2 3 6 2 3 5 2" xfId="18923"/>
    <cellStyle name="常规 2 3 6 2 3 6" xfId="18924"/>
    <cellStyle name="常规 2 3 6 2 3 6 2" xfId="18925"/>
    <cellStyle name="常规 6 5 4 3 3 2" xfId="18926"/>
    <cellStyle name="常规 2 3 6 2 3 7" xfId="18927"/>
    <cellStyle name="常规 2 3 6 2 5" xfId="18928"/>
    <cellStyle name="常规 56 4 4 2 2" xfId="18929"/>
    <cellStyle name="常规 2 3 6 2 6" xfId="18930"/>
    <cellStyle name="常规 2 3 6 2 6 2" xfId="18931"/>
    <cellStyle name="常规 2 3 6 2 7" xfId="18932"/>
    <cellStyle name="常规 2 3 6 2 7 2" xfId="18933"/>
    <cellStyle name="常规 2 7 5 3 2 2" xfId="18934"/>
    <cellStyle name="常规 2 3 6 2 8" xfId="18935"/>
    <cellStyle name="常规 2 3 6 2 8 2" xfId="18936"/>
    <cellStyle name="常规 6 3 2 4 5 2" xfId="18937"/>
    <cellStyle name="常规 48 3 5 2" xfId="18938"/>
    <cellStyle name="常规 53 3 5 2" xfId="18939"/>
    <cellStyle name="常规 2 7 5 3 2 3" xfId="18940"/>
    <cellStyle name="常规 2 3 6 2 9" xfId="18941"/>
    <cellStyle name="常规 2 5 2 2 6 2 3" xfId="18942"/>
    <cellStyle name="常规 2 3 6 3" xfId="18943"/>
    <cellStyle name="常规 2 3 6 3 2" xfId="18944"/>
    <cellStyle name="常规 2 3 6 3 2 2" xfId="18945"/>
    <cellStyle name="常规 2 3 6 3 2 2 2" xfId="18946"/>
    <cellStyle name="常规 4 5 2 4 2 2" xfId="18947"/>
    <cellStyle name="常规 2 3 6 3 2 3" xfId="18948"/>
    <cellStyle name="常规 6 3 2 2 8" xfId="18949"/>
    <cellStyle name="常规 2 3 6 3 2 3 2" xfId="18950"/>
    <cellStyle name="常规 2 3 6 3 2 4" xfId="18951"/>
    <cellStyle name="常规 2 3 6 3 3" xfId="18952"/>
    <cellStyle name="常规 2 3 6 3 3 2" xfId="18953"/>
    <cellStyle name="常规 56 2 2 3 2 2" xfId="18954"/>
    <cellStyle name="常规 2 3 6 3 4" xfId="18955"/>
    <cellStyle name="常规 2 3 6 3 4 2" xfId="18956"/>
    <cellStyle name="常规 2 3 6 3 5" xfId="18957"/>
    <cellStyle name="常规 2 3 6 3 5 2" xfId="18958"/>
    <cellStyle name="常规 3 2 3 2 6 2 2" xfId="18959"/>
    <cellStyle name="常规 2 3 6 3 6" xfId="18960"/>
    <cellStyle name="常规 2 3 6 3 7" xfId="18961"/>
    <cellStyle name="常规 2 3 6 4" xfId="18962"/>
    <cellStyle name="常规 2 3 6 4 2" xfId="18963"/>
    <cellStyle name="常规 2 3 6 4 2 2" xfId="18964"/>
    <cellStyle name="常规 2 3 6 4 3" xfId="18965"/>
    <cellStyle name="常规 2 3 6 4 4" xfId="18966"/>
    <cellStyle name="常规 2 3 6 4 4 2" xfId="18967"/>
    <cellStyle name="常规 2 3 6 4 5" xfId="18968"/>
    <cellStyle name="常规 2 3 6 4 5 2" xfId="18969"/>
    <cellStyle name="常规 2 3 6 5" xfId="18970"/>
    <cellStyle name="常规 2 3 6 5 2" xfId="18971"/>
    <cellStyle name="注释 2 3 10" xfId="18972"/>
    <cellStyle name="常规 2 3 6 5 2 2" xfId="18973"/>
    <cellStyle name="常规 2 3 6 5 3" xfId="18974"/>
    <cellStyle name="常规 2 3 6 5 3 2" xfId="18975"/>
    <cellStyle name="常规 2 3 6 5 4 2" xfId="18976"/>
    <cellStyle name="常规 2 3 6 5 5" xfId="18977"/>
    <cellStyle name="常规 2 3 6 5 5 2" xfId="18978"/>
    <cellStyle name="常规 2 3 6 6 2" xfId="18979"/>
    <cellStyle name="常规 2 3 6 8" xfId="18980"/>
    <cellStyle name="常规 2 3 6 9" xfId="18981"/>
    <cellStyle name="常规 3 5 2 3 3 2 2" xfId="18982"/>
    <cellStyle name="常规 3 2 2 2 2 4 7" xfId="18983"/>
    <cellStyle name="常规 2 3 6 9 2" xfId="18984"/>
    <cellStyle name="常规 2 5 2 2 6 3" xfId="18985"/>
    <cellStyle name="常规 2 3 7" xfId="18986"/>
    <cellStyle name="常规 2 3 7 2" xfId="18987"/>
    <cellStyle name="常规 2 3 7 2 2" xfId="18988"/>
    <cellStyle name="常规 2 3 7 2 2 2" xfId="18989"/>
    <cellStyle name="常规 6 5 3 3 4 2 3" xfId="18990"/>
    <cellStyle name="常规 4 5 3 3 2 2" xfId="18991"/>
    <cellStyle name="常规 2 3 7 2 2 3" xfId="18992"/>
    <cellStyle name="常规 2 3 7 2 3" xfId="18993"/>
    <cellStyle name="常规 2 3 7 2 3 2" xfId="18994"/>
    <cellStyle name="常规 6 5 3 3 4 3 3" xfId="18995"/>
    <cellStyle name="常规 2 3 7 2 3 2 2" xfId="18996"/>
    <cellStyle name="常规 6 5 3 2 2 6 2 2" xfId="18997"/>
    <cellStyle name="常规 4 5 3 3 3 2" xfId="18998"/>
    <cellStyle name="常规 2 3 7 2 3 3" xfId="18999"/>
    <cellStyle name="常规 2 3 7 2 4 2" xfId="19000"/>
    <cellStyle name="常规 6 5 3 3 4 4 3" xfId="19001"/>
    <cellStyle name="常规 2 3 7 2 4 2 2" xfId="19002"/>
    <cellStyle name="常规 4 5 3 3 4 2" xfId="19003"/>
    <cellStyle name="常规 2 3 7 2 4 3" xfId="19004"/>
    <cellStyle name="常规 2 3 7 2 5" xfId="19005"/>
    <cellStyle name="常规 2 3 7 2 5 2" xfId="19006"/>
    <cellStyle name="常规 2 3 7 2 5 2 2" xfId="19007"/>
    <cellStyle name="常规 2 3 7 2 5 3" xfId="19008"/>
    <cellStyle name="常规 2 3 7 2 6" xfId="19009"/>
    <cellStyle name="常规 2 3 7 2 6 2" xfId="19010"/>
    <cellStyle name="常规 2 3 7 3" xfId="19011"/>
    <cellStyle name="常规 2 3 7 3 2" xfId="19012"/>
    <cellStyle name="常规 2 3 7 3 2 2" xfId="19013"/>
    <cellStyle name="常规 4 5 3 4 2 2" xfId="19014"/>
    <cellStyle name="常规 2 3 7 3 2 3" xfId="19015"/>
    <cellStyle name="常规 2 3 7 3 3" xfId="19016"/>
    <cellStyle name="常规 2 3 7 3 3 2" xfId="19017"/>
    <cellStyle name="常规 2 3 7 3 3 2 2" xfId="19018"/>
    <cellStyle name="常规 2 3 7 3 3 3" xfId="19019"/>
    <cellStyle name="常规 56 2 2 4 2 2" xfId="19020"/>
    <cellStyle name="常规 2 3 7 3 4" xfId="19021"/>
    <cellStyle name="常规 2 3 7 3 4 2" xfId="19022"/>
    <cellStyle name="常规 2 3 7 3 4 2 2" xfId="19023"/>
    <cellStyle name="常规 2 3 7 3 4 3" xfId="19024"/>
    <cellStyle name="常规 2 3 7 3 5" xfId="19025"/>
    <cellStyle name="常规 2 3 7 3 5 2" xfId="19026"/>
    <cellStyle name="常规 3 2 3 2 7 2 2" xfId="19027"/>
    <cellStyle name="常规 2 3 7 3 6" xfId="19028"/>
    <cellStyle name="常规 2 3 7 4" xfId="19029"/>
    <cellStyle name="常规 2 3 7 4 2" xfId="19030"/>
    <cellStyle name="常规 2 3 7 4 2 2" xfId="19031"/>
    <cellStyle name="常规 2 3 7 4 3" xfId="19032"/>
    <cellStyle name="常规 2 3 7 5" xfId="19033"/>
    <cellStyle name="常规 2 3 7 5 2" xfId="19034"/>
    <cellStyle name="常规 2 3 7 5 2 2" xfId="19035"/>
    <cellStyle name="常规 2 3 7 5 3" xfId="19036"/>
    <cellStyle name="常规 2 3 7 6 2" xfId="19037"/>
    <cellStyle name="常规 2 3 7 6 2 2" xfId="19038"/>
    <cellStyle name="常规 2 3 7 6 3" xfId="19039"/>
    <cellStyle name="常规 3 2 2 2 3 2 7" xfId="19040"/>
    <cellStyle name="常规 2 3 7 7 2" xfId="19041"/>
    <cellStyle name="常规 2 3 7 8" xfId="19042"/>
    <cellStyle name="常规 2 3 8 2" xfId="19043"/>
    <cellStyle name="常规 6 6 2 2 9" xfId="19044"/>
    <cellStyle name="常规 2 3 8 2 2" xfId="19045"/>
    <cellStyle name="常规 6 6 2 2 9 2" xfId="19046"/>
    <cellStyle name="常规 2 3 8 2 2 2" xfId="19047"/>
    <cellStyle name="常规 2 3 8 2 3" xfId="19048"/>
    <cellStyle name="常规 2 3 8 3" xfId="19049"/>
    <cellStyle name="常规 6 6 2 3 9" xfId="19050"/>
    <cellStyle name="常规 6 2 2 2 2 4" xfId="19051"/>
    <cellStyle name="常规 2 3 8 3 2" xfId="19052"/>
    <cellStyle name="常规 6 2 2 2 2 4 2" xfId="19053"/>
    <cellStyle name="常规 2 3 8 3 2 2" xfId="19054"/>
    <cellStyle name="常规 6 2 2 2 2 5" xfId="19055"/>
    <cellStyle name="常规 2 3 8 3 3" xfId="19056"/>
    <cellStyle name="常规 6 2 2 2 3 4" xfId="19057"/>
    <cellStyle name="常规 2 3 8 4 2" xfId="19058"/>
    <cellStyle name="常规 6 2 2 2 3 4 2" xfId="19059"/>
    <cellStyle name="常规 2 3 8 4 2 2" xfId="19060"/>
    <cellStyle name="常规 6 2 2 2 3 5" xfId="19061"/>
    <cellStyle name="常规 2 3 8 4 3" xfId="19062"/>
    <cellStyle name="常规 2 3 8 5" xfId="19063"/>
    <cellStyle name="常规 6 2 2 2 4 4" xfId="19064"/>
    <cellStyle name="常规 2 3 8 5 2" xfId="19065"/>
    <cellStyle name="常规 6 2 2 2 4 4 2" xfId="19066"/>
    <cellStyle name="常规 2 3 8 5 2 2" xfId="19067"/>
    <cellStyle name="常规 6 2 2 2 4 5" xfId="19068"/>
    <cellStyle name="常规 2 3 8 5 3" xfId="19069"/>
    <cellStyle name="常规 2 3 8 6" xfId="19070"/>
    <cellStyle name="常规 6 2 2 2 5 4" xfId="19071"/>
    <cellStyle name="常规 2 3 8 6 2" xfId="19072"/>
    <cellStyle name="常规 2 3 8 7" xfId="19073"/>
    <cellStyle name="常规 2 3 9" xfId="19074"/>
    <cellStyle name="常规 2 3 9 2 2 2" xfId="19075"/>
    <cellStyle name="常规 6 2 2 3 2 4 2" xfId="19076"/>
    <cellStyle name="常规 2 3 9 3 2 2" xfId="19077"/>
    <cellStyle name="常规 6 2 2 3 3 4" xfId="19078"/>
    <cellStyle name="常规 2 3 9 4 2" xfId="19079"/>
    <cellStyle name="常规 6 2 2 3 3 4 2" xfId="19080"/>
    <cellStyle name="常规 2 3 9 4 2 2" xfId="19081"/>
    <cellStyle name="常规 6 2 2 3 3 5" xfId="19082"/>
    <cellStyle name="常规 2 3 9 4 3" xfId="19083"/>
    <cellStyle name="常规 2 3 9 5" xfId="19084"/>
    <cellStyle name="常规 6 2 2 3 4 4 2" xfId="19085"/>
    <cellStyle name="常规 2 3 9 5 2 2" xfId="19086"/>
    <cellStyle name="常规 6 2 2 3 4 5" xfId="19087"/>
    <cellStyle name="常规 2 3 9 5 3" xfId="19088"/>
    <cellStyle name="常规 2 3 9 6" xfId="19089"/>
    <cellStyle name="常规 2 3 9 6 2" xfId="19090"/>
    <cellStyle name="常规 2 3 9 7" xfId="19091"/>
    <cellStyle name="常规 2 4" xfId="19092"/>
    <cellStyle name="适中 2 4 5" xfId="19093"/>
    <cellStyle name="常规 2 4 10 3" xfId="19094"/>
    <cellStyle name="常规 2 4 2" xfId="19095"/>
    <cellStyle name="常规 3 4 4 3 3 2 2" xfId="19096"/>
    <cellStyle name="常规 2 4 2 10" xfId="19097"/>
    <cellStyle name="常规 45 6" xfId="19098"/>
    <cellStyle name="常规 50 6" xfId="19099"/>
    <cellStyle name="常规 2 4 2 10 2" xfId="19100"/>
    <cellStyle name="常规 3 3 2 3 2 3 4 2" xfId="19101"/>
    <cellStyle name="常规 2 4 2 11" xfId="19102"/>
    <cellStyle name="常规 6 8 2 3 4 3" xfId="19103"/>
    <cellStyle name="常规 4 2 2 2 2 3 3" xfId="19104"/>
    <cellStyle name="常规 2 4 2 2" xfId="19105"/>
    <cellStyle name="常规 4 2 2 2 2 3 3 2" xfId="19106"/>
    <cellStyle name="常规 2 4 2 2 2" xfId="19107"/>
    <cellStyle name="常规 3 2 5 2 3 5" xfId="19108"/>
    <cellStyle name="常规 2 9 2 6 3" xfId="19109"/>
    <cellStyle name="常规 6 3 2 2 3 2 4" xfId="19110"/>
    <cellStyle name="常规 4 2 2 2 2 3 3 2 2" xfId="19111"/>
    <cellStyle name="常规 2 4 2 2 2 2" xfId="19112"/>
    <cellStyle name="常规 3 2 5 2 3 5 2" xfId="19113"/>
    <cellStyle name="常规 6 3 2 2 3 2 4 2" xfId="19114"/>
    <cellStyle name="常规 2 4 2 2 2 2 2" xfId="19115"/>
    <cellStyle name="常规 6 3 2 2 3 2 4 3" xfId="19116"/>
    <cellStyle name="常规 38 2" xfId="19117"/>
    <cellStyle name="常规 43 2" xfId="19118"/>
    <cellStyle name="常规 2 4 2 2 2 2 3" xfId="19119"/>
    <cellStyle name="常规 38 2 2" xfId="19120"/>
    <cellStyle name="常规 43 2 2" xfId="19121"/>
    <cellStyle name="常规 2 4 2 2 2 2 3 2" xfId="19122"/>
    <cellStyle name="常规 38 2 2 2" xfId="19123"/>
    <cellStyle name="常规 43 2 2 2" xfId="19124"/>
    <cellStyle name="常规 2 4 2 2 2 2 3 2 2" xfId="19125"/>
    <cellStyle name="常规 38 2 3" xfId="19126"/>
    <cellStyle name="常规 43 2 3" xfId="19127"/>
    <cellStyle name="常规 2 4 2 2 2 2 3 3" xfId="19128"/>
    <cellStyle name="常规 6 4 3 3 4 2 2 2" xfId="19129"/>
    <cellStyle name="常规 38 3" xfId="19130"/>
    <cellStyle name="常规 43 3" xfId="19131"/>
    <cellStyle name="常规 2 4 2 2 2 2 4" xfId="19132"/>
    <cellStyle name="常规 38 4" xfId="19133"/>
    <cellStyle name="常规 43 4" xfId="19134"/>
    <cellStyle name="常规 3 3 3 2 2 2 2 2" xfId="19135"/>
    <cellStyle name="常规 2 4 2 2 2 2 5" xfId="19136"/>
    <cellStyle name="常规 38 4 2" xfId="19137"/>
    <cellStyle name="常规 43 4 2" xfId="19138"/>
    <cellStyle name="常规 3 3 3 2 2 2 2 2 2" xfId="19139"/>
    <cellStyle name="常规 2 4 2 2 2 2 5 2" xfId="19140"/>
    <cellStyle name="常规 38 4 2 2" xfId="19141"/>
    <cellStyle name="常规 43 4 2 2" xfId="19142"/>
    <cellStyle name="常规 2 4 2 2 2 2 5 2 2" xfId="19143"/>
    <cellStyle name="常规 5 3 2 2 2 4 2 2" xfId="19144"/>
    <cellStyle name="常规 38 4 3" xfId="19145"/>
    <cellStyle name="常规 43 4 3" xfId="19146"/>
    <cellStyle name="常规 2 4 2 2 2 2 5 3" xfId="19147"/>
    <cellStyle name="常规 38 5" xfId="19148"/>
    <cellStyle name="常规 43 5" xfId="19149"/>
    <cellStyle name="常规 3 3 3 2 2 2 2 3" xfId="19150"/>
    <cellStyle name="常规 2 6 2 4 2 2 2" xfId="19151"/>
    <cellStyle name="常规 2 4 2 2 2 2 6" xfId="19152"/>
    <cellStyle name="常规 38 5 2" xfId="19153"/>
    <cellStyle name="常规 43 5 2" xfId="19154"/>
    <cellStyle name="常规 2 4 2 2 2 2 6 2" xfId="19155"/>
    <cellStyle name="常规 6 3 2 2 3 2 5" xfId="19156"/>
    <cellStyle name="常规 2 4 2 2 2 3" xfId="19157"/>
    <cellStyle name="常规 2 4 2 2 2 3 2 2" xfId="19158"/>
    <cellStyle name="常规 2 4 2 2 2 3 2 3" xfId="19159"/>
    <cellStyle name="常规 39 2" xfId="19160"/>
    <cellStyle name="常规 44 2" xfId="19161"/>
    <cellStyle name="常规 2 4 2 2 2 3 3" xfId="19162"/>
    <cellStyle name="常规 39 2 2" xfId="19163"/>
    <cellStyle name="常规 44 2 2" xfId="19164"/>
    <cellStyle name="常规 2 4 2 2 2 3 3 2" xfId="19165"/>
    <cellStyle name="常规 39 2 2 2" xfId="19166"/>
    <cellStyle name="常规 44 2 2 2" xfId="19167"/>
    <cellStyle name="常规 7 2 3 3 7" xfId="19168"/>
    <cellStyle name="常规 2 4 2 2 2 3 3 2 2" xfId="19169"/>
    <cellStyle name="常规 39 2 3" xfId="19170"/>
    <cellStyle name="常规 44 2 3" xfId="19171"/>
    <cellStyle name="常规 2 4 2 2 2 3 3 3" xfId="19172"/>
    <cellStyle name="常规 39 3" xfId="19173"/>
    <cellStyle name="常规 44 3" xfId="19174"/>
    <cellStyle name="常规 2 4 2 2 2 3 4" xfId="19175"/>
    <cellStyle name="常规 39 3 2 2" xfId="19176"/>
    <cellStyle name="常规 44 3 2 2" xfId="19177"/>
    <cellStyle name="常规 7 2 4 3 7" xfId="19178"/>
    <cellStyle name="常规 2 4 2 2 2 3 4 2 2" xfId="19179"/>
    <cellStyle name="常规 39 3 3" xfId="19180"/>
    <cellStyle name="常规 44 3 3" xfId="19181"/>
    <cellStyle name="常规 2 4 2 2 2 3 4 3" xfId="19182"/>
    <cellStyle name="常规 39 4" xfId="19183"/>
    <cellStyle name="常规 44 4" xfId="19184"/>
    <cellStyle name="常规 3 3 3 2 2 2 3 2" xfId="19185"/>
    <cellStyle name="常规 2 4 2 2 2 3 5" xfId="19186"/>
    <cellStyle name="常规 39 4 2" xfId="19187"/>
    <cellStyle name="常规 44 4 2" xfId="19188"/>
    <cellStyle name="常规 3 3 3 2 2 2 3 2 2" xfId="19189"/>
    <cellStyle name="常规 2 4 2 2 2 3 5 2" xfId="19190"/>
    <cellStyle name="常规 39 5" xfId="19191"/>
    <cellStyle name="常规 44 5" xfId="19192"/>
    <cellStyle name="常规 3 3 3 2 2 2 3 3" xfId="19193"/>
    <cellStyle name="常规 2 4 2 2 2 3 6" xfId="19194"/>
    <cellStyle name="常规 6 5 2 4 3 2 2" xfId="19195"/>
    <cellStyle name="常规 6 3 2 2 3 2 6" xfId="19196"/>
    <cellStyle name="常规 2 4 2 2 2 4" xfId="19197"/>
    <cellStyle name="常规 2 4 2 2 2 4 2 2" xfId="19198"/>
    <cellStyle name="常规 45 2" xfId="19199"/>
    <cellStyle name="常规 50 2" xfId="19200"/>
    <cellStyle name="常规 2 4 2 2 2 4 3" xfId="19201"/>
    <cellStyle name="常规 6 5 2 4 3 2 3" xfId="19202"/>
    <cellStyle name="常规 2 4 2 2 2 5" xfId="19203"/>
    <cellStyle name="常规 2 4 2 2 2 5 2 2" xfId="19204"/>
    <cellStyle name="强调文字颜色 5 2 7 3" xfId="19205"/>
    <cellStyle name="常规 4 4 4 2 2 2" xfId="19206"/>
    <cellStyle name="常规 2 4 2 2 2 6" xfId="19207"/>
    <cellStyle name="常规 2 4 2 2 2 6 2" xfId="19208"/>
    <cellStyle name="常规 2 4 2 2 2 6 2 2" xfId="19209"/>
    <cellStyle name="常规 47 2" xfId="19210"/>
    <cellStyle name="常规 52 2" xfId="19211"/>
    <cellStyle name="常规 2 4 2 2 2 6 3" xfId="19212"/>
    <cellStyle name="常规 6 3 2" xfId="19213"/>
    <cellStyle name="常规 2 4 2 2 2 7" xfId="19214"/>
    <cellStyle name="常规 6 3 2 2" xfId="19215"/>
    <cellStyle name="常规 2 4 2 2 2 7 2" xfId="19216"/>
    <cellStyle name="常规 6 3 3" xfId="19217"/>
    <cellStyle name="常规 2 4 2 2 2 8" xfId="19218"/>
    <cellStyle name="常规 4 2 2 2 2 3 3 3" xfId="19219"/>
    <cellStyle name="常规 2 4 2 2 3" xfId="19220"/>
    <cellStyle name="常规 3 2 5 2 3 6" xfId="19221"/>
    <cellStyle name="常规 2 9 2 7 3" xfId="19222"/>
    <cellStyle name="常规 6 3 2 2 3 3 4" xfId="19223"/>
    <cellStyle name="常规 2 4 2 2 3 2" xfId="19224"/>
    <cellStyle name="常规 6 3 2 2 3 3 5" xfId="19225"/>
    <cellStyle name="常规 2 4 2 2 3 3" xfId="19226"/>
    <cellStyle name="常规 2 4 2 2 3 3 2 2" xfId="19227"/>
    <cellStyle name="常规 2 4 2 2 3 3 3" xfId="19228"/>
    <cellStyle name="常规 6 5 2 4 3 3 2" xfId="19229"/>
    <cellStyle name="常规 2 4 2 2 3 4" xfId="19230"/>
    <cellStyle name="常规 2 4 2 2 3 4 3" xfId="19231"/>
    <cellStyle name="常规 6 5 2 4 3 3 3" xfId="19232"/>
    <cellStyle name="常规 2 4 2 2 3 5" xfId="19233"/>
    <cellStyle name="常规 2 4 2 2 3 5 2 2" xfId="19234"/>
    <cellStyle name="常规 2 4 2 2 3 5 3" xfId="19235"/>
    <cellStyle name="常规 2 4 2 2 3 6" xfId="19236"/>
    <cellStyle name="常规 2 4 2 2 3 6 2" xfId="19237"/>
    <cellStyle name="常规 6 4 2" xfId="19238"/>
    <cellStyle name="常规 2 4 2 2 3 7" xfId="19239"/>
    <cellStyle name="常规 2 4 2 2 4" xfId="19240"/>
    <cellStyle name="常规 2 9 2 8 3" xfId="19241"/>
    <cellStyle name="常规 2 4 2 2 4 2" xfId="19242"/>
    <cellStyle name="常规 2 4 2 2 4 3" xfId="19243"/>
    <cellStyle name="常规 2 4 2 2 4 3 2 2" xfId="19244"/>
    <cellStyle name="常规 2 4 2 2 4 3 3" xfId="19245"/>
    <cellStyle name="常规 6 5 2 4 3 4 2" xfId="19246"/>
    <cellStyle name="常规 2 4 2 2 4 4" xfId="19247"/>
    <cellStyle name="常规 2 4 2 2 4 4 2" xfId="19248"/>
    <cellStyle name="常规 3 3 2 3 2 2 7" xfId="19249"/>
    <cellStyle name="常规 2 4 2 2 4 4 2 2" xfId="19250"/>
    <cellStyle name="常规 2 4 2 2 4 4 3" xfId="19251"/>
    <cellStyle name="常规 2 4 2 2 4 5" xfId="19252"/>
    <cellStyle name="常规 2 4 2 2 4 5 2" xfId="19253"/>
    <cellStyle name="常规 2 4 2 2 4 5 2 2" xfId="19254"/>
    <cellStyle name="常规 2 4 2 2 4 5 3" xfId="19255"/>
    <cellStyle name="常规 2 4 2 2 4 6" xfId="19256"/>
    <cellStyle name="常规 6 5 2" xfId="19257"/>
    <cellStyle name="常规 2 4 2 2 4 7" xfId="19258"/>
    <cellStyle name="常规 2 4 2 2 5" xfId="19259"/>
    <cellStyle name="常规 2 4 2 2 5 2" xfId="19260"/>
    <cellStyle name="常规 3 7 4 2 2" xfId="19261"/>
    <cellStyle name="常规 2 4 2 2 5 3" xfId="19262"/>
    <cellStyle name="常规 27 5 2" xfId="19263"/>
    <cellStyle name="常规 32 5 2" xfId="19264"/>
    <cellStyle name="常规 2 4 2 2 6" xfId="19265"/>
    <cellStyle name="常规 27 5 2 2" xfId="19266"/>
    <cellStyle name="常规 32 5 2 2" xfId="19267"/>
    <cellStyle name="常规 2 4 2 2 6 2" xfId="19268"/>
    <cellStyle name="常规 3 7 4 3 2" xfId="19269"/>
    <cellStyle name="常规 3 13 2 2" xfId="19270"/>
    <cellStyle name="常规 27 5 2 3" xfId="19271"/>
    <cellStyle name="常规 2 4 2 2 6 3" xfId="19272"/>
    <cellStyle name="常规 27 5 3" xfId="19273"/>
    <cellStyle name="常规 32 5 3" xfId="19274"/>
    <cellStyle name="常规 2 4 2 2 7" xfId="19275"/>
    <cellStyle name="常规 27 5 3 2" xfId="19276"/>
    <cellStyle name="常规 2 4 2 2 7 2" xfId="19277"/>
    <cellStyle name="常规 3 7 4 4 2" xfId="19278"/>
    <cellStyle name="常规 3 13 3 2" xfId="19279"/>
    <cellStyle name="常规 27 5 3 3" xfId="19280"/>
    <cellStyle name="常规 2 4 2 2 7 3" xfId="19281"/>
    <cellStyle name="常规 4 2 2 2 2 3 4" xfId="19282"/>
    <cellStyle name="常规 2 4 2 3" xfId="19283"/>
    <cellStyle name="常规 4 2 2 2 2 3 4 2" xfId="19284"/>
    <cellStyle name="常规 2 4 2 3 2" xfId="19285"/>
    <cellStyle name="常规 4 2 2 2 2 3 4 2 2" xfId="19286"/>
    <cellStyle name="常规 2 9 3 6 3" xfId="19287"/>
    <cellStyle name="常规 2 4 2 3 2 2" xfId="19288"/>
    <cellStyle name="常规 2 4 2 3 2 2 2" xfId="19289"/>
    <cellStyle name="常规 2 4 2 3 2 2 5 2" xfId="19290"/>
    <cellStyle name="常规 2 4 2 3 2 3" xfId="19291"/>
    <cellStyle name="常规 2 4 2 3 2 3 2" xfId="19292"/>
    <cellStyle name="常规 2 4 2 3 2 3 2 2" xfId="19293"/>
    <cellStyle name="常规 6 5 2 4 4 2 2" xfId="19294"/>
    <cellStyle name="常规 2 4 2 3 2 4" xfId="19295"/>
    <cellStyle name="常规 3 3 3 2 2 2 4" xfId="19296"/>
    <cellStyle name="常规 2 4 2 3 2 4 2" xfId="19297"/>
    <cellStyle name="常规 45 4" xfId="19298"/>
    <cellStyle name="常规 50 4" xfId="19299"/>
    <cellStyle name="常规 3 3 3 2 2 2 4 2" xfId="19300"/>
    <cellStyle name="常规 2 4 2 3 2 4 2 2" xfId="19301"/>
    <cellStyle name="常规 4 2 2 2 2 3 4 3" xfId="19302"/>
    <cellStyle name="常规 2 4 2 3 3" xfId="19303"/>
    <cellStyle name="常规 2 4 2 3 3 2" xfId="19304"/>
    <cellStyle name="常规 2 4 2 3 3 3" xfId="19305"/>
    <cellStyle name="常规 2 4 2 3 3 4" xfId="19306"/>
    <cellStyle name="常规 2 4 2 3 3 4 2" xfId="19307"/>
    <cellStyle name="常规 2 4 2 3 4" xfId="19308"/>
    <cellStyle name="常规 2 4 2 3 4 2" xfId="19309"/>
    <cellStyle name="常规 2 4 2 3 5 2" xfId="19310"/>
    <cellStyle name="常规 27 6 2 2" xfId="19311"/>
    <cellStyle name="常规 32 6 2 2" xfId="19312"/>
    <cellStyle name="常规 3 2 3 3 2 2 2 2" xfId="19313"/>
    <cellStyle name="常规 22 4 2 3 2 2 2" xfId="19314"/>
    <cellStyle name="常规 2 4 2 3 6 2" xfId="19315"/>
    <cellStyle name="常规 27 6 3" xfId="19316"/>
    <cellStyle name="常规 32 6 3" xfId="19317"/>
    <cellStyle name="常规 3 2 3 3 2 2 3" xfId="19318"/>
    <cellStyle name="常规 22 4 2 3 2 3" xfId="19319"/>
    <cellStyle name="常规 2 4 2 3 7" xfId="19320"/>
    <cellStyle name="常规 3 2 3 3 2 2 3 2" xfId="19321"/>
    <cellStyle name="常规 27 6 3 2" xfId="19322"/>
    <cellStyle name="常规 2 4 2 3 7 2" xfId="19323"/>
    <cellStyle name="常规 3 2 3 3 2 2 5 2" xfId="19324"/>
    <cellStyle name="常规 27 6 5 2" xfId="19325"/>
    <cellStyle name="常规 2 4 2 3 9 2" xfId="19326"/>
    <cellStyle name="常规 4 2 2 2 2 3 5" xfId="19327"/>
    <cellStyle name="常规 6 5 2 2 2 2 2 5 2" xfId="19328"/>
    <cellStyle name="常规 2 4 2 4" xfId="19329"/>
    <cellStyle name="常规 4 2 2 2 2 3 5 2" xfId="19330"/>
    <cellStyle name="常规 2 4 2 4 2" xfId="19331"/>
    <cellStyle name="常规 2 9 4 6 3" xfId="19332"/>
    <cellStyle name="常规 2 4 2 4 2 2" xfId="19333"/>
    <cellStyle name="常规 2 4 2 4 2 3" xfId="19334"/>
    <cellStyle name="常规 6 5 2 4 5 2 2" xfId="19335"/>
    <cellStyle name="常规 2 4 2 4 2 4" xfId="19336"/>
    <cellStyle name="常规 2 4 2 4 2 7" xfId="19337"/>
    <cellStyle name="常规 2 4 2 4 3 2" xfId="19338"/>
    <cellStyle name="常规 2 4 2 4 3 3" xfId="19339"/>
    <cellStyle name="常规 2 4 2 4 3 4" xfId="19340"/>
    <cellStyle name="常规 2 4 2 4 3 6 2" xfId="19341"/>
    <cellStyle name="常规 2 4 2 4 3 6 2 2" xfId="19342"/>
    <cellStyle name="常规 2 4 2 4 3 6 3" xfId="19343"/>
    <cellStyle name="常规 2 4 2 4 3 7" xfId="19344"/>
    <cellStyle name="常规 3 2 3 2 2 4" xfId="19345"/>
    <cellStyle name="常规 2 4 2 4 3 7 2" xfId="19346"/>
    <cellStyle name="常规 3 2 3 2 2 5" xfId="19347"/>
    <cellStyle name="常规 2 4 2 4 3 7 3" xfId="19348"/>
    <cellStyle name="常规 2 4 2 4 3 8" xfId="19349"/>
    <cellStyle name="常规 3 2 3 2 3 4" xfId="19350"/>
    <cellStyle name="常规 2 4 2 4 3 8 2" xfId="19351"/>
    <cellStyle name="常规 2 4 2 4 4" xfId="19352"/>
    <cellStyle name="常规 2 4 2 4 4 2" xfId="19353"/>
    <cellStyle name="常规 2 4 2 4 5" xfId="19354"/>
    <cellStyle name="常规 2 4 2 4 5 2" xfId="19355"/>
    <cellStyle name="常规 27 7 2" xfId="19356"/>
    <cellStyle name="常规 32 7 2" xfId="19357"/>
    <cellStyle name="常规 3 2 3 3 2 3 2" xfId="19358"/>
    <cellStyle name="常规 22 4 2 3 3 2" xfId="19359"/>
    <cellStyle name="常规 2 4 2 4 6" xfId="19360"/>
    <cellStyle name="常规 27 7 2 2" xfId="19361"/>
    <cellStyle name="常规 32 7 2 2" xfId="19362"/>
    <cellStyle name="常规 3 2 3 3 2 3 2 2" xfId="19363"/>
    <cellStyle name="常规 22 4 2 3 3 2 2" xfId="19364"/>
    <cellStyle name="常规 2 4 2 4 6 2" xfId="19365"/>
    <cellStyle name="常规 3 2 3 3 2 3 2 2 2" xfId="19366"/>
    <cellStyle name="常规 2 4 2 4 6 2 2" xfId="19367"/>
    <cellStyle name="常规 3 2 3 3 2 3 3 2" xfId="19368"/>
    <cellStyle name="常规 2 4 2 4 7 2" xfId="19369"/>
    <cellStyle name="常规 2 9 5 6 3" xfId="19370"/>
    <cellStyle name="常规 2 4 2 5 2 2" xfId="19371"/>
    <cellStyle name="常规 2 4 2 5 3" xfId="19372"/>
    <cellStyle name="常规 2 4 2 5 3 2" xfId="19373"/>
    <cellStyle name="常规 2 4 2 5 4" xfId="19374"/>
    <cellStyle name="常规 2 4 2 5 4 2" xfId="19375"/>
    <cellStyle name="常规 2 4 2 5 5" xfId="19376"/>
    <cellStyle name="常规 2 4 2 5 5 2" xfId="19377"/>
    <cellStyle name="常规 27 8 2" xfId="19378"/>
    <cellStyle name="常规 32 8 2" xfId="19379"/>
    <cellStyle name="常规 3 2 3 3 2 4 2" xfId="19380"/>
    <cellStyle name="注释 2 2 10 2 2" xfId="19381"/>
    <cellStyle name="常规 22 4 2 3 4 2" xfId="19382"/>
    <cellStyle name="常规 8 5 2 2 2" xfId="19383"/>
    <cellStyle name="常规 2 4 2 5 6" xfId="19384"/>
    <cellStyle name="常规 3 2 3 3 2 4 2 2" xfId="19385"/>
    <cellStyle name="常规 27 8 2 2" xfId="19386"/>
    <cellStyle name="常规 22 4 2 3 4 2 2" xfId="19387"/>
    <cellStyle name="常规 8 5 2 2 2 2" xfId="19388"/>
    <cellStyle name="常规 2 4 2 5 6 2" xfId="19389"/>
    <cellStyle name="常规 2 4 2 6 2" xfId="19390"/>
    <cellStyle name="常规 2 4 2 6 2 2" xfId="19391"/>
    <cellStyle name="常规 2 4 2 6 3" xfId="19392"/>
    <cellStyle name="常规 2 4 2 6 3 2" xfId="19393"/>
    <cellStyle name="常规 46 2 2 2 2" xfId="19394"/>
    <cellStyle name="常规 51 2 2 2 2" xfId="19395"/>
    <cellStyle name="常规 2 4 2 6 4" xfId="19396"/>
    <cellStyle name="常规 7 2 4 3 4 3 2 3" xfId="19397"/>
    <cellStyle name="常规 46 2 2 2 2 2" xfId="19398"/>
    <cellStyle name="常规 51 2 2 2 2 2" xfId="19399"/>
    <cellStyle name="常规 2 4 2 6 4 2" xfId="19400"/>
    <cellStyle name="常规 46 2 2 2 3" xfId="19401"/>
    <cellStyle name="常规 51 2 2 2 3" xfId="19402"/>
    <cellStyle name="常规 2 4 2 6 5" xfId="19403"/>
    <cellStyle name="常规 2 4 2 6 5 2" xfId="19404"/>
    <cellStyle name="常规 3 2 3 3 2 5 2" xfId="19405"/>
    <cellStyle name="常规 27 9 2" xfId="19406"/>
    <cellStyle name="常规 22 4 2 3 5 2" xfId="19407"/>
    <cellStyle name="常规 8 5 2 3 2" xfId="19408"/>
    <cellStyle name="常规 2 4 2 6 6" xfId="19409"/>
    <cellStyle name="常规 3 2 3 3 2 5 2 2" xfId="19410"/>
    <cellStyle name="常规 27 9 2 2" xfId="19411"/>
    <cellStyle name="常规 8 5 2 3 2 2" xfId="19412"/>
    <cellStyle name="常规 2 4 2 6 6 2" xfId="19413"/>
    <cellStyle name="常规 8 5 2 3 2 3" xfId="19414"/>
    <cellStyle name="常规 2 4 2 6 6 3" xfId="19415"/>
    <cellStyle name="常规 8 5 2 3 3 2" xfId="19416"/>
    <cellStyle name="常规 2 4 2 6 7 2" xfId="19417"/>
    <cellStyle name="常规 8 5 2 3 3 2 2" xfId="19418"/>
    <cellStyle name="常规 2 4 2 6 7 2 2" xfId="19419"/>
    <cellStyle name="常规 8 5 2 3 3 3" xfId="19420"/>
    <cellStyle name="常规 2 4 2 6 7 3" xfId="19421"/>
    <cellStyle name="常规 8 5 2 3 4 2" xfId="19422"/>
    <cellStyle name="常规 2 4 2 6 8 2" xfId="19423"/>
    <cellStyle name="常规 8 5 2 3 5" xfId="19424"/>
    <cellStyle name="常规 2 4 2 6 9" xfId="19425"/>
    <cellStyle name="常规 2 4 2 7" xfId="19426"/>
    <cellStyle name="常规 2 4 2 7 2" xfId="19427"/>
    <cellStyle name="常规 2 6 11 2" xfId="19428"/>
    <cellStyle name="常规 2 4 2 8" xfId="19429"/>
    <cellStyle name="常规 3 3 3 4 2 3" xfId="19430"/>
    <cellStyle name="常规 2 6 11 2 2" xfId="19431"/>
    <cellStyle name="常规 2 4 2 8 2" xfId="19432"/>
    <cellStyle name="常规 2 4 2 8 2 2" xfId="19433"/>
    <cellStyle name="常规 2 4 2 8 3" xfId="19434"/>
    <cellStyle name="常规 2 6 11 3" xfId="19435"/>
    <cellStyle name="常规 2 4 2 9" xfId="19436"/>
    <cellStyle name="常规 3 3 3 4 3 3" xfId="19437"/>
    <cellStyle name="常规 2 4 2 9 2" xfId="19438"/>
    <cellStyle name="常规 2 4 2 9 2 2" xfId="19439"/>
    <cellStyle name="常规 2 4 2 9 3" xfId="19440"/>
    <cellStyle name="常规 2 4 3" xfId="19441"/>
    <cellStyle name="常规 4 3 3 2 4 2" xfId="19442"/>
    <cellStyle name="常规 2 4 3 10" xfId="19443"/>
    <cellStyle name="常规 4 3 3 2 4 2 2" xfId="19444"/>
    <cellStyle name="常规 2 4 3 10 2" xfId="19445"/>
    <cellStyle name="常规 5 9 3 2 2" xfId="19446"/>
    <cellStyle name="常规 2 4 3 10 3" xfId="19447"/>
    <cellStyle name="常规 4 3 3 2 4 3" xfId="19448"/>
    <cellStyle name="常规 2 4 3 11" xfId="19449"/>
    <cellStyle name="常规 4 2 2 2 2 4 3" xfId="19450"/>
    <cellStyle name="常规 2 4 3 2" xfId="19451"/>
    <cellStyle name="常规 3 2 2 2 2 2 2 3 3" xfId="19452"/>
    <cellStyle name="常规 2 4 3 2 2" xfId="19453"/>
    <cellStyle name="常规 2 4 3 2 2 2" xfId="19454"/>
    <cellStyle name="常规 2 4 3 2 2 2 2" xfId="19455"/>
    <cellStyle name="常规 2 4 3 2 2 2 2 2" xfId="19456"/>
    <cellStyle name="常规 2 4 3 2 2 2 2 2 2" xfId="19457"/>
    <cellStyle name="常规 2 4 3 2 2 2 2 3" xfId="19458"/>
    <cellStyle name="常规 9 3 4 2 4 2 2" xfId="19459"/>
    <cellStyle name="常规 6 15 6 2 2" xfId="19460"/>
    <cellStyle name="常规 2 4 3 2 2 2 3" xfId="19461"/>
    <cellStyle name="常规 2 4 3 2 2 2 3 2" xfId="19462"/>
    <cellStyle name="常规 2 4 3 2 2 2 3 2 2" xfId="19463"/>
    <cellStyle name="常规 2 4 3 2 2 2 3 3" xfId="19464"/>
    <cellStyle name="常规 2 4 3 2 2 2 4" xfId="19465"/>
    <cellStyle name="常规 2 4 3 2 2 2 4 2" xfId="19466"/>
    <cellStyle name="常规 2 4 3 2 2 2 4 2 2" xfId="19467"/>
    <cellStyle name="常规 2 4 3 2 2 2 4 3" xfId="19468"/>
    <cellStyle name="常规 2 4 3 2 2 2 5 2 2" xfId="19469"/>
    <cellStyle name="常规 5 3 3 2 2 4 2 2" xfId="19470"/>
    <cellStyle name="常规 2 4 3 2 2 2 5 3" xfId="19471"/>
    <cellStyle name="常规 2 4 3 2 2 2 6 2" xfId="19472"/>
    <cellStyle name="常规 2 4 3 2 2 3" xfId="19473"/>
    <cellStyle name="常规 2 4 3 2 2 3 2 2" xfId="19474"/>
    <cellStyle name="常规 2 4 3 2 2 3 2 2 2" xfId="19475"/>
    <cellStyle name="常规 2 4 3 2 2 3 2 3" xfId="19476"/>
    <cellStyle name="常规 2 4 3 2 2 3 3" xfId="19477"/>
    <cellStyle name="常规 2 4 3 2 2 3 3 2" xfId="19478"/>
    <cellStyle name="常规 2 4 3 2 2 3 3 2 2" xfId="19479"/>
    <cellStyle name="常规 2 4 3 2 2 3 3 3" xfId="19480"/>
    <cellStyle name="常规 2 4 3 2 2 3 4" xfId="19481"/>
    <cellStyle name="常规 2 4 3 2 2 3 4 2" xfId="19482"/>
    <cellStyle name="常规 2 4 3 2 2 3 4 2 2" xfId="19483"/>
    <cellStyle name="常规 2 4 3 2 2 3 4 3" xfId="19484"/>
    <cellStyle name="常规 2 4 3 2 2 4 2 2" xfId="19485"/>
    <cellStyle name="常规 2 4 3 2 2 4 3" xfId="19486"/>
    <cellStyle name="常规 2 4 3 2 2 5 2 2" xfId="19487"/>
    <cellStyle name="常规 2 4 3 2 2 6 2 2" xfId="19488"/>
    <cellStyle name="常规 2 4 3 2 2 6 3" xfId="19489"/>
    <cellStyle name="常规 2 4 3 2 2 7 2" xfId="19490"/>
    <cellStyle name="常规 2 4 3 2 2 8" xfId="19491"/>
    <cellStyle name="常规 2 4 3 2 3" xfId="19492"/>
    <cellStyle name="常规 2 4 3 2 3 2" xfId="19493"/>
    <cellStyle name="常规 2 4 3 2 3 2 2" xfId="19494"/>
    <cellStyle name="常规 2 4 3 2 3 2 2 2" xfId="19495"/>
    <cellStyle name="常规 2 4 3 2 3 2 3" xfId="19496"/>
    <cellStyle name="常规 2 4 3 2 3 3" xfId="19497"/>
    <cellStyle name="常规 2 4 3 2 3 3 2 2" xfId="19498"/>
    <cellStyle name="常规 2 4 3 2 3 3 3" xfId="19499"/>
    <cellStyle name="常规 2 4 3 2 3 4 2 2" xfId="19500"/>
    <cellStyle name="常规 2 4 3 2 3 4 3" xfId="19501"/>
    <cellStyle name="常规 10 2 2_总表 _总表   2" xfId="19502"/>
    <cellStyle name="常规 2 4 3 2 3 5" xfId="19503"/>
    <cellStyle name="常规 2 4 3 2 3 5 2 2" xfId="19504"/>
    <cellStyle name="常规 2 4 3 2 3 5 3" xfId="19505"/>
    <cellStyle name="常规 2 4 3 2 4" xfId="19506"/>
    <cellStyle name="常规 2 4 3 2 4 2" xfId="19507"/>
    <cellStyle name="常规 2 4 3 2 4 2 2" xfId="19508"/>
    <cellStyle name="常规 2 4 3 2 4 2 2 2" xfId="19509"/>
    <cellStyle name="常规 2 4 3 2 4 2 3" xfId="19510"/>
    <cellStyle name="常规 2 4 3 2 4 3" xfId="19511"/>
    <cellStyle name="常规 2 4 3 2 4 3 2" xfId="19512"/>
    <cellStyle name="常规 55" xfId="19513"/>
    <cellStyle name="常规 60" xfId="19514"/>
    <cellStyle name="常规 2 4 3 2 4 3 2 2" xfId="19515"/>
    <cellStyle name="常规 2 4 3 2 4 3 3" xfId="19516"/>
    <cellStyle name="常规 2 4 3 2 4 4 2" xfId="19517"/>
    <cellStyle name="常规 2 4 3 2 4 4 3" xfId="19518"/>
    <cellStyle name="常规 2 4 3 2 4 5" xfId="19519"/>
    <cellStyle name="常规 2 4 3 2 4 5 2" xfId="19520"/>
    <cellStyle name="常规 2 4 3 2 4 5 3" xfId="19521"/>
    <cellStyle name="常规 2 4 3 2 5" xfId="19522"/>
    <cellStyle name="常规 5 2 5 2 4" xfId="19523"/>
    <cellStyle name="常规 2 4 3 2 5 2" xfId="19524"/>
    <cellStyle name="常规 5 2 5 2 5" xfId="19525"/>
    <cellStyle name="常规 3 8 4 2 2" xfId="19526"/>
    <cellStyle name="常规 2 4 3 2 5 3" xfId="19527"/>
    <cellStyle name="常规 28 5 2" xfId="19528"/>
    <cellStyle name="常规 33 5 2" xfId="19529"/>
    <cellStyle name="常规 2 4 3 2 6" xfId="19530"/>
    <cellStyle name="常规 5 2 5 3 4" xfId="19531"/>
    <cellStyle name="常规 28 5 2 2" xfId="19532"/>
    <cellStyle name="常规 33 5 2 2" xfId="19533"/>
    <cellStyle name="常规 2 4 3 2 6 2" xfId="19534"/>
    <cellStyle name="常规 5 2 5 3 5" xfId="19535"/>
    <cellStyle name="常规 3 8 4 3 2" xfId="19536"/>
    <cellStyle name="常规 28 5 2 3" xfId="19537"/>
    <cellStyle name="常规 2 4 3 2 6 3" xfId="19538"/>
    <cellStyle name="常规 28 5 3" xfId="19539"/>
    <cellStyle name="常规 33 5 3" xfId="19540"/>
    <cellStyle name="常规 2 4 3 2 7" xfId="19541"/>
    <cellStyle name="常规 5 2 5 4 4" xfId="19542"/>
    <cellStyle name="常规 28 5 3 2" xfId="19543"/>
    <cellStyle name="常规 2 4 3 2 7 2" xfId="19544"/>
    <cellStyle name="常规 5 2 5 4 5" xfId="19545"/>
    <cellStyle name="常规 3 8 4 4 2" xfId="19546"/>
    <cellStyle name="常规 28 5 3 3" xfId="19547"/>
    <cellStyle name="常规 2 4 3 2 7 3" xfId="19548"/>
    <cellStyle name="常规 5 3 3 3 2 2 2" xfId="19549"/>
    <cellStyle name="常规 2 4 3 3" xfId="19550"/>
    <cellStyle name="常规 6 8 2 2 2 5" xfId="19551"/>
    <cellStyle name="常规 2 4 3 3 10" xfId="19552"/>
    <cellStyle name="常规 3 2 2 2 2 2 2 4 3" xfId="19553"/>
    <cellStyle name="常规 2 4 3 3 2" xfId="19554"/>
    <cellStyle name="常规 2 4 3 3 3" xfId="19555"/>
    <cellStyle name="常规 2 4 3 3 3 2" xfId="19556"/>
    <cellStyle name="常规 6 8 2 2 2 4 3" xfId="19557"/>
    <cellStyle name="常规 6 10 2 6" xfId="19558"/>
    <cellStyle name="常规 2 4 3 3 3 2 2" xfId="19559"/>
    <cellStyle name="常规 2 4 3 3 3 3" xfId="19560"/>
    <cellStyle name="常规 6 10 3 6" xfId="19561"/>
    <cellStyle name="常规 2 4 3 3 3 3 2" xfId="19562"/>
    <cellStyle name="常规 2 4 3 3 3 4" xfId="19563"/>
    <cellStyle name="常规 6 10 4 6" xfId="19564"/>
    <cellStyle name="常规 2 4 3 3 3 4 2" xfId="19565"/>
    <cellStyle name="常规 6 5 10 2 2" xfId="19566"/>
    <cellStyle name="常规 2 4 3 3 4" xfId="19567"/>
    <cellStyle name="常规 2 4 3 3 4 2" xfId="19568"/>
    <cellStyle name="常规 6 11 2 6" xfId="19569"/>
    <cellStyle name="常规 2 4 3 3 4 2 2" xfId="19570"/>
    <cellStyle name="常规 5 2 6 2 4" xfId="19571"/>
    <cellStyle name="常规 2 4 3 3 5 2" xfId="19572"/>
    <cellStyle name="常规 5 2 6 3 4" xfId="19573"/>
    <cellStyle name="常规 28 6 2 2" xfId="19574"/>
    <cellStyle name="常规 33 6 2 2" xfId="19575"/>
    <cellStyle name="常规 3 2 3 3 3 2 2 2" xfId="19576"/>
    <cellStyle name="常规 2 4 3 3 6 2" xfId="19577"/>
    <cellStyle name="常规 2 4 3 3 7 2" xfId="19578"/>
    <cellStyle name="常规 2 4 3 3 9 2" xfId="19579"/>
    <cellStyle name="常规 2 4 3 4" xfId="19580"/>
    <cellStyle name="常规 3 2 2 2 2 2 2 5 3" xfId="19581"/>
    <cellStyle name="常规 2 4 3 4 2" xfId="19582"/>
    <cellStyle name="常规 2 4 3 4 2 2" xfId="19583"/>
    <cellStyle name="常规 2 4 3 4 2 3" xfId="19584"/>
    <cellStyle name="常规 2 4 3 4 2 4" xfId="19585"/>
    <cellStyle name="常规 2 4 3 4 3 2" xfId="19586"/>
    <cellStyle name="常规 2 4 3 4 3 3" xfId="19587"/>
    <cellStyle name="常规 2 4 3 4 3 4" xfId="19588"/>
    <cellStyle name="常规 2 4 3 4 3 5 2" xfId="19589"/>
    <cellStyle name="强调文字颜色 6 2 2 7 2 2" xfId="19590"/>
    <cellStyle name="常规 2 4 3 4 3 6" xfId="19591"/>
    <cellStyle name="常规 2 4 3 4 3 6 2" xfId="19592"/>
    <cellStyle name="常规 2 4 3 4 3 7" xfId="19593"/>
    <cellStyle name="常规 2 4 3 4 4" xfId="19594"/>
    <cellStyle name="常规 2 4 3 4 4 2" xfId="19595"/>
    <cellStyle name="常规 2 4 3 4 4 4 2" xfId="19596"/>
    <cellStyle name="常规 2 4 3 4 5" xfId="19597"/>
    <cellStyle name="常规 2 4 3 4 5 2" xfId="19598"/>
    <cellStyle name="常规 28 7 2" xfId="19599"/>
    <cellStyle name="常规 33 7 2" xfId="19600"/>
    <cellStyle name="常规 3 2 3 3 3 3 2" xfId="19601"/>
    <cellStyle name="常规 2 4 3 4 6" xfId="19602"/>
    <cellStyle name="常规 28 7 2 2" xfId="19603"/>
    <cellStyle name="常规 33 7 2 2" xfId="19604"/>
    <cellStyle name="常规 3 2 3 3 3 3 2 2" xfId="19605"/>
    <cellStyle name="常规 2 4 3 4 6 2" xfId="19606"/>
    <cellStyle name="常规 28 7 3" xfId="19607"/>
    <cellStyle name="常规 33 7 3" xfId="19608"/>
    <cellStyle name="常规 3 2 3 3 3 3 3" xfId="19609"/>
    <cellStyle name="常规 2 4 3 4 7" xfId="19610"/>
    <cellStyle name="常规 2 4 3 4 7 2" xfId="19611"/>
    <cellStyle name="常规 2 4 3 4 8 2" xfId="19612"/>
    <cellStyle name="常规 2 4 3 4 9" xfId="19613"/>
    <cellStyle name="常规 2 4 3 5 2 2" xfId="19614"/>
    <cellStyle name="常规 2 4 3 5 3" xfId="19615"/>
    <cellStyle name="常规 2 4 3 5 3 2" xfId="19616"/>
    <cellStyle name="常规 2 4 3 5 3 3" xfId="19617"/>
    <cellStyle name="常规 2 4 3 5 4 2" xfId="19618"/>
    <cellStyle name="常规 2 4 3 5 4 2 2" xfId="19619"/>
    <cellStyle name="常规 2 4 3 5 5" xfId="19620"/>
    <cellStyle name="常规 2 4 3 5 5 2" xfId="19621"/>
    <cellStyle name="常规 28 8 2" xfId="19622"/>
    <cellStyle name="常规 33 8 2" xfId="19623"/>
    <cellStyle name="常规 3 2 3 3 3 4 2" xfId="19624"/>
    <cellStyle name="常规 8 5 3 2 2" xfId="19625"/>
    <cellStyle name="常规 2 4 3 5 6" xfId="19626"/>
    <cellStyle name="常规 3 2 3 3 3 4 2 2" xfId="19627"/>
    <cellStyle name="常规 28 8 2 2" xfId="19628"/>
    <cellStyle name="常规 8 5 3 2 2 2" xfId="19629"/>
    <cellStyle name="常规 2 4 3 5 6 2" xfId="19630"/>
    <cellStyle name="常规 3 2 3 3 3 4 3" xfId="19631"/>
    <cellStyle name="常规 28 8 3" xfId="19632"/>
    <cellStyle name="常规 8 5 3 2 3" xfId="19633"/>
    <cellStyle name="常规 2 4 3 5 7" xfId="19634"/>
    <cellStyle name="常规 2 4 3 6 2" xfId="19635"/>
    <cellStyle name="常规 2 4 3 6 2 2" xfId="19636"/>
    <cellStyle name="常规 2 4 3 6 3" xfId="19637"/>
    <cellStyle name="常规 2 4 3 6 3 2" xfId="19638"/>
    <cellStyle name="常规 46 2 3 2 2" xfId="19639"/>
    <cellStyle name="常规 51 2 3 2 2" xfId="19640"/>
    <cellStyle name="常规 2 4 3 6 4" xfId="19641"/>
    <cellStyle name="常规 46 2 3 2 2 2" xfId="19642"/>
    <cellStyle name="常规 51 2 3 2 2 2" xfId="19643"/>
    <cellStyle name="常规 2 4 3 6 4 2" xfId="19644"/>
    <cellStyle name="常规 46 2 3 2 3" xfId="19645"/>
    <cellStyle name="常规 51 2 3 2 3" xfId="19646"/>
    <cellStyle name="常规 2 4 3 6 5" xfId="19647"/>
    <cellStyle name="常规 2 4 3 6 5 2" xfId="19648"/>
    <cellStyle name="常规 2 4 3 7" xfId="19649"/>
    <cellStyle name="常规 2 4 3 7 2" xfId="19650"/>
    <cellStyle name="常规 2 4 3 7 2 2" xfId="19651"/>
    <cellStyle name="常规 2 4 3 7 3" xfId="19652"/>
    <cellStyle name="常规 2 4 3 7 3 2" xfId="19653"/>
    <cellStyle name="常规 46 2 3 3 2" xfId="19654"/>
    <cellStyle name="常规 51 2 3 3 2" xfId="19655"/>
    <cellStyle name="常规 2 4 3 7 4" xfId="19656"/>
    <cellStyle name="常规 46 2 3 3 2 2" xfId="19657"/>
    <cellStyle name="常规 51 2 3 3 2 2" xfId="19658"/>
    <cellStyle name="常规 2 4 3 7 4 2" xfId="19659"/>
    <cellStyle name="常规 46 2 3 3 3" xfId="19660"/>
    <cellStyle name="常规 51 2 3 3 3" xfId="19661"/>
    <cellStyle name="常规 2 4 3 7 5" xfId="19662"/>
    <cellStyle name="常规 2 6 12 2" xfId="19663"/>
    <cellStyle name="常规 2 4 3 8" xfId="19664"/>
    <cellStyle name="常规 3 3 3 5 2 3" xfId="19665"/>
    <cellStyle name="常规 2 4 3 8 2" xfId="19666"/>
    <cellStyle name="常规 2 6 12 3" xfId="19667"/>
    <cellStyle name="常规 2 4 3 9" xfId="19668"/>
    <cellStyle name="常规 3 3 3 5 3 3" xfId="19669"/>
    <cellStyle name="常规 2 4 3 9 2" xfId="19670"/>
    <cellStyle name="常规 2 4 3 9 3" xfId="19671"/>
    <cellStyle name="常规 2 4 4" xfId="19672"/>
    <cellStyle name="常规 2 9 2 2 6 2" xfId="19673"/>
    <cellStyle name="常规 2 4 4 10" xfId="19674"/>
    <cellStyle name="常规 4 2 2 2 2 5 3" xfId="19675"/>
    <cellStyle name="常规 2 4 4 2" xfId="19676"/>
    <cellStyle name="常规 2 4 4 2 2 2 2" xfId="19677"/>
    <cellStyle name="常规 6 5 2 6 3 2 2" xfId="19678"/>
    <cellStyle name="常规 2 4 4 2 2 4" xfId="19679"/>
    <cellStyle name="常规 2 4 4 2 2 5" xfId="19680"/>
    <cellStyle name="常规 2 4 4 2 3 2 2" xfId="19681"/>
    <cellStyle name="常规 2 4 4 2 3 4" xfId="19682"/>
    <cellStyle name="常规 2 4 4 2 3 5" xfId="19683"/>
    <cellStyle name="强调文字颜色 6 2 3 5 2 2" xfId="19684"/>
    <cellStyle name="常规 2 4 4 2 3 6" xfId="19685"/>
    <cellStyle name="常规 2 4 4 2 3 6 2" xfId="19686"/>
    <cellStyle name="常规 6 6 2 3 3 2" xfId="19687"/>
    <cellStyle name="常规 2 4 4 2 3 7" xfId="19688"/>
    <cellStyle name="常规 2 4 4 2 4 2" xfId="19689"/>
    <cellStyle name="常规 2 4 4 2 4 3" xfId="19690"/>
    <cellStyle name="常规 2 4 4 2 4 4" xfId="19691"/>
    <cellStyle name="常规 2 4 4 2 4 5" xfId="19692"/>
    <cellStyle name="常规 2 4 4 2 5 2" xfId="19693"/>
    <cellStyle name="常规 29 5 2" xfId="19694"/>
    <cellStyle name="常规 34 5 2" xfId="19695"/>
    <cellStyle name="常规 2 4 4 2 6" xfId="19696"/>
    <cellStyle name="常规 29 5 2 2" xfId="19697"/>
    <cellStyle name="常规 34 5 2 2" xfId="19698"/>
    <cellStyle name="常规 2 4 4 2 6 2" xfId="19699"/>
    <cellStyle name="常规 3 9 4 3 2" xfId="19700"/>
    <cellStyle name="常规 2 4 4 2 6 3" xfId="19701"/>
    <cellStyle name="常规 29 5 3" xfId="19702"/>
    <cellStyle name="常规 34 5 3" xfId="19703"/>
    <cellStyle name="常规 2 4 4 2 7" xfId="19704"/>
    <cellStyle name="常规 2 4 4 2 7 2" xfId="19705"/>
    <cellStyle name="常规 3 9 4 4 2" xfId="19706"/>
    <cellStyle name="常规 2 4 4 2 7 3" xfId="19707"/>
    <cellStyle name="常规 2 4 4 2 8" xfId="19708"/>
    <cellStyle name="常规 2 4 4 2 8 2" xfId="19709"/>
    <cellStyle name="常规 3 2 5 3 3" xfId="19710"/>
    <cellStyle name="常规 2 4 4 2 8 2 2" xfId="19711"/>
    <cellStyle name="常规 3 9 4 5 2" xfId="19712"/>
    <cellStyle name="常规 2 4 4 2 8 3" xfId="19713"/>
    <cellStyle name="常规 6 3 3 2 5 2" xfId="19714"/>
    <cellStyle name="常规 2 4 4 2 9" xfId="19715"/>
    <cellStyle name="常规 2 4 4 3" xfId="19716"/>
    <cellStyle name="常规 2 4 4 3 2 2" xfId="19717"/>
    <cellStyle name="常规 2 4 4 3 2 2 2" xfId="19718"/>
    <cellStyle name="常规 2 4 4 3 2 2 2 2" xfId="19719"/>
    <cellStyle name="常规 2 4 4 3 2 3" xfId="19720"/>
    <cellStyle name="常规 2 4 4 3 2 3 2" xfId="19721"/>
    <cellStyle name="常规 2 4 4 3 2 3 2 2" xfId="19722"/>
    <cellStyle name="常规 6 5 2 6 4 2 2" xfId="19723"/>
    <cellStyle name="常规 2 4 4 3 2 4" xfId="19724"/>
    <cellStyle name="常规 2 4 4 3 2 4 2" xfId="19725"/>
    <cellStyle name="常规 2 4 4 3 2 5" xfId="19726"/>
    <cellStyle name="常规 2 4 4 3 3" xfId="19727"/>
    <cellStyle name="常规 2 4 4 3 3 2" xfId="19728"/>
    <cellStyle name="常规 2 4 4 3 3 2 2" xfId="19729"/>
    <cellStyle name="常规 2 4 4 3 3 3" xfId="19730"/>
    <cellStyle name="常规 2 4 4 3 4" xfId="19731"/>
    <cellStyle name="常规 2 4 4 3 4 2" xfId="19732"/>
    <cellStyle name="常规 2 4 4 3 5 2" xfId="19733"/>
    <cellStyle name="常规 3 3 2 3 3" xfId="19734"/>
    <cellStyle name="常规 2 4 4 3 5 2 2" xfId="19735"/>
    <cellStyle name="常规 29 6 2 2" xfId="19736"/>
    <cellStyle name="常规 34 6 2 2" xfId="19737"/>
    <cellStyle name="常规 3 2 3 3 4 2 2 2" xfId="19738"/>
    <cellStyle name="常规 2 4 4 3 6 2" xfId="19739"/>
    <cellStyle name="常规 3 3 3 3 3" xfId="19740"/>
    <cellStyle name="常规 2 4 4 3 6 2 2" xfId="19741"/>
    <cellStyle name="常规 2 4 4 3 7 2" xfId="19742"/>
    <cellStyle name="常规 2 4 4 3 8" xfId="19743"/>
    <cellStyle name="常规 2 4 4 4" xfId="19744"/>
    <cellStyle name="常规 2 4 4 4 2" xfId="19745"/>
    <cellStyle name="常规 2 4 4 4 2 2" xfId="19746"/>
    <cellStyle name="常规 2 4 4 4 2 3" xfId="19747"/>
    <cellStyle name="常规 2 4 4 4 3 2" xfId="19748"/>
    <cellStyle name="常规 2 4 4 4 3 3" xfId="19749"/>
    <cellStyle name="常规 2 4 4 4 4" xfId="19750"/>
    <cellStyle name="常规 2 4 4 4 4 2" xfId="19751"/>
    <cellStyle name="常规 2 4 4 4 5" xfId="19752"/>
    <cellStyle name="常规 2 4 4 4 5 2" xfId="19753"/>
    <cellStyle name="常规 29 7 2" xfId="19754"/>
    <cellStyle name="常规 34 7 2" xfId="19755"/>
    <cellStyle name="常规 3 2 3 3 4 3 2" xfId="19756"/>
    <cellStyle name="常规 2 4 4 4 6" xfId="19757"/>
    <cellStyle name="常规 29 7 2 2" xfId="19758"/>
    <cellStyle name="常规 34 7 2 2" xfId="19759"/>
    <cellStyle name="常规 3 2 3 3 4 3 2 2" xfId="19760"/>
    <cellStyle name="常规 2 4 4 4 6 2" xfId="19761"/>
    <cellStyle name="常规 29 7 3" xfId="19762"/>
    <cellStyle name="常规 34 7 3" xfId="19763"/>
    <cellStyle name="常规 3 2 3 3 4 3 3" xfId="19764"/>
    <cellStyle name="常规 2 4 4 4 7" xfId="19765"/>
    <cellStyle name="常规 2 4 4 4 7 2" xfId="19766"/>
    <cellStyle name="常规 2 4 4 4 8" xfId="19767"/>
    <cellStyle name="常规 2 4 4 5 2" xfId="19768"/>
    <cellStyle name="常规 2 4 4 5 2 2" xfId="19769"/>
    <cellStyle name="常规 2 4 4 5 2 3" xfId="19770"/>
    <cellStyle name="常规 2 4 4 5 3" xfId="19771"/>
    <cellStyle name="常规 2 4 4 5 3 2" xfId="19772"/>
    <cellStyle name="常规 2 4 4 5 3 2 2" xfId="19773"/>
    <cellStyle name="常规 2 4 4 5 3 3" xfId="19774"/>
    <cellStyle name="常规 2 4 4 5 4 2" xfId="19775"/>
    <cellStyle name="常规 25 2 2 4" xfId="19776"/>
    <cellStyle name="常规 30 2 2 4" xfId="19777"/>
    <cellStyle name="常规 2 4 4 5 4 2 2" xfId="19778"/>
    <cellStyle name="常规 2 4 4 5 5" xfId="19779"/>
    <cellStyle name="常规 2 4 4 5 5 2" xfId="19780"/>
    <cellStyle name="常规 3 5 2 3 3" xfId="19781"/>
    <cellStyle name="常规 2 4 4 5 5 2 2" xfId="19782"/>
    <cellStyle name="常规 3 9 7 2 2" xfId="19783"/>
    <cellStyle name="常规 2 4 4 5 5 3" xfId="19784"/>
    <cellStyle name="常规 6 5 2 2 2 6" xfId="19785"/>
    <cellStyle name="常规 3 2 3 3 4 4 2 2" xfId="19786"/>
    <cellStyle name="常规 8 5 4 2 2 2" xfId="19787"/>
    <cellStyle name="常规 2 4 4 5 6 2" xfId="19788"/>
    <cellStyle name="常规 6 5 2 2 2 6 2" xfId="19789"/>
    <cellStyle name="常规 3 5 3 3 3" xfId="19790"/>
    <cellStyle name="常规 2 4 4 5 6 2 2" xfId="19791"/>
    <cellStyle name="常规 6 5 2 2 2 7" xfId="19792"/>
    <cellStyle name="常规 2 4 4 5 6 3" xfId="19793"/>
    <cellStyle name="常规 3 2 3 3 4 4 3" xfId="19794"/>
    <cellStyle name="常规 8 5 4 2 3" xfId="19795"/>
    <cellStyle name="常规 2 4 4 5 7" xfId="19796"/>
    <cellStyle name="常规 6 5 2 2 3 6" xfId="19797"/>
    <cellStyle name="常规 2 4 4 5 7 2" xfId="19798"/>
    <cellStyle name="常规 2 4 4 5 8" xfId="19799"/>
    <cellStyle name="常规 2 4 4 6" xfId="19800"/>
    <cellStyle name="常规 2 4 4 6 2" xfId="19801"/>
    <cellStyle name="常规 2 4 4 6 2 2" xfId="19802"/>
    <cellStyle name="常规 2 4 4 6 3" xfId="19803"/>
    <cellStyle name="常规 2 4 4 7" xfId="19804"/>
    <cellStyle name="常规 2 4 4 7 2 2" xfId="19805"/>
    <cellStyle name="常规 2 4 4 7 3" xfId="19806"/>
    <cellStyle name="常规 2 4 4 8" xfId="19807"/>
    <cellStyle name="常规 2 4 4 8 2 2" xfId="19808"/>
    <cellStyle name="常规 2 4 4 8 3" xfId="19809"/>
    <cellStyle name="常规 6 4 3 2 4 4 2 2" xfId="19810"/>
    <cellStyle name="常规 2 4 4 9" xfId="19811"/>
    <cellStyle name="常规 2 4 4 9 2" xfId="19812"/>
    <cellStyle name="常规 21 2 5 5" xfId="19813"/>
    <cellStyle name="常规 2 4 4 9 2 2" xfId="19814"/>
    <cellStyle name="常规 2 4 4 9 3" xfId="19815"/>
    <cellStyle name="常规 2 4 5" xfId="19816"/>
    <cellStyle name="常规 6 2 4 2 2 2 3" xfId="19817"/>
    <cellStyle name="常规 4 2 2 2 2 6 3" xfId="19818"/>
    <cellStyle name="常规 2 4 5 2" xfId="19819"/>
    <cellStyle name="常规 4 16 2" xfId="19820"/>
    <cellStyle name="常规 2 4 5 2 2 2" xfId="19821"/>
    <cellStyle name="常规 2 4 5 2 2 2 2" xfId="19822"/>
    <cellStyle name="常规 2 4 5 2 2 2 3" xfId="19823"/>
    <cellStyle name="常规 2 4 5 2 2 3" xfId="19824"/>
    <cellStyle name="常规 4 17" xfId="19825"/>
    <cellStyle name="常规 4 22" xfId="19826"/>
    <cellStyle name="常规 2 4 5 2 3" xfId="19827"/>
    <cellStyle name="常规 4 17 2" xfId="19828"/>
    <cellStyle name="常规 2 4 5 2 3 2" xfId="19829"/>
    <cellStyle name="常规 2 4 5 2 3 2 2" xfId="19830"/>
    <cellStyle name="常规 2 4 5 2 3 2 3" xfId="19831"/>
    <cellStyle name="常规 2 4 5 2 3 3" xfId="19832"/>
    <cellStyle name="常规 4 18" xfId="19833"/>
    <cellStyle name="常规 2 4 5 2 4" xfId="19834"/>
    <cellStyle name="常规 4 18 2" xfId="19835"/>
    <cellStyle name="常规 2 4 5 2 4 2" xfId="19836"/>
    <cellStyle name="常规 7 10 2 3" xfId="19837"/>
    <cellStyle name="常规 2 4 5 2 4 2 2" xfId="19838"/>
    <cellStyle name="常规 2 4 5 2 4 2 3" xfId="19839"/>
    <cellStyle name="常规 2 4 5 2 4 3" xfId="19840"/>
    <cellStyle name="常规 4 19" xfId="19841"/>
    <cellStyle name="常规 2 4 5 2 5" xfId="19842"/>
    <cellStyle name="常规 4 19 2" xfId="19843"/>
    <cellStyle name="常规 2 4 5 2 5 2" xfId="19844"/>
    <cellStyle name="常规 7 11 2 3" xfId="19845"/>
    <cellStyle name="常规 4 2 2 3 3" xfId="19846"/>
    <cellStyle name="常规 2 4 5 2 5 2 2" xfId="19847"/>
    <cellStyle name="常规 4 2 2 3 4" xfId="19848"/>
    <cellStyle name="常规 2 4 5 2 5 2 3" xfId="19849"/>
    <cellStyle name="常规 2 4 5 2 5 3" xfId="19850"/>
    <cellStyle name="强调文字颜色 4 2 2 5 5" xfId="19851"/>
    <cellStyle name="常规 35 5 2" xfId="19852"/>
    <cellStyle name="常规 40 5 2" xfId="19853"/>
    <cellStyle name="常规 2 4 5 2 6" xfId="19854"/>
    <cellStyle name="强调文字颜色 4 2 2 5 5 2" xfId="19855"/>
    <cellStyle name="常规 35 5 2 2" xfId="19856"/>
    <cellStyle name="常规 40 5 2 2" xfId="19857"/>
    <cellStyle name="常规 2 4 5 2 6 2" xfId="19858"/>
    <cellStyle name="常规 2 4 5 2 6 3" xfId="19859"/>
    <cellStyle name="强调文字颜色 4 2 2 5 6" xfId="19860"/>
    <cellStyle name="常规 35 5 3" xfId="19861"/>
    <cellStyle name="常规 40 5 3" xfId="19862"/>
    <cellStyle name="常规 2 4 5 2 7" xfId="19863"/>
    <cellStyle name="常规 2 4 5 3" xfId="19864"/>
    <cellStyle name="常规 2 4 5 3 2" xfId="19865"/>
    <cellStyle name="常规 2 4 5 3 2 2" xfId="19866"/>
    <cellStyle name="常规 2 4 5 3 2 2 2" xfId="19867"/>
    <cellStyle name="常规 3 2 2 4 2 2 4 2" xfId="19868"/>
    <cellStyle name="常规 2 4 5 3 2 2 3" xfId="19869"/>
    <cellStyle name="常规 2 4 5 3 2 3" xfId="19870"/>
    <cellStyle name="常规 2 4 5 3 3" xfId="19871"/>
    <cellStyle name="常规 3 2 2 4 2 3 4 2" xfId="19872"/>
    <cellStyle name="常规 2 4 5 3 3 2 3" xfId="19873"/>
    <cellStyle name="常规 56 2 3 2 2 2" xfId="19874"/>
    <cellStyle name="常规 2 4 5 3 4" xfId="19875"/>
    <cellStyle name="常规 2 4 5 3 4 2" xfId="19876"/>
    <cellStyle name="常规 2 4 5 3 4 2 2" xfId="19877"/>
    <cellStyle name="常规 7 6 2 2 4 2" xfId="19878"/>
    <cellStyle name="常规 2 4 5 3 4 2 3" xfId="19879"/>
    <cellStyle name="常规 2 4 5 3 5 2" xfId="19880"/>
    <cellStyle name="常规 2 4 5 3 5 3" xfId="19881"/>
    <cellStyle name="常规 35 6 2" xfId="19882"/>
    <cellStyle name="常规 40 6 2" xfId="19883"/>
    <cellStyle name="常规 3 2 3 3 5 2 2" xfId="19884"/>
    <cellStyle name="常规 22 4 2 6 2 2" xfId="19885"/>
    <cellStyle name="常规 2 4 5 3 6" xfId="19886"/>
    <cellStyle name="常规 2 4 5 4" xfId="19887"/>
    <cellStyle name="常规 2 4 5 4 2" xfId="19888"/>
    <cellStyle name="常规 2 4 5 4 3" xfId="19889"/>
    <cellStyle name="常规 6 4 4 4 2 2 2" xfId="19890"/>
    <cellStyle name="常规 2 4 5 5" xfId="19891"/>
    <cellStyle name="常规 2 4 5 5 2" xfId="19892"/>
    <cellStyle name="常规 2 4 5 5 2 2" xfId="19893"/>
    <cellStyle name="常规 2 4 5 5 2 3" xfId="19894"/>
    <cellStyle name="常规 2 4 5 5 3" xfId="19895"/>
    <cellStyle name="常规 2 4 5 6" xfId="19896"/>
    <cellStyle name="常规 2 4 5 6 2" xfId="19897"/>
    <cellStyle name="常规 2 4 5 6 2 2" xfId="19898"/>
    <cellStyle name="常规 2 4 5 6 2 3" xfId="19899"/>
    <cellStyle name="强调文字颜色 4 2 2 9 2" xfId="19900"/>
    <cellStyle name="常规 3 2 2 10 2 2" xfId="19901"/>
    <cellStyle name="常规 2 4 5 6 3" xfId="19902"/>
    <cellStyle name="常规 2 4 5 7" xfId="19903"/>
    <cellStyle name="常规 2 4 5 7 2" xfId="19904"/>
    <cellStyle name="常规 2 4 5 7 3" xfId="19905"/>
    <cellStyle name="常规 2 4 5 8" xfId="19906"/>
    <cellStyle name="常规 2 5 2 2 7 2" xfId="19907"/>
    <cellStyle name="常规 2 4 6" xfId="19908"/>
    <cellStyle name="常规 6 2 4 2 2 3 3" xfId="19909"/>
    <cellStyle name="常规 2 4 6 2" xfId="19910"/>
    <cellStyle name="常规 2 4 6 2 2 2" xfId="19911"/>
    <cellStyle name="常规 4 6 2 3 2 2" xfId="19912"/>
    <cellStyle name="常规 2 4 6 2 2 3" xfId="19913"/>
    <cellStyle name="常规 2 4 6 2 3" xfId="19914"/>
    <cellStyle name="常规 2 4 6 3" xfId="19915"/>
    <cellStyle name="常规 2 4 6 3 2 2" xfId="19916"/>
    <cellStyle name="常规 4 6 2 4 2 2" xfId="19917"/>
    <cellStyle name="常规 2 4 6 3 2 3" xfId="19918"/>
    <cellStyle name="常规 2 4 6 3 3" xfId="19919"/>
    <cellStyle name="常规 2 4 6 4" xfId="19920"/>
    <cellStyle name="常规 2 4 6 4 2" xfId="19921"/>
    <cellStyle name="常规 2 4 6 4 2 2" xfId="19922"/>
    <cellStyle name="常规 4 6 2 5 2 2" xfId="19923"/>
    <cellStyle name="常规 2 4 6 4 2 3" xfId="19924"/>
    <cellStyle name="常规 2 4 6 4 3" xfId="19925"/>
    <cellStyle name="常规 2 4 6 5" xfId="19926"/>
    <cellStyle name="常规 2 4 6 5 2" xfId="19927"/>
    <cellStyle name="常规 2 4 6 5 2 2" xfId="19928"/>
    <cellStyle name="常规 4 6 2 6 2 2" xfId="19929"/>
    <cellStyle name="常规 2 4 6 5 2 3" xfId="19930"/>
    <cellStyle name="常规 2 4 6 5 3" xfId="19931"/>
    <cellStyle name="常规 2 4 6 6" xfId="19932"/>
    <cellStyle name="常规 2 4 6 6 2" xfId="19933"/>
    <cellStyle name="常规 2 4 6 6 3" xfId="19934"/>
    <cellStyle name="常规 6 5 2 3 3 4 2 2" xfId="19935"/>
    <cellStyle name="常规 2 4 6 7" xfId="19936"/>
    <cellStyle name="常规 2 5 2 2 7 3" xfId="19937"/>
    <cellStyle name="常规 2 4 7" xfId="19938"/>
    <cellStyle name="常规 4 6 3 3 2 2" xfId="19939"/>
    <cellStyle name="常规 2 4 7 2 2 3" xfId="19940"/>
    <cellStyle name="常规 2 4 7 2 3" xfId="19941"/>
    <cellStyle name="常规 2 4 7 3 2 2" xfId="19942"/>
    <cellStyle name="常规 2 4 7 3 2 3" xfId="19943"/>
    <cellStyle name="常规 2 4 7 3 3" xfId="19944"/>
    <cellStyle name="常规 2 4 7 4 2 2" xfId="19945"/>
    <cellStyle name="常规 2 4 7 4 2 3" xfId="19946"/>
    <cellStyle name="常规 2 4 7 4 3" xfId="19947"/>
    <cellStyle name="常规 2 4 7 5" xfId="19948"/>
    <cellStyle name="常规 2 4 7 5 2" xfId="19949"/>
    <cellStyle name="常规 2 4 7 5 2 2" xfId="19950"/>
    <cellStyle name="常规 2 4 7 5 2 3" xfId="19951"/>
    <cellStyle name="常规 2 4 7 5 3" xfId="19952"/>
    <cellStyle name="常规 6 7 6 4 2 2" xfId="19953"/>
    <cellStyle name="常规 2 4 7 6" xfId="19954"/>
    <cellStyle name="常规 2 4 7 6 2" xfId="19955"/>
    <cellStyle name="常规 2 4 7 6 3" xfId="19956"/>
    <cellStyle name="常规 2 4 7 7" xfId="19957"/>
    <cellStyle name="常规 2 4 9" xfId="19958"/>
    <cellStyle name="常规 2 4 9 2" xfId="19959"/>
    <cellStyle name="常规 2 4 9 2 3" xfId="19960"/>
    <cellStyle name="常规 2 4 9 3" xfId="19961"/>
    <cellStyle name="常规 6 10 4 3 3 2" xfId="19962"/>
    <cellStyle name="常规 2 5" xfId="19963"/>
    <cellStyle name="常规 2 5 10" xfId="19964"/>
    <cellStyle name="常规 6 9 3 4 4" xfId="19965"/>
    <cellStyle name="常规 4 2 3 3 3 3" xfId="19966"/>
    <cellStyle name="常规 2 5 10 2" xfId="19967"/>
    <cellStyle name="常规 6 9 3 4 5" xfId="19968"/>
    <cellStyle name="常规 4 2 3 3 3 4" xfId="19969"/>
    <cellStyle name="常规 2 5 10 3" xfId="19970"/>
    <cellStyle name="常规 2 5 11" xfId="19971"/>
    <cellStyle name="常规 6 10 4 3 3 2 2" xfId="19972"/>
    <cellStyle name="常规 2 5 2" xfId="19973"/>
    <cellStyle name="常规 6 8 2 4 4 3" xfId="19974"/>
    <cellStyle name="常规 4 2 2 2 3 3 3" xfId="19975"/>
    <cellStyle name="常规 2 5 2 2" xfId="19976"/>
    <cellStyle name="常规 2 5 2 2 2" xfId="19977"/>
    <cellStyle name="常规 3 9 2 6 3" xfId="19978"/>
    <cellStyle name="常规 2 5 2 2 2 2" xfId="19979"/>
    <cellStyle name="常规 2 5 2 2 2 2 2" xfId="19980"/>
    <cellStyle name="常规 5 8 3 3" xfId="19981"/>
    <cellStyle name="常规 2 5 2 2 2 2 2 2" xfId="19982"/>
    <cellStyle name="常规 2 5 2 2 2 2 2 3" xfId="19983"/>
    <cellStyle name="常规 5 2 2 6 3 2" xfId="19984"/>
    <cellStyle name="常规 2 5 2 2 2 2 3" xfId="19985"/>
    <cellStyle name="常规 27 3 2 3 3 2 2" xfId="19986"/>
    <cellStyle name="常规 2 5 2 2 2 3" xfId="19987"/>
    <cellStyle name="常规 2 5 2 2 2 3 2" xfId="19988"/>
    <cellStyle name="常规 5 9 3 3" xfId="19989"/>
    <cellStyle name="常规 2 5 2 2 2 3 2 2" xfId="19990"/>
    <cellStyle name="常规 2 5 2 2 2 3 2 3" xfId="19991"/>
    <cellStyle name="常规 2 5 2 2 2 3 3" xfId="19992"/>
    <cellStyle name="常规 6 5 3 4 3 2 2" xfId="19993"/>
    <cellStyle name="常规 2 5 2 2 2 4" xfId="19994"/>
    <cellStyle name="常规 6 5 3 4 3 2 2 2" xfId="19995"/>
    <cellStyle name="常规 2 5 2 2 2 4 2" xfId="19996"/>
    <cellStyle name="常规 6 2 2 2 9" xfId="19997"/>
    <cellStyle name="常规 2 5 2 2 2 4 2 2" xfId="19998"/>
    <cellStyle name="常规 2 5 2 2 2 4 2 3" xfId="19999"/>
    <cellStyle name="常规 2 5 2 2 2 4 3" xfId="20000"/>
    <cellStyle name="常规 6 5 3 4 3 2 3" xfId="20001"/>
    <cellStyle name="常规 2 5 2 2 2 5" xfId="20002"/>
    <cellStyle name="常规 2 5 2 2 2 5 2" xfId="20003"/>
    <cellStyle name="常规 6 2 3 2 9" xfId="20004"/>
    <cellStyle name="常规 2 5 2 2 2 5 2 2" xfId="20005"/>
    <cellStyle name="常规 2 5 2 2 2 5 2 3" xfId="20006"/>
    <cellStyle name="常规 3 2 5 7 2 2" xfId="20007"/>
    <cellStyle name="常规 2 5 2 2 2 5 3" xfId="20008"/>
    <cellStyle name="常规 4 5 4 2 2 2" xfId="20009"/>
    <cellStyle name="常规 2 5 2 2 2 6" xfId="20010"/>
    <cellStyle name="常规 2 5 2 2 2 6 2" xfId="20011"/>
    <cellStyle name="常规 2 5 2 2 2 6 3" xfId="20012"/>
    <cellStyle name="常规 2 5 2 2 2 7" xfId="20013"/>
    <cellStyle name="常规 2 5 2 2 3" xfId="20014"/>
    <cellStyle name="常规 3 9 2 7 3" xfId="20015"/>
    <cellStyle name="常规 2 5 2 2 3 2" xfId="20016"/>
    <cellStyle name="常规 2 5 2 2 3 2 2" xfId="20017"/>
    <cellStyle name="常规 6 8 3 3" xfId="20018"/>
    <cellStyle name="常规 2 5 2 2 3 2 2 2" xfId="20019"/>
    <cellStyle name="常规 6 8 3 4" xfId="20020"/>
    <cellStyle name="常规 2 5 2 2 3 2 2 3" xfId="20021"/>
    <cellStyle name="常规 2 5 2 2 3 2 3" xfId="20022"/>
    <cellStyle name="常规 2 5 2 2 3 3" xfId="20023"/>
    <cellStyle name="常规 2 5 2 2 3 3 2" xfId="20024"/>
    <cellStyle name="常规 6 9 3 3" xfId="20025"/>
    <cellStyle name="常规 2 5 2 2 3 3 2 2" xfId="20026"/>
    <cellStyle name="常规 6 9 3 4" xfId="20027"/>
    <cellStyle name="常规 2 5 2 2 3 3 2 3" xfId="20028"/>
    <cellStyle name="常规 2 5 2 2 3 3 3" xfId="20029"/>
    <cellStyle name="常规 6 5 3 4 3 3 2" xfId="20030"/>
    <cellStyle name="常规 2 5 2 2 3 4" xfId="20031"/>
    <cellStyle name="常规 6 5 3 4 3 3 2 2" xfId="20032"/>
    <cellStyle name="常规 2 5 2 2 3 4 2" xfId="20033"/>
    <cellStyle name="常规 6 3 2 2 9" xfId="20034"/>
    <cellStyle name="常规 2 5 2 2 3 4 2 2" xfId="20035"/>
    <cellStyle name="常规 2 5 2 2 3 4 2 3" xfId="20036"/>
    <cellStyle name="常规 2 5 2 2 3 4 3" xfId="20037"/>
    <cellStyle name="常规 6 5 3 4 3 3 3" xfId="20038"/>
    <cellStyle name="常规 2 5 2 2 3 5" xfId="20039"/>
    <cellStyle name="常规 2 5 2 2 3 5 2" xfId="20040"/>
    <cellStyle name="常规 2 5 2 2 3 5 3" xfId="20041"/>
    <cellStyle name="常规 2 5 2 2 3 6" xfId="20042"/>
    <cellStyle name="常规 2 5 2 2 4" xfId="20043"/>
    <cellStyle name="常规 3 9 2 8 3" xfId="20044"/>
    <cellStyle name="常规 2 5 2 2 4 2" xfId="20045"/>
    <cellStyle name="常规 2 5 2 2 4 2 2" xfId="20046"/>
    <cellStyle name="常规 2 5 2 2 4 2 3" xfId="20047"/>
    <cellStyle name="常规 2 5 2 2 4 3" xfId="20048"/>
    <cellStyle name="常规 2 5 2 2 5" xfId="20049"/>
    <cellStyle name="常规 2 5 2 2 6" xfId="20050"/>
    <cellStyle name="常规 2 5 2 2 7" xfId="20051"/>
    <cellStyle name="常规 2 5 2 2 8" xfId="20052"/>
    <cellStyle name="常规 2 5 2 3" xfId="20053"/>
    <cellStyle name="常规 2 5 2 3 2" xfId="20054"/>
    <cellStyle name="常规 3 9 3 6 3" xfId="20055"/>
    <cellStyle name="常规 2 5 2 3 2 2" xfId="20056"/>
    <cellStyle name="常规 2 5 2 3 2 2 2" xfId="20057"/>
    <cellStyle name="常规 27 3 2 3 4 2 2" xfId="20058"/>
    <cellStyle name="常规 2 5 2 3 2 3" xfId="20059"/>
    <cellStyle name="常规 2 5 2 3 3" xfId="20060"/>
    <cellStyle name="常规 2 5 2 3 3 2" xfId="20061"/>
    <cellStyle name="常规 2 5 2 3 3 2 2" xfId="20062"/>
    <cellStyle name="常规 2 5 2 3 3 3" xfId="20063"/>
    <cellStyle name="常规 2 5 2 3 4" xfId="20064"/>
    <cellStyle name="常规 2 5 2 3 4 2" xfId="20065"/>
    <cellStyle name="常规 2 5 2 3 4 2 2" xfId="20066"/>
    <cellStyle name="常规 2 5 2 3 5" xfId="20067"/>
    <cellStyle name="常规 3 2 6" xfId="20068"/>
    <cellStyle name="常规 2 5 2 3 5 2" xfId="20069"/>
    <cellStyle name="常规 3 2 6 2" xfId="20070"/>
    <cellStyle name="常规 2 5 2 3 5 2 2" xfId="20071"/>
    <cellStyle name="常规 4 7 5 2 2" xfId="20072"/>
    <cellStyle name="常规 3 2 7" xfId="20073"/>
    <cellStyle name="常规 2 5 2 3 5 3" xfId="20074"/>
    <cellStyle name="常规 3 3 6" xfId="20075"/>
    <cellStyle name="常规 3 2 3 4 2 2 2 2" xfId="20076"/>
    <cellStyle name="常规 2 5 2 3 6 2" xfId="20077"/>
    <cellStyle name="常规 3 3 7" xfId="20078"/>
    <cellStyle name="常规 2 5 2 3 6 3" xfId="20079"/>
    <cellStyle name="常规 3 2 3 4 2 2 3" xfId="20080"/>
    <cellStyle name="常规 2 5 2 3 7" xfId="20081"/>
    <cellStyle name="常规 2 5 2 4" xfId="20082"/>
    <cellStyle name="常规 2 5 2 4 2" xfId="20083"/>
    <cellStyle name="常规 3 9 4 6 3" xfId="20084"/>
    <cellStyle name="常规 2 5 2 4 2 2" xfId="20085"/>
    <cellStyle name="常规 2 5 2 4 2 3" xfId="20086"/>
    <cellStyle name="常规 2 5 2 4 3 2" xfId="20087"/>
    <cellStyle name="常规 2 5 2 4 3 2 2" xfId="20088"/>
    <cellStyle name="常规 6 19" xfId="20089"/>
    <cellStyle name="常规 3 3 2 2 2 3 2 3" xfId="20090"/>
    <cellStyle name="常规 3 2 7 5 3" xfId="20091"/>
    <cellStyle name="常规 2 5 2 4 3 3" xfId="20092"/>
    <cellStyle name="常规 2 5 2 4 4" xfId="20093"/>
    <cellStyle name="常规 6 2 2 2 9 2 2" xfId="20094"/>
    <cellStyle name="常规 2 5 2 4 4 2" xfId="20095"/>
    <cellStyle name="常规 3 2 8 5 3" xfId="20096"/>
    <cellStyle name="常规 2 5 2 4 4 2 2" xfId="20097"/>
    <cellStyle name="常规 8 3 3 2 4 2" xfId="20098"/>
    <cellStyle name="常规 2 5 2 4 4 2 3" xfId="20099"/>
    <cellStyle name="常规 2 5 2 4 5" xfId="20100"/>
    <cellStyle name="常规 4 2 6" xfId="20101"/>
    <cellStyle name="常规 2 5 2 4 5 2" xfId="20102"/>
    <cellStyle name="常规 4 7 6 2 2" xfId="20103"/>
    <cellStyle name="常规 4 2 7" xfId="20104"/>
    <cellStyle name="常规 2 5 2 4 5 3" xfId="20105"/>
    <cellStyle name="常规 3 2 3 4 2 3 2" xfId="20106"/>
    <cellStyle name="常规 2 5 2 4 6" xfId="20107"/>
    <cellStyle name="常规 3 2 3 4 2 3 3" xfId="20108"/>
    <cellStyle name="常规 2 5 2 4 7" xfId="20109"/>
    <cellStyle name="常规 2 5 2 5 2" xfId="20110"/>
    <cellStyle name="常规 3 9 5 6 3" xfId="20111"/>
    <cellStyle name="常规 2 5 2 5 2 2" xfId="20112"/>
    <cellStyle name="常规 2 5 2 5 2 3" xfId="20113"/>
    <cellStyle name="常规 2 5 2 5 3" xfId="20114"/>
    <cellStyle name="常规 2 5 2 6" xfId="20115"/>
    <cellStyle name="常规 2 5 2 6 2" xfId="20116"/>
    <cellStyle name="常规 2 5 2 6 2 2" xfId="20117"/>
    <cellStyle name="常规 2 5 2 6 3" xfId="20118"/>
    <cellStyle name="常规 2 5 2 7" xfId="20119"/>
    <cellStyle name="常规 2 5 2 7 2" xfId="20120"/>
    <cellStyle name="常规 2 5 2 7 2 2" xfId="20121"/>
    <cellStyle name="常规 2 5 2 7 2 3" xfId="20122"/>
    <cellStyle name="常规 2 5 2 7 3" xfId="20123"/>
    <cellStyle name="常规 2 5 2 8" xfId="20124"/>
    <cellStyle name="常规 3 3 4 4 2 3" xfId="20125"/>
    <cellStyle name="常规 2 5 2 8 2" xfId="20126"/>
    <cellStyle name="常规 2 5 2 8 3" xfId="20127"/>
    <cellStyle name="常规 2 5 2 9" xfId="20128"/>
    <cellStyle name="常规 2 5 3" xfId="20129"/>
    <cellStyle name="常规 6 3 2 2 3 3 2 2" xfId="20130"/>
    <cellStyle name="常规 2 5 3 10" xfId="20131"/>
    <cellStyle name="常规 6 3 2 2 3 3 2 2 2" xfId="20132"/>
    <cellStyle name="常规 2 5 3 10 2" xfId="20133"/>
    <cellStyle name="常规 6 3 2 2 3 3 2 3" xfId="20134"/>
    <cellStyle name="常规 2 5 3 11" xfId="20135"/>
    <cellStyle name="常规 4 2 2 2 3 4 3" xfId="20136"/>
    <cellStyle name="常规 2 5 3 2" xfId="20137"/>
    <cellStyle name="常规 2 5 3 2 10" xfId="20138"/>
    <cellStyle name="常规 2 5 3 2 2" xfId="20139"/>
    <cellStyle name="常规 2 5 3 2 2 2" xfId="20140"/>
    <cellStyle name="常规 2 5 3 2 2 2 2" xfId="20141"/>
    <cellStyle name="常规 2 5 3 2 2 2 2 2" xfId="20142"/>
    <cellStyle name="常规 2 5 3 2 2 2 3" xfId="20143"/>
    <cellStyle name="常规 2 5 3 2 2 3" xfId="20144"/>
    <cellStyle name="常规 2 5 3 2 2 3 2" xfId="20145"/>
    <cellStyle name="常规 2 5 3 2 2 3 2 2" xfId="20146"/>
    <cellStyle name="常规 2 5 3 2 2 3 3" xfId="20147"/>
    <cellStyle name="常规 6 5 3 5 3 2 2" xfId="20148"/>
    <cellStyle name="常规 2 5 3 2 2 4" xfId="20149"/>
    <cellStyle name="常规 2 5 3 2 2 4 2" xfId="20150"/>
    <cellStyle name="常规 2 5 3 2 2 4 2 2" xfId="20151"/>
    <cellStyle name="常规 2 5 3 2 2 4 3" xfId="20152"/>
    <cellStyle name="常规 2 5 3 2 2 5" xfId="20153"/>
    <cellStyle name="常规 2 5 3 2 2 5 2" xfId="20154"/>
    <cellStyle name="常规 2 5 3 2 2 5 2 2" xfId="20155"/>
    <cellStyle name="常规 2 5 3 2 2 5 3" xfId="20156"/>
    <cellStyle name="常规 2 5 3 2 3" xfId="20157"/>
    <cellStyle name="常规 2 5 3 2 3 2" xfId="20158"/>
    <cellStyle name="常规 2 5 3 2 3 2 2" xfId="20159"/>
    <cellStyle name="常规 2 5 3 2 3 2 2 2" xfId="20160"/>
    <cellStyle name="常规 2 5 3 2 3 2 3" xfId="20161"/>
    <cellStyle name="常规 2 5 3 2 3 3" xfId="20162"/>
    <cellStyle name="常规 2 5 3 2 3 3 2" xfId="20163"/>
    <cellStyle name="常规 2 5 3 2 3 3 2 2" xfId="20164"/>
    <cellStyle name="常规 2 5 3 2 3 3 3" xfId="20165"/>
    <cellStyle name="常规 2 5 3 2 3 4" xfId="20166"/>
    <cellStyle name="常规 2 5 3 2 3 4 2" xfId="20167"/>
    <cellStyle name="常规 2 5 3 2 3 4 2 2" xfId="20168"/>
    <cellStyle name="常规 2 5 3 2 3 4 3" xfId="20169"/>
    <cellStyle name="常规 2 5 3 2 3 5" xfId="20170"/>
    <cellStyle name="常规 2 5 3 2 3 5 2" xfId="20171"/>
    <cellStyle name="常规 2 5 3 2 4" xfId="20172"/>
    <cellStyle name="常规 2 5 3 2 4 2" xfId="20173"/>
    <cellStyle name="常规 2 5 3 2 4 2 2" xfId="20174"/>
    <cellStyle name="常规 2 5 3 2 4 2 2 2" xfId="20175"/>
    <cellStyle name="常规 2 5 3 2 4 2 3" xfId="20176"/>
    <cellStyle name="常规 2 5 3 2 4 3" xfId="20177"/>
    <cellStyle name="常规 2 5 3 2 4 3 2" xfId="20178"/>
    <cellStyle name="常规 2 5 3 2 4 3 2 2" xfId="20179"/>
    <cellStyle name="常规 2 5 3 2 4 3 3" xfId="20180"/>
    <cellStyle name="常规 2 5 3 2 4 4" xfId="20181"/>
    <cellStyle name="常规 2 5 3 2 4 4 2" xfId="20182"/>
    <cellStyle name="常规 2 5 3 2 4 4 2 2" xfId="20183"/>
    <cellStyle name="常规 2 5 3 2 4 4 3" xfId="20184"/>
    <cellStyle name="常规 2 5 3 2 4 5" xfId="20185"/>
    <cellStyle name="常规 2 5 3 2 4 5 2" xfId="20186"/>
    <cellStyle name="常规 2 5 3 2 5" xfId="20187"/>
    <cellStyle name="常规 6 2 5 2 4" xfId="20188"/>
    <cellStyle name="常规 2 5 3 2 5 2" xfId="20189"/>
    <cellStyle name="常规 6 2 5 2 4 2" xfId="20190"/>
    <cellStyle name="常规 4 2 3 2 4 6" xfId="20191"/>
    <cellStyle name="常规 2 5 3 2 5 2 2" xfId="20192"/>
    <cellStyle name="常规 6 2 5 2 5" xfId="20193"/>
    <cellStyle name="常规 4 8 4 2 2" xfId="20194"/>
    <cellStyle name="常规 2 5 3 2 5 3" xfId="20195"/>
    <cellStyle name="常规 2 5 3 2 6" xfId="20196"/>
    <cellStyle name="常规 2 5 3 2 7" xfId="20197"/>
    <cellStyle name="常规 2 5 3 2 8" xfId="20198"/>
    <cellStyle name="常规 2 5 3 2 9" xfId="20199"/>
    <cellStyle name="常规 5 3 3 3 3 2 2" xfId="20200"/>
    <cellStyle name="常规 2 5 3 3" xfId="20201"/>
    <cellStyle name="常规 2 5 3 3 2" xfId="20202"/>
    <cellStyle name="常规 2 5 3 3 3" xfId="20203"/>
    <cellStyle name="常规 2 5 3 3 3 2" xfId="20204"/>
    <cellStyle name="常规 6 9 2 2 2 4 3" xfId="20205"/>
    <cellStyle name="常规 2 5 3 3 3 2 2" xfId="20206"/>
    <cellStyle name="常规 2 5 3 3 3 3" xfId="20207"/>
    <cellStyle name="常规 2 5 3 3 4" xfId="20208"/>
    <cellStyle name="常规 2 5 3 3 4 2" xfId="20209"/>
    <cellStyle name="常规 2 5 3 3 4 2 2" xfId="20210"/>
    <cellStyle name="常规 2 5 3 3 5" xfId="20211"/>
    <cellStyle name="常规 6 2 6 2 4" xfId="20212"/>
    <cellStyle name="常规 2 5 3 3 5 2" xfId="20213"/>
    <cellStyle name="常规 6 2 6 2 4 2" xfId="20214"/>
    <cellStyle name="常规 2 5 3 3 5 2 2" xfId="20215"/>
    <cellStyle name="常规 6 2 6 2 5" xfId="20216"/>
    <cellStyle name="常规 2 5 3 3 5 3" xfId="20217"/>
    <cellStyle name="常规 2 5 3 4" xfId="20218"/>
    <cellStyle name="常规 2 5 3 4 2" xfId="20219"/>
    <cellStyle name="常规 2 5 3 4 2 2" xfId="20220"/>
    <cellStyle name="常规 2 5 3 4 2 3" xfId="20221"/>
    <cellStyle name="常规 2 5 3 4 3 2" xfId="20222"/>
    <cellStyle name="常规 4 2 7 5 3" xfId="20223"/>
    <cellStyle name="常规 3 3 2 3 2 3 2 3" xfId="20224"/>
    <cellStyle name="常规 2 5 3 4 3 2 2" xfId="20225"/>
    <cellStyle name="常规 2 5 3 4 3 3" xfId="20226"/>
    <cellStyle name="常规 2 5 3 4 4" xfId="20227"/>
    <cellStyle name="常规 2 5 3 4 4 2" xfId="20228"/>
    <cellStyle name="常规 4 2 8 5 3" xfId="20229"/>
    <cellStyle name="常规 4 2 3 2 2 2 4 3" xfId="20230"/>
    <cellStyle name="常规 2 5 3 4 4 2 2" xfId="20231"/>
    <cellStyle name="常规 2 5 3 4 5" xfId="20232"/>
    <cellStyle name="常规 2 5 3 4 5 2" xfId="20233"/>
    <cellStyle name="常规 4 2 3 2 2 3 4 3" xfId="20234"/>
    <cellStyle name="常规 2 5 3 4 5 2 2" xfId="20235"/>
    <cellStyle name="常规 2 5 3 4 5 3" xfId="20236"/>
    <cellStyle name="常规 3 2 3 4 3 3 2" xfId="20237"/>
    <cellStyle name="常规 2 5 3 4 6" xfId="20238"/>
    <cellStyle name="常规 3 2 3 4 3 3 3" xfId="20239"/>
    <cellStyle name="常规 2 5 3 4 7" xfId="20240"/>
    <cellStyle name="常规 2 5 3 4 8" xfId="20241"/>
    <cellStyle name="常规 2 5 3 5 2" xfId="20242"/>
    <cellStyle name="常规 2 5 3 5 2 2" xfId="20243"/>
    <cellStyle name="常规 2 5 3 5 2 3" xfId="20244"/>
    <cellStyle name="常规 2 5 3 5 3" xfId="20245"/>
    <cellStyle name="常规 2 5 3 5 3 2" xfId="20246"/>
    <cellStyle name="常规 2 5 3 5 3 2 2" xfId="20247"/>
    <cellStyle name="常规 2 5 3 5 3 3" xfId="20248"/>
    <cellStyle name="常规 2 5 3 5 4" xfId="20249"/>
    <cellStyle name="常规 2 5 3 5 4 2" xfId="20250"/>
    <cellStyle name="常规 6 4 2 2 4 5" xfId="20251"/>
    <cellStyle name="常规 21 2 11" xfId="20252"/>
    <cellStyle name="常规 2 5 3 5 4 2 2" xfId="20253"/>
    <cellStyle name="常规 2 5 3 5 5 2" xfId="20254"/>
    <cellStyle name="常规 3 2 3 4 3 4 2" xfId="20255"/>
    <cellStyle name="常规 8 6 3 2 2" xfId="20256"/>
    <cellStyle name="常规 2 5 3 5 6" xfId="20257"/>
    <cellStyle name="常规 2 5 3 6" xfId="20258"/>
    <cellStyle name="常规 2 5 3 6 2" xfId="20259"/>
    <cellStyle name="常规 2 5 3 6 2 2" xfId="20260"/>
    <cellStyle name="常规 2 5 3 6 3" xfId="20261"/>
    <cellStyle name="常规 2 5 3 7" xfId="20262"/>
    <cellStyle name="常规 2 5 3 7 2" xfId="20263"/>
    <cellStyle name="常规 2 5 3 7 2 2" xfId="20264"/>
    <cellStyle name="常规 2 5 3 7 3" xfId="20265"/>
    <cellStyle name="常规 2 5 3 8" xfId="20266"/>
    <cellStyle name="常规 2 5 3 8 2" xfId="20267"/>
    <cellStyle name="常规 2 5 3 8 2 2" xfId="20268"/>
    <cellStyle name="常规 2 5 3 8 3" xfId="20269"/>
    <cellStyle name="常规 2 5 3 9" xfId="20270"/>
    <cellStyle name="常规 2 5 3 9 2" xfId="20271"/>
    <cellStyle name="常规 2 5 3 9 2 2" xfId="20272"/>
    <cellStyle name="常规 2 5 3 9 3" xfId="20273"/>
    <cellStyle name="常规 2 5 4" xfId="20274"/>
    <cellStyle name="常规 4 2 2 2 3 5 3" xfId="20275"/>
    <cellStyle name="常规 2 5 4 2" xfId="20276"/>
    <cellStyle name="常规 2 5 4 2 2 2" xfId="20277"/>
    <cellStyle name="常规 2 5 4 2 2 2 2" xfId="20278"/>
    <cellStyle name="常规 2 5 4 2 2 2 3" xfId="20279"/>
    <cellStyle name="常规 2 5 4 2 2 3" xfId="20280"/>
    <cellStyle name="常规 2 5 4 2 3" xfId="20281"/>
    <cellStyle name="常规 2 5 4 2 3 2" xfId="20282"/>
    <cellStyle name="常规 2 5 4 2 3 3" xfId="20283"/>
    <cellStyle name="常规 2 5 4 2 4" xfId="20284"/>
    <cellStyle name="常规 2 5 4 2 4 2" xfId="20285"/>
    <cellStyle name="常规 2 5 4 2 4 2 2" xfId="20286"/>
    <cellStyle name="常规 2 5 4 2 4 2 3" xfId="20287"/>
    <cellStyle name="常规 2 5 4 2 4 3" xfId="20288"/>
    <cellStyle name="常规 4 3 2 2 5 2" xfId="20289"/>
    <cellStyle name="常规 2 5 4 2 5" xfId="20290"/>
    <cellStyle name="常规 6 3 5 2 4" xfId="20291"/>
    <cellStyle name="常规 4 3 2 2 5 2 2" xfId="20292"/>
    <cellStyle name="常规 2 5 4 2 5 2" xfId="20293"/>
    <cellStyle name="常规 6 3 5 2 4 2" xfId="20294"/>
    <cellStyle name="常规 2 5 4 2 5 2 2" xfId="20295"/>
    <cellStyle name="常规 6 3 5 2 4 3" xfId="20296"/>
    <cellStyle name="常规 2 5 4 2 5 2 3" xfId="20297"/>
    <cellStyle name="常规 6 3 5 2 5" xfId="20298"/>
    <cellStyle name="常规 4 9 4 2 2" xfId="20299"/>
    <cellStyle name="常规 2 5 4 2 5 3" xfId="20300"/>
    <cellStyle name="常规 4 3 2 2 5 3" xfId="20301"/>
    <cellStyle name="常规 2 5 4 2 6" xfId="20302"/>
    <cellStyle name="常规 6 3 5 3 4" xfId="20303"/>
    <cellStyle name="常规 56 2 4" xfId="20304"/>
    <cellStyle name="常规 2 5 4 2 6 2" xfId="20305"/>
    <cellStyle name="常规 6 3 5 3 5" xfId="20306"/>
    <cellStyle name="常规 56 2 5" xfId="20307"/>
    <cellStyle name="常规 2 5 4 2 6 3" xfId="20308"/>
    <cellStyle name="常规 2 5 4 2 7" xfId="20309"/>
    <cellStyle name="常规 2 5 4 3" xfId="20310"/>
    <cellStyle name="常规 2 5 4 3 2 2" xfId="20311"/>
    <cellStyle name="常规 2 5 4 3 2 2 2" xfId="20312"/>
    <cellStyle name="常规 2 5 4 3 2 3" xfId="20313"/>
    <cellStyle name="常规 2 5 4 3 3" xfId="20314"/>
    <cellStyle name="常规 2 5 4 3 3 2" xfId="20315"/>
    <cellStyle name="常规 6 9 3 2 2 4 3" xfId="20316"/>
    <cellStyle name="常规 2 5 4 3 3 2 2" xfId="20317"/>
    <cellStyle name="常规 2 5 4 3 3 3" xfId="20318"/>
    <cellStyle name="常规 2 5 4 3 4" xfId="20319"/>
    <cellStyle name="常规 2 5 4 3 4 2" xfId="20320"/>
    <cellStyle name="常规 2 5 4 3 4 2 2" xfId="20321"/>
    <cellStyle name="常规 2 5 4 3 4 3" xfId="20322"/>
    <cellStyle name="常规 4 3 2 2 6 2" xfId="20323"/>
    <cellStyle name="常规 2 5 4 3 5" xfId="20324"/>
    <cellStyle name="常规 4 3 2 2 6 2 2" xfId="20325"/>
    <cellStyle name="常规 2 5 4 3 5 2" xfId="20326"/>
    <cellStyle name="常规 2 5 4 3 5 2 2" xfId="20327"/>
    <cellStyle name="常规 4 9 5 2 2" xfId="20328"/>
    <cellStyle name="常规 2 5 4 3 5 3" xfId="20329"/>
    <cellStyle name="常规 4 3 2 2 6 3" xfId="20330"/>
    <cellStyle name="常规 3 2 3 4 4 2 2" xfId="20331"/>
    <cellStyle name="常规 22 4 3 5 2 2" xfId="20332"/>
    <cellStyle name="常规 2 5 4 3 6" xfId="20333"/>
    <cellStyle name="常规 57 2 4" xfId="20334"/>
    <cellStyle name="常规 2 5 4 3 6 2" xfId="20335"/>
    <cellStyle name="常规 57 2 4 2" xfId="20336"/>
    <cellStyle name="常规 2 5 4 3 6 2 2" xfId="20337"/>
    <cellStyle name="常规 6 10 4 2" xfId="20338"/>
    <cellStyle name="常规 57 2 4 3" xfId="20339"/>
    <cellStyle name="常规 2 5 4 3 6 2 3" xfId="20340"/>
    <cellStyle name="常规 57 2 5" xfId="20341"/>
    <cellStyle name="常规 2 5 4 3 6 3" xfId="20342"/>
    <cellStyle name="常规 57 3 4" xfId="20343"/>
    <cellStyle name="常规 2 5 4 3 7 2" xfId="20344"/>
    <cellStyle name="常规 57 3 5" xfId="20345"/>
    <cellStyle name="常规 2 5 4 3 7 3" xfId="20346"/>
    <cellStyle name="常规 2 5 4 3 8" xfId="20347"/>
    <cellStyle name="常规 57 4 4" xfId="20348"/>
    <cellStyle name="常规 2 5 4 3 8 2" xfId="20349"/>
    <cellStyle name="常规 57 4 5" xfId="20350"/>
    <cellStyle name="常规 2 5 4 3 8 3" xfId="20351"/>
    <cellStyle name="常规 6 3 4 2 6 2" xfId="20352"/>
    <cellStyle name="常规 2 5 4 3 9" xfId="20353"/>
    <cellStyle name="常规 2 5 4 4" xfId="20354"/>
    <cellStyle name="常规 2 5 4 4 2" xfId="20355"/>
    <cellStyle name="常规 2 5 4 4 2 2" xfId="20356"/>
    <cellStyle name="常规 2 5 4 4 2 3" xfId="20357"/>
    <cellStyle name="常规 2 5 4 5 2 2" xfId="20358"/>
    <cellStyle name="常规 2 5 4 5 2 3" xfId="20359"/>
    <cellStyle name="常规 2 5 4 5 3" xfId="20360"/>
    <cellStyle name="常规 2 5 4 6 2" xfId="20361"/>
    <cellStyle name="常规 2 5 4 6 2 2" xfId="20362"/>
    <cellStyle name="常规 2 5 4 6 2 3" xfId="20363"/>
    <cellStyle name="常规 2 5 4 6 3" xfId="20364"/>
    <cellStyle name="常规 2 5 4 7" xfId="20365"/>
    <cellStyle name="常规 2 5 4 7 2" xfId="20366"/>
    <cellStyle name="常规 2 5 4 7 3" xfId="20367"/>
    <cellStyle name="常规 2 5 4 8" xfId="20368"/>
    <cellStyle name="常规 2 5 5" xfId="20369"/>
    <cellStyle name="常规 6 2 4 2 3 2 3" xfId="20370"/>
    <cellStyle name="常规 2 5 5 2" xfId="20371"/>
    <cellStyle name="常规 3 9 11" xfId="20372"/>
    <cellStyle name="常规 2 5 5 2 2 2" xfId="20373"/>
    <cellStyle name="常规 2 5 5 2 2 3" xfId="20374"/>
    <cellStyle name="常规 2 5 5 2 3" xfId="20375"/>
    <cellStyle name="常规 2 5 5 3" xfId="20376"/>
    <cellStyle name="常规 2 5 5 3 2 2" xfId="20377"/>
    <cellStyle name="常规 2 5 5 3 2 3" xfId="20378"/>
    <cellStyle name="常规 2 5 5 3 3" xfId="20379"/>
    <cellStyle name="常规 2 5 5 4" xfId="20380"/>
    <cellStyle name="常规 2 5 5 4 2" xfId="20381"/>
    <cellStyle name="常规 2 5 5 4 2 2" xfId="20382"/>
    <cellStyle name="常规 2 5 5 4 2 3" xfId="20383"/>
    <cellStyle name="常规 2 5 5 4 3" xfId="20384"/>
    <cellStyle name="常规 2 5 5 5 2 2" xfId="20385"/>
    <cellStyle name="常规 2 5 5 5 2 3" xfId="20386"/>
    <cellStyle name="常规 2 5 5 5 3" xfId="20387"/>
    <cellStyle name="常规 2 5 5 6 2" xfId="20388"/>
    <cellStyle name="常规 2 5 5 6 3" xfId="20389"/>
    <cellStyle name="常规 2 5 5 7" xfId="20390"/>
    <cellStyle name="常规 3 6 4 2 2 2" xfId="20391"/>
    <cellStyle name="常规 2 5 6" xfId="20392"/>
    <cellStyle name="常规 6 2 4 2 3 3 3" xfId="20393"/>
    <cellStyle name="常规 2 5 6 2" xfId="20394"/>
    <cellStyle name="常规 2 5 6 2 2" xfId="20395"/>
    <cellStyle name="常规 2 5 6 2 2 2" xfId="20396"/>
    <cellStyle name="常规 4 7 2 3 2 2" xfId="20397"/>
    <cellStyle name="常规 2 5 6 2 2 3" xfId="20398"/>
    <cellStyle name="常规 2 5 6 2 3" xfId="20399"/>
    <cellStyle name="常规 2 5 6 3" xfId="20400"/>
    <cellStyle name="常规 2 5 6 3 2" xfId="20401"/>
    <cellStyle name="常规 2 5 6 3 3" xfId="20402"/>
    <cellStyle name="常规 2 5 6 4" xfId="20403"/>
    <cellStyle name="常规 2 5 6 4 2" xfId="20404"/>
    <cellStyle name="常规 2 5 6 4 2 2" xfId="20405"/>
    <cellStyle name="常规 2 5 6 4 3" xfId="20406"/>
    <cellStyle name="常规 2 5 6 5 2" xfId="20407"/>
    <cellStyle name="常规 2 5 6 5 2 2" xfId="20408"/>
    <cellStyle name="常规 2 5 6 5 3" xfId="20409"/>
    <cellStyle name="常规 2 5 6 6" xfId="20410"/>
    <cellStyle name="常规 2 5 6 6 2" xfId="20411"/>
    <cellStyle name="常规 2 5 6 6 3" xfId="20412"/>
    <cellStyle name="常规 2 5 6 7" xfId="20413"/>
    <cellStyle name="常规 3 2 2 4 2 2 7" xfId="20414"/>
    <cellStyle name="常规 2 5 6 7 2" xfId="20415"/>
    <cellStyle name="常规 2 5 6 7 2 2" xfId="20416"/>
    <cellStyle name="常规 7 2 3 5 2 2 2 2" xfId="20417"/>
    <cellStyle name="常规 2 5 6 7 2 3" xfId="20418"/>
    <cellStyle name="常规 2 5 6 7 3" xfId="20419"/>
    <cellStyle name="常规 2 5 6 8" xfId="20420"/>
    <cellStyle name="常规 2 5 6 8 2" xfId="20421"/>
    <cellStyle name="常规 2 5 6 8 3" xfId="20422"/>
    <cellStyle name="常规 2 5 6 9" xfId="20423"/>
    <cellStyle name="常规 2 5 7" xfId="20424"/>
    <cellStyle name="常规 2 5 7 2" xfId="20425"/>
    <cellStyle name="常规 2 5 7 2 2" xfId="20426"/>
    <cellStyle name="常规 2 5 7 3" xfId="20427"/>
    <cellStyle name="常规 2 5 8 3" xfId="20428"/>
    <cellStyle name="常规 2 5 9 2" xfId="20429"/>
    <cellStyle name="常规 2 5 9 2 2" xfId="20430"/>
    <cellStyle name="常规 2 5 9 2 3" xfId="20431"/>
    <cellStyle name="常规 2 5 9 3" xfId="20432"/>
    <cellStyle name="常规 6 10 4 3 3 3" xfId="20433"/>
    <cellStyle name="常规 2 6" xfId="20434"/>
    <cellStyle name="常规 2 6 10" xfId="20435"/>
    <cellStyle name="常规 2 6 10 2" xfId="20436"/>
    <cellStyle name="常规 3 3 3 3 2 3" xfId="20437"/>
    <cellStyle name="常规 2 6 10 2 2" xfId="20438"/>
    <cellStyle name="常规 2 6 10 3" xfId="20439"/>
    <cellStyle name="常规 2 6 11" xfId="20440"/>
    <cellStyle name="常规 2 6 13" xfId="20441"/>
    <cellStyle name="常规 2 6 2" xfId="20442"/>
    <cellStyle name="常规 4 2 2 2 4 3 3" xfId="20443"/>
    <cellStyle name="常规 2 6 2 2" xfId="20444"/>
    <cellStyle name="常规 2 6 2 2 2" xfId="20445"/>
    <cellStyle name="常规 6 3 3 6 6" xfId="20446"/>
    <cellStyle name="常规 2 6 2 2 2 2" xfId="20447"/>
    <cellStyle name="常规 2 6 2 2 2 2 2" xfId="20448"/>
    <cellStyle name="常规 2 6 2 2 2 2 2 2" xfId="20449"/>
    <cellStyle name="常规 2 6 2 2 2 2 2 3" xfId="20450"/>
    <cellStyle name="常规 2 6 2 2 2 2 3" xfId="20451"/>
    <cellStyle name="常规 2 6 2 2 2 3" xfId="20452"/>
    <cellStyle name="常规 2 6 2 2 2 3 2" xfId="20453"/>
    <cellStyle name="常规 2 6 2 2 2 3 2 2" xfId="20454"/>
    <cellStyle name="常规 5 2 2 10 2" xfId="20455"/>
    <cellStyle name="常规 2 6 2 2 2 3 3" xfId="20456"/>
    <cellStyle name="常规 6 5 4 4 3 2 2" xfId="20457"/>
    <cellStyle name="常规 2 6 2 2 2 4" xfId="20458"/>
    <cellStyle name="常规 2 6 2 2 2 4 2" xfId="20459"/>
    <cellStyle name="常规 2 6 2 2 2 4 2 2" xfId="20460"/>
    <cellStyle name="常规 2 6 2 2 2 4 2 3" xfId="20461"/>
    <cellStyle name="常规 2 6 2 2 2 4 3" xfId="20462"/>
    <cellStyle name="常规 2 6 2 2 2 5" xfId="20463"/>
    <cellStyle name="常规 2 6 2 2 2 5 2" xfId="20464"/>
    <cellStyle name="常规 4 2 5 7 2 2" xfId="20465"/>
    <cellStyle name="常规 2 6 2 2 2 5 3" xfId="20466"/>
    <cellStyle name="常规 2 6 2 2 3" xfId="20467"/>
    <cellStyle name="常规 2 6 2 2 3 2" xfId="20468"/>
    <cellStyle name="常规 2 6 2 2 3 2 2" xfId="20469"/>
    <cellStyle name="常规 2 6 2 2 3 2 2 2" xfId="20470"/>
    <cellStyle name="常规 2 6 2 2 3 2 3" xfId="20471"/>
    <cellStyle name="常规 2 6 2 2 3 3" xfId="20472"/>
    <cellStyle name="常规 2 6 2 2 3 3 2" xfId="20473"/>
    <cellStyle name="常规 2 6 2 2 3 3 2 2" xfId="20474"/>
    <cellStyle name="常规 2 6 2 2 3 3 2 3" xfId="20475"/>
    <cellStyle name="常规 2 6 2 2 3 3 3" xfId="20476"/>
    <cellStyle name="常规 2 6 2 2 3 4" xfId="20477"/>
    <cellStyle name="常规 2 6 2 2 3 4 2" xfId="20478"/>
    <cellStyle name="常规 2 6 2 2 3 4 2 2" xfId="20479"/>
    <cellStyle name="常规 2 6 2 2 3 4 2 3" xfId="20480"/>
    <cellStyle name="常规 2 6 2 2 3 4 3" xfId="20481"/>
    <cellStyle name="常规 2 6 2 2 3 5" xfId="20482"/>
    <cellStyle name="常规 2 6 2 2 3 5 2" xfId="20483"/>
    <cellStyle name="常规 2 6 2 2 3 5 3" xfId="20484"/>
    <cellStyle name="常规 2 6 2 2 4" xfId="20485"/>
    <cellStyle name="常规 2 6 2 2 4 2" xfId="20486"/>
    <cellStyle name="常规 2 6 2 2 4 2 2" xfId="20487"/>
    <cellStyle name="常规 2 6 2 2 4 2 3" xfId="20488"/>
    <cellStyle name="常规 2 6 2 2 4 3" xfId="20489"/>
    <cellStyle name="常规 27 3 2 2 6" xfId="20490"/>
    <cellStyle name="常规 2 6 2 2 6 2 2" xfId="20491"/>
    <cellStyle name="常规 27 3 2 2 7" xfId="20492"/>
    <cellStyle name="常规 2 6 2 2 6 2 3" xfId="20493"/>
    <cellStyle name="常规 2 6 2 2 6 3" xfId="20494"/>
    <cellStyle name="常规 5 2 2 5 4 2 2" xfId="20495"/>
    <cellStyle name="常规 2 6 2 2 7 3" xfId="20496"/>
    <cellStyle name="常规 2 6 2 3 2 2 2" xfId="20497"/>
    <cellStyle name="常规 2 6 2 3 2 3" xfId="20498"/>
    <cellStyle name="常规 2 6 2 3 3 2" xfId="20499"/>
    <cellStyle name="常规 2 6 2 3 3 2 2" xfId="20500"/>
    <cellStyle name="常规 2 6 2 3 3 3" xfId="20501"/>
    <cellStyle name="常规 2 6 2 3 4" xfId="20502"/>
    <cellStyle name="常规 7 2 3 8 2 2" xfId="20503"/>
    <cellStyle name="常规 2 6 2 3 8 3" xfId="20504"/>
    <cellStyle name="常规 2 6 2 4 2 3" xfId="20505"/>
    <cellStyle name="常规 2 6 2 4 3 2" xfId="20506"/>
    <cellStyle name="常规 3 3 3 2 2 3 2 3" xfId="20507"/>
    <cellStyle name="常规 2 6 2 4 3 2 2" xfId="20508"/>
    <cellStyle name="常规 2 6 2 4 3 3" xfId="20509"/>
    <cellStyle name="常规 2 6 2 4 4" xfId="20510"/>
    <cellStyle name="常规 2 6 2 5 2 3" xfId="20511"/>
    <cellStyle name="常规 2 6 2 6 2 2" xfId="20512"/>
    <cellStyle name="常规 2 6 2 6 2 3" xfId="20513"/>
    <cellStyle name="常规 2 6 2 6 3" xfId="20514"/>
    <cellStyle name="常规 2 6 2 7 2" xfId="20515"/>
    <cellStyle name="常规 2 6 2 7 2 2" xfId="20516"/>
    <cellStyle name="常规 2 6 2 7 2 3" xfId="20517"/>
    <cellStyle name="常规 2 6 2 7 3" xfId="20518"/>
    <cellStyle name="常规 2 6 2 8" xfId="20519"/>
    <cellStyle name="常规 2 6 2 8 2" xfId="20520"/>
    <cellStyle name="常规 3 2 2 2 3 2 3 2 2" xfId="20521"/>
    <cellStyle name="常规 2 6 2 8 3" xfId="20522"/>
    <cellStyle name="常规 2 6 2 9" xfId="20523"/>
    <cellStyle name="常规 2 6 3" xfId="20524"/>
    <cellStyle name="常规 4 2 2 2 4 4 3" xfId="20525"/>
    <cellStyle name="常规 2 6 3 2" xfId="20526"/>
    <cellStyle name="常规 2 6 3 2 2" xfId="20527"/>
    <cellStyle name="常规 6 4 3 6 6" xfId="20528"/>
    <cellStyle name="常规 2 6 3 2 2 2" xfId="20529"/>
    <cellStyle name="常规 2 6 3 2 2 2 2" xfId="20530"/>
    <cellStyle name="常规 2 6 3 2 2 3" xfId="20531"/>
    <cellStyle name="常规 2 6 3 2 3" xfId="20532"/>
    <cellStyle name="常规 2 6 3 2 3 2" xfId="20533"/>
    <cellStyle name="常规 2 6 3 2 3 3" xfId="20534"/>
    <cellStyle name="常规 2 6 3 2 4" xfId="20535"/>
    <cellStyle name="常规 2 6 3 2 4 2" xfId="20536"/>
    <cellStyle name="常规 55 7" xfId="20537"/>
    <cellStyle name="常规 60 7" xfId="20538"/>
    <cellStyle name="常规 6 3 4 8" xfId="20539"/>
    <cellStyle name="常规 2 6 3 2 4 2 2" xfId="20540"/>
    <cellStyle name="常规 2 6 3 2 4 3" xfId="20541"/>
    <cellStyle name="常规 2 6 3 2 5" xfId="20542"/>
    <cellStyle name="常规 2 6 3 2 5 2" xfId="20543"/>
    <cellStyle name="常规 5 8 4 2 2" xfId="20544"/>
    <cellStyle name="常规 2 6 3 2 5 3" xfId="20545"/>
    <cellStyle name="常规 2 6 3 2 6" xfId="20546"/>
    <cellStyle name="常规 2 6 3 2 6 2" xfId="20547"/>
    <cellStyle name="常规 2 6 3 2 7" xfId="20548"/>
    <cellStyle name="常规 2 6 3 3 2 2" xfId="20549"/>
    <cellStyle name="常规 2 6 3 3 2 2 2" xfId="20550"/>
    <cellStyle name="常规 2 6 3 3 2 3" xfId="20551"/>
    <cellStyle name="常规 2 6 3 4 2" xfId="20552"/>
    <cellStyle name="常规 2 6 3 4 2 2" xfId="20553"/>
    <cellStyle name="常规 2 6 3 4 2 3" xfId="20554"/>
    <cellStyle name="常规 2 6 3 5" xfId="20555"/>
    <cellStyle name="常规 2 6 3 5 2" xfId="20556"/>
    <cellStyle name="常规 2 6 3 5 2 2" xfId="20557"/>
    <cellStyle name="常规 2 6 3 6" xfId="20558"/>
    <cellStyle name="常规 2 6 3 6 2" xfId="20559"/>
    <cellStyle name="常规 2 6 3 6 2 2" xfId="20560"/>
    <cellStyle name="常规 2 6 3 7" xfId="20561"/>
    <cellStyle name="常规 2 6 3 7 2" xfId="20562"/>
    <cellStyle name="常规 2 6 3 7 2 2" xfId="20563"/>
    <cellStyle name="常规 2 6 3 8" xfId="20564"/>
    <cellStyle name="常规 2 6 3 8 2" xfId="20565"/>
    <cellStyle name="常规 2 6 3 8 2 2" xfId="20566"/>
    <cellStyle name="常规 2 6 3 9" xfId="20567"/>
    <cellStyle name="常规 2 6 3 9 2" xfId="20568"/>
    <cellStyle name="常规 2 6 4" xfId="20569"/>
    <cellStyle name="常规 4 2 2 2 4 5 3" xfId="20570"/>
    <cellStyle name="常规 2 6 4 2" xfId="20571"/>
    <cellStyle name="常规 2 6 4 2 2" xfId="20572"/>
    <cellStyle name="常规 6 5 3 6 6" xfId="20573"/>
    <cellStyle name="常规 2 6 4 2 2 2" xfId="20574"/>
    <cellStyle name="常规 2 6 4 2 2 2 2" xfId="20575"/>
    <cellStyle name="常规 2 6 4 2 2 2 3" xfId="20576"/>
    <cellStyle name="常规 2 6 4 2 2 3" xfId="20577"/>
    <cellStyle name="常规 2 6 4 2 3" xfId="20578"/>
    <cellStyle name="常规 2 6 4 2 3 2" xfId="20579"/>
    <cellStyle name="常规 2 6 4 2 3 2 3" xfId="20580"/>
    <cellStyle name="常规 2 6 4 2 3 3" xfId="20581"/>
    <cellStyle name="常规 2 6 4 2 4" xfId="20582"/>
    <cellStyle name="适中 2 7" xfId="20583"/>
    <cellStyle name="常规 2 6 4 2 4 2" xfId="20584"/>
    <cellStyle name="适中 2 8" xfId="20585"/>
    <cellStyle name="常规 2 6 4 2 4 3" xfId="20586"/>
    <cellStyle name="常规 4 3 3 2 5 2" xfId="20587"/>
    <cellStyle name="常规 2 9 2 2 2 2" xfId="20588"/>
    <cellStyle name="常规 2 6 4 2 5" xfId="20589"/>
    <cellStyle name="常规 4 3 3 2 5 2 2" xfId="20590"/>
    <cellStyle name="常规 2 9 2 2 2 2 2" xfId="20591"/>
    <cellStyle name="常规 2 6 4 2 5 2" xfId="20592"/>
    <cellStyle name="常规 5 9 4 2 2" xfId="20593"/>
    <cellStyle name="常规 2 6 4 2 5 3" xfId="20594"/>
    <cellStyle name="常规 4 3 3 2 5 3" xfId="20595"/>
    <cellStyle name="常规 2 9 2 2 2 3" xfId="20596"/>
    <cellStyle name="常规 2 6 4 2 6" xfId="20597"/>
    <cellStyle name="常规 2 6 4 2 6 2" xfId="20598"/>
    <cellStyle name="常规 2 6 4 2 6 3" xfId="20599"/>
    <cellStyle name="常规 2 6 4 3 2 2" xfId="20600"/>
    <cellStyle name="常规 2 6 4 3 2 2 2" xfId="20601"/>
    <cellStyle name="常规 2 6 4 3 2 3" xfId="20602"/>
    <cellStyle name="常规 2 6 4 3 3 2 2" xfId="20603"/>
    <cellStyle name="常规 2 6 4 3 3 2 3" xfId="20604"/>
    <cellStyle name="常规 2 6 4 3 3 3" xfId="20605"/>
    <cellStyle name="常规 2 6 4 3 4 2" xfId="20606"/>
    <cellStyle name="常规 21 2 2 8" xfId="20607"/>
    <cellStyle name="常规 2 6 4 3 4 2 2" xfId="20608"/>
    <cellStyle name="常规 21 2 2 9" xfId="20609"/>
    <cellStyle name="常规 9 5 2 2 4 2" xfId="20610"/>
    <cellStyle name="常规 2 6 4 3 4 2 3" xfId="20611"/>
    <cellStyle name="常规 2 6 4 3 4 3" xfId="20612"/>
    <cellStyle name="常规 4 3 3 2 6 2" xfId="20613"/>
    <cellStyle name="常规 2 9 2 2 3 2" xfId="20614"/>
    <cellStyle name="常规 2 6 4 3 5" xfId="20615"/>
    <cellStyle name="常规 4 3 3 2 6 2 2" xfId="20616"/>
    <cellStyle name="常规 2 9 2 2 3 2 2" xfId="20617"/>
    <cellStyle name="常规 2 6 4 3 5 2" xfId="20618"/>
    <cellStyle name="常规 5 9 5 2 2" xfId="20619"/>
    <cellStyle name="常规 2 6 4 3 5 3" xfId="20620"/>
    <cellStyle name="常规 4 3 3 2 6 3" xfId="20621"/>
    <cellStyle name="常规 3 2 3 5 4 2 2" xfId="20622"/>
    <cellStyle name="常规 2 9 2 2 3 3" xfId="20623"/>
    <cellStyle name="常规 2 6 4 3 6" xfId="20624"/>
    <cellStyle name="常规 2 6 4 4 2" xfId="20625"/>
    <cellStyle name="常规 2 6 4 4 2 2" xfId="20626"/>
    <cellStyle name="常规 2 6 4 4 2 3" xfId="20627"/>
    <cellStyle name="常规 2 6 4 5" xfId="20628"/>
    <cellStyle name="常规 2 6 4 5 2" xfId="20629"/>
    <cellStyle name="常规 2 6 4 5 2 2" xfId="20630"/>
    <cellStyle name="常规 2 6 4 5 2 3" xfId="20631"/>
    <cellStyle name="常规 2 6 4 6" xfId="20632"/>
    <cellStyle name="常规 2 6 4 6 2" xfId="20633"/>
    <cellStyle name="常规 2 6 4 6 2 2" xfId="20634"/>
    <cellStyle name="常规 2 6 4 6 2 3" xfId="20635"/>
    <cellStyle name="常规 2 6 4 7" xfId="20636"/>
    <cellStyle name="常规 2 6 4 7 2" xfId="20637"/>
    <cellStyle name="常规 2 6 4 8" xfId="20638"/>
    <cellStyle name="常规 2 6 5" xfId="20639"/>
    <cellStyle name="常规 2 6 5 2" xfId="20640"/>
    <cellStyle name="常规 2 6 5 2 2" xfId="20641"/>
    <cellStyle name="常规 6 6 3 6 6" xfId="20642"/>
    <cellStyle name="常规 2 6 5 2 2 2" xfId="20643"/>
    <cellStyle name="常规 6 2 2 3 5 2" xfId="20644"/>
    <cellStyle name="常规 2 6 5 2 2 3" xfId="20645"/>
    <cellStyle name="常规 2 6 5 2 3" xfId="20646"/>
    <cellStyle name="常规 2 6 5 3 2 2" xfId="20647"/>
    <cellStyle name="常规 2 6 5 4 2" xfId="20648"/>
    <cellStyle name="常规 2 6 5 4 2 2" xfId="20649"/>
    <cellStyle name="常规 6 4 4 4 4 2 2" xfId="20650"/>
    <cellStyle name="常规 2 6 5 5" xfId="20651"/>
    <cellStyle name="常规 2 6 5 5 2" xfId="20652"/>
    <cellStyle name="常规 2 6 5 5 2 2" xfId="20653"/>
    <cellStyle name="常规 2 6 5 6" xfId="20654"/>
    <cellStyle name="常规 2 6 5 6 2" xfId="20655"/>
    <cellStyle name="常规 2 6 5 6 2 2" xfId="20656"/>
    <cellStyle name="常规 2 6 5 6 2 3" xfId="20657"/>
    <cellStyle name="常规 2 6 5 7" xfId="20658"/>
    <cellStyle name="常规 3 6 4 3 2 2" xfId="20659"/>
    <cellStyle name="常规 2 6 5 7 2" xfId="20660"/>
    <cellStyle name="常规 2 6 5 7 2 2" xfId="20661"/>
    <cellStyle name="常规 2 6 5 7 2 3" xfId="20662"/>
    <cellStyle name="常规 2 6 5 8" xfId="20663"/>
    <cellStyle name="常规 2 6 5 8 2" xfId="20664"/>
    <cellStyle name="常规 3 2 2 2 3 2 6 2 2" xfId="20665"/>
    <cellStyle name="常规 2 6 5 8 3" xfId="20666"/>
    <cellStyle name="常规 2 6 5 9" xfId="20667"/>
    <cellStyle name="常规 2 6 6" xfId="20668"/>
    <cellStyle name="常规 2 6 6 2" xfId="20669"/>
    <cellStyle name="常规 2 6 6 2 2" xfId="20670"/>
    <cellStyle name="常规 2 6 6 2 2 2" xfId="20671"/>
    <cellStyle name="常规 6 2 3 3 5 2" xfId="20672"/>
    <cellStyle name="常规 2 6 6 2 2 3" xfId="20673"/>
    <cellStyle name="常规 2 6 6 2 3" xfId="20674"/>
    <cellStyle name="常规 2 6 6 3 2" xfId="20675"/>
    <cellStyle name="常规 2 6 6 3 2 2" xfId="20676"/>
    <cellStyle name="常规 2 6 6 4" xfId="20677"/>
    <cellStyle name="常规 2 6 6 4 2" xfId="20678"/>
    <cellStyle name="常规 2 6 6 4 2 2" xfId="20679"/>
    <cellStyle name="常规 2 6 6 4 3" xfId="20680"/>
    <cellStyle name="常规 2 6 6 5" xfId="20681"/>
    <cellStyle name="常规 2 6 6 5 2" xfId="20682"/>
    <cellStyle name="常规 2 6 6 5 2 2" xfId="20683"/>
    <cellStyle name="常规 2 6 6 5 3" xfId="20684"/>
    <cellStyle name="常规 2 6 6 6" xfId="20685"/>
    <cellStyle name="常规 2 6 6 6 2" xfId="20686"/>
    <cellStyle name="常规 2 6 6 6 2 2" xfId="20687"/>
    <cellStyle name="常规 2 6 6 6 2 3" xfId="20688"/>
    <cellStyle name="常规 2 6 6 6 3" xfId="20689"/>
    <cellStyle name="常规 2 6 6 7 2" xfId="20690"/>
    <cellStyle name="常规 2 6 6 7 2 2" xfId="20691"/>
    <cellStyle name="常规 2 6 6 7 2 3" xfId="20692"/>
    <cellStyle name="常规 2 6 6 7 3" xfId="20693"/>
    <cellStyle name="常规 2 6 6 8" xfId="20694"/>
    <cellStyle name="常规 2 6 6 8 2" xfId="20695"/>
    <cellStyle name="常规 2 6 6 8 3" xfId="20696"/>
    <cellStyle name="常规 2 6 6 9" xfId="20697"/>
    <cellStyle name="常规 2 6 7" xfId="20698"/>
    <cellStyle name="常规 21 2 3 2 2 2 3" xfId="20699"/>
    <cellStyle name="常规 2 6 7 2" xfId="20700"/>
    <cellStyle name="常规 2 6 7 2 2" xfId="20701"/>
    <cellStyle name="常规 2 6 7 2 2 2" xfId="20702"/>
    <cellStyle name="常规 2 6 7 2 3" xfId="20703"/>
    <cellStyle name="常规 2 6 7 3" xfId="20704"/>
    <cellStyle name="常规 2 6 7 3 2" xfId="20705"/>
    <cellStyle name="常规 2 6 7 3 2 2" xfId="20706"/>
    <cellStyle name="常规 2 6 7 4" xfId="20707"/>
    <cellStyle name="常规 2 6 7 4 2" xfId="20708"/>
    <cellStyle name="常规 2 6 7 5" xfId="20709"/>
    <cellStyle name="常规 2 6 8 2 2" xfId="20710"/>
    <cellStyle name="常规 2 6 8 3" xfId="20711"/>
    <cellStyle name="常规 21 2 3 2 2 4 3" xfId="20712"/>
    <cellStyle name="常规 2 6 9 2" xfId="20713"/>
    <cellStyle name="常规 2 6 9 2 2" xfId="20714"/>
    <cellStyle name="常规 2 6 9 3" xfId="20715"/>
    <cellStyle name="常规 3 2 2 5 2 2 2 2" xfId="20716"/>
    <cellStyle name="常规 9 2 3 2 2 3 2 2" xfId="20717"/>
    <cellStyle name="常规 2 7" xfId="20718"/>
    <cellStyle name="常规 5 5 4 4" xfId="20719"/>
    <cellStyle name="常规 2 7 10" xfId="20720"/>
    <cellStyle name="常规 5 2 2 3 4 2" xfId="20721"/>
    <cellStyle name="常规 28 2 2 2 2" xfId="20722"/>
    <cellStyle name="常规 33 2 2 2 2" xfId="20723"/>
    <cellStyle name="常规 9 2 3 2 2 3 2 2 2" xfId="20724"/>
    <cellStyle name="常规 2 7 2" xfId="20725"/>
    <cellStyle name="常规 2 7 2 2" xfId="20726"/>
    <cellStyle name="常规 2 7 2 2 2" xfId="20727"/>
    <cellStyle name="常规 6 7 3 9" xfId="20728"/>
    <cellStyle name="常规 7 2 5 5 3 3" xfId="20729"/>
    <cellStyle name="常规 2 7 2 2 2 2" xfId="20730"/>
    <cellStyle name="常规 6 7 3 9 2" xfId="20731"/>
    <cellStyle name="常规 2 7 2 2 2 2 2" xfId="20732"/>
    <cellStyle name="常规 2 7 2 2 2 2 3" xfId="20733"/>
    <cellStyle name="常规 7 3 3 6 7" xfId="20734"/>
    <cellStyle name="常规 45 2 5 2" xfId="20735"/>
    <cellStyle name="常规 50 2 5 2" xfId="20736"/>
    <cellStyle name="常规 2 7 2 2 2 3" xfId="20737"/>
    <cellStyle name="常规 2 7 2 2 3" xfId="20738"/>
    <cellStyle name="常规 6 7 4 9" xfId="20739"/>
    <cellStyle name="常规 7 2 5 5 4 3" xfId="20740"/>
    <cellStyle name="常规 2 7 2 2 3 2" xfId="20741"/>
    <cellStyle name="常规 2 7 2 2 3 2 2" xfId="20742"/>
    <cellStyle name="常规 2 7 2 2 3 2 3" xfId="20743"/>
    <cellStyle name="常规 2 7 2 2 4" xfId="20744"/>
    <cellStyle name="常规 7 2 5 5 5 3" xfId="20745"/>
    <cellStyle name="常规 2 7 2 2 4 2" xfId="20746"/>
    <cellStyle name="常规 2 7 2 2 4 2 2" xfId="20747"/>
    <cellStyle name="常规 2 7 2 2 4 2 3" xfId="20748"/>
    <cellStyle name="常规 45 2 7 2" xfId="20749"/>
    <cellStyle name="常规 50 2 7 2" xfId="20750"/>
    <cellStyle name="常规 2 7 2 2 4 3" xfId="20751"/>
    <cellStyle name="常规 2 7 2 2 5" xfId="20752"/>
    <cellStyle name="常规 7 2 5 5 6 3" xfId="20753"/>
    <cellStyle name="常规 2 7 2 2 5 2" xfId="20754"/>
    <cellStyle name="常规 2 7 2 2 5 2 2" xfId="20755"/>
    <cellStyle name="常规 2 7 2 2 5 2 3" xfId="20756"/>
    <cellStyle name="常规 6 7 4 2 2" xfId="20757"/>
    <cellStyle name="常规 2 7 2 2 5 3" xfId="20758"/>
    <cellStyle name="常规 2 7 2 2 6" xfId="20759"/>
    <cellStyle name="常规 2 7 2 2 6 2" xfId="20760"/>
    <cellStyle name="常规 6 7 4 3 2" xfId="20761"/>
    <cellStyle name="常规 2 7 2 2 6 3" xfId="20762"/>
    <cellStyle name="常规 2 7 2 2 7" xfId="20763"/>
    <cellStyle name="常规 7 2 5 6 3 3" xfId="20764"/>
    <cellStyle name="常规 2 7 2 3 2 2" xfId="20765"/>
    <cellStyle name="常规 2 7 2 3 2 2 2" xfId="20766"/>
    <cellStyle name="常规 45 3 5 2" xfId="20767"/>
    <cellStyle name="常规 50 3 5 2" xfId="20768"/>
    <cellStyle name="常规 2 7 2 3 2 3" xfId="20769"/>
    <cellStyle name="常规 2 7 2 3 3" xfId="20770"/>
    <cellStyle name="常规 7 2 5 6 4 3" xfId="20771"/>
    <cellStyle name="常规 2 7 2 3 3 2" xfId="20772"/>
    <cellStyle name="常规 2 7 2 3 3 2 2" xfId="20773"/>
    <cellStyle name="常规 2 7 2 3 3 3" xfId="20774"/>
    <cellStyle name="常规 2 7 2 3 4" xfId="20775"/>
    <cellStyle name="常规 2 7 2 3 5" xfId="20776"/>
    <cellStyle name="常规 3 2 3 6 2 2 2" xfId="20777"/>
    <cellStyle name="常规 2 7 2 3 6" xfId="20778"/>
    <cellStyle name="常规 2 7 2 4 2" xfId="20779"/>
    <cellStyle name="常规 2 7 2 4 3" xfId="20780"/>
    <cellStyle name="常规 2 7 2 5" xfId="20781"/>
    <cellStyle name="常规 2 7 2 5 2" xfId="20782"/>
    <cellStyle name="常规 2 7 2 5 2 2" xfId="20783"/>
    <cellStyle name="常规 2 7 2 5 2 3" xfId="20784"/>
    <cellStyle name="常规 2 7 2 5 3" xfId="20785"/>
    <cellStyle name="常规 38 2 2 4 2" xfId="20786"/>
    <cellStyle name="常规 43 2 2 4 2" xfId="20787"/>
    <cellStyle name="常规 2 7 2 6" xfId="20788"/>
    <cellStyle name="常规 38 2 2 4 2 2" xfId="20789"/>
    <cellStyle name="常规 43 2 2 4 2 2" xfId="20790"/>
    <cellStyle name="常规 2 7 2 6 2" xfId="20791"/>
    <cellStyle name="常规 2 7 2 6 2 2" xfId="20792"/>
    <cellStyle name="常规 2 7 2 6 2 3" xfId="20793"/>
    <cellStyle name="常规 2 7 2 6 3" xfId="20794"/>
    <cellStyle name="常规 38 2 2 4 3" xfId="20795"/>
    <cellStyle name="常规 43 2 2 4 3" xfId="20796"/>
    <cellStyle name="常规 2 7 2 7" xfId="20797"/>
    <cellStyle name="常规 2 7 2 7 2" xfId="20798"/>
    <cellStyle name="常规 2 7 2 7 3" xfId="20799"/>
    <cellStyle name="常规 5 5 2 5 2" xfId="20800"/>
    <cellStyle name="常规 5 2 2 3 2 3 2" xfId="20801"/>
    <cellStyle name="常规 2 7 2 8" xfId="20802"/>
    <cellStyle name="常规 2 7 3" xfId="20803"/>
    <cellStyle name="常规 2 7 3 2" xfId="20804"/>
    <cellStyle name="常规 2 7 3 2 3 2 2" xfId="20805"/>
    <cellStyle name="常规 46 2 6 2" xfId="20806"/>
    <cellStyle name="常规 51 2 6 2" xfId="20807"/>
    <cellStyle name="常规 2 7 3 2 3 3" xfId="20808"/>
    <cellStyle name="常规 2 7 3 2 4 2 2" xfId="20809"/>
    <cellStyle name="常规 2 7 3 2 5 2" xfId="20810"/>
    <cellStyle name="常规 21 2 2 2 2 4" xfId="20811"/>
    <cellStyle name="常规 6 2 3 2 4 6" xfId="20812"/>
    <cellStyle name="常规 2 7 3 2 5 2 2" xfId="20813"/>
    <cellStyle name="常规 6 8 4 2 2" xfId="20814"/>
    <cellStyle name="常规 2 7 3 2 5 3" xfId="20815"/>
    <cellStyle name="常规 2 7 3 2 6 2" xfId="20816"/>
    <cellStyle name="常规 2 7 3 2 7" xfId="20817"/>
    <cellStyle name="常规 2 7 3 3 2 2" xfId="20818"/>
    <cellStyle name="常规 2 7 3 3 2 2 2" xfId="20819"/>
    <cellStyle name="常规 46 3 5 2" xfId="20820"/>
    <cellStyle name="常规 51 3 5 2" xfId="20821"/>
    <cellStyle name="常规 2 7 3 3 2 3" xfId="20822"/>
    <cellStyle name="常规 2 7 3 4 2" xfId="20823"/>
    <cellStyle name="常规 2 7 3 5" xfId="20824"/>
    <cellStyle name="常规 2 7 3 5 2 2" xfId="20825"/>
    <cellStyle name="常规 38 2 2 5 2" xfId="20826"/>
    <cellStyle name="常规 43 2 2 5 2" xfId="20827"/>
    <cellStyle name="常规 2 7 3 6" xfId="20828"/>
    <cellStyle name="常规 2 7 3 6 2 2" xfId="20829"/>
    <cellStyle name="常规 38 2 2 5 3" xfId="20830"/>
    <cellStyle name="常规 2 7 3 7" xfId="20831"/>
    <cellStyle name="常规 5 5 2 6 2" xfId="20832"/>
    <cellStyle name="常规 5 2 2 3 2 4 2" xfId="20833"/>
    <cellStyle name="常规 2 7 3 8" xfId="20834"/>
    <cellStyle name="常规 2 7 4" xfId="20835"/>
    <cellStyle name="常规 2 7 4 2" xfId="20836"/>
    <cellStyle name="常规 58 2 3 2 2" xfId="20837"/>
    <cellStyle name="常规 2 7 4 2 3" xfId="20838"/>
    <cellStyle name="常规 2 7 4 5" xfId="20839"/>
    <cellStyle name="常规 38 2 2 6 2" xfId="20840"/>
    <cellStyle name="常规 2 7 4 6" xfId="20841"/>
    <cellStyle name="常规 2 7 4 7" xfId="20842"/>
    <cellStyle name="常规 5 5 2 7 2" xfId="20843"/>
    <cellStyle name="常规 5 2 2 3 2 5 2" xfId="20844"/>
    <cellStyle name="常规 2 7 4 8" xfId="20845"/>
    <cellStyle name="常规 2 7 5" xfId="20846"/>
    <cellStyle name="常规 2 7 5 2" xfId="20847"/>
    <cellStyle name="常规 58 2 4 2 2" xfId="20848"/>
    <cellStyle name="常规 2 7 5 2 3" xfId="20849"/>
    <cellStyle name="常规 2 7 5 4" xfId="20850"/>
    <cellStyle name="常规 2 7 5 5" xfId="20851"/>
    <cellStyle name="常规 3 2 3 2 2 2 4 3" xfId="20852"/>
    <cellStyle name="常规 2 7 5 5 2" xfId="20853"/>
    <cellStyle name="常规 2 7 5 5 2 2" xfId="20854"/>
    <cellStyle name="常规 2 7 5 6" xfId="20855"/>
    <cellStyle name="常规 3 2 3 2 2 2 5 3" xfId="20856"/>
    <cellStyle name="常规 2 7 5 6 2" xfId="20857"/>
    <cellStyle name="常规 2 7 5 6 2 2" xfId="20858"/>
    <cellStyle name="常规 2 7 5 7" xfId="20859"/>
    <cellStyle name="常规 3 6 4 4 2 2" xfId="20860"/>
    <cellStyle name="常规 2 7 5 7 2" xfId="20861"/>
    <cellStyle name="常规 7 2 4 3 2 2 2" xfId="20862"/>
    <cellStyle name="常规 5 2 2 3 2 6 2" xfId="20863"/>
    <cellStyle name="常规 2 7 5 8" xfId="20864"/>
    <cellStyle name="常规 2 7 6" xfId="20865"/>
    <cellStyle name="常规 2 7 6 2" xfId="20866"/>
    <cellStyle name="常规 58 2 5 2 2" xfId="20867"/>
    <cellStyle name="常规 2 7 6 2 3" xfId="20868"/>
    <cellStyle name="常规 2 7 6 3" xfId="20869"/>
    <cellStyle name="常规 2 7 7" xfId="20870"/>
    <cellStyle name="常规 21 2 3 2 3 2 3" xfId="20871"/>
    <cellStyle name="常规 2 7 7 2" xfId="20872"/>
    <cellStyle name="常规 58 2 6 2 2" xfId="20873"/>
    <cellStyle name="常规 2 7 7 2 3" xfId="20874"/>
    <cellStyle name="常规 2 7 7 3" xfId="20875"/>
    <cellStyle name="常规 21 2 3 2 3 3 3" xfId="20876"/>
    <cellStyle name="常规 2 7 8 2" xfId="20877"/>
    <cellStyle name="常规 2 7 8 2 3" xfId="20878"/>
    <cellStyle name="常规 2 7 8 3" xfId="20879"/>
    <cellStyle name="常规 2 7 9" xfId="20880"/>
    <cellStyle name="常规 21 2 3 2 3 4 3" xfId="20881"/>
    <cellStyle name="常规 2 7 9 2" xfId="20882"/>
    <cellStyle name="常规 9 2 3 2 2 3 2 3" xfId="20883"/>
    <cellStyle name="常规 2 8" xfId="20884"/>
    <cellStyle name="常规 2 8 2" xfId="20885"/>
    <cellStyle name="常规 2 8 2 2" xfId="20886"/>
    <cellStyle name="常规 4 2 3 2 5" xfId="20887"/>
    <cellStyle name="常规 2 8 2 2 2" xfId="20888"/>
    <cellStyle name="常规 6 9 2 6 3" xfId="20889"/>
    <cellStyle name="常规 4 2 3 2 5 2" xfId="20890"/>
    <cellStyle name="常规 2 8 2 2 2 2" xfId="20891"/>
    <cellStyle name="常规 4 2 3 2 5 3" xfId="20892"/>
    <cellStyle name="常规 2 8 2 2 2 3" xfId="20893"/>
    <cellStyle name="常规 4 2 3 2 6" xfId="20894"/>
    <cellStyle name="常规 2 8 2 2 3" xfId="20895"/>
    <cellStyle name="常规 6 9 2 7 3" xfId="20896"/>
    <cellStyle name="常规 4 2 3 2 6 2" xfId="20897"/>
    <cellStyle name="常规 2 8 2 2 3 2" xfId="20898"/>
    <cellStyle name="常规 4 6 8 3" xfId="20899"/>
    <cellStyle name="常规 4 2 3 2 6 2 2" xfId="20900"/>
    <cellStyle name="常规 2 8 2 2 3 2 2" xfId="20901"/>
    <cellStyle name="常规 2 8 2 2 3 2 3" xfId="20902"/>
    <cellStyle name="常规 4 2 3 2 7" xfId="20903"/>
    <cellStyle name="常规 2 8 2 2 4" xfId="20904"/>
    <cellStyle name="常规 4 2 3 2 7 2" xfId="20905"/>
    <cellStyle name="常规 2 8 2 2 4 2" xfId="20906"/>
    <cellStyle name="常规 4 2 3 2 7 2 2" xfId="20907"/>
    <cellStyle name="常规 2 8 2 2 4 2 2" xfId="20908"/>
    <cellStyle name="常规 2 8 2 2 4 2 3" xfId="20909"/>
    <cellStyle name="常规 4 2 3 2 7 3" xfId="20910"/>
    <cellStyle name="常规 2 8 2 2 4 3" xfId="20911"/>
    <cellStyle name="常规 2 8 2 2 5 2 2" xfId="20912"/>
    <cellStyle name="常规 2 8 2 2 5 2 3" xfId="20913"/>
    <cellStyle name="常规 2 8 2 2 5 3" xfId="20914"/>
    <cellStyle name="常规 2 8 2 2 6 2" xfId="20915"/>
    <cellStyle name="常规 2 8 2 2 6 3" xfId="20916"/>
    <cellStyle name="常规 2 8 2 2 7" xfId="20917"/>
    <cellStyle name="常规 6 9 3 6 3" xfId="20918"/>
    <cellStyle name="常规 4 2 3 3 5 2" xfId="20919"/>
    <cellStyle name="常规 2 8 2 3 2 2" xfId="20920"/>
    <cellStyle name="常规 5 5 8 3" xfId="20921"/>
    <cellStyle name="常规 4 2 3 3 5 2 2" xfId="20922"/>
    <cellStyle name="常规 2 8 2 3 2 2 2" xfId="20923"/>
    <cellStyle name="常规 4 2 3 3 5 3" xfId="20924"/>
    <cellStyle name="常规 2 8 2 3 2 3" xfId="20925"/>
    <cellStyle name="常规 4 2 3 3 6" xfId="20926"/>
    <cellStyle name="常规 2 8 2 3 3" xfId="20927"/>
    <cellStyle name="计算 2 2 2 6" xfId="20928"/>
    <cellStyle name="常规 6 9 3 7 3" xfId="20929"/>
    <cellStyle name="常规 4 2 3 3 6 2" xfId="20930"/>
    <cellStyle name="常规 2 8 2 3 3 2" xfId="20931"/>
    <cellStyle name="常规 5 6 8 3" xfId="20932"/>
    <cellStyle name="常规 4 2 3 3 6 2 2" xfId="20933"/>
    <cellStyle name="常规 2 8 2 3 3 2 2" xfId="20934"/>
    <cellStyle name="常规 4 2 3 3 6 3" xfId="20935"/>
    <cellStyle name="常规 3 2 2 5 5 2 2" xfId="20936"/>
    <cellStyle name="常规 2 8 2 3 3 3" xfId="20937"/>
    <cellStyle name="常规 4 2 3 3 7" xfId="20938"/>
    <cellStyle name="常规 2 8 2 3 4" xfId="20939"/>
    <cellStyle name="常规 4 2 3 4 5" xfId="20940"/>
    <cellStyle name="常规 2 8 2 4 2" xfId="20941"/>
    <cellStyle name="常规 6 9 4 6 3" xfId="20942"/>
    <cellStyle name="常规 4 2 3 4 5 2" xfId="20943"/>
    <cellStyle name="常规 2 8 2 4 2 2" xfId="20944"/>
    <cellStyle name="常规 4 2 3 4 5 3" xfId="20945"/>
    <cellStyle name="常规 2 8 2 4 2 3" xfId="20946"/>
    <cellStyle name="常规 4 2 3 4 6" xfId="20947"/>
    <cellStyle name="常规 2 8 2 4 3" xfId="20948"/>
    <cellStyle name="常规 2 8 2 5" xfId="20949"/>
    <cellStyle name="常规 38 2 3 4 2" xfId="20950"/>
    <cellStyle name="常规 43 2 3 4 2" xfId="20951"/>
    <cellStyle name="常规 2 8 2 6" xfId="20952"/>
    <cellStyle name="常规 38 2 3 4 2 2" xfId="20953"/>
    <cellStyle name="常规 2 8 2 6 2" xfId="20954"/>
    <cellStyle name="常规 4 2 2 2 2 2 3 2 2" xfId="20955"/>
    <cellStyle name="常规 2 8 2 6 3" xfId="20956"/>
    <cellStyle name="常规 38 2 3 4 3" xfId="20957"/>
    <cellStyle name="常规 2 8 2 7" xfId="20958"/>
    <cellStyle name="常规 2 8 2 7 2" xfId="20959"/>
    <cellStyle name="常规 2 8 2 7 3" xfId="20960"/>
    <cellStyle name="常规 5 5 3 5 2" xfId="20961"/>
    <cellStyle name="输入 2 2 8" xfId="20962"/>
    <cellStyle name="常规 5 2 2 3 3 3 2" xfId="20963"/>
    <cellStyle name="常规 2 8 2 8" xfId="20964"/>
    <cellStyle name="常规 2 8 3" xfId="20965"/>
    <cellStyle name="常规 2 8 3 2" xfId="20966"/>
    <cellStyle name="常规 4 2 4 2 5" xfId="20967"/>
    <cellStyle name="常规 2 8 3 2 2" xfId="20968"/>
    <cellStyle name="常规 58 3 2 2 2" xfId="20969"/>
    <cellStyle name="常规 4 2 4 2 6" xfId="20970"/>
    <cellStyle name="常规 2 8 3 2 3" xfId="20971"/>
    <cellStyle name="常规 4 2 4 4 5" xfId="20972"/>
    <cellStyle name="常规 2 8 3 4 2" xfId="20973"/>
    <cellStyle name="常规 4 2 4 4 5 2" xfId="20974"/>
    <cellStyle name="常规 2 8 3 4 2 2" xfId="20975"/>
    <cellStyle name="常规 4 2 4 4 5 3" xfId="20976"/>
    <cellStyle name="常规 2 8 3 4 2 3" xfId="20977"/>
    <cellStyle name="常规 2 8 3 5" xfId="20978"/>
    <cellStyle name="常规 2 8 3 5 2" xfId="20979"/>
    <cellStyle name="常规 2 8 3 5 2 2" xfId="20980"/>
    <cellStyle name="常规 2 8 3 5 2 3" xfId="20981"/>
    <cellStyle name="常规 38 2 3 5 2" xfId="20982"/>
    <cellStyle name="常规 2 8 3 6" xfId="20983"/>
    <cellStyle name="常规 2 8 3 6 2" xfId="20984"/>
    <cellStyle name="常规 2 8 3 7" xfId="20985"/>
    <cellStyle name="常规 2 8 4" xfId="20986"/>
    <cellStyle name="常规 2 8 4 2" xfId="20987"/>
    <cellStyle name="常规 4 2 5 4 5 2" xfId="20988"/>
    <cellStyle name="常规 2 8 4 4 2 2" xfId="20989"/>
    <cellStyle name="常规 2 8 4 4 2 3" xfId="20990"/>
    <cellStyle name="常规 2 8 4 5" xfId="20991"/>
    <cellStyle name="常规 2 8 4 5 2" xfId="20992"/>
    <cellStyle name="常规 2 8 4 5 2 2" xfId="20993"/>
    <cellStyle name="常规 2 8 4 5 2 3" xfId="20994"/>
    <cellStyle name="常规 2 8 4 6" xfId="20995"/>
    <cellStyle name="常规 2 8 4 6 2" xfId="20996"/>
    <cellStyle name="常规 2 8 4 7" xfId="20997"/>
    <cellStyle name="常规 2 8 5" xfId="20998"/>
    <cellStyle name="常规 2 8 5 2" xfId="20999"/>
    <cellStyle name="常规 2 8 6" xfId="21000"/>
    <cellStyle name="常规 2 8 6 2" xfId="21001"/>
    <cellStyle name="常规 2 8 6 3" xfId="21002"/>
    <cellStyle name="常规 7 2 3 5 4 2 2" xfId="21003"/>
    <cellStyle name="常规 2 8 7" xfId="21004"/>
    <cellStyle name="常规 2 8 7 2" xfId="21005"/>
    <cellStyle name="常规 2 8 7 2 3" xfId="21006"/>
    <cellStyle name="常规 2 8 7 3" xfId="21007"/>
    <cellStyle name="常规 2 8 8" xfId="21008"/>
    <cellStyle name="常规 2 8 8 2" xfId="21009"/>
    <cellStyle name="常规 2 8 8 3" xfId="21010"/>
    <cellStyle name="常规 2 9" xfId="21011"/>
    <cellStyle name="常规 2 9 10 2" xfId="21012"/>
    <cellStyle name="常规 2 9 2" xfId="21013"/>
    <cellStyle name="常规 2 9 2 10" xfId="21014"/>
    <cellStyle name="常规 2 9 2 2" xfId="21015"/>
    <cellStyle name="常规 4 3 3 2 5" xfId="21016"/>
    <cellStyle name="常规 2 9 2 2 2" xfId="21017"/>
    <cellStyle name="常规 4 3 3 2 6" xfId="21018"/>
    <cellStyle name="常规 2 9 2 2 3" xfId="21019"/>
    <cellStyle name="常规 4 3 3 2 7" xfId="21020"/>
    <cellStyle name="常规 2 9 2 2 4" xfId="21021"/>
    <cellStyle name="常规 4 3 3 2 7 2" xfId="21022"/>
    <cellStyle name="常规 2 9 2 2 4 2" xfId="21023"/>
    <cellStyle name="常规 2 9 2 2 4 2 2" xfId="21024"/>
    <cellStyle name="常规 2 9 2 2 4 3" xfId="21025"/>
    <cellStyle name="常规 2 9 2 2 5 2" xfId="21026"/>
    <cellStyle name="常规 2 9 2 2 5 2 2" xfId="21027"/>
    <cellStyle name="常规 2 9 2 2 5 3" xfId="21028"/>
    <cellStyle name="常规 2 9 2 2 6" xfId="21029"/>
    <cellStyle name="常规 2 9 2 2 7" xfId="21030"/>
    <cellStyle name="常规 2 9 2 3" xfId="21031"/>
    <cellStyle name="常规 4 3 3 3 5" xfId="21032"/>
    <cellStyle name="常规 2 9 2 3 2" xfId="21033"/>
    <cellStyle name="常规 4 3 3 3 5 2" xfId="21034"/>
    <cellStyle name="常规 2 9 2 3 2 2" xfId="21035"/>
    <cellStyle name="常规 4 3 3 3 5 2 2" xfId="21036"/>
    <cellStyle name="常规 2 9 2 3 2 2 2" xfId="21037"/>
    <cellStyle name="常规 4 3 3 3 5 3" xfId="21038"/>
    <cellStyle name="常规 2 9 2 3 2 3" xfId="21039"/>
    <cellStyle name="常规 4 3 3 3 6" xfId="21040"/>
    <cellStyle name="常规 3 2 5 2 3 2 2" xfId="21041"/>
    <cellStyle name="常规 2 9 2 3 3" xfId="21042"/>
    <cellStyle name="常规 4 3 3 3 6 2" xfId="21043"/>
    <cellStyle name="常规 3 2 5 2 3 2 2 2" xfId="21044"/>
    <cellStyle name="常规 2 9 2 3 3 2" xfId="21045"/>
    <cellStyle name="常规 2 9 2 3 3 2 2" xfId="21046"/>
    <cellStyle name="常规 3 2 3 5 5 2 2" xfId="21047"/>
    <cellStyle name="常规 2 9 2 3 3 3" xfId="21048"/>
    <cellStyle name="常规 4 3 3 3 7" xfId="21049"/>
    <cellStyle name="常规 3 2 5 2 3 2 3" xfId="21050"/>
    <cellStyle name="常规 2 9 2 3 4" xfId="21051"/>
    <cellStyle name="常规 2 9 2 3 6" xfId="21052"/>
    <cellStyle name="常规 2 9 2 3 7" xfId="21053"/>
    <cellStyle name="常规 2 9 2 3 8" xfId="21054"/>
    <cellStyle name="常规 2 9 2 4" xfId="21055"/>
    <cellStyle name="常规 4 3 3 4 5" xfId="21056"/>
    <cellStyle name="常规 2 9 2 4 2" xfId="21057"/>
    <cellStyle name="常规 4 3 3 4 5 2" xfId="21058"/>
    <cellStyle name="常规 2 9 2 4 2 2" xfId="21059"/>
    <cellStyle name="常规 4 3 3 4 5 2 2" xfId="21060"/>
    <cellStyle name="常规 2 9 2 4 2 2 2" xfId="21061"/>
    <cellStyle name="常规 4 3 3 4 5 3" xfId="21062"/>
    <cellStyle name="常规 2 9 2 4 2 3" xfId="21063"/>
    <cellStyle name="常规 4 3 3 4 6" xfId="21064"/>
    <cellStyle name="常规 3 2 5 2 3 3 2" xfId="21065"/>
    <cellStyle name="常规 2 9 2 4 3" xfId="21066"/>
    <cellStyle name="常规 4 3 3 4 6 2" xfId="21067"/>
    <cellStyle name="常规 3 2 5 2 3 3 2 2" xfId="21068"/>
    <cellStyle name="常规 2 9 2 4 3 2" xfId="21069"/>
    <cellStyle name="常规 2 9 2 4 3 2 2" xfId="21070"/>
    <cellStyle name="常规 2 9 2 4 3 3" xfId="21071"/>
    <cellStyle name="常规 4 3 3 4 7" xfId="21072"/>
    <cellStyle name="常规 3 2 5 2 3 3 3" xfId="21073"/>
    <cellStyle name="常规 2 9 2 4 4" xfId="21074"/>
    <cellStyle name="常规 2 9 2 4 6" xfId="21075"/>
    <cellStyle name="常规 3 3 3 10" xfId="21076"/>
    <cellStyle name="常规 2 9 2 5" xfId="21077"/>
    <cellStyle name="常规 2 9 2 5 2" xfId="21078"/>
    <cellStyle name="常规 2 9 2 5 2 2" xfId="21079"/>
    <cellStyle name="常规 3 2 5 2 3 4 2" xfId="21080"/>
    <cellStyle name="常规 2 9 2 5 3" xfId="21081"/>
    <cellStyle name="常规 2 9 2 6" xfId="21082"/>
    <cellStyle name="常规 2 9 2 6 2" xfId="21083"/>
    <cellStyle name="常规 6 3 2 2 3 2 3" xfId="21084"/>
    <cellStyle name="常规 2 9 2 6 2 2" xfId="21085"/>
    <cellStyle name="常规 6 3 2 2 3 2 3 2" xfId="21086"/>
    <cellStyle name="常规 2 9 2 7" xfId="21087"/>
    <cellStyle name="常规 2 9 2 7 2" xfId="21088"/>
    <cellStyle name="常规 6 3 2 2 3 3 3" xfId="21089"/>
    <cellStyle name="常规 2 9 2 7 2 2" xfId="21090"/>
    <cellStyle name="常规 6 3 2 2 3 3 3 2" xfId="21091"/>
    <cellStyle name="常规 5 5 4 5 2" xfId="21092"/>
    <cellStyle name="常规 5 2 2 3 4 3 2" xfId="21093"/>
    <cellStyle name="常规 2 9 2 8" xfId="21094"/>
    <cellStyle name="常规 2 9 2 8 2" xfId="21095"/>
    <cellStyle name="常规 6 3 2 2 3 4 3" xfId="21096"/>
    <cellStyle name="常规 5 2 2 3 4 3 2 2" xfId="21097"/>
    <cellStyle name="常规 2 9 2 8 2 2" xfId="21098"/>
    <cellStyle name="常规 5 2 2 3 4 3 3" xfId="21099"/>
    <cellStyle name="常规 2 9 2 9" xfId="21100"/>
    <cellStyle name="常规 2 9 2 9 2" xfId="21101"/>
    <cellStyle name="常规 6 3 2 2 3 5 3" xfId="21102"/>
    <cellStyle name="常规 2 9 3" xfId="21103"/>
    <cellStyle name="常规 2 9 3 2" xfId="21104"/>
    <cellStyle name="常规 4 3 4 2 5 2 2" xfId="21105"/>
    <cellStyle name="常规 2 9 3 2 2 2 2" xfId="21106"/>
    <cellStyle name="常规 4 3 4 2 5 3" xfId="21107"/>
    <cellStyle name="常规 2 9 3 2 2 3" xfId="21108"/>
    <cellStyle name="常规 4 3 4 2 6 2" xfId="21109"/>
    <cellStyle name="常规 2 9 3 2 3 2" xfId="21110"/>
    <cellStyle name="常规 3 2 3 6 4 2 2" xfId="21111"/>
    <cellStyle name="常规 2 9 3 2 3 3" xfId="21112"/>
    <cellStyle name="常规 4 3 4 2 7" xfId="21113"/>
    <cellStyle name="常规 2 9 3 2 4" xfId="21114"/>
    <cellStyle name="常规 2 9 3 2 4 2" xfId="21115"/>
    <cellStyle name="常规 2 9 3 3" xfId="21116"/>
    <cellStyle name="常规 3 9 2 3 4 2 2" xfId="21117"/>
    <cellStyle name="常规 2 9 3 4" xfId="21118"/>
    <cellStyle name="常规 2 9 3 4 2" xfId="21119"/>
    <cellStyle name="常规 2 9 3 4 3" xfId="21120"/>
    <cellStyle name="常规 2 9 3 5" xfId="21121"/>
    <cellStyle name="常规 2 9 3 5 2" xfId="21122"/>
    <cellStyle name="常规 2 9 3 5 2 2" xfId="21123"/>
    <cellStyle name="常规 2 9 3 5 3" xfId="21124"/>
    <cellStyle name="常规 2 9 3 6" xfId="21125"/>
    <cellStyle name="常规 2 9 3 6 2" xfId="21126"/>
    <cellStyle name="常规 6 3 2 2 4 2 3" xfId="21127"/>
    <cellStyle name="常规 2 9 3 6 2 2" xfId="21128"/>
    <cellStyle name="常规 2 9 3 7" xfId="21129"/>
    <cellStyle name="常规 2 9 3 7 2" xfId="21130"/>
    <cellStyle name="常规 6 3 2 2 4 3 3" xfId="21131"/>
    <cellStyle name="常规 5 2 2 3 4 4 2" xfId="21132"/>
    <cellStyle name="常规 2 9 3 8" xfId="21133"/>
    <cellStyle name="常规 2 9 4" xfId="21134"/>
    <cellStyle name="常规 2 9 4 2" xfId="21135"/>
    <cellStyle name="常规 4 2 5 2 8" xfId="21136"/>
    <cellStyle name="常规 2 9 4 2 2 2" xfId="21137"/>
    <cellStyle name="常规 58 4 3 2 2" xfId="21138"/>
    <cellStyle name="常规 2 9 4 2 3" xfId="21139"/>
    <cellStyle name="常规 2 9 4 3" xfId="21140"/>
    <cellStyle name="常规 2 9 4 3 2 2" xfId="21141"/>
    <cellStyle name="常规 2 9 4 4" xfId="21142"/>
    <cellStyle name="常规 2 9 4 4 2 2" xfId="21143"/>
    <cellStyle name="常规 2 9 4 5" xfId="21144"/>
    <cellStyle name="常规 2 9 4 5 2" xfId="21145"/>
    <cellStyle name="常规 2 9 4 5 2 2" xfId="21146"/>
    <cellStyle name="常规 2 9 4 5 3" xfId="21147"/>
    <cellStyle name="常规 2 9 4 6" xfId="21148"/>
    <cellStyle name="常规 2 9 4 6 2" xfId="21149"/>
    <cellStyle name="常规 6 3 2 2 5 2 3" xfId="21150"/>
    <cellStyle name="常规 2 9 4 6 2 2" xfId="21151"/>
    <cellStyle name="常规 2 9 4 7" xfId="21152"/>
    <cellStyle name="常规 2 9 4 7 2" xfId="21153"/>
    <cellStyle name="常规 6 3 2 2 5 3 3" xfId="21154"/>
    <cellStyle name="常规 5 2 2 3 4 5 2" xfId="21155"/>
    <cellStyle name="常规 2 9 4 8" xfId="21156"/>
    <cellStyle name="常规 2 9 5" xfId="21157"/>
    <cellStyle name="常规 2 9 5 2" xfId="21158"/>
    <cellStyle name="常规 2 9 5 4" xfId="21159"/>
    <cellStyle name="常规 2 9 5 5" xfId="21160"/>
    <cellStyle name="常规 2 9 5 5 2" xfId="21161"/>
    <cellStyle name="常规 2 9 5 5 2 2" xfId="21162"/>
    <cellStyle name="常规 2 9 5 5 3" xfId="21163"/>
    <cellStyle name="常规 2 9 5 6" xfId="21164"/>
    <cellStyle name="常规 2 9 5 6 2" xfId="21165"/>
    <cellStyle name="常规 2 9 5 6 2 2" xfId="21166"/>
    <cellStyle name="常规 2 9 5 7" xfId="21167"/>
    <cellStyle name="常规 3 6 4 6 2 2" xfId="21168"/>
    <cellStyle name="常规 2 9 5 7 2" xfId="21169"/>
    <cellStyle name="常规 7 2 4 3 4 2 2" xfId="21170"/>
    <cellStyle name="常规 2 9 5 8" xfId="21171"/>
    <cellStyle name="常规 2 9 6" xfId="21172"/>
    <cellStyle name="常规 2 9 6 2" xfId="21173"/>
    <cellStyle name="常规 2 9 6 3" xfId="21174"/>
    <cellStyle name="好 2 4 3 4 2 2" xfId="21175"/>
    <cellStyle name="常规 2 9 7" xfId="21176"/>
    <cellStyle name="常规 2 9 7 2" xfId="21177"/>
    <cellStyle name="常规 2 9 7 3" xfId="21178"/>
    <cellStyle name="常规 2 9 8" xfId="21179"/>
    <cellStyle name="常规 2 9 8 2" xfId="21180"/>
    <cellStyle name="常规 2 9 8 2 2" xfId="21181"/>
    <cellStyle name="常规 2 9 8 3" xfId="21182"/>
    <cellStyle name="常规 5 5 6 2 2" xfId="21183"/>
    <cellStyle name="常规 2 9 9" xfId="21184"/>
    <cellStyle name="常规 2 9 9 2" xfId="21185"/>
    <cellStyle name="常规 2 9 9 2 2" xfId="21186"/>
    <cellStyle name="常规 2 9 9 3" xfId="21187"/>
    <cellStyle name="常规 3 2 2 5 2 5 2 2" xfId="21188"/>
    <cellStyle name="常规 6 2 2 2 3 2 3" xfId="21189"/>
    <cellStyle name="常规 21 10" xfId="21190"/>
    <cellStyle name="常规 6 2 2 2 3 2 3 2 2" xfId="21191"/>
    <cellStyle name="常规 21 10 2 2" xfId="21192"/>
    <cellStyle name="常规 6 2 2 2 3 2 3 3" xfId="21193"/>
    <cellStyle name="常规 21 10 3" xfId="21194"/>
    <cellStyle name="常规 6 2 2 2 3 2 4" xfId="21195"/>
    <cellStyle name="常规 21 11" xfId="21196"/>
    <cellStyle name="常规 6 2 2 2 3 2 5" xfId="21197"/>
    <cellStyle name="常规 21 12" xfId="21198"/>
    <cellStyle name="常规 6 4 2 2 4 4" xfId="21199"/>
    <cellStyle name="常规 3 3 2 3 3 4 2 2" xfId="21200"/>
    <cellStyle name="常规 21 2 10" xfId="21201"/>
    <cellStyle name="常规 6 4 2 2 4 4 2" xfId="21202"/>
    <cellStyle name="常规 21 2 10 2" xfId="21203"/>
    <cellStyle name="常规 21 2 2 2 2 2 2" xfId="21204"/>
    <cellStyle name="常规 6 2 3 2 4 4 2" xfId="21205"/>
    <cellStyle name="常规 21 2 2 2 2 2 2 2" xfId="21206"/>
    <cellStyle name="常规 6 2 3 2 4 4 2 2" xfId="21207"/>
    <cellStyle name="常规 21 2 2 2 2 2 3" xfId="21208"/>
    <cellStyle name="常规 6 2 3 2 4 4 3" xfId="21209"/>
    <cellStyle name="常规 21 2 2 2 2 3" xfId="21210"/>
    <cellStyle name="常规 6 2 3 2 4 5" xfId="21211"/>
    <cellStyle name="常规 21 2 2 2 2 3 2" xfId="21212"/>
    <cellStyle name="常规 6 2 3 2 4 5 2" xfId="21213"/>
    <cellStyle name="常规 21 2 2 2 3 2" xfId="21214"/>
    <cellStyle name="常规 21 2 2 2 3 2 2" xfId="21215"/>
    <cellStyle name="常规 21 2 2 2 3 2 2 2" xfId="21216"/>
    <cellStyle name="常规 21 2 2 2 3 3" xfId="21217"/>
    <cellStyle name="常规 21 2 2 2 3 3 2" xfId="21218"/>
    <cellStyle name="常规 21 2 2 2 3 4" xfId="21219"/>
    <cellStyle name="常规 6 8 4 2 2 2" xfId="21220"/>
    <cellStyle name="常规 7 4 3 10 2" xfId="21221"/>
    <cellStyle name="常规 21 2 2 2 4" xfId="21222"/>
    <cellStyle name="常规 21 2 2 2 4 2" xfId="21223"/>
    <cellStyle name="常规 21 2 2 2 4 2 2" xfId="21224"/>
    <cellStyle name="常规 21 2 2 2 4 3" xfId="21225"/>
    <cellStyle name="常规 21 2 2 2 5" xfId="21226"/>
    <cellStyle name="常规 21 2 2 2 5 2" xfId="21227"/>
    <cellStyle name="常规 21 2 2 2 5 2 2" xfId="21228"/>
    <cellStyle name="常规 21 2 2 2 5 3" xfId="21229"/>
    <cellStyle name="常规 21 2 2 2 6" xfId="21230"/>
    <cellStyle name="常规 21 2 2 2 6 2" xfId="21231"/>
    <cellStyle name="常规 21 2 2 2 6 2 2" xfId="21232"/>
    <cellStyle name="常规 21 2 2 2 6 3" xfId="21233"/>
    <cellStyle name="常规 47 3 2" xfId="21234"/>
    <cellStyle name="常规 52 3 2" xfId="21235"/>
    <cellStyle name="常规 21 2 2 2 7" xfId="21236"/>
    <cellStyle name="常规 47 3 2 2" xfId="21237"/>
    <cellStyle name="常规 52 3 2 2" xfId="21238"/>
    <cellStyle name="常规 21 2 2 2 7 2" xfId="21239"/>
    <cellStyle name="常规 47 3 3" xfId="21240"/>
    <cellStyle name="常规 52 3 3" xfId="21241"/>
    <cellStyle name="常规 21 2 2 2 8" xfId="21242"/>
    <cellStyle name="常规 21 2 2 3 2 3" xfId="21243"/>
    <cellStyle name="常规 21 2 2 3 3 2" xfId="21244"/>
    <cellStyle name="常规 21 2 2 3 3 3" xfId="21245"/>
    <cellStyle name="常规 21 2 2 3 4" xfId="21246"/>
    <cellStyle name="常规 21 2 2 3 4 2" xfId="21247"/>
    <cellStyle name="常规 21 2 2 3 5" xfId="21248"/>
    <cellStyle name="常规 21 2 2 4 2 2" xfId="21249"/>
    <cellStyle name="检查单元格 2 2 2 3 3" xfId="21250"/>
    <cellStyle name="常规 21 2 2 4 2 2 2" xfId="21251"/>
    <cellStyle name="常规 21 2 2 4 2 3" xfId="21252"/>
    <cellStyle name="常规 21 2 2 4 3" xfId="21253"/>
    <cellStyle name="常规 21 2 2 4 3 2" xfId="21254"/>
    <cellStyle name="检查单元格 2 2 3 3 3" xfId="21255"/>
    <cellStyle name="常规 21 2 2 4 3 2 2" xfId="21256"/>
    <cellStyle name="常规 21 2 2 4 3 3" xfId="21257"/>
    <cellStyle name="常规 21 2 2 4 4" xfId="21258"/>
    <cellStyle name="常规 21 2 2 4 4 2" xfId="21259"/>
    <cellStyle name="常规 21 2 2 4 5" xfId="21260"/>
    <cellStyle name="常规 21 2 2 5 2 2" xfId="21261"/>
    <cellStyle name="常规 21 2 2 5 3" xfId="21262"/>
    <cellStyle name="常规 21 2 2 7 3" xfId="21263"/>
    <cellStyle name="常规 21 2 2 6 2 2" xfId="21264"/>
    <cellStyle name="常规 21 2 2 6 3" xfId="21265"/>
    <cellStyle name="常规 21 2 2 7 2" xfId="21266"/>
    <cellStyle name="常规 21 2 3 7 3" xfId="21267"/>
    <cellStyle name="常规 21 2 2 7 2 2" xfId="21268"/>
    <cellStyle name="常规 21 2 2 8 2" xfId="21269"/>
    <cellStyle name="常规 21 2 3 2 2 2" xfId="21270"/>
    <cellStyle name="常规 21 2 3 2 2 2 2" xfId="21271"/>
    <cellStyle name="常规 21 2 3 2 2 2 2 2" xfId="21272"/>
    <cellStyle name="常规 21 2 3 2 2 3" xfId="21273"/>
    <cellStyle name="常规 21 2 3 2 2 3 2" xfId="21274"/>
    <cellStyle name="常规 21 2 3 2 2 3 2 2" xfId="21275"/>
    <cellStyle name="常规 21 2 3 2 2 4 2" xfId="21276"/>
    <cellStyle name="常规 21 2 3 2 2 4 2 2" xfId="21277"/>
    <cellStyle name="常规 6 5 2 4 2 2 2 2" xfId="21278"/>
    <cellStyle name="常规 6 3 2 2 2 2 6 2" xfId="21279"/>
    <cellStyle name="常规 21 2 3 2 2 5" xfId="21280"/>
    <cellStyle name="常规 6 3 2 2 2 2 6 2 2" xfId="21281"/>
    <cellStyle name="常规 21 2 3 2 2 5 2" xfId="21282"/>
    <cellStyle name="注释 2 2 2 2 2 2 2" xfId="21283"/>
    <cellStyle name="常规 21 2 3 2 2 5 3" xfId="21284"/>
    <cellStyle name="常规 6 3 2 2 2 2 6 3" xfId="21285"/>
    <cellStyle name="常规 21 2 3 2 2 6" xfId="21286"/>
    <cellStyle name="常规 21 2 3 2 2 6 2" xfId="21287"/>
    <cellStyle name="常规 21 2 3 2 2 7" xfId="21288"/>
    <cellStyle name="常规 21 2 3 2 3" xfId="21289"/>
    <cellStyle name="常规 21 2 3 2 3 2" xfId="21290"/>
    <cellStyle name="常规 21 2 3 2 3 2 2" xfId="21291"/>
    <cellStyle name="常规 21 2 3 2 3 3" xfId="21292"/>
    <cellStyle name="常规 21 2 3 2 3 3 2" xfId="21293"/>
    <cellStyle name="常规 21 2 3 2 3 4" xfId="21294"/>
    <cellStyle name="常规 6 8 5 2 2 2" xfId="21295"/>
    <cellStyle name="常规 21 2 3 2 3 4 2" xfId="21296"/>
    <cellStyle name="常规 21 2 3 2 3 4 2 2" xfId="21297"/>
    <cellStyle name="常规 6 3 2 2 2 2 7 2" xfId="21298"/>
    <cellStyle name="常规 21 2 3 2 3 5" xfId="21299"/>
    <cellStyle name="常规 21 2 3 2 3 5 2" xfId="21300"/>
    <cellStyle name="常规 21 2 3 2 4" xfId="21301"/>
    <cellStyle name="常规 21 2 3 2 5" xfId="21302"/>
    <cellStyle name="常规 21 2 3 2 5 2" xfId="21303"/>
    <cellStyle name="常规 21 2 3 2 5 2 2" xfId="21304"/>
    <cellStyle name="常规 21 2 3 2 5 3" xfId="21305"/>
    <cellStyle name="常规 21 2 3 2 6" xfId="21306"/>
    <cellStyle name="常规 21 2 3 2 6 2" xfId="21307"/>
    <cellStyle name="常规 21 2 3 2 6 2 2" xfId="21308"/>
    <cellStyle name="常规 21 2 3 2 6 3" xfId="21309"/>
    <cellStyle name="常规 6 3 2 4 2" xfId="21310"/>
    <cellStyle name="常规 48 3 2" xfId="21311"/>
    <cellStyle name="常规 53 3 2" xfId="21312"/>
    <cellStyle name="常规 21 2 3 2 7" xfId="21313"/>
    <cellStyle name="常规 6 3 2 4 2 2" xfId="21314"/>
    <cellStyle name="常规 48 3 2 2" xfId="21315"/>
    <cellStyle name="常规 53 3 2 2" xfId="21316"/>
    <cellStyle name="常规 21 2 3 2 7 2" xfId="21317"/>
    <cellStyle name="常规 6 3 2 4 3" xfId="21318"/>
    <cellStyle name="常规 48 3 3" xfId="21319"/>
    <cellStyle name="常规 53 3 3" xfId="21320"/>
    <cellStyle name="常规 21 2 3 2 8" xfId="21321"/>
    <cellStyle name="常规 21 2 3 3 3" xfId="21322"/>
    <cellStyle name="常规 21 2 3 3 4" xfId="21323"/>
    <cellStyle name="常规 21 2 3 3 5" xfId="21324"/>
    <cellStyle name="常规 21 2 3 3 6" xfId="21325"/>
    <cellStyle name="常规 6 3 2 5 2" xfId="21326"/>
    <cellStyle name="常规 48 4 2" xfId="21327"/>
    <cellStyle name="常规 53 4 2" xfId="21328"/>
    <cellStyle name="常规 21 2 3 3 7" xfId="21329"/>
    <cellStyle name="常规 21 2 3 4 2" xfId="21330"/>
    <cellStyle name="常规 21 2 3 4 3" xfId="21331"/>
    <cellStyle name="常规 21 2 3 4 4" xfId="21332"/>
    <cellStyle name="常规 6 3 3 2 2 3 2 2 2" xfId="21333"/>
    <cellStyle name="常规 21 2 3 4 5" xfId="21334"/>
    <cellStyle name="常规 21 2 3 4 5 2" xfId="21335"/>
    <cellStyle name="常规 21 2 3 4 6" xfId="21336"/>
    <cellStyle name="常规 21 2 3 5" xfId="21337"/>
    <cellStyle name="常规 21 2 3 5 2" xfId="21338"/>
    <cellStyle name="常规 21 2 3 5 3" xfId="21339"/>
    <cellStyle name="常规 21 2 3 6" xfId="21340"/>
    <cellStyle name="常规 21 2 3 6 2" xfId="21341"/>
    <cellStyle name="常规 21 2 3 6 3" xfId="21342"/>
    <cellStyle name="常规 21 2 3 7" xfId="21343"/>
    <cellStyle name="常规 21 2 3 7 2" xfId="21344"/>
    <cellStyle name="常规 21 2 3 8" xfId="21345"/>
    <cellStyle name="常规 21 2 3 8 2" xfId="21346"/>
    <cellStyle name="常规 21 2 3 9" xfId="21347"/>
    <cellStyle name="常规 21 2 4 2 2 2" xfId="21348"/>
    <cellStyle name="常规 21 2 4 2 2 2 2" xfId="21349"/>
    <cellStyle name="常规 21 2 4 2 2 3" xfId="21350"/>
    <cellStyle name="常规 21 2 4 2 3" xfId="21351"/>
    <cellStyle name="常规 21 2 4 2 3 2" xfId="21352"/>
    <cellStyle name="常规 21 2 4 2 4" xfId="21353"/>
    <cellStyle name="常规 21 2 4 3 2 3" xfId="21354"/>
    <cellStyle name="常规 21 2 4 3 3" xfId="21355"/>
    <cellStyle name="常规 21 2 4 3 4" xfId="21356"/>
    <cellStyle name="常规 21 2 4 4 2" xfId="21357"/>
    <cellStyle name="常规 21 2 4 4 3" xfId="21358"/>
    <cellStyle name="常规 21 2 4 5" xfId="21359"/>
    <cellStyle name="常规 21 2 4 5 2" xfId="21360"/>
    <cellStyle name="常规 21 2 4 5 3" xfId="21361"/>
    <cellStyle name="常规 21 2 4 6 2" xfId="21362"/>
    <cellStyle name="常规 21 2 4 6 3" xfId="21363"/>
    <cellStyle name="常规 21 2 4 7" xfId="21364"/>
    <cellStyle name="常规 21 2 4 7 2" xfId="21365"/>
    <cellStyle name="常规 21 2 4 8" xfId="21366"/>
    <cellStyle name="常规 21 2 5 2 2" xfId="21367"/>
    <cellStyle name="常规 21 2 5 2 2 2" xfId="21368"/>
    <cellStyle name="常规 21 2 5 2 3" xfId="21369"/>
    <cellStyle name="常规 21 2 5 3 2" xfId="21370"/>
    <cellStyle name="常规 21 2 5 3 3" xfId="21371"/>
    <cellStyle name="常规 21 2 5 4" xfId="21372"/>
    <cellStyle name="常规 21 2 5 4 2" xfId="21373"/>
    <cellStyle name="常规 21 2 6 2 2" xfId="21374"/>
    <cellStyle name="常规 21 2 6 2 3" xfId="21375"/>
    <cellStyle name="常规 21 2 6 3" xfId="21376"/>
    <cellStyle name="常规 21 2 6 3 2" xfId="21377"/>
    <cellStyle name="常规 21 2 6 3 3" xfId="21378"/>
    <cellStyle name="常规 21 2 6 4" xfId="21379"/>
    <cellStyle name="常规 21 2 6 4 2" xfId="21380"/>
    <cellStyle name="常规 6 4 3 2 2 2 3 2 2" xfId="21381"/>
    <cellStyle name="常规 21 2 6 4 3" xfId="21382"/>
    <cellStyle name="常规 21 2 6 5" xfId="21383"/>
    <cellStyle name="常规 21 2 6 5 2" xfId="21384"/>
    <cellStyle name="常规 21 2 6 5 3" xfId="21385"/>
    <cellStyle name="常规 21 2 6 6" xfId="21386"/>
    <cellStyle name="常规 21 2 6 6 2" xfId="21387"/>
    <cellStyle name="常规 21 2 6 7" xfId="21388"/>
    <cellStyle name="常规 21 2 7 2 2" xfId="21389"/>
    <cellStyle name="常规 21 2 7 3" xfId="21390"/>
    <cellStyle name="常规 21 2 8 2" xfId="21391"/>
    <cellStyle name="常规 21 2 8 2 2" xfId="21392"/>
    <cellStyle name="常规 21 2 8 3" xfId="21393"/>
    <cellStyle name="常规 3 2 2 3 3 3 4 2" xfId="21394"/>
    <cellStyle name="常规 21 2 9" xfId="21395"/>
    <cellStyle name="常规 6 5 2 6 2 3" xfId="21396"/>
    <cellStyle name="常规 3 2 2 3 3 3 4 2 2" xfId="21397"/>
    <cellStyle name="常规 21 2 9 2" xfId="21398"/>
    <cellStyle name="常规 21 2 9 2 2" xfId="21399"/>
    <cellStyle name="常规 21 3 2 2 2 2 2" xfId="21400"/>
    <cellStyle name="常规 6 3 3 2 4 4 2" xfId="21401"/>
    <cellStyle name="常规 21 3 2 2 2 3" xfId="21402"/>
    <cellStyle name="常规 6 3 3 2 4 5" xfId="21403"/>
    <cellStyle name="常规 21 3 2 2 3 2" xfId="21404"/>
    <cellStyle name="常规 21 3 2 2 3 2 2" xfId="21405"/>
    <cellStyle name="常规 21 3 2 2 3 3" xfId="21406"/>
    <cellStyle name="常规 21 3 2 2 4 2 2" xfId="21407"/>
    <cellStyle name="常规 21 3 2 2 4 3" xfId="21408"/>
    <cellStyle name="警告文本 2 2 2 4 2 2" xfId="21409"/>
    <cellStyle name="常规 21 3 2 2 5 2" xfId="21410"/>
    <cellStyle name="常规 21 3 2 2 5 2 2" xfId="21411"/>
    <cellStyle name="常规 21 3 2 2 5 3" xfId="21412"/>
    <cellStyle name="警告文本 2 2 2 4 3" xfId="21413"/>
    <cellStyle name="常规 21 3 2 2 6" xfId="21414"/>
    <cellStyle name="常规 21 3 2 2 6 2" xfId="21415"/>
    <cellStyle name="常规 21 3 2 2 7" xfId="21416"/>
    <cellStyle name="常规 21 3 2 3 2 3" xfId="21417"/>
    <cellStyle name="常规 6 2 6 2" xfId="21418"/>
    <cellStyle name="常规 6 3 3 3 4 5" xfId="21419"/>
    <cellStyle name="常规 21 3 2 3 3 2" xfId="21420"/>
    <cellStyle name="常规 21 3 2 3 3 2 2" xfId="21421"/>
    <cellStyle name="常规 21 3 2 3 3 3" xfId="21422"/>
    <cellStyle name="常规 6 2 7 2" xfId="21423"/>
    <cellStyle name="常规 21 3 2 3 4 2" xfId="21424"/>
    <cellStyle name="常规 21 3 2 3 4 2 2" xfId="21425"/>
    <cellStyle name="常规 21 3 2 3 4 3" xfId="21426"/>
    <cellStyle name="常规 6 2 8 2" xfId="21427"/>
    <cellStyle name="警告文本 2 2 2 5 2" xfId="21428"/>
    <cellStyle name="常规 21 3 2 3 5" xfId="21429"/>
    <cellStyle name="警告文本 2 2 2 5 2 2" xfId="21430"/>
    <cellStyle name="常规 21 3 2 3 5 2" xfId="21431"/>
    <cellStyle name="常规 6 3 2 2 2 6 2 2" xfId="21432"/>
    <cellStyle name="警告文本 2 2 2 5 3" xfId="21433"/>
    <cellStyle name="常规 21 3 2 3 6" xfId="21434"/>
    <cellStyle name="常规 5 3 4 2 4 2" xfId="21435"/>
    <cellStyle name="常规 3 3 2 2 4 6" xfId="21436"/>
    <cellStyle name="常规 21 3 2 4" xfId="21437"/>
    <cellStyle name="常规 5 3 4 2 4 2 2" xfId="21438"/>
    <cellStyle name="常规 3 3 2 2 4 6 2" xfId="21439"/>
    <cellStyle name="常规 21 3 2 4 2" xfId="21440"/>
    <cellStyle name="常规 36 4 7" xfId="21441"/>
    <cellStyle name="常规 21 3 2 4 2 2" xfId="21442"/>
    <cellStyle name="常规 21 3 2 4 3" xfId="21443"/>
    <cellStyle name="常规 5 3 4 2 4 3" xfId="21444"/>
    <cellStyle name="常规 3 3 2 2 4 7" xfId="21445"/>
    <cellStyle name="常规 21 3 2 5" xfId="21446"/>
    <cellStyle name="常规 21 3 2 8" xfId="21447"/>
    <cellStyle name="常规 21 3 4 4 2 2" xfId="21448"/>
    <cellStyle name="常规 21 3 4 4 3" xfId="21449"/>
    <cellStyle name="常规 21 3 5 2 2" xfId="21450"/>
    <cellStyle name="常规 21 3 5 3" xfId="21451"/>
    <cellStyle name="常规 21 3 6 2 2" xfId="21452"/>
    <cellStyle name="常规 21 3 6 3" xfId="21453"/>
    <cellStyle name="常规 21 3 7 2 2" xfId="21454"/>
    <cellStyle name="常规 21 3 7 3" xfId="21455"/>
    <cellStyle name="常规 21 3 8" xfId="21456"/>
    <cellStyle name="常规 21 3 8 2" xfId="21457"/>
    <cellStyle name="常规 3 2 2 3 3 3 5 2" xfId="21458"/>
    <cellStyle name="常规 21 3 9" xfId="21459"/>
    <cellStyle name="常规 3 3 2 3 4 4 2" xfId="21460"/>
    <cellStyle name="常规 21 4 2 2 2" xfId="21461"/>
    <cellStyle name="常规 21 4 2 2 2 2" xfId="21462"/>
    <cellStyle name="常规 6 4 3 2 4 4" xfId="21463"/>
    <cellStyle name="常规 3 3 2 3 4 4 2 2" xfId="21464"/>
    <cellStyle name="常规 21 4 2 2 2 2 2" xfId="21465"/>
    <cellStyle name="常规 6 4 3 2 4 4 2" xfId="21466"/>
    <cellStyle name="常规 21 4 2 2 2 3" xfId="21467"/>
    <cellStyle name="常规 6 4 3 2 4 5" xfId="21468"/>
    <cellStyle name="常规 3 3 2 3 4 4 3" xfId="21469"/>
    <cellStyle name="常规 21 4 2 2 3" xfId="21470"/>
    <cellStyle name="常规 21 4 2 2 3 2" xfId="21471"/>
    <cellStyle name="常规 21 4 2 2 3 2 2" xfId="21472"/>
    <cellStyle name="常规 21 4 2 2 3 3" xfId="21473"/>
    <cellStyle name="常规 21 4 2 2 4" xfId="21474"/>
    <cellStyle name="常规 21 4 2 2 4 2" xfId="21475"/>
    <cellStyle name="常规 21 4 2 2 4 2 2" xfId="21476"/>
    <cellStyle name="常规 21 4 2 2 4 3" xfId="21477"/>
    <cellStyle name="常规 7 2 3 2 8 2" xfId="21478"/>
    <cellStyle name="警告文本 2 3 2 4 2" xfId="21479"/>
    <cellStyle name="常规 21 4 2 2 5" xfId="21480"/>
    <cellStyle name="警告文本 2 3 2 4 2 2" xfId="21481"/>
    <cellStyle name="常规 21 4 2 2 5 2" xfId="21482"/>
    <cellStyle name="常规 21 4 2 2 5 2 2" xfId="21483"/>
    <cellStyle name="常规 21 4 2 2 5 3" xfId="21484"/>
    <cellStyle name="警告文本 2 3 2 4 3" xfId="21485"/>
    <cellStyle name="常规 21 4 2 2 6" xfId="21486"/>
    <cellStyle name="常规 21 4 2 2 6 2" xfId="21487"/>
    <cellStyle name="常规 3 3 2 3 4 5 2" xfId="21488"/>
    <cellStyle name="常规 21 4 2 3 2" xfId="21489"/>
    <cellStyle name="常规 21 4 2 3 2 2" xfId="21490"/>
    <cellStyle name="常规 6 4 3 3 4 4" xfId="21491"/>
    <cellStyle name="常规 3 3 2 3 4 5 2 2" xfId="21492"/>
    <cellStyle name="常规 21 4 2 3 2 2 2" xfId="21493"/>
    <cellStyle name="常规 6 4 3 3 4 4 2" xfId="21494"/>
    <cellStyle name="常规 21 4 2 3 2 3" xfId="21495"/>
    <cellStyle name="常规 6 4 3 3 4 5" xfId="21496"/>
    <cellStyle name="常规 3 3 2 3 4 5 3" xfId="21497"/>
    <cellStyle name="常规 21 4 2 3 3" xfId="21498"/>
    <cellStyle name="常规 21 4 2 3 3 2" xfId="21499"/>
    <cellStyle name="常规 21 4 2 3 3 2 2" xfId="21500"/>
    <cellStyle name="常规 21 4 2 3 3 3" xfId="21501"/>
    <cellStyle name="常规 21 4 2 3 4" xfId="21502"/>
    <cellStyle name="常规 21 4 2 3 4 2" xfId="21503"/>
    <cellStyle name="常规 21 4 2 3 4 2 2" xfId="21504"/>
    <cellStyle name="常规 21 4 2 3 4 3" xfId="21505"/>
    <cellStyle name="警告文本 2 3 2 5 2" xfId="21506"/>
    <cellStyle name="常规 21 4 2 3 5" xfId="21507"/>
    <cellStyle name="常规 21 4 2 3 5 2" xfId="21508"/>
    <cellStyle name="常规 6 3 2 2 3 6 2 2" xfId="21509"/>
    <cellStyle name="常规 21 4 2 3 6" xfId="21510"/>
    <cellStyle name="常规 5 3 4 3 4 2" xfId="21511"/>
    <cellStyle name="常规 21 4 2 4" xfId="21512"/>
    <cellStyle name="常规 29 4 2 2 2" xfId="21513"/>
    <cellStyle name="常规 34 4 2 2 2" xfId="21514"/>
    <cellStyle name="常规 3 3 2 3 4 6" xfId="21515"/>
    <cellStyle name="常规 3 3 2 3 4 6 2" xfId="21516"/>
    <cellStyle name="常规 21 4 2 4 2" xfId="21517"/>
    <cellStyle name="常规 21 4 2 4 2 2" xfId="21518"/>
    <cellStyle name="常规 21 4 2 4 3" xfId="21519"/>
    <cellStyle name="常规 3 3 2 3 4 7" xfId="21520"/>
    <cellStyle name="常规 21 4 2 5" xfId="21521"/>
    <cellStyle name="常规 21 4 2 8" xfId="21522"/>
    <cellStyle name="常规 21 4 3 2 2 2" xfId="21523"/>
    <cellStyle name="常规 21 4 3 3" xfId="21524"/>
    <cellStyle name="常规 21 4 3 3 2" xfId="21525"/>
    <cellStyle name="常规 21 4 3 3 2 2" xfId="21526"/>
    <cellStyle name="常规 21 4 3 3 3" xfId="21527"/>
    <cellStyle name="常规 3 9 3 3 2 2" xfId="21528"/>
    <cellStyle name="常规 21 4 3 4" xfId="21529"/>
    <cellStyle name="常规 21 4 3 4 2" xfId="21530"/>
    <cellStyle name="常规 21 4 3 4 2 2" xfId="21531"/>
    <cellStyle name="常规 21 4 3 4 3" xfId="21532"/>
    <cellStyle name="常规 21 4 3 5" xfId="21533"/>
    <cellStyle name="常规 21 4 4 2 2" xfId="21534"/>
    <cellStyle name="常规 21 4 4 2 2 2" xfId="21535"/>
    <cellStyle name="常规 21 4 4 2 3" xfId="21536"/>
    <cellStyle name="常规 21 4 4 3" xfId="21537"/>
    <cellStyle name="常规 21 4 4 3 2" xfId="21538"/>
    <cellStyle name="常规 21 4 4 3 2 2" xfId="21539"/>
    <cellStyle name="常规 21 4 4 3 3" xfId="21540"/>
    <cellStyle name="常规 21 4 4 4" xfId="21541"/>
    <cellStyle name="常规 21 4 4 4 2" xfId="21542"/>
    <cellStyle name="常规 21 4 4 4 3" xfId="21543"/>
    <cellStyle name="常规 21 4 4 5" xfId="21544"/>
    <cellStyle name="常规 21 4 4 5 3" xfId="21545"/>
    <cellStyle name="常规 21 4 5 2 2" xfId="21546"/>
    <cellStyle name="常规 21 4 5 3" xfId="21547"/>
    <cellStyle name="常规 3 3 5 3 3 2 2" xfId="21548"/>
    <cellStyle name="常规 21 4 6" xfId="21549"/>
    <cellStyle name="常规 21 4 6 2 2" xfId="21550"/>
    <cellStyle name="常规 21 4 6 3" xfId="21551"/>
    <cellStyle name="常规 21 4 7" xfId="21552"/>
    <cellStyle name="常规 21 4 7 2" xfId="21553"/>
    <cellStyle name="常规 21 4 7 2 2" xfId="21554"/>
    <cellStyle name="常规 21 4 7 3" xfId="21555"/>
    <cellStyle name="常规 21 4 8" xfId="21556"/>
    <cellStyle name="常规 21 4 8 2" xfId="21557"/>
    <cellStyle name="常规 21 4 9" xfId="21558"/>
    <cellStyle name="常规 21 5 2 2 2" xfId="21559"/>
    <cellStyle name="常规 21 5 2 2 2 2" xfId="21560"/>
    <cellStyle name="常规 6 5 3 2 4 4" xfId="21561"/>
    <cellStyle name="常规 21 5 2 2 3" xfId="21562"/>
    <cellStyle name="常规 21 5 2 4" xfId="21563"/>
    <cellStyle name="常规 29 4 3 2 2" xfId="21564"/>
    <cellStyle name="常规 34 4 3 2 2" xfId="21565"/>
    <cellStyle name="常规 21 5 3 2 2" xfId="21566"/>
    <cellStyle name="常规 21 5 3 2 2 2" xfId="21567"/>
    <cellStyle name="常规 21 5 3 2 3" xfId="21568"/>
    <cellStyle name="常规 21 5 3 3" xfId="21569"/>
    <cellStyle name="输入 2 11" xfId="21570"/>
    <cellStyle name="常规 21 5 3 3 2" xfId="21571"/>
    <cellStyle name="常规 3 9 3 4 2 2" xfId="21572"/>
    <cellStyle name="常规 21 5 3 4" xfId="21573"/>
    <cellStyle name="常规 21 5 4 2 2" xfId="21574"/>
    <cellStyle name="常规 6 10 6 2 2 2" xfId="21575"/>
    <cellStyle name="常规 21 5 4 3" xfId="21576"/>
    <cellStyle name="常规 21 5 5 3" xfId="21577"/>
    <cellStyle name="常规 21 5 6" xfId="21578"/>
    <cellStyle name="常规 21 5 6 2" xfId="21579"/>
    <cellStyle name="常规 21 5 6 3" xfId="21580"/>
    <cellStyle name="常规 21 5 7" xfId="21581"/>
    <cellStyle name="常规 21 5 7 2" xfId="21582"/>
    <cellStyle name="常规 21 6 2 2" xfId="21583"/>
    <cellStyle name="常规 21 6 2 2 2" xfId="21584"/>
    <cellStyle name="常规 3 8 2 2 5 3" xfId="21585"/>
    <cellStyle name="常规 21 6 2 3" xfId="21586"/>
    <cellStyle name="常规 21 6 3" xfId="21587"/>
    <cellStyle name="常规 21 6 3 2" xfId="21588"/>
    <cellStyle name="常规 21 6 3 2 2" xfId="21589"/>
    <cellStyle name="常规 21 6 3 3" xfId="21590"/>
    <cellStyle name="常规 21 6 4 2" xfId="21591"/>
    <cellStyle name="常规 21 6 5" xfId="21592"/>
    <cellStyle name="常规 21 7 2 2" xfId="21593"/>
    <cellStyle name="常规 21 7 2 2 2" xfId="21594"/>
    <cellStyle name="常规 21 7 2 3" xfId="21595"/>
    <cellStyle name="常规 21 7 3" xfId="21596"/>
    <cellStyle name="常规 21 7 3 2" xfId="21597"/>
    <cellStyle name="常规 21 7 3 2 2" xfId="21598"/>
    <cellStyle name="常规 21 7 3 3" xfId="21599"/>
    <cellStyle name="常规 6 4 2 3 3 2 2" xfId="21600"/>
    <cellStyle name="常规 21 7 4" xfId="21601"/>
    <cellStyle name="常规 6 4 2 3 3 2 2 2" xfId="21602"/>
    <cellStyle name="常规 21 7 4 2" xfId="21603"/>
    <cellStyle name="常规 6 4 2 3 3 2 3" xfId="21604"/>
    <cellStyle name="常规 21 7 5" xfId="21605"/>
    <cellStyle name="常规 21 8 2 2" xfId="21606"/>
    <cellStyle name="常规 21 8 3" xfId="21607"/>
    <cellStyle name="常规 21 9 2" xfId="21608"/>
    <cellStyle name="常规 21 9 2 2" xfId="21609"/>
    <cellStyle name="常规 21 9 3" xfId="21610"/>
    <cellStyle name="常规 22 10 2 2" xfId="21611"/>
    <cellStyle name="常规 22 10 3" xfId="21612"/>
    <cellStyle name="常规 6 9 3 3 5 2" xfId="21613"/>
    <cellStyle name="常规 4 2 3 3 2 4 2" xfId="21614"/>
    <cellStyle name="常规 22 12" xfId="21615"/>
    <cellStyle name="常规 26 6 2 2" xfId="21616"/>
    <cellStyle name="常规 31 6 2 2" xfId="21617"/>
    <cellStyle name="常规 22 4 2 2 2 2 2" xfId="21618"/>
    <cellStyle name="常规 26 6 3" xfId="21619"/>
    <cellStyle name="常规 31 6 3" xfId="21620"/>
    <cellStyle name="常规 22 4 2 2 2 3" xfId="21621"/>
    <cellStyle name="常规 26 7 2" xfId="21622"/>
    <cellStyle name="常规 31 7 2" xfId="21623"/>
    <cellStyle name="常规 22 4 2 2 3 2" xfId="21624"/>
    <cellStyle name="常规 26 7 2 2" xfId="21625"/>
    <cellStyle name="常规 31 7 2 2" xfId="21626"/>
    <cellStyle name="常规 22 4 2 2 3 2 2" xfId="21627"/>
    <cellStyle name="常规 26 8" xfId="21628"/>
    <cellStyle name="常规 31 8" xfId="21629"/>
    <cellStyle name="常规 22 4 2 2 4" xfId="21630"/>
    <cellStyle name="常规 26 8 2" xfId="21631"/>
    <cellStyle name="常规 31 8 2" xfId="21632"/>
    <cellStyle name="常规 22 4 2 2 4 2" xfId="21633"/>
    <cellStyle name="常规 22 4 2 2 4 2 2" xfId="21634"/>
    <cellStyle name="常规 26 9" xfId="21635"/>
    <cellStyle name="常规 31 9" xfId="21636"/>
    <cellStyle name="常规 22 4 2 2 5" xfId="21637"/>
    <cellStyle name="常规 22 4 2 2 5 2" xfId="21638"/>
    <cellStyle name="常规 6 3 5 2 2 3" xfId="21639"/>
    <cellStyle name="常规 4 3 3 2 2 7" xfId="21640"/>
    <cellStyle name="常规 22 4 2 2 5 2 2" xfId="21641"/>
    <cellStyle name="常规 22 4 2 2 6" xfId="21642"/>
    <cellStyle name="常规 22 4 2 2 6 2" xfId="21643"/>
    <cellStyle name="常规 27 8" xfId="21644"/>
    <cellStyle name="常规 32 8" xfId="21645"/>
    <cellStyle name="常规 3 2 3 3 2 4" xfId="21646"/>
    <cellStyle name="注释 2 2 10 2" xfId="21647"/>
    <cellStyle name="常规 22 4 2 3 4" xfId="21648"/>
    <cellStyle name="常规 27 9" xfId="21649"/>
    <cellStyle name="常规 32 9" xfId="21650"/>
    <cellStyle name="常规 3 2 3 3 2 5" xfId="21651"/>
    <cellStyle name="注释 2 2 10 3" xfId="21652"/>
    <cellStyle name="常规 22 4 2 3 5" xfId="21653"/>
    <cellStyle name="常规 6 10" xfId="21654"/>
    <cellStyle name="常规 5 2 5 3 2 2" xfId="21655"/>
    <cellStyle name="常规 3 2 3 3 2 6" xfId="21656"/>
    <cellStyle name="常规 22 4 2 3 6" xfId="21657"/>
    <cellStyle name="常规 36 6" xfId="21658"/>
    <cellStyle name="常规 41 6" xfId="21659"/>
    <cellStyle name="常规 3 2 3 3 6 2" xfId="21660"/>
    <cellStyle name="常规 22 4 2 7 2" xfId="21661"/>
    <cellStyle name="常规 3 2 3 3 7" xfId="21662"/>
    <cellStyle name="常规 22 4 2 8" xfId="21663"/>
    <cellStyle name="常规 3 2 3 4 4 3" xfId="21664"/>
    <cellStyle name="常规 22 4 3 5 3" xfId="21665"/>
    <cellStyle name="常规 3 2 3 4 5 2" xfId="21666"/>
    <cellStyle name="常规 22 4 3 6 2" xfId="21667"/>
    <cellStyle name="常规 3 2 3 4 6" xfId="21668"/>
    <cellStyle name="常规 22 4 3 7" xfId="21669"/>
    <cellStyle name="常规 22 4 4 2 2 2" xfId="21670"/>
    <cellStyle name="常规 22 4 4 2 3" xfId="21671"/>
    <cellStyle name="常规 3 2 3 5 2 3" xfId="21672"/>
    <cellStyle name="强调文字颜色 2 2 5" xfId="21673"/>
    <cellStyle name="常规 22 4 4 3 3" xfId="21674"/>
    <cellStyle name="常规 3 2 3 5 3 2" xfId="21675"/>
    <cellStyle name="常规 22 4 4 4 2" xfId="21676"/>
    <cellStyle name="常规 3 2 3 5 3 3" xfId="21677"/>
    <cellStyle name="常规 22 4 4 4 3" xfId="21678"/>
    <cellStyle name="常规 3 2 3 5 4" xfId="21679"/>
    <cellStyle name="常规 22 4 4 5" xfId="21680"/>
    <cellStyle name="常规 3 2 3 5 4 2" xfId="21681"/>
    <cellStyle name="常规 22 4 4 5 2" xfId="21682"/>
    <cellStyle name="常规 3 2 3 5 5" xfId="21683"/>
    <cellStyle name="常规 22 4 4 6" xfId="21684"/>
    <cellStyle name="常规 22 4 7 2 2" xfId="21685"/>
    <cellStyle name="常规 22 4 8 2" xfId="21686"/>
    <cellStyle name="常规 7 5 3 2 6 2" xfId="21687"/>
    <cellStyle name="常规 22 4 9" xfId="21688"/>
    <cellStyle name="常规 22 5 2 2 3" xfId="21689"/>
    <cellStyle name="常规 25 2 2 7" xfId="21690"/>
    <cellStyle name="常规 30 2 2 7" xfId="21691"/>
    <cellStyle name="常规 22 5 3 2 2 2" xfId="21692"/>
    <cellStyle name="常规 22 5 3 2 3" xfId="21693"/>
    <cellStyle name="常规 22 5 6 2 2" xfId="21694"/>
    <cellStyle name="常规 3 2 4 7 2" xfId="21695"/>
    <cellStyle name="常规 22 5 6 3" xfId="21696"/>
    <cellStyle name="常规 22 5 7 2" xfId="21697"/>
    <cellStyle name="常规 22 7 2 2 2" xfId="21698"/>
    <cellStyle name="常规 22 7 3 2" xfId="21699"/>
    <cellStyle name="常规 22 7 3 2 2" xfId="21700"/>
    <cellStyle name="常规 3 2 6 4 2" xfId="21701"/>
    <cellStyle name="常规 22 7 3 3" xfId="21702"/>
    <cellStyle name="常规 6 4 2 3 4 2 2" xfId="21703"/>
    <cellStyle name="常规 22 7 4" xfId="21704"/>
    <cellStyle name="常规 6 4 2 3 4 2 3" xfId="21705"/>
    <cellStyle name="常规 22 7 5" xfId="21706"/>
    <cellStyle name="常规 3 4 3 3 2 2 2" xfId="21707"/>
    <cellStyle name="常规 22 7 6 2" xfId="21708"/>
    <cellStyle name="常规 3 4 3 3 2 3" xfId="21709"/>
    <cellStyle name="常规 22 7 7" xfId="21710"/>
    <cellStyle name="常规 23 2 2 4 3" xfId="21711"/>
    <cellStyle name="常规 23 2 2 5 2 2" xfId="21712"/>
    <cellStyle name="常规 23 2 2 5 3" xfId="21713"/>
    <cellStyle name="常规 23 2 3 2 2 2" xfId="21714"/>
    <cellStyle name="常规 23 2 3 3 2 2" xfId="21715"/>
    <cellStyle name="常规 23 2 3 4 2" xfId="21716"/>
    <cellStyle name="常规 23 2 3 4 2 2" xfId="21717"/>
    <cellStyle name="常规 3 2 2 3 2 4 5 2" xfId="21718"/>
    <cellStyle name="常规 23 2 3 5" xfId="21719"/>
    <cellStyle name="常规 3 2 2 3 2 4 5 2 2" xfId="21720"/>
    <cellStyle name="常规 23 2 3 5 2" xfId="21721"/>
    <cellStyle name="常规 3 2 2 3 2 4 5 3" xfId="21722"/>
    <cellStyle name="常规 23 2 3 6" xfId="21723"/>
    <cellStyle name="常规 23 2 5 3" xfId="21724"/>
    <cellStyle name="常规 45" xfId="21725"/>
    <cellStyle name="常规 50" xfId="21726"/>
    <cellStyle name="常规 23 2 6 2 2" xfId="21727"/>
    <cellStyle name="常规 23 2 6 3" xfId="21728"/>
    <cellStyle name="常规 9 5 9" xfId="21729"/>
    <cellStyle name="常规 3 3 2 5 2" xfId="21730"/>
    <cellStyle name="常规 23 3 4 3" xfId="21731"/>
    <cellStyle name="常规 9 6 9" xfId="21732"/>
    <cellStyle name="常规 3 3 2 6 2" xfId="21733"/>
    <cellStyle name="常规 23 3 5 3" xfId="21734"/>
    <cellStyle name="常规 23 4 2 2 2" xfId="21735"/>
    <cellStyle name="常规 23 4 3 2 2" xfId="21736"/>
    <cellStyle name="常规 3 3 3 4 2" xfId="21737"/>
    <cellStyle name="常规 23 4 3 3" xfId="21738"/>
    <cellStyle name="常规 23 4 4 2" xfId="21739"/>
    <cellStyle name="常规 23 4 4 2 2" xfId="21740"/>
    <cellStyle name="常规 3 3 3 5 2" xfId="21741"/>
    <cellStyle name="常规 23 4 4 3" xfId="21742"/>
    <cellStyle name="常规 23 4 5" xfId="21743"/>
    <cellStyle name="常规 24 3 4 2 2" xfId="21744"/>
    <cellStyle name="常规 23 4 6 2" xfId="21745"/>
    <cellStyle name="常规 3 4 2 5 2" xfId="21746"/>
    <cellStyle name="常规 24 3 4 3" xfId="21747"/>
    <cellStyle name="常规 23 4 7" xfId="21748"/>
    <cellStyle name="常规 23 7 2 2" xfId="21749"/>
    <cellStyle name="常规 23 7 3" xfId="21750"/>
    <cellStyle name="常规 24 2 2 4 2 2" xfId="21751"/>
    <cellStyle name="常规 24 2 2 4 3" xfId="21752"/>
    <cellStyle name="常规 24 2 2 5 2 2" xfId="21753"/>
    <cellStyle name="常规 24 2 2 5 3" xfId="21754"/>
    <cellStyle name="解释性文本 2 5 2 3" xfId="21755"/>
    <cellStyle name="常规 24 2 3 4 2 2" xfId="21756"/>
    <cellStyle name="常规 3 2 2 9 2" xfId="21757"/>
    <cellStyle name="常规 24 2 3 4 3" xfId="21758"/>
    <cellStyle name="常规 24 2 3 5 2" xfId="21759"/>
    <cellStyle name="常规 24 2 3 6" xfId="21760"/>
    <cellStyle name="常规 24 3 5 2 2" xfId="21761"/>
    <cellStyle name="常规 3 4 2 6 2" xfId="21762"/>
    <cellStyle name="常规 24 3 5 3" xfId="21763"/>
    <cellStyle name="常规 6 12 3 2 2 2 2" xfId="21764"/>
    <cellStyle name="常规 3 2 2 2 3 2 2 6 2" xfId="21765"/>
    <cellStyle name="常规 24 4 6" xfId="21766"/>
    <cellStyle name="常规 24 4 4 2" xfId="21767"/>
    <cellStyle name="常规 24 4 6 2" xfId="21768"/>
    <cellStyle name="常规 24 4 4 2 2" xfId="21769"/>
    <cellStyle name="链接单元格 2 2 8 2" xfId="21770"/>
    <cellStyle name="常规 3 4 3 5 2" xfId="21771"/>
    <cellStyle name="常规 24 4 7" xfId="21772"/>
    <cellStyle name="常规 24 4 4 3" xfId="21773"/>
    <cellStyle name="常规 6 12 3 2 2 3" xfId="21774"/>
    <cellStyle name="常规 3 2 2 2 3 2 2 7" xfId="21775"/>
    <cellStyle name="常规 24 4 5" xfId="21776"/>
    <cellStyle name="常规 24 4 5 2" xfId="21777"/>
    <cellStyle name="常规 24 4 5 2 2" xfId="21778"/>
    <cellStyle name="链接单元格 2 2 9 2" xfId="21779"/>
    <cellStyle name="常规 3 4 3 6 2" xfId="21780"/>
    <cellStyle name="常规 24 4 5 3" xfId="21781"/>
    <cellStyle name="常规 26 2 6" xfId="21782"/>
    <cellStyle name="常规 31 2 6" xfId="21783"/>
    <cellStyle name="常规 24 6 2 2" xfId="21784"/>
    <cellStyle name="常规 24 6 3" xfId="21785"/>
    <cellStyle name="常规 27 2 6" xfId="21786"/>
    <cellStyle name="常规 32 2 6" xfId="21787"/>
    <cellStyle name="常规 24 7 2 2" xfId="21788"/>
    <cellStyle name="常规 25 2 2 2" xfId="21789"/>
    <cellStyle name="常规 30 2 2 2" xfId="21790"/>
    <cellStyle name="常规 5 5 2 2 4 3" xfId="21791"/>
    <cellStyle name="常规 30 15" xfId="21792"/>
    <cellStyle name="常规 25 2 2 2 2" xfId="21793"/>
    <cellStyle name="常规 30 2 2 2 2" xfId="21794"/>
    <cellStyle name="常规 25 2 2 2 2 2" xfId="21795"/>
    <cellStyle name="常规 30 2 2 2 2 2" xfId="21796"/>
    <cellStyle name="常规 25 2 2 2 3" xfId="21797"/>
    <cellStyle name="常规 30 2 2 2 3" xfId="21798"/>
    <cellStyle name="常规 25 2 2 3" xfId="21799"/>
    <cellStyle name="常规 30 2 2 3" xfId="21800"/>
    <cellStyle name="常规 25 2 2 3 2" xfId="21801"/>
    <cellStyle name="常规 30 2 2 3 2" xfId="21802"/>
    <cellStyle name="常规 25 2 2 3 2 2" xfId="21803"/>
    <cellStyle name="常规 30 2 2 3 2 2" xfId="21804"/>
    <cellStyle name="常规 25 2 2 3 3" xfId="21805"/>
    <cellStyle name="常规 30 2 2 3 3" xfId="21806"/>
    <cellStyle name="常规 25 2 2 4 2" xfId="21807"/>
    <cellStyle name="常规 30 2 2 4 2" xfId="21808"/>
    <cellStyle name="常规 25 2 2 4 2 2" xfId="21809"/>
    <cellStyle name="常规 30 2 2 4 2 2" xfId="21810"/>
    <cellStyle name="常规 25 2 2 4 3" xfId="21811"/>
    <cellStyle name="常规 30 2 2 4 3" xfId="21812"/>
    <cellStyle name="常规 25 2 2 5" xfId="21813"/>
    <cellStyle name="常规 30 2 2 5" xfId="21814"/>
    <cellStyle name="常规 6 6 3 6 2 3" xfId="21815"/>
    <cellStyle name="常规 25 2 2 5 2" xfId="21816"/>
    <cellStyle name="常规 30 2 2 5 2" xfId="21817"/>
    <cellStyle name="常规 25 2 2 5 2 2" xfId="21818"/>
    <cellStyle name="常规 30 2 2 5 2 2" xfId="21819"/>
    <cellStyle name="常规 25 2 2 5 3" xfId="21820"/>
    <cellStyle name="常规 30 2 2 5 3" xfId="21821"/>
    <cellStyle name="常规 25 2 2 6" xfId="21822"/>
    <cellStyle name="常规 30 2 2 6" xfId="21823"/>
    <cellStyle name="常规 6 6 3 6 3 3" xfId="21824"/>
    <cellStyle name="常规 25 2 2 6 2" xfId="21825"/>
    <cellStyle name="常规 30 2 2 6 2" xfId="21826"/>
    <cellStyle name="常规 25 2 3" xfId="21827"/>
    <cellStyle name="常规 30 2 3" xfId="21828"/>
    <cellStyle name="常规 25 2 3 2" xfId="21829"/>
    <cellStyle name="常规 30 2 3 2" xfId="21830"/>
    <cellStyle name="常规 25 2 3 3" xfId="21831"/>
    <cellStyle name="常规 30 2 3 3" xfId="21832"/>
    <cellStyle name="常规 25 2 3 3 2" xfId="21833"/>
    <cellStyle name="常规 30 2 3 3 2" xfId="21834"/>
    <cellStyle name="常规 4 2 2 8 2" xfId="21835"/>
    <cellStyle name="常规 25 2 3 3 3" xfId="21836"/>
    <cellStyle name="常规 30 2 3 3 3" xfId="21837"/>
    <cellStyle name="常规 25 2 3 4" xfId="21838"/>
    <cellStyle name="常规 30 2 3 4" xfId="21839"/>
    <cellStyle name="常规 25 2 3 4 2" xfId="21840"/>
    <cellStyle name="常规 30 2 3 4 2" xfId="21841"/>
    <cellStyle name="常规 25 2 3 4 2 2" xfId="21842"/>
    <cellStyle name="常规 30 2 3 4 2 2" xfId="21843"/>
    <cellStyle name="常规 4 2 2 9 2" xfId="21844"/>
    <cellStyle name="常规 25 2 3 4 3" xfId="21845"/>
    <cellStyle name="常规 30 2 3 4 3" xfId="21846"/>
    <cellStyle name="常规 6 2 3 2 8 2 2" xfId="21847"/>
    <cellStyle name="常规 25 2 3 5" xfId="21848"/>
    <cellStyle name="常规 30 2 3 5" xfId="21849"/>
    <cellStyle name="常规 25 2 3 5 2" xfId="21850"/>
    <cellStyle name="常规 30 2 3 5 2" xfId="21851"/>
    <cellStyle name="常规 25 2 3 6" xfId="21852"/>
    <cellStyle name="常规 30 2 3 6" xfId="21853"/>
    <cellStyle name="常规 25 2 4 2" xfId="21854"/>
    <cellStyle name="常规 30 2 4 2" xfId="21855"/>
    <cellStyle name="常规 25 2 4 2 2" xfId="21856"/>
    <cellStyle name="常规 30 2 4 2 2" xfId="21857"/>
    <cellStyle name="常规 25 2 4 3" xfId="21858"/>
    <cellStyle name="常规 30 2 4 3" xfId="21859"/>
    <cellStyle name="常规 25 2 5" xfId="21860"/>
    <cellStyle name="常规 30 2 5" xfId="21861"/>
    <cellStyle name="常规 25 2 5 2" xfId="21862"/>
    <cellStyle name="常规 30 2 5 2" xfId="21863"/>
    <cellStyle name="常规 25 2 5 2 2" xfId="21864"/>
    <cellStyle name="常规 30 2 5 2 2" xfId="21865"/>
    <cellStyle name="常规 25 2 5 3" xfId="21866"/>
    <cellStyle name="常规 30 2 5 3" xfId="21867"/>
    <cellStyle name="常规 25 2 6 2" xfId="21868"/>
    <cellStyle name="常规 30 2 6 2" xfId="21869"/>
    <cellStyle name="常规 3 2 2 2 3 2 3 4 2 2" xfId="21870"/>
    <cellStyle name="常规 5 2 2 11" xfId="21871"/>
    <cellStyle name="常规 25 2 6 2 2" xfId="21872"/>
    <cellStyle name="常规 30 2 6 2 2" xfId="21873"/>
    <cellStyle name="常规 25 2 6 3" xfId="21874"/>
    <cellStyle name="常规 30 2 6 3" xfId="21875"/>
    <cellStyle name="常规 25 2 7" xfId="21876"/>
    <cellStyle name="常规 30 2 7" xfId="21877"/>
    <cellStyle name="常规 3 4 4 3 2" xfId="21878"/>
    <cellStyle name="常规 3 2 2 2 3 2 3 4 3" xfId="21879"/>
    <cellStyle name="常规 25 2 7 2" xfId="21880"/>
    <cellStyle name="常规 30 2 7 2" xfId="21881"/>
    <cellStyle name="常规 3 4 4 3 2 2" xfId="21882"/>
    <cellStyle name="常规 25 2 8" xfId="21883"/>
    <cellStyle name="常规 30 2 8" xfId="21884"/>
    <cellStyle name="常规 3 4 4 3 3" xfId="21885"/>
    <cellStyle name="常规 36 2 2 2 3" xfId="21886"/>
    <cellStyle name="常规 41 2 2 2 3" xfId="21887"/>
    <cellStyle name="常规 25 3 2 2" xfId="21888"/>
    <cellStyle name="常规 30 3 2 2" xfId="21889"/>
    <cellStyle name="常规 25 3 2 2 2" xfId="21890"/>
    <cellStyle name="常规 30 3 2 2 2" xfId="21891"/>
    <cellStyle name="常规 25 3 2 3" xfId="21892"/>
    <cellStyle name="常规 30 3 2 3" xfId="21893"/>
    <cellStyle name="常规 3 5 2 3 2" xfId="21894"/>
    <cellStyle name="常规 25 3 3" xfId="21895"/>
    <cellStyle name="常规 30 3 3" xfId="21896"/>
    <cellStyle name="常规 36 2 2 3 3" xfId="21897"/>
    <cellStyle name="常规 41 2 2 3 3" xfId="21898"/>
    <cellStyle name="常规 25 3 3 2" xfId="21899"/>
    <cellStyle name="常规 30 3 3 2" xfId="21900"/>
    <cellStyle name="常规 25 3 3 2 2" xfId="21901"/>
    <cellStyle name="常规 30 3 3 2 2" xfId="21902"/>
    <cellStyle name="常规 25 3 3 3" xfId="21903"/>
    <cellStyle name="常规 30 3 3 3" xfId="21904"/>
    <cellStyle name="常规 3 5 2 4 2" xfId="21905"/>
    <cellStyle name="常规 25 3 4" xfId="21906"/>
    <cellStyle name="常规 30 3 4" xfId="21907"/>
    <cellStyle name="常规 36 2 2 4 3" xfId="21908"/>
    <cellStyle name="常规 41 2 2 4 3" xfId="21909"/>
    <cellStyle name="常规 25 3 4 2" xfId="21910"/>
    <cellStyle name="常规 30 3 4 2" xfId="21911"/>
    <cellStyle name="常规 25 3 4 2 2" xfId="21912"/>
    <cellStyle name="常规 30 3 4 2 2" xfId="21913"/>
    <cellStyle name="常规 25 3 4 3" xfId="21914"/>
    <cellStyle name="常规 30 3 4 3" xfId="21915"/>
    <cellStyle name="常规 3 5 2 5 2" xfId="21916"/>
    <cellStyle name="常规 36 2 2 5 3" xfId="21917"/>
    <cellStyle name="常规 25 3 5 2" xfId="21918"/>
    <cellStyle name="常规 30 3 5 2" xfId="21919"/>
    <cellStyle name="常规 25 3 5 2 2" xfId="21920"/>
    <cellStyle name="常规 30 3 5 2 2" xfId="21921"/>
    <cellStyle name="常规 25 3 5 3" xfId="21922"/>
    <cellStyle name="常规 30 3 5 3" xfId="21923"/>
    <cellStyle name="常规 3 5 2 6 2" xfId="21924"/>
    <cellStyle name="常规 25 3 6 2" xfId="21925"/>
    <cellStyle name="常规 30 3 6 2" xfId="21926"/>
    <cellStyle name="常规 25 3 7" xfId="21927"/>
    <cellStyle name="常规 30 3 7" xfId="21928"/>
    <cellStyle name="常规 3 4 4 4 2" xfId="21929"/>
    <cellStyle name="常规 5 2 2 3 2 2 4 3" xfId="21930"/>
    <cellStyle name="常规 36 2 3 2 3" xfId="21931"/>
    <cellStyle name="常规 41 2 3 2 3" xfId="21932"/>
    <cellStyle name="常规 25 4 2 2" xfId="21933"/>
    <cellStyle name="常规 30 4 2 2" xfId="21934"/>
    <cellStyle name="常规 25 4 2 2 2" xfId="21935"/>
    <cellStyle name="常规 30 4 2 2 2" xfId="21936"/>
    <cellStyle name="常规 25 4 2 3" xfId="21937"/>
    <cellStyle name="常规 30 4 2 3" xfId="21938"/>
    <cellStyle name="常规 3 5 3 3 2" xfId="21939"/>
    <cellStyle name="常规 25 4 3" xfId="21940"/>
    <cellStyle name="常规 30 4 3" xfId="21941"/>
    <cellStyle name="常规 36 2 3 3 3" xfId="21942"/>
    <cellStyle name="常规 41 2 3 3 3" xfId="21943"/>
    <cellStyle name="常规 25 4 3 2" xfId="21944"/>
    <cellStyle name="常规 30 4 3 2" xfId="21945"/>
    <cellStyle name="常规 25 4 3 2 2" xfId="21946"/>
    <cellStyle name="常规 30 4 3 2 2" xfId="21947"/>
    <cellStyle name="常规 25 4 3 3" xfId="21948"/>
    <cellStyle name="常规 30 4 3 3" xfId="21949"/>
    <cellStyle name="常规 3 5 3 4 2" xfId="21950"/>
    <cellStyle name="常规 6 12 3 3 2 2 2" xfId="21951"/>
    <cellStyle name="常规 36 2 3 4 3" xfId="21952"/>
    <cellStyle name="常规 25 4 4 2" xfId="21953"/>
    <cellStyle name="常规 30 4 4 2" xfId="21954"/>
    <cellStyle name="常规 25 4 4 2 2" xfId="21955"/>
    <cellStyle name="常规 30 4 4 2 2" xfId="21956"/>
    <cellStyle name="常规 25 4 4 3" xfId="21957"/>
    <cellStyle name="常规 30 4 4 3" xfId="21958"/>
    <cellStyle name="常规 3 5 3 5 2" xfId="21959"/>
    <cellStyle name="常规 6 12 3 3 2 3" xfId="21960"/>
    <cellStyle name="常规 25 4 5" xfId="21961"/>
    <cellStyle name="常规 30 4 5" xfId="21962"/>
    <cellStyle name="常规 25 4 5 2" xfId="21963"/>
    <cellStyle name="常规 30 4 5 2" xfId="21964"/>
    <cellStyle name="常规 25 4 5 2 2" xfId="21965"/>
    <cellStyle name="常规 30 4 5 2 2" xfId="21966"/>
    <cellStyle name="常规 25 4 5 3" xfId="21967"/>
    <cellStyle name="常规 30 4 5 3" xfId="21968"/>
    <cellStyle name="常规 3 5 3 6 2" xfId="21969"/>
    <cellStyle name="常规 6 12 3 2 3 2 2" xfId="21970"/>
    <cellStyle name="常规 25 4 6" xfId="21971"/>
    <cellStyle name="常规 30 4 6" xfId="21972"/>
    <cellStyle name="常规 25 4 6 2" xfId="21973"/>
    <cellStyle name="常规 30 4 6 2" xfId="21974"/>
    <cellStyle name="常规 25 4 7" xfId="21975"/>
    <cellStyle name="常规 30 4 7" xfId="21976"/>
    <cellStyle name="常规 3 4 4 5 2" xfId="21977"/>
    <cellStyle name="常规 25 5 2" xfId="21978"/>
    <cellStyle name="常规 30 5 2" xfId="21979"/>
    <cellStyle name="常规 25 5 2 2" xfId="21980"/>
    <cellStyle name="常规 30 5 2 2" xfId="21981"/>
    <cellStyle name="常规 25 5 3" xfId="21982"/>
    <cellStyle name="常规 30 5 3" xfId="21983"/>
    <cellStyle name="常规 25 6" xfId="21984"/>
    <cellStyle name="常规 30 6" xfId="21985"/>
    <cellStyle name="常规 25 6 2" xfId="21986"/>
    <cellStyle name="常规 30 6 2" xfId="21987"/>
    <cellStyle name="常规 25 6 2 2" xfId="21988"/>
    <cellStyle name="常规 30 6 2 2" xfId="21989"/>
    <cellStyle name="常规 25 6 3" xfId="21990"/>
    <cellStyle name="常规 30 6 3" xfId="21991"/>
    <cellStyle name="常规 25 7" xfId="21992"/>
    <cellStyle name="常规 30 7" xfId="21993"/>
    <cellStyle name="常规 25 7 2" xfId="21994"/>
    <cellStyle name="常规 30 7 2" xfId="21995"/>
    <cellStyle name="常规 25 7 2 2" xfId="21996"/>
    <cellStyle name="常规 30 7 2 2" xfId="21997"/>
    <cellStyle name="常规 25 8 2" xfId="21998"/>
    <cellStyle name="常规 30 8 2" xfId="21999"/>
    <cellStyle name="常规 25 9" xfId="22000"/>
    <cellStyle name="常规 30 9" xfId="22001"/>
    <cellStyle name="常规 26 2 2" xfId="22002"/>
    <cellStyle name="常规 31 2 2" xfId="22003"/>
    <cellStyle name="常规 26 2 2 2" xfId="22004"/>
    <cellStyle name="常规 31 2 2 2" xfId="22005"/>
    <cellStyle name="常规 5 5 3 2 4 3" xfId="22006"/>
    <cellStyle name="常规 26 2 2 2 2" xfId="22007"/>
    <cellStyle name="常规 31 2 2 2 2" xfId="22008"/>
    <cellStyle name="常规 26 2 2 2 2 2" xfId="22009"/>
    <cellStyle name="常规 31 2 2 2 2 2" xfId="22010"/>
    <cellStyle name="常规 26 2 2 2 3" xfId="22011"/>
    <cellStyle name="常规 31 2 2 2 3" xfId="22012"/>
    <cellStyle name="常规 26 2 2 3 2" xfId="22013"/>
    <cellStyle name="常规 31 2 2 3 2" xfId="22014"/>
    <cellStyle name="常规 26 2 2 3 2 2" xfId="22015"/>
    <cellStyle name="常规 31 2 2 3 2 2" xfId="22016"/>
    <cellStyle name="常规 26 2 2 3 3" xfId="22017"/>
    <cellStyle name="常规 31 2 2 3 3" xfId="22018"/>
    <cellStyle name="常规 26 2 2 4" xfId="22019"/>
    <cellStyle name="常规 31 2 2 4" xfId="22020"/>
    <cellStyle name="常规 26 2 2 4 2" xfId="22021"/>
    <cellStyle name="常规 31 2 2 4 2" xfId="22022"/>
    <cellStyle name="常规 26 2 2 4 2 2" xfId="22023"/>
    <cellStyle name="常规 31 2 2 4 2 2" xfId="22024"/>
    <cellStyle name="常规 26 2 2 4 3" xfId="22025"/>
    <cellStyle name="常规 31 2 2 4 3" xfId="22026"/>
    <cellStyle name="常规 26 2 2 5" xfId="22027"/>
    <cellStyle name="常规 31 2 2 5" xfId="22028"/>
    <cellStyle name="常规 26 2 2 5 2" xfId="22029"/>
    <cellStyle name="常规 31 2 2 5 2" xfId="22030"/>
    <cellStyle name="常规 26 2 2 5 2 2" xfId="22031"/>
    <cellStyle name="常规 31 2 2 5 2 2" xfId="22032"/>
    <cellStyle name="常规 26 2 2 5 3" xfId="22033"/>
    <cellStyle name="常规 31 2 2 5 3" xfId="22034"/>
    <cellStyle name="常规 26 2 2 6" xfId="22035"/>
    <cellStyle name="常规 31 2 2 6" xfId="22036"/>
    <cellStyle name="常规 26 2 2 6 2" xfId="22037"/>
    <cellStyle name="常规 31 2 2 6 2" xfId="22038"/>
    <cellStyle name="常规 26 2 2 7" xfId="22039"/>
    <cellStyle name="常规 31 2 2 7" xfId="22040"/>
    <cellStyle name="常规 26 2 3" xfId="22041"/>
    <cellStyle name="常规 31 2 3" xfId="22042"/>
    <cellStyle name="常规 26 2 3 2" xfId="22043"/>
    <cellStyle name="常规 31 2 3 2" xfId="22044"/>
    <cellStyle name="常规 26 2 3 2 2" xfId="22045"/>
    <cellStyle name="常规 31 2 3 2 2" xfId="22046"/>
    <cellStyle name="常规 26 2 3 2 2 2" xfId="22047"/>
    <cellStyle name="常规 31 2 3 2 2 2" xfId="22048"/>
    <cellStyle name="常规 5 2 2 7 2" xfId="22049"/>
    <cellStyle name="常规 26 2 3 2 3" xfId="22050"/>
    <cellStyle name="常规 31 2 3 2 3" xfId="22051"/>
    <cellStyle name="常规 26 2 3 3" xfId="22052"/>
    <cellStyle name="常规 31 2 3 3" xfId="22053"/>
    <cellStyle name="常规 26 2 3 3 2" xfId="22054"/>
    <cellStyle name="常规 31 2 3 3 2" xfId="22055"/>
    <cellStyle name="常规 26 2 3 3 2 2" xfId="22056"/>
    <cellStyle name="常规 31 2 3 3 2 2" xfId="22057"/>
    <cellStyle name="常规 5 2 2 8 2" xfId="22058"/>
    <cellStyle name="常规 26 2 3 3 3" xfId="22059"/>
    <cellStyle name="常规 31 2 3 3 3" xfId="22060"/>
    <cellStyle name="常规 26 2 3 4" xfId="22061"/>
    <cellStyle name="常规 31 2 3 4" xfId="22062"/>
    <cellStyle name="常规 26 2 3 4 2" xfId="22063"/>
    <cellStyle name="常规 31 2 3 4 2" xfId="22064"/>
    <cellStyle name="常规 26 2 3 4 2 2" xfId="22065"/>
    <cellStyle name="常规 31 2 3 4 2 2" xfId="22066"/>
    <cellStyle name="常规 5 2 2 9 2" xfId="22067"/>
    <cellStyle name="常规 26 2 3 4 3" xfId="22068"/>
    <cellStyle name="常规 31 2 3 4 3" xfId="22069"/>
    <cellStyle name="常规 26 2 3 5" xfId="22070"/>
    <cellStyle name="常规 31 2 3 5" xfId="22071"/>
    <cellStyle name="常规 26 2 3 5 2" xfId="22072"/>
    <cellStyle name="常规 31 2 3 5 2" xfId="22073"/>
    <cellStyle name="常规 26 2 3 6" xfId="22074"/>
    <cellStyle name="常规 31 2 3 6" xfId="22075"/>
    <cellStyle name="常规 26 2 4" xfId="22076"/>
    <cellStyle name="常规 31 2 4" xfId="22077"/>
    <cellStyle name="常规 26 2 4 2" xfId="22078"/>
    <cellStyle name="常规 31 2 4 2" xfId="22079"/>
    <cellStyle name="常规 26 2 4 2 2" xfId="22080"/>
    <cellStyle name="常规 31 2 4 2 2" xfId="22081"/>
    <cellStyle name="常规 26 2 4 3" xfId="22082"/>
    <cellStyle name="常规 31 2 4 3" xfId="22083"/>
    <cellStyle name="常规 26 2 5" xfId="22084"/>
    <cellStyle name="常规 31 2 5" xfId="22085"/>
    <cellStyle name="常规 26 2 5 2" xfId="22086"/>
    <cellStyle name="常规 31 2 5 2" xfId="22087"/>
    <cellStyle name="常规 26 2 5 2 2" xfId="22088"/>
    <cellStyle name="常规 31 2 5 2 2" xfId="22089"/>
    <cellStyle name="常规 26 2 6 2" xfId="22090"/>
    <cellStyle name="常规 31 2 6 2" xfId="22091"/>
    <cellStyle name="常规 26 2 6 2 2" xfId="22092"/>
    <cellStyle name="常规 31 2 6 2 2" xfId="22093"/>
    <cellStyle name="常规 26 3 2" xfId="22094"/>
    <cellStyle name="常规 31 3 2" xfId="22095"/>
    <cellStyle name="常规 26 3 2 2" xfId="22096"/>
    <cellStyle name="常规 31 3 2 2" xfId="22097"/>
    <cellStyle name="常规 26 3 2 2 2" xfId="22098"/>
    <cellStyle name="常规 31 3 2 2 2" xfId="22099"/>
    <cellStyle name="常规 26 3 3" xfId="22100"/>
    <cellStyle name="常规 31 3 3" xfId="22101"/>
    <cellStyle name="常规 26 3 3 2" xfId="22102"/>
    <cellStyle name="常规 31 3 3 2" xfId="22103"/>
    <cellStyle name="常规 26 3 3 2 2" xfId="22104"/>
    <cellStyle name="常规 31 3 3 2 2" xfId="22105"/>
    <cellStyle name="常规 26 3 3 3" xfId="22106"/>
    <cellStyle name="常规 31 3 3 3" xfId="22107"/>
    <cellStyle name="常规 3 6 2 4 2" xfId="22108"/>
    <cellStyle name="常规 26 3 4" xfId="22109"/>
    <cellStyle name="常规 31 3 4" xfId="22110"/>
    <cellStyle name="常规 26 3 4 2" xfId="22111"/>
    <cellStyle name="常规 31 3 4 2" xfId="22112"/>
    <cellStyle name="常规 26 3 4 2 2" xfId="22113"/>
    <cellStyle name="常规 31 3 4 2 2" xfId="22114"/>
    <cellStyle name="常规 26 3 4 3" xfId="22115"/>
    <cellStyle name="常规 31 3 4 3" xfId="22116"/>
    <cellStyle name="常规 3 6 2 5 2" xfId="22117"/>
    <cellStyle name="常规 26 3 5" xfId="22118"/>
    <cellStyle name="常规 31 3 5" xfId="22119"/>
    <cellStyle name="常规 26 3 5 2" xfId="22120"/>
    <cellStyle name="常规 31 3 5 2" xfId="22121"/>
    <cellStyle name="常规 26 3 5 2 2" xfId="22122"/>
    <cellStyle name="常规 31 3 5 2 2" xfId="22123"/>
    <cellStyle name="常规 26 3 5 3" xfId="22124"/>
    <cellStyle name="常规 31 3 5 3" xfId="22125"/>
    <cellStyle name="常规 3 6 2 6 2" xfId="22126"/>
    <cellStyle name="常规 26 3 6" xfId="22127"/>
    <cellStyle name="常规 31 3 6" xfId="22128"/>
    <cellStyle name="常规 26 3 6 2" xfId="22129"/>
    <cellStyle name="常规 31 3 6 2" xfId="22130"/>
    <cellStyle name="常规 26 4 2 2" xfId="22131"/>
    <cellStyle name="常规 31 4 2 2" xfId="22132"/>
    <cellStyle name="常规 26 4 2 2 2" xfId="22133"/>
    <cellStyle name="常规 31 4 2 2 2" xfId="22134"/>
    <cellStyle name="常规 26 4 3" xfId="22135"/>
    <cellStyle name="常规 31 4 3" xfId="22136"/>
    <cellStyle name="常规 26 4 3 2" xfId="22137"/>
    <cellStyle name="常规 31 4 3 2" xfId="22138"/>
    <cellStyle name="常规 26 4 3 2 2" xfId="22139"/>
    <cellStyle name="常规 31 4 3 2 2" xfId="22140"/>
    <cellStyle name="常规 26 4 3 3" xfId="22141"/>
    <cellStyle name="常规 31 4 3 3" xfId="22142"/>
    <cellStyle name="常规 3 6 3 4 2" xfId="22143"/>
    <cellStyle name="常规 26 4 4 2" xfId="22144"/>
    <cellStyle name="常规 31 4 4 2" xfId="22145"/>
    <cellStyle name="常规 26 4 4 2 2" xfId="22146"/>
    <cellStyle name="常规 31 4 4 2 2" xfId="22147"/>
    <cellStyle name="常规 26 4 4 3" xfId="22148"/>
    <cellStyle name="常规 31 4 4 3" xfId="22149"/>
    <cellStyle name="常规 3 6 3 5 2" xfId="22150"/>
    <cellStyle name="常规 26 4 5" xfId="22151"/>
    <cellStyle name="常规 31 4 5" xfId="22152"/>
    <cellStyle name="常规 26 4 5 2" xfId="22153"/>
    <cellStyle name="常规 31 4 5 2" xfId="22154"/>
    <cellStyle name="常规 26 4 5 2 2" xfId="22155"/>
    <cellStyle name="常规 31 4 5 2 2" xfId="22156"/>
    <cellStyle name="常规 26 4 5 3" xfId="22157"/>
    <cellStyle name="常规 31 4 5 3" xfId="22158"/>
    <cellStyle name="常规 3 6 3 6 2" xfId="22159"/>
    <cellStyle name="常规 6 12 3 2 4 2 2" xfId="22160"/>
    <cellStyle name="常规 26 4 6" xfId="22161"/>
    <cellStyle name="常规 31 4 6" xfId="22162"/>
    <cellStyle name="常规 26 4 6 2" xfId="22163"/>
    <cellStyle name="常规 31 4 6 2" xfId="22164"/>
    <cellStyle name="常规 26 5 2" xfId="22165"/>
    <cellStyle name="常规 31 5 2" xfId="22166"/>
    <cellStyle name="常规 26 5 2 2" xfId="22167"/>
    <cellStyle name="常规 31 5 2 2" xfId="22168"/>
    <cellStyle name="常规 26 5 3" xfId="22169"/>
    <cellStyle name="常规 31 5 3" xfId="22170"/>
    <cellStyle name="常规 27 10" xfId="22171"/>
    <cellStyle name="常规 27 10 2" xfId="22172"/>
    <cellStyle name="常规 27 2 2" xfId="22173"/>
    <cellStyle name="常规 32 2 2" xfId="22174"/>
    <cellStyle name="常规 27 2 2 2" xfId="22175"/>
    <cellStyle name="常规 32 2 2 2" xfId="22176"/>
    <cellStyle name="常规 27 2 2 2 2" xfId="22177"/>
    <cellStyle name="常规 32 2 2 2 2" xfId="22178"/>
    <cellStyle name="常规 27 2 2 2 2 2" xfId="22179"/>
    <cellStyle name="常规 32 2 2 2 2 2" xfId="22180"/>
    <cellStyle name="常规 5 3 2 2 2 4 3" xfId="22181"/>
    <cellStyle name="常规 27 2 2 2 2 2 2" xfId="22182"/>
    <cellStyle name="常规 27 2 2 2 2 3" xfId="22183"/>
    <cellStyle name="常规 27 2 2 2 3" xfId="22184"/>
    <cellStyle name="常规 32 2 2 2 3" xfId="22185"/>
    <cellStyle name="常规 27 2 2 2 3 2" xfId="22186"/>
    <cellStyle name="常规 6 6 2 10" xfId="22187"/>
    <cellStyle name="常规 27 2 2 2 4" xfId="22188"/>
    <cellStyle name="常规 27 2 2 3 2" xfId="22189"/>
    <cellStyle name="常规 32 2 2 3 2" xfId="22190"/>
    <cellStyle name="常规 3 10 2 2 2" xfId="22191"/>
    <cellStyle name="常规 27 2 2 3 2 2" xfId="22192"/>
    <cellStyle name="常规 32 2 2 3 2 2" xfId="22193"/>
    <cellStyle name="常规 3 10 2 2 2 2" xfId="22194"/>
    <cellStyle name="常规 27 2 2 3 2 2 2" xfId="22195"/>
    <cellStyle name="常规 6 2 3 2 2 2 5" xfId="22196"/>
    <cellStyle name="常规 3 10 2 2 2 2 2" xfId="22197"/>
    <cellStyle name="常规 3 10 2 2 2 3" xfId="22198"/>
    <cellStyle name="常规 27 2 2 3 2 3" xfId="22199"/>
    <cellStyle name="常规 27 2 2 3 3" xfId="22200"/>
    <cellStyle name="常规 32 2 2 3 3" xfId="22201"/>
    <cellStyle name="常规 3 10 2 2 3" xfId="22202"/>
    <cellStyle name="常规 3 10 2 2 3 2" xfId="22203"/>
    <cellStyle name="常规 27 2 2 3 3 2" xfId="22204"/>
    <cellStyle name="常规 3 10 2 2 4" xfId="22205"/>
    <cellStyle name="常规 27 2 2 3 4" xfId="22206"/>
    <cellStyle name="常规 27 2 2 4" xfId="22207"/>
    <cellStyle name="常规 32 2 2 4" xfId="22208"/>
    <cellStyle name="常规 6 6 2 2 2 2 3 2" xfId="22209"/>
    <cellStyle name="常规 3 10 2 3" xfId="22210"/>
    <cellStyle name="常规 27 2 2 4 2" xfId="22211"/>
    <cellStyle name="常规 32 2 2 4 2" xfId="22212"/>
    <cellStyle name="常规 6 6 2 2 2 2 3 2 2" xfId="22213"/>
    <cellStyle name="常规 3 10 2 3 2" xfId="22214"/>
    <cellStyle name="常规 27 2 2 4 2 2" xfId="22215"/>
    <cellStyle name="常规 32 2 2 4 2 2" xfId="22216"/>
    <cellStyle name="常规 6 6 2 2 2 2 3 2 2 2" xfId="22217"/>
    <cellStyle name="常规 3 10 2 3 2 2" xfId="22218"/>
    <cellStyle name="常规 27 2 2 4 3" xfId="22219"/>
    <cellStyle name="常规 32 2 2 4 3" xfId="22220"/>
    <cellStyle name="常规 6 6 2 2 2 2 3 2 3" xfId="22221"/>
    <cellStyle name="常规 3 10 2 3 3" xfId="22222"/>
    <cellStyle name="常规 27 2 2 5" xfId="22223"/>
    <cellStyle name="常规 32 2 2 5" xfId="22224"/>
    <cellStyle name="常规 6 6 2 2 2 2 3 3" xfId="22225"/>
    <cellStyle name="常规 3 10 2 4" xfId="22226"/>
    <cellStyle name="常规 27 2 2 5 2" xfId="22227"/>
    <cellStyle name="常规 32 2 2 5 2" xfId="22228"/>
    <cellStyle name="常规 6 6 2 2 2 2 3 3 2" xfId="22229"/>
    <cellStyle name="常规 3 10 2 4 2" xfId="22230"/>
    <cellStyle name="常规 27 2 2 5 2 2" xfId="22231"/>
    <cellStyle name="常规 32 2 2 5 2 2" xfId="22232"/>
    <cellStyle name="常规 6 6 2 2 2 2 3 3 2 2" xfId="22233"/>
    <cellStyle name="常规 3 10 2 4 2 2" xfId="22234"/>
    <cellStyle name="常规 27 2 2 5 3" xfId="22235"/>
    <cellStyle name="常规 32 2 2 5 3" xfId="22236"/>
    <cellStyle name="常规 6 6 2 2 2 2 3 3 3" xfId="22237"/>
    <cellStyle name="常规 3 10 2 4 3" xfId="22238"/>
    <cellStyle name="常规 27 2 2 6" xfId="22239"/>
    <cellStyle name="常规 32 2 2 6" xfId="22240"/>
    <cellStyle name="常规 6 6 2 2 2 2 3 4" xfId="22241"/>
    <cellStyle name="常规 3 10 2 5" xfId="22242"/>
    <cellStyle name="常规 27 2 2 6 2" xfId="22243"/>
    <cellStyle name="常规 32 2 2 6 2" xfId="22244"/>
    <cellStyle name="常规 6 6 2 2 2 2 3 4 2" xfId="22245"/>
    <cellStyle name="常规 3 10 2 5 2" xfId="22246"/>
    <cellStyle name="常规 3 10 2 5 2 2" xfId="22247"/>
    <cellStyle name="常规 27 2 2 6 2 2" xfId="22248"/>
    <cellStyle name="常规 27 2 2 7" xfId="22249"/>
    <cellStyle name="常规 32 2 2 7" xfId="22250"/>
    <cellStyle name="常规 6 6 2 2 2 2 3 5" xfId="22251"/>
    <cellStyle name="常规 9 2 3 2 2 3 3 2 2" xfId="22252"/>
    <cellStyle name="常规 3 7 2" xfId="22253"/>
    <cellStyle name="常规 3 10 2 6" xfId="22254"/>
    <cellStyle name="常规 3 7 2 2" xfId="22255"/>
    <cellStyle name="常规 3 10 2 6 2" xfId="22256"/>
    <cellStyle name="常规 27 2 2 7 2" xfId="22257"/>
    <cellStyle name="常规 27 2 3" xfId="22258"/>
    <cellStyle name="常规 32 2 3" xfId="22259"/>
    <cellStyle name="常规 27 2 3 2" xfId="22260"/>
    <cellStyle name="常规 32 2 3 2" xfId="22261"/>
    <cellStyle name="常规 27 2 3 2 2" xfId="22262"/>
    <cellStyle name="常规 32 2 3 2 2" xfId="22263"/>
    <cellStyle name="常规 27 2 3 2 2 2" xfId="22264"/>
    <cellStyle name="常规 32 2 3 2 2 2" xfId="22265"/>
    <cellStyle name="常规 6 2 2 7 2" xfId="22266"/>
    <cellStyle name="常规 27 2 3 2 3" xfId="22267"/>
    <cellStyle name="常规 32 2 3 2 3" xfId="22268"/>
    <cellStyle name="常规 27 2 3 3" xfId="22269"/>
    <cellStyle name="常规 32 2 3 3" xfId="22270"/>
    <cellStyle name="常规 3 10 3 2" xfId="22271"/>
    <cellStyle name="常规 27 2 3 3 2" xfId="22272"/>
    <cellStyle name="常规 32 2 3 3 2" xfId="22273"/>
    <cellStyle name="常规 3 10 3 2 2" xfId="22274"/>
    <cellStyle name="常规 27 2 3 3 2 2" xfId="22275"/>
    <cellStyle name="常规 32 2 3 3 2 2" xfId="22276"/>
    <cellStyle name="常规 3 10 3 2 2 2" xfId="22277"/>
    <cellStyle name="常规 6 2 2 8 2" xfId="22278"/>
    <cellStyle name="常规 27 2 3 3 3" xfId="22279"/>
    <cellStyle name="常规 32 2 3 3 3" xfId="22280"/>
    <cellStyle name="常规 3 10 3 2 3" xfId="22281"/>
    <cellStyle name="常规 27 2 3 4" xfId="22282"/>
    <cellStyle name="常规 32 2 3 4" xfId="22283"/>
    <cellStyle name="常规 6 6 2 2 2 2 4 2" xfId="22284"/>
    <cellStyle name="常规 3 10 3 3" xfId="22285"/>
    <cellStyle name="常规 27 2 3 4 2" xfId="22286"/>
    <cellStyle name="常规 32 2 3 4 2" xfId="22287"/>
    <cellStyle name="常规 6 6 2 2 2 2 4 2 2" xfId="22288"/>
    <cellStyle name="常规 3 10 3 3 2" xfId="22289"/>
    <cellStyle name="常规 27 2 3 5" xfId="22290"/>
    <cellStyle name="常规 32 2 3 5" xfId="22291"/>
    <cellStyle name="常规 6 6 2 2 2 2 4 3" xfId="22292"/>
    <cellStyle name="常规 3 10 3 4" xfId="22293"/>
    <cellStyle name="常规 27 2 4" xfId="22294"/>
    <cellStyle name="常规 32 2 4" xfId="22295"/>
    <cellStyle name="常规 27 2 4 2" xfId="22296"/>
    <cellStyle name="常规 32 2 4 2" xfId="22297"/>
    <cellStyle name="常规 27 2 4 2 2" xfId="22298"/>
    <cellStyle name="常规 32 2 4 2 2" xfId="22299"/>
    <cellStyle name="常规 27 2 4 2 2 2" xfId="22300"/>
    <cellStyle name="常规 6 2 3 7 2" xfId="22301"/>
    <cellStyle name="常规 27 2 4 2 3" xfId="22302"/>
    <cellStyle name="常规 27 2 4 3" xfId="22303"/>
    <cellStyle name="常规 32 2 4 3" xfId="22304"/>
    <cellStyle name="常规 3 10 4 2" xfId="22305"/>
    <cellStyle name="常规 3 10 4 2 2" xfId="22306"/>
    <cellStyle name="常规 27 2 4 3 2" xfId="22307"/>
    <cellStyle name="常规 3 10 4 2 2 2" xfId="22308"/>
    <cellStyle name="常规 27 2 4 3 2 2" xfId="22309"/>
    <cellStyle name="常规 6 2 3 8 2" xfId="22310"/>
    <cellStyle name="常规 3 10 4 2 3" xfId="22311"/>
    <cellStyle name="常规 27 2 4 3 3" xfId="22312"/>
    <cellStyle name="常规 27 2 4 4" xfId="22313"/>
    <cellStyle name="常规 6 6 2 2 2 2 5 2" xfId="22314"/>
    <cellStyle name="常规 3 10 4 3" xfId="22315"/>
    <cellStyle name="常规 27 2 4 4 2" xfId="22316"/>
    <cellStyle name="常规 6 6 2 2 2 2 5 2 2" xfId="22317"/>
    <cellStyle name="常规 3 10 4 3 2" xfId="22318"/>
    <cellStyle name="常规 27 2 4 5" xfId="22319"/>
    <cellStyle name="常规 6 6 2 2 2 2 5 3" xfId="22320"/>
    <cellStyle name="常规 3 10 4 4" xfId="22321"/>
    <cellStyle name="常规 27 2 5" xfId="22322"/>
    <cellStyle name="常规 32 2 5" xfId="22323"/>
    <cellStyle name="常规 27 2 5 2" xfId="22324"/>
    <cellStyle name="常规 32 2 5 2" xfId="22325"/>
    <cellStyle name="常规 27 2 5 2 2" xfId="22326"/>
    <cellStyle name="常规 32 2 5 2 2" xfId="22327"/>
    <cellStyle name="常规 27 2 5 3" xfId="22328"/>
    <cellStyle name="常规 32 2 5 3" xfId="22329"/>
    <cellStyle name="常规 3 10 5 2" xfId="22330"/>
    <cellStyle name="常规 27 2 6 2" xfId="22331"/>
    <cellStyle name="常规 32 2 6 2" xfId="22332"/>
    <cellStyle name="常规 27 2 6 2 2" xfId="22333"/>
    <cellStyle name="常规 32 2 6 2 2" xfId="22334"/>
    <cellStyle name="常规 27 2 6 3" xfId="22335"/>
    <cellStyle name="常规 32 2 6 3" xfId="22336"/>
    <cellStyle name="常规 3 10 6 2" xfId="22337"/>
    <cellStyle name="常规 27 3 2" xfId="22338"/>
    <cellStyle name="常规 32 3 2" xfId="22339"/>
    <cellStyle name="常规 27 3 2 2" xfId="22340"/>
    <cellStyle name="常规 32 3 2 2" xfId="22341"/>
    <cellStyle name="常规 27 3 2 2 2" xfId="22342"/>
    <cellStyle name="常规 32 3 2 2 2" xfId="22343"/>
    <cellStyle name="常规 27 3 2 2 2 2" xfId="22344"/>
    <cellStyle name="常规 27 3 2 2 2 2 2" xfId="22345"/>
    <cellStyle name="常规 27 3 2 2 2 3" xfId="22346"/>
    <cellStyle name="常规 47 6 2" xfId="22347"/>
    <cellStyle name="常规 52 6 2" xfId="22348"/>
    <cellStyle name="常规 27 3 2 2 3" xfId="22349"/>
    <cellStyle name="常规 47 6 2 2" xfId="22350"/>
    <cellStyle name="常规 52 6 2 2" xfId="22351"/>
    <cellStyle name="常规 27 3 2 2 3 2" xfId="22352"/>
    <cellStyle name="常规 27 3 2 2 3 2 2" xfId="22353"/>
    <cellStyle name="常规 27 3 2 2 3 3" xfId="22354"/>
    <cellStyle name="常规 27 3 2 2 4 2" xfId="22355"/>
    <cellStyle name="常规 27 3 2 2 4 2 2" xfId="22356"/>
    <cellStyle name="常规 27 3 2 2 4 3" xfId="22357"/>
    <cellStyle name="常规 27 3 2 2 5" xfId="22358"/>
    <cellStyle name="常规 27 3 2 2 5 2" xfId="22359"/>
    <cellStyle name="常规 27 3 2 2 5 2 2" xfId="22360"/>
    <cellStyle name="常规 3 7 2 3 2 2" xfId="22361"/>
    <cellStyle name="常规 3 11 2 2 2" xfId="22362"/>
    <cellStyle name="常规 27 3 2 3 2" xfId="22363"/>
    <cellStyle name="常规 3 7 2 3 2 2 2" xfId="22364"/>
    <cellStyle name="常规 3 11 2 2 2 2" xfId="22365"/>
    <cellStyle name="常规 27 3 2 3 2 2" xfId="22366"/>
    <cellStyle name="常规 27 3 2 3 2 2 2" xfId="22367"/>
    <cellStyle name="常规 6 3 3 2 2 2 5" xfId="22368"/>
    <cellStyle name="常规 27 3 2 3 2 3" xfId="22369"/>
    <cellStyle name="常规 47 7 2" xfId="22370"/>
    <cellStyle name="常规 52 7 2" xfId="22371"/>
    <cellStyle name="常规 3 7 2 3 2 3" xfId="22372"/>
    <cellStyle name="常规 3 11 2 2 3" xfId="22373"/>
    <cellStyle name="常规 27 3 2 3 3" xfId="22374"/>
    <cellStyle name="常规 47 7 2 2" xfId="22375"/>
    <cellStyle name="常规 52 7 2 2" xfId="22376"/>
    <cellStyle name="常规 27 3 2 3 3 2" xfId="22377"/>
    <cellStyle name="常规 27 3 2 3 3 3" xfId="22378"/>
    <cellStyle name="常规 47 7 3" xfId="22379"/>
    <cellStyle name="常规 52 7 3" xfId="22380"/>
    <cellStyle name="常规 27 3 2 3 4" xfId="22381"/>
    <cellStyle name="常规 27 3 2 3 4 2" xfId="22382"/>
    <cellStyle name="常规 27 3 2 3 4 3" xfId="22383"/>
    <cellStyle name="常规 27 3 2 3 5 2" xfId="22384"/>
    <cellStyle name="常规 27 3 2 3 6" xfId="22385"/>
    <cellStyle name="常规 27 3 2 4" xfId="22386"/>
    <cellStyle name="常规 6 6 2 2 2 3 3 2" xfId="22387"/>
    <cellStyle name="常规 3 7 2 3 3" xfId="22388"/>
    <cellStyle name="常规 3 11 2 3" xfId="22389"/>
    <cellStyle name="常规 27 3 2 4 2" xfId="22390"/>
    <cellStyle name="常规 6 6 2 2 2 3 3 2 2" xfId="22391"/>
    <cellStyle name="常规 3 7 2 3 3 2" xfId="22392"/>
    <cellStyle name="常规 3 11 2 3 2" xfId="22393"/>
    <cellStyle name="常规 3 7 2 3 3 2 2" xfId="22394"/>
    <cellStyle name="常规 3 11 2 3 2 2" xfId="22395"/>
    <cellStyle name="常规 27 3 2 4 2 2" xfId="22396"/>
    <cellStyle name="常规 47 8 2" xfId="22397"/>
    <cellStyle name="常规 52 8 2" xfId="22398"/>
    <cellStyle name="常规 3 7 2 3 3 3" xfId="22399"/>
    <cellStyle name="常规 3 11 2 3 3" xfId="22400"/>
    <cellStyle name="常规 27 3 2 4 3" xfId="22401"/>
    <cellStyle name="常规 27 3 2 5" xfId="22402"/>
    <cellStyle name="常规 6 6 2 2 2 3 3 3" xfId="22403"/>
    <cellStyle name="常规 3 7 2 3 4" xfId="22404"/>
    <cellStyle name="常规 3 11 2 4" xfId="22405"/>
    <cellStyle name="常规 3 7 2 3 4 2" xfId="22406"/>
    <cellStyle name="常规 3 11 2 4 2" xfId="22407"/>
    <cellStyle name="常规 27 3 2 5 2" xfId="22408"/>
    <cellStyle name="常规 3 7 2 3 4 2 2" xfId="22409"/>
    <cellStyle name="常规 3 11 2 4 2 2" xfId="22410"/>
    <cellStyle name="常规 27 3 2 5 2 2" xfId="22411"/>
    <cellStyle name="常规 3 7 2 3 4 3" xfId="22412"/>
    <cellStyle name="常规 3 11 2 4 3" xfId="22413"/>
    <cellStyle name="常规 27 3 2 5 3" xfId="22414"/>
    <cellStyle name="常规 3 7 2 3 5" xfId="22415"/>
    <cellStyle name="常规 3 11 2 5" xfId="22416"/>
    <cellStyle name="常规 27 3 2 6" xfId="22417"/>
    <cellStyle name="常规 3 7 2 3 5 2" xfId="22418"/>
    <cellStyle name="常规 3 11 2 5 2" xfId="22419"/>
    <cellStyle name="常规 27 3 2 6 2" xfId="22420"/>
    <cellStyle name="常规 3 7 2 3 5 2 2" xfId="22421"/>
    <cellStyle name="常规 3 11 2 5 2 2" xfId="22422"/>
    <cellStyle name="常规 27 3 2 6 2 2" xfId="22423"/>
    <cellStyle name="常规 4 7 2" xfId="22424"/>
    <cellStyle name="常规 3 7 2 3 6" xfId="22425"/>
    <cellStyle name="常规 3 11 2 6" xfId="22426"/>
    <cellStyle name="常规 27 3 2 7" xfId="22427"/>
    <cellStyle name="常规 4 7 2 2" xfId="22428"/>
    <cellStyle name="常规 3 7 2 3 6 2" xfId="22429"/>
    <cellStyle name="常规 3 11 2 6 2" xfId="22430"/>
    <cellStyle name="常规 27 3 2 7 2" xfId="22431"/>
    <cellStyle name="常规 27 3 3" xfId="22432"/>
    <cellStyle name="常规 32 3 3" xfId="22433"/>
    <cellStyle name="常规 27 3 3 2" xfId="22434"/>
    <cellStyle name="常规 32 3 3 2" xfId="22435"/>
    <cellStyle name="常规 27 3 3 2 2" xfId="22436"/>
    <cellStyle name="常规 32 3 3 2 2" xfId="22437"/>
    <cellStyle name="常规 27 3 3 2 2 2" xfId="22438"/>
    <cellStyle name="常规 6 3 2 7 2" xfId="22439"/>
    <cellStyle name="常规 48 6 2" xfId="22440"/>
    <cellStyle name="常规 53 6 2" xfId="22441"/>
    <cellStyle name="常规 27 3 3 2 3" xfId="22442"/>
    <cellStyle name="常规 3 7 2 4 2" xfId="22443"/>
    <cellStyle name="常规 6 6 3 10 2" xfId="22444"/>
    <cellStyle name="常规 27 3 3 3" xfId="22445"/>
    <cellStyle name="常规 32 3 3 3" xfId="22446"/>
    <cellStyle name="常规 3 11 3 2" xfId="22447"/>
    <cellStyle name="常规 3 7 2 4 2 2" xfId="22448"/>
    <cellStyle name="常规 3 11 3 2 2" xfId="22449"/>
    <cellStyle name="常规 27 3 3 3 2" xfId="22450"/>
    <cellStyle name="常规 3 7 2 4 2 2 2" xfId="22451"/>
    <cellStyle name="常规 3 11 3 2 2 2" xfId="22452"/>
    <cellStyle name="常规 27 3 3 3 2 2" xfId="22453"/>
    <cellStyle name="常规 6 3 2 8 2" xfId="22454"/>
    <cellStyle name="常规 48 7 2" xfId="22455"/>
    <cellStyle name="常规 53 7 2" xfId="22456"/>
    <cellStyle name="常规 3 7 2 4 2 3" xfId="22457"/>
    <cellStyle name="常规 3 11 3 2 3" xfId="22458"/>
    <cellStyle name="常规 27 3 3 3 3" xfId="22459"/>
    <cellStyle name="常规 27 3 3 4" xfId="22460"/>
    <cellStyle name="常规 6 6 2 2 2 3 4 2" xfId="22461"/>
    <cellStyle name="常规 3 7 2 4 3" xfId="22462"/>
    <cellStyle name="常规 3 11 3 3" xfId="22463"/>
    <cellStyle name="常规 27 3 3 4 2" xfId="22464"/>
    <cellStyle name="常规 6 6 2 2 2 3 4 2 2" xfId="22465"/>
    <cellStyle name="常规 3 7 2 4 3 2" xfId="22466"/>
    <cellStyle name="常规 3 11 3 3 2" xfId="22467"/>
    <cellStyle name="常规 3 7 2 4 3 2 2" xfId="22468"/>
    <cellStyle name="常规 3 11 3 3 2 2" xfId="22469"/>
    <cellStyle name="常规 27 3 3 4 2 2" xfId="22470"/>
    <cellStyle name="常规 6 3 2 9 2" xfId="22471"/>
    <cellStyle name="常规 48 8 2" xfId="22472"/>
    <cellStyle name="常规 53 8 2" xfId="22473"/>
    <cellStyle name="常规 3 7 2 4 3 3" xfId="22474"/>
    <cellStyle name="常规 3 11 3 3 3" xfId="22475"/>
    <cellStyle name="常规 27 3 3 4 3" xfId="22476"/>
    <cellStyle name="常规 27 3 3 5" xfId="22477"/>
    <cellStyle name="常规 6 6 2 2 2 3 4 3" xfId="22478"/>
    <cellStyle name="常规 3 7 2 4 4" xfId="22479"/>
    <cellStyle name="常规 3 11 3 4" xfId="22480"/>
    <cellStyle name="常规 3 7 2 4 4 2" xfId="22481"/>
    <cellStyle name="常规 3 11 3 4 2" xfId="22482"/>
    <cellStyle name="常规 27 3 3 5 2" xfId="22483"/>
    <cellStyle name="常规 3 7 2 4 4 2 2" xfId="22484"/>
    <cellStyle name="常规 3 11 3 4 2 2" xfId="22485"/>
    <cellStyle name="常规 27 3 3 5 2 2" xfId="22486"/>
    <cellStyle name="常规 3 7 2 4 4 3" xfId="22487"/>
    <cellStyle name="常规 3 11 3 4 3" xfId="22488"/>
    <cellStyle name="常规 27 3 3 5 3" xfId="22489"/>
    <cellStyle name="常规 3 7 2 4 5" xfId="22490"/>
    <cellStyle name="常规 3 11 3 5" xfId="22491"/>
    <cellStyle name="常规 27 3 3 6" xfId="22492"/>
    <cellStyle name="常规 3 7 2 4 5 2" xfId="22493"/>
    <cellStyle name="常规 3 11 3 5 2" xfId="22494"/>
    <cellStyle name="常规 27 3 3 6 2" xfId="22495"/>
    <cellStyle name="常规 4 8 2" xfId="22496"/>
    <cellStyle name="常规 3 7 2 4 6" xfId="22497"/>
    <cellStyle name="常规 3 11 3 6" xfId="22498"/>
    <cellStyle name="常规 27 3 3 7" xfId="22499"/>
    <cellStyle name="常规 27 3 4" xfId="22500"/>
    <cellStyle name="常规 32 3 4" xfId="22501"/>
    <cellStyle name="常规 27 3 4 2" xfId="22502"/>
    <cellStyle name="常规 32 3 4 2" xfId="22503"/>
    <cellStyle name="常规 27 3 4 2 2" xfId="22504"/>
    <cellStyle name="常规 32 3 4 2 2" xfId="22505"/>
    <cellStyle name="常规 27 3 4 2 2 2" xfId="22506"/>
    <cellStyle name="常规 6 3 3 7 2" xfId="22507"/>
    <cellStyle name="常规 49 6 2" xfId="22508"/>
    <cellStyle name="常规 54 6 2" xfId="22509"/>
    <cellStyle name="常规 27 3 4 2 3" xfId="22510"/>
    <cellStyle name="常规 27 3 4 3" xfId="22511"/>
    <cellStyle name="常规 32 3 4 3" xfId="22512"/>
    <cellStyle name="常规 3 7 2 5 2" xfId="22513"/>
    <cellStyle name="常规 3 11 4 2" xfId="22514"/>
    <cellStyle name="常规 3 7 2 5 2 2" xfId="22515"/>
    <cellStyle name="常规 3 11 4 2 2" xfId="22516"/>
    <cellStyle name="常规 27 3 4 3 2" xfId="22517"/>
    <cellStyle name="常规 27 3 4 3 2 2" xfId="22518"/>
    <cellStyle name="常规 6 3 3 8 2" xfId="22519"/>
    <cellStyle name="常规 49 7 2" xfId="22520"/>
    <cellStyle name="常规 54 7 2" xfId="22521"/>
    <cellStyle name="常规 27 3 4 3 3" xfId="22522"/>
    <cellStyle name="常规 27 3 4 4" xfId="22523"/>
    <cellStyle name="常规 6 6 2 2 2 3 5 2" xfId="22524"/>
    <cellStyle name="检查单元格 2 2 7 2 2" xfId="22525"/>
    <cellStyle name="常规 3 7 2 5 3" xfId="22526"/>
    <cellStyle name="常规 3 11 4 3" xfId="22527"/>
    <cellStyle name="常规 27 3 4 4 2" xfId="22528"/>
    <cellStyle name="常规 27 3 4 4 2 2" xfId="22529"/>
    <cellStyle name="常规 6 3 3 9 2" xfId="22530"/>
    <cellStyle name="常规 49 8 2" xfId="22531"/>
    <cellStyle name="常规 54 8 2" xfId="22532"/>
    <cellStyle name="常规 27 3 4 4 3" xfId="22533"/>
    <cellStyle name="常规 27 3 4 5" xfId="22534"/>
    <cellStyle name="常规 27 3 4 5 2" xfId="22535"/>
    <cellStyle name="常规 27 3 4 6" xfId="22536"/>
    <cellStyle name="常规 27 3 5" xfId="22537"/>
    <cellStyle name="常规 32 3 5" xfId="22538"/>
    <cellStyle name="常规 27 3 5 2" xfId="22539"/>
    <cellStyle name="常规 32 3 5 2" xfId="22540"/>
    <cellStyle name="常规 27 3 5 2 2" xfId="22541"/>
    <cellStyle name="常规 32 3 5 2 2" xfId="22542"/>
    <cellStyle name="常规 27 3 5 3" xfId="22543"/>
    <cellStyle name="常规 32 3 5 3" xfId="22544"/>
    <cellStyle name="常规 3 7 2 6 2" xfId="22545"/>
    <cellStyle name="常规 3 11 5 2" xfId="22546"/>
    <cellStyle name="常规 27 3 6 2" xfId="22547"/>
    <cellStyle name="常规 32 3 6 2" xfId="22548"/>
    <cellStyle name="常规 27 3 6 2 2" xfId="22549"/>
    <cellStyle name="常规 3 7 2 7 2" xfId="22550"/>
    <cellStyle name="常规 3 11 6 2" xfId="22551"/>
    <cellStyle name="常规 27 3 6 3" xfId="22552"/>
    <cellStyle name="常规 27 3 7 2 2" xfId="22553"/>
    <cellStyle name="常规 5 2 2 4 2 3 2 2" xfId="22554"/>
    <cellStyle name="常规 7 2 2 5 2 2 2" xfId="22555"/>
    <cellStyle name="常规 5 6 2 5 2 2" xfId="22556"/>
    <cellStyle name="常规 3 7 2 8 2" xfId="22557"/>
    <cellStyle name="常规 3 11 7 2" xfId="22558"/>
    <cellStyle name="常规 27 3 7 3" xfId="22559"/>
    <cellStyle name="常规 27 3 9" xfId="22560"/>
    <cellStyle name="常规 27 4 2" xfId="22561"/>
    <cellStyle name="常规 32 4 2" xfId="22562"/>
    <cellStyle name="常规 27 4 2 2" xfId="22563"/>
    <cellStyle name="常规 32 4 2 2" xfId="22564"/>
    <cellStyle name="常规 27 4 3" xfId="22565"/>
    <cellStyle name="常规 32 4 3" xfId="22566"/>
    <cellStyle name="常规 27 4 3 2" xfId="22567"/>
    <cellStyle name="常规 32 4 3 2" xfId="22568"/>
    <cellStyle name="常规 27 4 3 3" xfId="22569"/>
    <cellStyle name="常规 32 4 3 3" xfId="22570"/>
    <cellStyle name="常规 3 7 3 4 2" xfId="22571"/>
    <cellStyle name="常规 3 12 3 2" xfId="22572"/>
    <cellStyle name="常规 27 4 4 3" xfId="22573"/>
    <cellStyle name="常规 32 4 4 3" xfId="22574"/>
    <cellStyle name="常规 3 7 3 5 2" xfId="22575"/>
    <cellStyle name="常规 3 12 4 2" xfId="22576"/>
    <cellStyle name="常规 27 4 5 2" xfId="22577"/>
    <cellStyle name="常规 32 4 5 2" xfId="22578"/>
    <cellStyle name="常规 27 4 5 3" xfId="22579"/>
    <cellStyle name="常规 32 4 5 3" xfId="22580"/>
    <cellStyle name="常规 3 7 3 6 2" xfId="22581"/>
    <cellStyle name="常规 3 12 5 2" xfId="22582"/>
    <cellStyle name="常规 27 4 6 2" xfId="22583"/>
    <cellStyle name="常规 32 4 6 2" xfId="22584"/>
    <cellStyle name="常规 3 7 3 7 2" xfId="22585"/>
    <cellStyle name="常规 3 12 6 2" xfId="22586"/>
    <cellStyle name="常规 27 4 6 3" xfId="22587"/>
    <cellStyle name="常规 27 5" xfId="22588"/>
    <cellStyle name="常规 32 5" xfId="22589"/>
    <cellStyle name="常规 3 2 3 3 2 2 2 2 2" xfId="22590"/>
    <cellStyle name="常规 27 6 2 2 2" xfId="22591"/>
    <cellStyle name="常规 3 2 3 3 2 2 3 2 2" xfId="22592"/>
    <cellStyle name="常规 27 6 3 2 2" xfId="22593"/>
    <cellStyle name="常规 3 2 3 3 2 2 4 2 2" xfId="22594"/>
    <cellStyle name="常规 27 6 4 2 2" xfId="22595"/>
    <cellStyle name="强调文字颜色 1 2 2 2 2 3 3" xfId="22596"/>
    <cellStyle name="常规 3 2 3 3 2 2 5 2 2" xfId="22597"/>
    <cellStyle name="常规 27 6 5 2 2" xfId="22598"/>
    <cellStyle name="常规 3 2 3 3 2 2 6" xfId="22599"/>
    <cellStyle name="常规 27 6 6" xfId="22600"/>
    <cellStyle name="常规 3 2 3 3 2 2 6 2" xfId="22601"/>
    <cellStyle name="常规 27 6 6 2" xfId="22602"/>
    <cellStyle name="常规 28 2 2" xfId="22603"/>
    <cellStyle name="常规 33 2 2" xfId="22604"/>
    <cellStyle name="常规 5 2 2 3 4" xfId="22605"/>
    <cellStyle name="常规 28 2 2 2" xfId="22606"/>
    <cellStyle name="常规 33 2 2 2" xfId="22607"/>
    <cellStyle name="常规 5 5 4 4 2" xfId="22608"/>
    <cellStyle name="常规 5 2 2 3 4 2 2" xfId="22609"/>
    <cellStyle name="常规 28 2 2 2 2 2" xfId="22610"/>
    <cellStyle name="常规 33 2 2 2 2 2" xfId="22611"/>
    <cellStyle name="常规 5 5 4 5" xfId="22612"/>
    <cellStyle name="常规 6 4 10 2 2" xfId="22613"/>
    <cellStyle name="常规 5 2 2 3 4 3" xfId="22614"/>
    <cellStyle name="常规 28 2 2 2 3" xfId="22615"/>
    <cellStyle name="常规 33 2 2 2 3" xfId="22616"/>
    <cellStyle name="常规 5 2 2 3 5" xfId="22617"/>
    <cellStyle name="常规 28 2 2 3" xfId="22618"/>
    <cellStyle name="常规 33 2 2 3" xfId="22619"/>
    <cellStyle name="常规 5 5 5 4" xfId="22620"/>
    <cellStyle name="常规 5 2 2 3 5 2" xfId="22621"/>
    <cellStyle name="常规 28 2 2 3 2" xfId="22622"/>
    <cellStyle name="常规 33 2 2 3 2" xfId="22623"/>
    <cellStyle name="常规 5 5 5 4 2" xfId="22624"/>
    <cellStyle name="常规 5 2 2 3 5 2 2" xfId="22625"/>
    <cellStyle name="常规 28 2 2 3 2 2" xfId="22626"/>
    <cellStyle name="常规 33 2 2 3 2 2" xfId="22627"/>
    <cellStyle name="常规 5 5 5 5" xfId="22628"/>
    <cellStyle name="常规 5 2 2 3 5 3" xfId="22629"/>
    <cellStyle name="常规 28 2 2 3 3" xfId="22630"/>
    <cellStyle name="常规 33 2 2 3 3" xfId="22631"/>
    <cellStyle name="常规 28 2 2 4" xfId="22632"/>
    <cellStyle name="常规 33 2 2 4" xfId="22633"/>
    <cellStyle name="常规 6 6 2 2 3 2 3 2" xfId="22634"/>
    <cellStyle name="常规 5 2 2 3 6" xfId="22635"/>
    <cellStyle name="常规 28 2 2 4 2" xfId="22636"/>
    <cellStyle name="常规 33 2 2 4 2" xfId="22637"/>
    <cellStyle name="常规 6 6 2 2 3 2 3 2 2" xfId="22638"/>
    <cellStyle name="常规 5 2 2 3 6 2" xfId="22639"/>
    <cellStyle name="常规 5 2 2 3 6 2 2" xfId="22640"/>
    <cellStyle name="常规 28 2 2 4 2 2" xfId="22641"/>
    <cellStyle name="常规 33 2 2 4 2 2" xfId="22642"/>
    <cellStyle name="常规 5 2 2 3 6 3" xfId="22643"/>
    <cellStyle name="常规 28 2 2 4 3" xfId="22644"/>
    <cellStyle name="常规 33 2 2 4 3" xfId="22645"/>
    <cellStyle name="常规 3 3 2 4 5 2 2" xfId="22646"/>
    <cellStyle name="常规 28 2 2 5" xfId="22647"/>
    <cellStyle name="常规 33 2 2 5" xfId="22648"/>
    <cellStyle name="常规 6 6 2 2 3 2 3 3" xfId="22649"/>
    <cellStyle name="常规 5 2 2 3 7" xfId="22650"/>
    <cellStyle name="常规 5 2 2 3 7 2" xfId="22651"/>
    <cellStyle name="常规 28 2 2 5 2" xfId="22652"/>
    <cellStyle name="常规 33 2 2 5 2" xfId="22653"/>
    <cellStyle name="常规 5 2 2 3 7 2 2" xfId="22654"/>
    <cellStyle name="常规 28 2 2 5 2 2" xfId="22655"/>
    <cellStyle name="常规 33 2 2 5 2 2" xfId="22656"/>
    <cellStyle name="常规 28 2 3" xfId="22657"/>
    <cellStyle name="常规 33 2 3" xfId="22658"/>
    <cellStyle name="常规 5 2 2 4 4" xfId="22659"/>
    <cellStyle name="常规 28 2 3 2" xfId="22660"/>
    <cellStyle name="常规 33 2 3 2" xfId="22661"/>
    <cellStyle name="计算 2 2 2 2 3" xfId="22662"/>
    <cellStyle name="常规 5 6 4 4" xfId="22663"/>
    <cellStyle name="常规 5 2 2 4 4 2" xfId="22664"/>
    <cellStyle name="常规 28 2 3 2 2" xfId="22665"/>
    <cellStyle name="常规 33 2 3 2 2" xfId="22666"/>
    <cellStyle name="常规 5 6 4 4 2" xfId="22667"/>
    <cellStyle name="常规 5 2 2 4 4 2 2" xfId="22668"/>
    <cellStyle name="常规 28 2 3 2 2 2" xfId="22669"/>
    <cellStyle name="常规 33 2 3 2 2 2" xfId="22670"/>
    <cellStyle name="常规 5 2 2 4 4 3" xfId="22671"/>
    <cellStyle name="常规 7 2 2 7 2" xfId="22672"/>
    <cellStyle name="常规 5 6 4 5" xfId="22673"/>
    <cellStyle name="常规 28 2 3 2 3" xfId="22674"/>
    <cellStyle name="常规 33 2 3 2 3" xfId="22675"/>
    <cellStyle name="常规 5 2 2 4 5" xfId="22676"/>
    <cellStyle name="常规 28 2 3 3" xfId="22677"/>
    <cellStyle name="常规 33 2 3 3" xfId="22678"/>
    <cellStyle name="常规 5 2 2 4 5 2" xfId="22679"/>
    <cellStyle name="常规 28 2 3 3 2" xfId="22680"/>
    <cellStyle name="常规 33 2 3 3 2" xfId="22681"/>
    <cellStyle name="常规 5 2 2 4 5 2 2" xfId="22682"/>
    <cellStyle name="常规 28 2 3 3 2 2" xfId="22683"/>
    <cellStyle name="常规 33 2 3 3 2 2" xfId="22684"/>
    <cellStyle name="常规 5 2 2 4 5 3" xfId="22685"/>
    <cellStyle name="常规 7 2 2 8 2" xfId="22686"/>
    <cellStyle name="常规 28 2 3 3 3" xfId="22687"/>
    <cellStyle name="常规 33 2 3 3 3" xfId="22688"/>
    <cellStyle name="常规 28 2 3 4" xfId="22689"/>
    <cellStyle name="常规 33 2 3 4" xfId="22690"/>
    <cellStyle name="常规 6 6 2 2 3 2 4 2" xfId="22691"/>
    <cellStyle name="常规 5 4 2 2 2 2 2" xfId="22692"/>
    <cellStyle name="常规 5 2 2 4 6" xfId="22693"/>
    <cellStyle name="常规 28 2 3 4 2" xfId="22694"/>
    <cellStyle name="常规 33 2 3 4 2" xfId="22695"/>
    <cellStyle name="常规 6 6 2 2 3 2 4 2 2" xfId="22696"/>
    <cellStyle name="常规 5 2 2 4 6 2" xfId="22697"/>
    <cellStyle name="常规 5 2 2 4 6 2 2" xfId="22698"/>
    <cellStyle name="常规 28 2 3 4 2 2" xfId="22699"/>
    <cellStyle name="常规 33 2 3 4 2 2" xfId="22700"/>
    <cellStyle name="常规 5 2 2 4 6 3" xfId="22701"/>
    <cellStyle name="常规 7 2 2 9 2" xfId="22702"/>
    <cellStyle name="常规 28 2 3 4 3" xfId="22703"/>
    <cellStyle name="常规 33 2 3 4 3" xfId="22704"/>
    <cellStyle name="常规 3 3 2 4 6 2 2" xfId="22705"/>
    <cellStyle name="常规 28 2 3 5" xfId="22706"/>
    <cellStyle name="常规 33 2 3 5" xfId="22707"/>
    <cellStyle name="常规 6 6 2 2 3 2 4 3" xfId="22708"/>
    <cellStyle name="常规 5 2 2 4 7" xfId="22709"/>
    <cellStyle name="常规 5 2 2 4 7 2" xfId="22710"/>
    <cellStyle name="常规 28 2 3 5 2" xfId="22711"/>
    <cellStyle name="常规 33 2 3 5 2" xfId="22712"/>
    <cellStyle name="常规 28 2 4" xfId="22713"/>
    <cellStyle name="常规 33 2 4" xfId="22714"/>
    <cellStyle name="常规 28 2 5" xfId="22715"/>
    <cellStyle name="常规 33 2 5" xfId="22716"/>
    <cellStyle name="常规 5 2 2 6 4" xfId="22717"/>
    <cellStyle name="常规 28 2 5 2" xfId="22718"/>
    <cellStyle name="常规 33 2 5 2" xfId="22719"/>
    <cellStyle name="常规 5 2 2 6 4 2" xfId="22720"/>
    <cellStyle name="常规 28 2 5 2 2" xfId="22721"/>
    <cellStyle name="常规 33 2 5 2 2" xfId="22722"/>
    <cellStyle name="常规 5 2 2 6 5" xfId="22723"/>
    <cellStyle name="常规 28 2 5 3" xfId="22724"/>
    <cellStyle name="常规 33 2 5 3" xfId="22725"/>
    <cellStyle name="常规 28 2 6" xfId="22726"/>
    <cellStyle name="常规 33 2 6" xfId="22727"/>
    <cellStyle name="常规 28 2 6 2" xfId="22728"/>
    <cellStyle name="常规 33 2 6 2" xfId="22729"/>
    <cellStyle name="常规 28 2 6 2 2" xfId="22730"/>
    <cellStyle name="常规 33 2 6 2 2" xfId="22731"/>
    <cellStyle name="常规 3 2 10" xfId="22732"/>
    <cellStyle name="常规 28 2 6 3" xfId="22733"/>
    <cellStyle name="常规 33 2 6 3" xfId="22734"/>
    <cellStyle name="常规 28 3 2" xfId="22735"/>
    <cellStyle name="常规 33 3 2" xfId="22736"/>
    <cellStyle name="常规 5 2 3 3 4" xfId="22737"/>
    <cellStyle name="常规 28 3 2 2" xfId="22738"/>
    <cellStyle name="常规 33 3 2 2" xfId="22739"/>
    <cellStyle name="常规 6 5 4 4" xfId="22740"/>
    <cellStyle name="常规 5 2 3 3 4 2" xfId="22741"/>
    <cellStyle name="常规 28 3 2 2 2" xfId="22742"/>
    <cellStyle name="常规 33 3 2 2 2" xfId="22743"/>
    <cellStyle name="常规 6 5 4 4 2" xfId="22744"/>
    <cellStyle name="常规 5 2 3 3 4 2 2" xfId="22745"/>
    <cellStyle name="常规 28 3 2 2 2 2" xfId="22746"/>
    <cellStyle name="常规 6 5 4 5" xfId="22747"/>
    <cellStyle name="常规 5 2 3 3 4 3" xfId="22748"/>
    <cellStyle name="常规 28 3 2 2 3" xfId="22749"/>
    <cellStyle name="常规 5 2 3 3 5" xfId="22750"/>
    <cellStyle name="常规 28 3 2 3" xfId="22751"/>
    <cellStyle name="常规 33 3 2 3" xfId="22752"/>
    <cellStyle name="常规 3 8 2 3 2" xfId="22753"/>
    <cellStyle name="常规 6 5 5 4" xfId="22754"/>
    <cellStyle name="常规 5 2 3 3 5 2" xfId="22755"/>
    <cellStyle name="常规 3 8 2 3 2 2" xfId="22756"/>
    <cellStyle name="常规 28 3 2 3 2" xfId="22757"/>
    <cellStyle name="常规 28 3 2 4" xfId="22758"/>
    <cellStyle name="常规 6 6 2 2 3 3 3 2" xfId="22759"/>
    <cellStyle name="常规 5 2 3 3 6" xfId="22760"/>
    <cellStyle name="常规 3 8 2 3 3" xfId="22761"/>
    <cellStyle name="常规 28 3 3" xfId="22762"/>
    <cellStyle name="常规 33 3 3" xfId="22763"/>
    <cellStyle name="常规 5 2 3 4 4" xfId="22764"/>
    <cellStyle name="常规 28 3 3 2" xfId="22765"/>
    <cellStyle name="常规 33 3 3 2" xfId="22766"/>
    <cellStyle name="常规 6 6 4 4" xfId="22767"/>
    <cellStyle name="常规 5 2 3 4 4 2" xfId="22768"/>
    <cellStyle name="常规 28 3 3 2 2" xfId="22769"/>
    <cellStyle name="常规 33 3 3 2 2" xfId="22770"/>
    <cellStyle name="常规 6 6 4 4 2" xfId="22771"/>
    <cellStyle name="常规 5 2 3 4 4 2 2" xfId="22772"/>
    <cellStyle name="常规 28 3 3 2 2 2" xfId="22773"/>
    <cellStyle name="常规 6 6 4 5" xfId="22774"/>
    <cellStyle name="常规 7 3 2 7 2" xfId="22775"/>
    <cellStyle name="常规 5 2 3 4 4 3" xfId="22776"/>
    <cellStyle name="常规 28 3 3 2 3" xfId="22777"/>
    <cellStyle name="常规 28 3 4" xfId="22778"/>
    <cellStyle name="常规 33 3 4" xfId="22779"/>
    <cellStyle name="常规 5 2 3 5 4" xfId="22780"/>
    <cellStyle name="常规 28 3 4 2" xfId="22781"/>
    <cellStyle name="常规 33 3 4 2" xfId="22782"/>
    <cellStyle name="常规 6 7 4 4" xfId="22783"/>
    <cellStyle name="常规 5 2 3 5 4 2" xfId="22784"/>
    <cellStyle name="常规 28 3 4 2 2" xfId="22785"/>
    <cellStyle name="常规 33 3 4 2 2" xfId="22786"/>
    <cellStyle name="常规 5 2 3 5 5" xfId="22787"/>
    <cellStyle name="常规 28 3 4 3" xfId="22788"/>
    <cellStyle name="常规 33 3 4 3" xfId="22789"/>
    <cellStyle name="常规 3 8 2 5 2" xfId="22790"/>
    <cellStyle name="常规 28 3 5" xfId="22791"/>
    <cellStyle name="常规 33 3 5" xfId="22792"/>
    <cellStyle name="常规 28 3 5 2" xfId="22793"/>
    <cellStyle name="常规 33 3 5 2" xfId="22794"/>
    <cellStyle name="常规 6 8 4 4" xfId="22795"/>
    <cellStyle name="常规 28 3 5 2 2" xfId="22796"/>
    <cellStyle name="常规 33 3 5 2 2" xfId="22797"/>
    <cellStyle name="常规 28 3 5 3" xfId="22798"/>
    <cellStyle name="常规 33 3 5 3" xfId="22799"/>
    <cellStyle name="常规 3 8 2 6 2" xfId="22800"/>
    <cellStyle name="常规 28 3 6 2" xfId="22801"/>
    <cellStyle name="常规 33 3 6 2" xfId="22802"/>
    <cellStyle name="常规 6 9 4 4" xfId="22803"/>
    <cellStyle name="常规 28 3 6 2 2" xfId="22804"/>
    <cellStyle name="常规 3 8 2 7 2" xfId="22805"/>
    <cellStyle name="常规 28 3 6 3" xfId="22806"/>
    <cellStyle name="常规 28 4" xfId="22807"/>
    <cellStyle name="常规 33 4" xfId="22808"/>
    <cellStyle name="常规 28 4 2" xfId="22809"/>
    <cellStyle name="常规 33 4 2" xfId="22810"/>
    <cellStyle name="常规 5 2 4 3 4" xfId="22811"/>
    <cellStyle name="常规 28 4 2 2" xfId="22812"/>
    <cellStyle name="常规 33 4 2 2" xfId="22813"/>
    <cellStyle name="常规 5 2 4 3 4 2" xfId="22814"/>
    <cellStyle name="常规 28 4 2 2 2" xfId="22815"/>
    <cellStyle name="常规 33 4 2 2 2" xfId="22816"/>
    <cellStyle name="常规 3 2 2 3 4 6" xfId="22817"/>
    <cellStyle name="常规 5 2 4 3 5" xfId="22818"/>
    <cellStyle name="常规 28 4 2 3" xfId="22819"/>
    <cellStyle name="常规 33 4 2 3" xfId="22820"/>
    <cellStyle name="常规 3 8 3 3 2" xfId="22821"/>
    <cellStyle name="常规 28 4 3" xfId="22822"/>
    <cellStyle name="常规 33 4 3" xfId="22823"/>
    <cellStyle name="常规 5 2 4 4 4" xfId="22824"/>
    <cellStyle name="常规 28 4 3 2" xfId="22825"/>
    <cellStyle name="常规 33 4 3 2" xfId="22826"/>
    <cellStyle name="常规 5 2 4 4 4 2" xfId="22827"/>
    <cellStyle name="常规 28 4 3 2 2" xfId="22828"/>
    <cellStyle name="常规 33 4 3 2 2" xfId="22829"/>
    <cellStyle name="常规 3 2 2 4 4 6" xfId="22830"/>
    <cellStyle name="常规 28 4 4 2 2" xfId="22831"/>
    <cellStyle name="常规 33 4 4 2 2" xfId="22832"/>
    <cellStyle name="常规 28 4 4 3" xfId="22833"/>
    <cellStyle name="常规 33 4 4 3" xfId="22834"/>
    <cellStyle name="常规 3 8 3 5 2" xfId="22835"/>
    <cellStyle name="常规 28 4 5 2" xfId="22836"/>
    <cellStyle name="常规 33 4 5 2" xfId="22837"/>
    <cellStyle name="常规 28 4 5 3" xfId="22838"/>
    <cellStyle name="常规 33 4 5 3" xfId="22839"/>
    <cellStyle name="常规 3 8 3 6 2" xfId="22840"/>
    <cellStyle name="常规 28 4 6 2" xfId="22841"/>
    <cellStyle name="常规 33 4 6 2" xfId="22842"/>
    <cellStyle name="常规 28 5" xfId="22843"/>
    <cellStyle name="常规 33 5" xfId="22844"/>
    <cellStyle name="常规 3 8 4 5 2" xfId="22845"/>
    <cellStyle name="常规 28 5 4 3" xfId="22846"/>
    <cellStyle name="常规 28 5 5 2" xfId="22847"/>
    <cellStyle name="常规 3 8 4 6 2" xfId="22848"/>
    <cellStyle name="常规 28 5 5 3" xfId="22849"/>
    <cellStyle name="常规 28 5 6 2" xfId="22850"/>
    <cellStyle name="常规 28 8" xfId="22851"/>
    <cellStyle name="常规 33 8" xfId="22852"/>
    <cellStyle name="常规 3 2 3 3 3 4" xfId="22853"/>
    <cellStyle name="常规 29 2 2" xfId="22854"/>
    <cellStyle name="常规 34 2 2" xfId="22855"/>
    <cellStyle name="常规 5 3 2 3 4" xfId="22856"/>
    <cellStyle name="常规 29 2 2 2" xfId="22857"/>
    <cellStyle name="常规 34 2 2 2" xfId="22858"/>
    <cellStyle name="常规 5 3 2 3 5" xfId="22859"/>
    <cellStyle name="常规 29 2 2 3" xfId="22860"/>
    <cellStyle name="常规 34 2 2 3" xfId="22861"/>
    <cellStyle name="常规 29 2 2 3 2 2" xfId="22862"/>
    <cellStyle name="常规 34 2 2 3 2 2" xfId="22863"/>
    <cellStyle name="常规 29 2 2 3 3" xfId="22864"/>
    <cellStyle name="常规 34 2 2 3 3" xfId="22865"/>
    <cellStyle name="常规 5 3 2 3 6" xfId="22866"/>
    <cellStyle name="常规 29 2 2 4" xfId="22867"/>
    <cellStyle name="常规 3 2 6 2 2 2 2" xfId="22868"/>
    <cellStyle name="常规 34 2 2 4" xfId="22869"/>
    <cellStyle name="常规 29 2 2 4 2 2" xfId="22870"/>
    <cellStyle name="常规 34 2 2 4 2 2" xfId="22871"/>
    <cellStyle name="常规 29 2 2 4 3" xfId="22872"/>
    <cellStyle name="常规 34 2 2 4 3" xfId="22873"/>
    <cellStyle name="常规 3 3 3 4 5 2 2" xfId="22874"/>
    <cellStyle name="常规 29 2 2 5" xfId="22875"/>
    <cellStyle name="常规 34 2 2 5" xfId="22876"/>
    <cellStyle name="常规 29 2 2 5 2 2" xfId="22877"/>
    <cellStyle name="常规 34 2 2 5 2 2" xfId="22878"/>
    <cellStyle name="常规 29 2 2 5 3" xfId="22879"/>
    <cellStyle name="常规 34 2 2 5 3" xfId="22880"/>
    <cellStyle name="常规 29 2 2 6" xfId="22881"/>
    <cellStyle name="常规 34 2 2 6" xfId="22882"/>
    <cellStyle name="常规 29 2 2 6 2" xfId="22883"/>
    <cellStyle name="常规 34 2 2 6 2" xfId="22884"/>
    <cellStyle name="常规 29 2 2 7" xfId="22885"/>
    <cellStyle name="常规 34 2 2 7" xfId="22886"/>
    <cellStyle name="常规 29 2 3" xfId="22887"/>
    <cellStyle name="常规 34 2 3" xfId="22888"/>
    <cellStyle name="常规 5 3 2 4 4" xfId="22889"/>
    <cellStyle name="常规 29 2 3 2" xfId="22890"/>
    <cellStyle name="常规 34 2 3 2" xfId="22891"/>
    <cellStyle name="常规 5 3 2 4 4 2 2" xfId="22892"/>
    <cellStyle name="常规 29 2 3 2 2 2" xfId="22893"/>
    <cellStyle name="常规 34 2 3 2 2 2" xfId="22894"/>
    <cellStyle name="常规 5 3 2 4 5" xfId="22895"/>
    <cellStyle name="常规 29 2 3 3" xfId="22896"/>
    <cellStyle name="常规 34 2 3 3" xfId="22897"/>
    <cellStyle name="常规 29 2 3 3 2 2" xfId="22898"/>
    <cellStyle name="常规 34 2 3 3 2 2" xfId="22899"/>
    <cellStyle name="常规 29 2 3 3 3" xfId="22900"/>
    <cellStyle name="常规 34 2 3 3 3" xfId="22901"/>
    <cellStyle name="常规 5 4 2 3 2 2 2" xfId="22902"/>
    <cellStyle name="常规 5 3 2 4 6" xfId="22903"/>
    <cellStyle name="常规 29 2 3 4" xfId="22904"/>
    <cellStyle name="常规 34 2 3 4" xfId="22905"/>
    <cellStyle name="常规 29 2 3 4 2 2" xfId="22906"/>
    <cellStyle name="常规 34 2 3 4 2 2" xfId="22907"/>
    <cellStyle name="常规 29 2 3 4 3" xfId="22908"/>
    <cellStyle name="常规 34 2 3 4 3" xfId="22909"/>
    <cellStyle name="常规 29 2 3 5" xfId="22910"/>
    <cellStyle name="常规 34 2 3 5" xfId="22911"/>
    <cellStyle name="常规 29 2 3 6" xfId="22912"/>
    <cellStyle name="常规 34 2 3 6" xfId="22913"/>
    <cellStyle name="常规 29 2 4" xfId="22914"/>
    <cellStyle name="常规 34 2 4" xfId="22915"/>
    <cellStyle name="常规 29 2 4 2" xfId="22916"/>
    <cellStyle name="常规 34 2 4 2" xfId="22917"/>
    <cellStyle name="常规 29 2 4 2 2" xfId="22918"/>
    <cellStyle name="常规 34 2 4 2 2" xfId="22919"/>
    <cellStyle name="常规 29 2 4 3" xfId="22920"/>
    <cellStyle name="常规 34 2 4 3" xfId="22921"/>
    <cellStyle name="常规 6 3 3 2 2 2" xfId="22922"/>
    <cellStyle name="常规 29 2 5" xfId="22923"/>
    <cellStyle name="常规 34 2 5" xfId="22924"/>
    <cellStyle name="常规 6 3 3 2 2 2 2" xfId="22925"/>
    <cellStyle name="常规 29 2 5 2" xfId="22926"/>
    <cellStyle name="常规 34 2 5 2" xfId="22927"/>
    <cellStyle name="常规 6 3 3 2 2 2 2 2" xfId="22928"/>
    <cellStyle name="常规 29 2 5 2 2" xfId="22929"/>
    <cellStyle name="常规 34 2 5 2 2" xfId="22930"/>
    <cellStyle name="常规 6 3 3 2 2 2 3" xfId="22931"/>
    <cellStyle name="常规 29 2 5 3" xfId="22932"/>
    <cellStyle name="常规 34 2 5 3" xfId="22933"/>
    <cellStyle name="常规 6 3 3 2 2 3" xfId="22934"/>
    <cellStyle name="常规 29 2 6" xfId="22935"/>
    <cellStyle name="常规 34 2 6" xfId="22936"/>
    <cellStyle name="常规 6 3 3 2 2 3 2" xfId="22937"/>
    <cellStyle name="常规 29 2 6 2" xfId="22938"/>
    <cellStyle name="常规 34 2 6 2" xfId="22939"/>
    <cellStyle name="常规 6 3 3 2 2 3 2 2" xfId="22940"/>
    <cellStyle name="常规 29 2 6 2 2" xfId="22941"/>
    <cellStyle name="常规 34 2 6 2 2" xfId="22942"/>
    <cellStyle name="常规 6 3 3 2 2 3 3" xfId="22943"/>
    <cellStyle name="常规 29 2 6 3" xfId="22944"/>
    <cellStyle name="常规 34 2 6 3" xfId="22945"/>
    <cellStyle name="常规 29 3" xfId="22946"/>
    <cellStyle name="常规 34 3" xfId="22947"/>
    <cellStyle name="常规 29 3 2" xfId="22948"/>
    <cellStyle name="常规 34 3 2" xfId="22949"/>
    <cellStyle name="常规 5 3 3 3 4" xfId="22950"/>
    <cellStyle name="常规 29 3 2 2" xfId="22951"/>
    <cellStyle name="常规 34 3 2 2" xfId="22952"/>
    <cellStyle name="常规 5 3 3 3 5" xfId="22953"/>
    <cellStyle name="常规 29 3 2 3" xfId="22954"/>
    <cellStyle name="常规 34 3 2 3" xfId="22955"/>
    <cellStyle name="常规 3 9 2 3 2" xfId="22956"/>
    <cellStyle name="常规 29 3 3" xfId="22957"/>
    <cellStyle name="常规 34 3 3" xfId="22958"/>
    <cellStyle name="常规 5 3 3 4 4" xfId="22959"/>
    <cellStyle name="常规 29 3 3 2" xfId="22960"/>
    <cellStyle name="常规 34 3 3 2" xfId="22961"/>
    <cellStyle name="常规 5 3 3 4 5" xfId="22962"/>
    <cellStyle name="常规 29 3 3 3" xfId="22963"/>
    <cellStyle name="常规 34 3 3 3" xfId="22964"/>
    <cellStyle name="常规 3 9 2 4 2" xfId="22965"/>
    <cellStyle name="常规 29 3 4" xfId="22966"/>
    <cellStyle name="常规 34 3 4" xfId="22967"/>
    <cellStyle name="常规 29 3 4 2" xfId="22968"/>
    <cellStyle name="常规 34 3 4 2" xfId="22969"/>
    <cellStyle name="常规 29 3 4 2 2" xfId="22970"/>
    <cellStyle name="常规 34 3 4 2 2" xfId="22971"/>
    <cellStyle name="常规 29 3 4 3" xfId="22972"/>
    <cellStyle name="常规 34 3 4 3" xfId="22973"/>
    <cellStyle name="常规 3 9 2 5 2" xfId="22974"/>
    <cellStyle name="常规 6 3 3 2 3 2" xfId="22975"/>
    <cellStyle name="常规 29 3 5" xfId="22976"/>
    <cellStyle name="常规 34 3 5" xfId="22977"/>
    <cellStyle name="常规 6 3 3 2 3 2 2" xfId="22978"/>
    <cellStyle name="常规 29 3 5 2" xfId="22979"/>
    <cellStyle name="常规 34 3 5 2" xfId="22980"/>
    <cellStyle name="常规 6 3 3 2 3 2 2 2" xfId="22981"/>
    <cellStyle name="常规 29 3 5 2 2" xfId="22982"/>
    <cellStyle name="常规 34 3 5 2 2" xfId="22983"/>
    <cellStyle name="常规 3 9 2 6 2" xfId="22984"/>
    <cellStyle name="常规 6 3 3 2 3 2 3" xfId="22985"/>
    <cellStyle name="常规 29 3 5 3" xfId="22986"/>
    <cellStyle name="常规 34 3 5 3" xfId="22987"/>
    <cellStyle name="常规 6 3 3 2 3 3" xfId="22988"/>
    <cellStyle name="常规 29 3 6" xfId="22989"/>
    <cellStyle name="常规 34 3 6" xfId="22990"/>
    <cellStyle name="常规 6 3 3 2 3 3 2" xfId="22991"/>
    <cellStyle name="常规 29 3 6 2" xfId="22992"/>
    <cellStyle name="常规 34 3 6 2" xfId="22993"/>
    <cellStyle name="常规 29 4" xfId="22994"/>
    <cellStyle name="常规 34 4" xfId="22995"/>
    <cellStyle name="常规 29 4 2" xfId="22996"/>
    <cellStyle name="常规 34 4 2" xfId="22997"/>
    <cellStyle name="常规 5 3 4 3 4" xfId="22998"/>
    <cellStyle name="常规 29 4 2 2" xfId="22999"/>
    <cellStyle name="常规 34 4 2 2" xfId="23000"/>
    <cellStyle name="常规 5 3 4 3 5" xfId="23001"/>
    <cellStyle name="常规 29 4 2 3" xfId="23002"/>
    <cellStyle name="常规 34 4 2 3" xfId="23003"/>
    <cellStyle name="常规 3 9 3 3 2" xfId="23004"/>
    <cellStyle name="常规 29 4 3" xfId="23005"/>
    <cellStyle name="常规 34 4 3" xfId="23006"/>
    <cellStyle name="常规 29 4 3 2" xfId="23007"/>
    <cellStyle name="常规 34 4 3 2" xfId="23008"/>
    <cellStyle name="常规 29 4 3 3" xfId="23009"/>
    <cellStyle name="常规 34 4 3 3" xfId="23010"/>
    <cellStyle name="常规 3 9 3 4 2" xfId="23011"/>
    <cellStyle name="常规 29 4 4 2" xfId="23012"/>
    <cellStyle name="常规 34 4 4 2" xfId="23013"/>
    <cellStyle name="常规 29 4 4 2 2" xfId="23014"/>
    <cellStyle name="常规 34 4 4 2 2" xfId="23015"/>
    <cellStyle name="常规 29 4 4 3" xfId="23016"/>
    <cellStyle name="常规 34 4 4 3" xfId="23017"/>
    <cellStyle name="常规 3 9 3 5 2" xfId="23018"/>
    <cellStyle name="常规 6 3 3 2 4 2" xfId="23019"/>
    <cellStyle name="常规 4 3 2 2 3 2 2 2" xfId="23020"/>
    <cellStyle name="常规 29 4 5" xfId="23021"/>
    <cellStyle name="常规 34 4 5" xfId="23022"/>
    <cellStyle name="常规 6 3 3 2 4 2 2" xfId="23023"/>
    <cellStyle name="常规 29 4 5 2" xfId="23024"/>
    <cellStyle name="常规 34 4 5 2" xfId="23025"/>
    <cellStyle name="常规 6 3 3 2 4 2 2 2" xfId="23026"/>
    <cellStyle name="常规 29 4 5 2 2" xfId="23027"/>
    <cellStyle name="常规 34 4 5 2 2" xfId="23028"/>
    <cellStyle name="常规 3 9 3 6 2" xfId="23029"/>
    <cellStyle name="常规 6 3 3 2 4 2 3" xfId="23030"/>
    <cellStyle name="常规 29 4 5 3" xfId="23031"/>
    <cellStyle name="常规 34 4 5 3" xfId="23032"/>
    <cellStyle name="常规 6 3 3 2 4 3" xfId="23033"/>
    <cellStyle name="常规 29 4 6" xfId="23034"/>
    <cellStyle name="常规 34 4 6" xfId="23035"/>
    <cellStyle name="常规 6 3 3 2 4 3 2" xfId="23036"/>
    <cellStyle name="常规 29 4 6 2" xfId="23037"/>
    <cellStyle name="常规 34 4 6 2" xfId="23038"/>
    <cellStyle name="常规 6 3 5 6 2 2" xfId="23039"/>
    <cellStyle name="常规 56 5 2 2" xfId="23040"/>
    <cellStyle name="常规 29 5" xfId="23041"/>
    <cellStyle name="常规 34 5" xfId="23042"/>
    <cellStyle name="常规 3" xfId="23043"/>
    <cellStyle name="常规 3 10 2 3 2 2 2" xfId="23044"/>
    <cellStyle name="常规 3 10 2 3 2 3" xfId="23045"/>
    <cellStyle name="常规 3 10 2 3 3 2" xfId="23046"/>
    <cellStyle name="常规 3 10 2 3 4" xfId="23047"/>
    <cellStyle name="常规 3 7 2 2 2" xfId="23048"/>
    <cellStyle name="常规 3 10 2 6 2 2" xfId="23049"/>
    <cellStyle name="常规 3 7 3 2" xfId="23050"/>
    <cellStyle name="常规 3 10 2 7 2" xfId="23051"/>
    <cellStyle name="常规 3 7 4" xfId="23052"/>
    <cellStyle name="常规 3 10 2 8" xfId="23053"/>
    <cellStyle name="常规 3 10 4" xfId="23054"/>
    <cellStyle name="常规 3 10 5" xfId="23055"/>
    <cellStyle name="常规 3 10 5 2 2" xfId="23056"/>
    <cellStyle name="常规 6 6 2 2 2 2 6 2" xfId="23057"/>
    <cellStyle name="常规 3 10 5 3" xfId="23058"/>
    <cellStyle name="常规 3 10 6" xfId="23059"/>
    <cellStyle name="常规 3 10 6 2 2" xfId="23060"/>
    <cellStyle name="常规 6 6 2 2 2 2 7 2" xfId="23061"/>
    <cellStyle name="常规 3 10 6 3" xfId="23062"/>
    <cellStyle name="常规 5 6 2 4 2" xfId="23063"/>
    <cellStyle name="常规 5 2 2 4 2 2 2" xfId="23064"/>
    <cellStyle name="常规 3 10 7" xfId="23065"/>
    <cellStyle name="常规 3 10 7 2 2" xfId="23066"/>
    <cellStyle name="常规 3 2 2 2 4 3 2 2 2" xfId="23067"/>
    <cellStyle name="常规 3 10 7 3" xfId="23068"/>
    <cellStyle name="常规 5 6 2 4 3" xfId="23069"/>
    <cellStyle name="常规 5 2 2 4 2 2 3" xfId="23070"/>
    <cellStyle name="常规 3 10 8" xfId="23071"/>
    <cellStyle name="常规 37 2 3 2" xfId="23072"/>
    <cellStyle name="常规 42 2 3 2" xfId="23073"/>
    <cellStyle name="常规 3 10 9" xfId="23074"/>
    <cellStyle name="常规 3 7 2 5" xfId="23075"/>
    <cellStyle name="常规 6 6 3 11" xfId="23076"/>
    <cellStyle name="常规 3 11 4" xfId="23077"/>
    <cellStyle name="常规 3 7 2 6" xfId="23078"/>
    <cellStyle name="常规 3 11 5" xfId="23079"/>
    <cellStyle name="常规 3 7 2 6 2 2" xfId="23080"/>
    <cellStyle name="常规 3 11 5 2 2" xfId="23081"/>
    <cellStyle name="常规 3 7 2 6 3" xfId="23082"/>
    <cellStyle name="常规 3 11 5 3" xfId="23083"/>
    <cellStyle name="常规 3 7 2 7" xfId="23084"/>
    <cellStyle name="常规 3 11 6" xfId="23085"/>
    <cellStyle name="常规 3 7 2 7 2 2" xfId="23086"/>
    <cellStyle name="常规 3 11 6 2 2" xfId="23087"/>
    <cellStyle name="常规 3 7 2 7 3" xfId="23088"/>
    <cellStyle name="常规 3 11 6 3" xfId="23089"/>
    <cellStyle name="常规 5 2 2 4 2 3 2" xfId="23090"/>
    <cellStyle name="常规 7 2 2 5 2 2" xfId="23091"/>
    <cellStyle name="常规 5 6 2 5 2" xfId="23092"/>
    <cellStyle name="常规 3 7 2 8" xfId="23093"/>
    <cellStyle name="常规 3 11 7" xfId="23094"/>
    <cellStyle name="常规 5 2 2 4 2 3 3" xfId="23095"/>
    <cellStyle name="常规 7 2 2 5 2 3" xfId="23096"/>
    <cellStyle name="常规 5 6 2 5 3" xfId="23097"/>
    <cellStyle name="常规 3 7 2 9" xfId="23098"/>
    <cellStyle name="常规 3 11 8" xfId="23099"/>
    <cellStyle name="常规 3 7 3 5" xfId="23100"/>
    <cellStyle name="常规 3 12 4" xfId="23101"/>
    <cellStyle name="常规 3 7 3 6" xfId="23102"/>
    <cellStyle name="常规 3 12 5" xfId="23103"/>
    <cellStyle name="常规 3 7 3 7" xfId="23104"/>
    <cellStyle name="常规 3 12 6" xfId="23105"/>
    <cellStyle name="常规 5 2 2 4 2 4 2" xfId="23106"/>
    <cellStyle name="常规 7 2 2 5 3 2" xfId="23107"/>
    <cellStyle name="常规 5 6 2 6 2" xfId="23108"/>
    <cellStyle name="常规 3 7 3 8" xfId="23109"/>
    <cellStyle name="常规 3 12 7" xfId="23110"/>
    <cellStyle name="常规 3 7 4 4" xfId="23111"/>
    <cellStyle name="常规 3 13 3" xfId="23112"/>
    <cellStyle name="常规 3 7 4 5 2" xfId="23113"/>
    <cellStyle name="常规 3 13 4 2" xfId="23114"/>
    <cellStyle name="常规 3 7 4 5 2 2" xfId="23115"/>
    <cellStyle name="常规 3 13 4 2 2" xfId="23116"/>
    <cellStyle name="常规 3 7 4 6" xfId="23117"/>
    <cellStyle name="常规 3 13 5" xfId="23118"/>
    <cellStyle name="常规 3 7 4 6 2" xfId="23119"/>
    <cellStyle name="常规 3 13 5 2" xfId="23120"/>
    <cellStyle name="常规 3 7 4 6 2 2" xfId="23121"/>
    <cellStyle name="常规 3 13 5 2 2" xfId="23122"/>
    <cellStyle name="常规 3 7 4 7" xfId="23123"/>
    <cellStyle name="常规 3 13 6" xfId="23124"/>
    <cellStyle name="常规 3 7 4 7 2" xfId="23125"/>
    <cellStyle name="常规 3 13 6 2" xfId="23126"/>
    <cellStyle name="常规 3 13 6 2 2" xfId="23127"/>
    <cellStyle name="常规 3 13 6 3" xfId="23128"/>
    <cellStyle name="常规 5 2 2 4 2 5 2" xfId="23129"/>
    <cellStyle name="常规 7 2 2 5 4 2" xfId="23130"/>
    <cellStyle name="常规 5 6 2 7 2" xfId="23131"/>
    <cellStyle name="常规 3 7 4 8" xfId="23132"/>
    <cellStyle name="常规 3 13 7" xfId="23133"/>
    <cellStyle name="常规 7 2 2 5 4 2 2" xfId="23134"/>
    <cellStyle name="常规 5 6 2 7 2 2" xfId="23135"/>
    <cellStyle name="常规 3 13 7 2" xfId="23136"/>
    <cellStyle name="常规 7 2 2 5 4 3" xfId="23137"/>
    <cellStyle name="常规 5 6 2 7 3" xfId="23138"/>
    <cellStyle name="常规 3 13 8" xfId="23139"/>
    <cellStyle name="常规 3 2 10 2 2" xfId="23140"/>
    <cellStyle name="常规 3 16" xfId="23141"/>
    <cellStyle name="常规 3 17" xfId="23142"/>
    <cellStyle name="常规 3 2 2 5 3 3 2" xfId="23143"/>
    <cellStyle name="常规 3 18" xfId="23144"/>
    <cellStyle name="常规 3 2 2 5 3 3 2 2" xfId="23145"/>
    <cellStyle name="常规 3 7 9 3" xfId="23146"/>
    <cellStyle name="常规 3 18 2" xfId="23147"/>
    <cellStyle name="常规 3 18 3" xfId="23148"/>
    <cellStyle name="常规 3 2 2 5 3 3 3" xfId="23149"/>
    <cellStyle name="常规 3 19" xfId="23150"/>
    <cellStyle name="常规 3 2" xfId="23151"/>
    <cellStyle name="常规 3 2 10 2" xfId="23152"/>
    <cellStyle name="常规 3 2 10 3" xfId="23153"/>
    <cellStyle name="常规 7 2 5 7 2" xfId="23154"/>
    <cellStyle name="常规 3 2 11" xfId="23155"/>
    <cellStyle name="常规 6 9 2 8" xfId="23156"/>
    <cellStyle name="常规 7 2 5 7 2 2" xfId="23157"/>
    <cellStyle name="常规 3 2 11 2" xfId="23158"/>
    <cellStyle name="常规 6 9 2 8 2" xfId="23159"/>
    <cellStyle name="常规 3 2 11 2 2" xfId="23160"/>
    <cellStyle name="常规 6 9 2 9" xfId="23161"/>
    <cellStyle name="常规 3 2 11 3" xfId="23162"/>
    <cellStyle name="常规 3 2 2" xfId="23163"/>
    <cellStyle name="强调文字颜色 4 2 2 9" xfId="23164"/>
    <cellStyle name="常规 3 2 2 10 2" xfId="23165"/>
    <cellStyle name="常规 3 2 2 10 3" xfId="23166"/>
    <cellStyle name="常规 3 2 2 11" xfId="23167"/>
    <cellStyle name="强调文字颜色 4 2 3 9" xfId="23168"/>
    <cellStyle name="常规 3 2 2 11 2" xfId="23169"/>
    <cellStyle name="常规 3 2 2 12" xfId="23170"/>
    <cellStyle name="常规 3 2 2 2" xfId="23171"/>
    <cellStyle name="常规 3 2 2 2 10" xfId="23172"/>
    <cellStyle name="常规 3 2 2 2 10 2" xfId="23173"/>
    <cellStyle name="常规 3 2 2 2 11" xfId="23174"/>
    <cellStyle name="常规 6 8 3 3 3 2 2" xfId="23175"/>
    <cellStyle name="常规 4 2 2 3 2 2 2 2" xfId="23176"/>
    <cellStyle name="常规 3 2 2 2 2" xfId="23177"/>
    <cellStyle name="常规 3 3 3 2 3 5" xfId="23178"/>
    <cellStyle name="常规 7 2 4 3 2 6 2 3" xfId="23179"/>
    <cellStyle name="常规 3 2 2 2 2 2" xfId="23180"/>
    <cellStyle name="常规 3 3 3 2 3 5 2" xfId="23181"/>
    <cellStyle name="常规 3 2 2 2 2 2 2" xfId="23182"/>
    <cellStyle name="常规 3 3 3 2 3 5 2 2" xfId="23183"/>
    <cellStyle name="常规 3 2 2 2 2 2 2 2" xfId="23184"/>
    <cellStyle name="常规 3 2 2 2 2 2 2 2 2" xfId="23185"/>
    <cellStyle name="常规 3 2 2 2 2 2 2 2 2 2" xfId="23186"/>
    <cellStyle name="常规 4 2 2 2 2 4 2 2" xfId="23187"/>
    <cellStyle name="常规 3 2 2 2 2 2 2 2 3" xfId="23188"/>
    <cellStyle name="常规 3 2 2 2 2 2 2 3" xfId="23189"/>
    <cellStyle name="常规 3 2 2 2 2 2 2 3 2" xfId="23190"/>
    <cellStyle name="常规 3 2 2 2 2 2 2 3 2 2" xfId="23191"/>
    <cellStyle name="常规 3 2 2 2 2 2 2 4 2 2" xfId="23192"/>
    <cellStyle name="常规 3 2 2 2 2 2 2 5 2" xfId="23193"/>
    <cellStyle name="常规 3 2 2 2 2 2 2 5 2 2" xfId="23194"/>
    <cellStyle name="常规 6 12 2 2 2 2" xfId="23195"/>
    <cellStyle name="常规 3 2 2 2 2 2 2 6" xfId="23196"/>
    <cellStyle name="常规 3 3 4 3 6 2" xfId="23197"/>
    <cellStyle name="常规 6 12 2 2 2 2 2" xfId="23198"/>
    <cellStyle name="常规 3 2 2 2 2 2 2 6 2" xfId="23199"/>
    <cellStyle name="常规 6 12 2 2 2 3" xfId="23200"/>
    <cellStyle name="常规 3 2 2 2 2 2 2 7" xfId="23201"/>
    <cellStyle name="常规 3 2 2 2 2 2 3 4 2 2" xfId="23202"/>
    <cellStyle name="常规 3 2 2 2 2 3 2" xfId="23203"/>
    <cellStyle name="常规 3 2 2 2 2 3 2 2" xfId="23204"/>
    <cellStyle name="常规 5 2 2 2 2 2 2 3" xfId="23205"/>
    <cellStyle name="常规 3 2 2 2 2 3 2 2 2" xfId="23206"/>
    <cellStyle name="常规 3 2 2 2 2 3 2 3" xfId="23207"/>
    <cellStyle name="常规 6 10 3 7 2" xfId="23208"/>
    <cellStyle name="常规 3 2 2 2 2 3 5 2 2" xfId="23209"/>
    <cellStyle name="常规 3 2 2 2 2 4 2 2" xfId="23210"/>
    <cellStyle name="常规 3 2 2 2 2 4 2 2 2" xfId="23211"/>
    <cellStyle name="常规 3 2 2 2 2 4 2 3" xfId="23212"/>
    <cellStyle name="常规 6 2 2 2 2 2 2 5" xfId="23213"/>
    <cellStyle name="常规 6 11 2 7 2" xfId="23214"/>
    <cellStyle name="常规 3 2 2 2 2 4 4 2 2" xfId="23215"/>
    <cellStyle name="常规 3 2 2 2 2 4 5 2 2" xfId="23216"/>
    <cellStyle name="常规 3 2 2 2 2 4 5 3" xfId="23217"/>
    <cellStyle name="好 2 7" xfId="23218"/>
    <cellStyle name="常规 3 2 2 2 2 5 2" xfId="23219"/>
    <cellStyle name="常规 5 2 6 2 2 3" xfId="23220"/>
    <cellStyle name="常规 3 2 4 2 2 7" xfId="23221"/>
    <cellStyle name="好 2 7 2" xfId="23222"/>
    <cellStyle name="常规 3 2 2 2 2 5 2 2" xfId="23223"/>
    <cellStyle name="常规 5 2 4 2 2 2 2" xfId="23224"/>
    <cellStyle name="好 3 7" xfId="23225"/>
    <cellStyle name="常规 3 2 2 2 2 6 2" xfId="23226"/>
    <cellStyle name="常规 5 2 6 3 2 3" xfId="23227"/>
    <cellStyle name="常规 5 2 4 2 2 2 2 2" xfId="23228"/>
    <cellStyle name="好 3 7 2" xfId="23229"/>
    <cellStyle name="常规 3 2 2 2 2 6 2 2" xfId="23230"/>
    <cellStyle name="常规 5 2 4 2 2 3" xfId="23231"/>
    <cellStyle name="常规 4 2 3 10" xfId="23232"/>
    <cellStyle name="常规 3 2 2 2 2 7" xfId="23233"/>
    <cellStyle name="常规 7 4 2 5 2" xfId="23234"/>
    <cellStyle name="常规 5 2 4 4 2 3" xfId="23235"/>
    <cellStyle name="常规 5 2 4 2 2 3 2" xfId="23236"/>
    <cellStyle name="常规 3 2 2 4 2 7" xfId="23237"/>
    <cellStyle name="常规 3 2 2 2 2 7 2" xfId="23238"/>
    <cellStyle name="常规 5 2 4 2 2 3 2 2" xfId="23239"/>
    <cellStyle name="常规 3 2 2 4 2 7 2" xfId="23240"/>
    <cellStyle name="常规 3 2 2 2 2 7 2 2" xfId="23241"/>
    <cellStyle name="常规 5 2 4 2 2 4" xfId="23242"/>
    <cellStyle name="常规 3 2 2 2 2 8" xfId="23243"/>
    <cellStyle name="常规 7 4 2 6 2" xfId="23244"/>
    <cellStyle name="常规 5 2 4 4 3 3" xfId="23245"/>
    <cellStyle name="常规 5 2 4 2 2 4 2" xfId="23246"/>
    <cellStyle name="常规 3 2 2 4 3 7" xfId="23247"/>
    <cellStyle name="常规 3 2 2 2 2 8 2" xfId="23248"/>
    <cellStyle name="常规 5 2 4 2 2 5" xfId="23249"/>
    <cellStyle name="常规 3 2 2 2 2 9" xfId="23250"/>
    <cellStyle name="常规 3 2 2 2 3" xfId="23251"/>
    <cellStyle name="常规 3 3 3 2 3 6" xfId="23252"/>
    <cellStyle name="常规 3 2 2 2 3 2" xfId="23253"/>
    <cellStyle name="常规 3 3 3 2 3 6 2" xfId="23254"/>
    <cellStyle name="常规 3 2 2 2 3 2 2" xfId="23255"/>
    <cellStyle name="常规 3 2 2 2 3 2 2 2" xfId="23256"/>
    <cellStyle name="常规 3 2 2 2 3 2 2 2 2" xfId="23257"/>
    <cellStyle name="常规 4 2 2 3 2 4 2 2" xfId="23258"/>
    <cellStyle name="常规 3 2 2 2 3 2 2 2 3" xfId="23259"/>
    <cellStyle name="常规 3 2 2 2 3 2 2 3" xfId="23260"/>
    <cellStyle name="常规 3 2 2 2 3 2 2 3 2" xfId="23261"/>
    <cellStyle name="常规 3 2 2 2 3 2 2 3 2 2" xfId="23262"/>
    <cellStyle name="链接单元格 2 2 5 2" xfId="23263"/>
    <cellStyle name="常规 3 4 3 2 2" xfId="23264"/>
    <cellStyle name="常规 3 2 2 2 3 2 2 3 3" xfId="23265"/>
    <cellStyle name="常规 3 2 2 2 3 2 3" xfId="23266"/>
    <cellStyle name="常规 3 2 2 2 3 2 3 2" xfId="23267"/>
    <cellStyle name="常规 3 2 2 2 3 2 3 2 2 2" xfId="23268"/>
    <cellStyle name="常规 4 2 2 3 2 5 2 2" xfId="23269"/>
    <cellStyle name="常规 3 2 2 2 3 2 3 2 3" xfId="23270"/>
    <cellStyle name="常规 3 2 2 2 3 2 3 3" xfId="23271"/>
    <cellStyle name="常规 3 2 2 2 3 2 3 3 2" xfId="23272"/>
    <cellStyle name="常规 3 2 2 2 3 2 3 3 2 2" xfId="23273"/>
    <cellStyle name="链接单元格 2 3 5 2" xfId="23274"/>
    <cellStyle name="常规 3 4 4 2 2" xfId="23275"/>
    <cellStyle name="常规 3 2 2 2 3 2 3 3 3" xfId="23276"/>
    <cellStyle name="常规 3 2 2 2 3 2 4" xfId="23277"/>
    <cellStyle name="常规 3 2 2 2 3 2 5" xfId="23278"/>
    <cellStyle name="常规 3 2 2 2 3 2 5 2 2" xfId="23279"/>
    <cellStyle name="常规 3 2 2 2 3 2 5 3" xfId="23280"/>
    <cellStyle name="常规 3 4 2 4 3 2 2" xfId="23281"/>
    <cellStyle name="常规 3 2 2 2 3 2 6" xfId="23282"/>
    <cellStyle name="常规 3 2 2 2 3 2 6 3" xfId="23283"/>
    <cellStyle name="常规 3 2 2 2 3 2 7 2" xfId="23284"/>
    <cellStyle name="常规 3 2 2 2 3 2 8" xfId="23285"/>
    <cellStyle name="常规 3 2 2 2 3 3" xfId="23286"/>
    <cellStyle name="常规 3 2 2 2 3 3 2" xfId="23287"/>
    <cellStyle name="常规 3 2 2 2 3 3 2 2" xfId="23288"/>
    <cellStyle name="常规 5 2 2 3 2 2 2 3" xfId="23289"/>
    <cellStyle name="常规 3 2 2 2 3 3 2 2 2" xfId="23290"/>
    <cellStyle name="常规 3 2 2 2 3 3 2 3" xfId="23291"/>
    <cellStyle name="常规 3 2 2 2 3 3 3" xfId="23292"/>
    <cellStyle name="常规 3 2 2 2 3 3 3 2" xfId="23293"/>
    <cellStyle name="常规 5 2 2 3 2 3 2 3" xfId="23294"/>
    <cellStyle name="常规 3 2 2 2 3 3 3 2 2" xfId="23295"/>
    <cellStyle name="常规 3 2 2 2 3 3 3 3" xfId="23296"/>
    <cellStyle name="常规 3 2 2 2 3 3 4" xfId="23297"/>
    <cellStyle name="常规 3 2 2 2 3 3 5" xfId="23298"/>
    <cellStyle name="常规 3 2 2 2 3 3 5 2 2" xfId="23299"/>
    <cellStyle name="常规 3 2 2 2 3 3 5 3" xfId="23300"/>
    <cellStyle name="常规 3 3 2 9 2 2" xfId="23301"/>
    <cellStyle name="常规 3 2 2 2 3 3 6" xfId="23302"/>
    <cellStyle name="常规 3 2 2 2 3 3 7" xfId="23303"/>
    <cellStyle name="常规 3 2 2 2 3 4 2" xfId="23304"/>
    <cellStyle name="常规 3 2 2 2 3 4 2 2" xfId="23305"/>
    <cellStyle name="常规 3 2 2 2 3 4 2 2 2" xfId="23306"/>
    <cellStyle name="常规 3 2 2 2 3 4 2 3" xfId="23307"/>
    <cellStyle name="常规 3 2 2 2 3 4 3" xfId="23308"/>
    <cellStyle name="常规 3 2 2 2 3 4 3 2" xfId="23309"/>
    <cellStyle name="常规 3 2 2 2 3 4 3 2 2" xfId="23310"/>
    <cellStyle name="常规 3 2 2 2 3 4 3 3" xfId="23311"/>
    <cellStyle name="常规 4 3 3 3 3 2 2" xfId="23312"/>
    <cellStyle name="常规 3 2 2 2 3 4 4" xfId="23313"/>
    <cellStyle name="常规 3 2 2 2 3 4 4 2 2" xfId="23314"/>
    <cellStyle name="常规 3 2 2 2 3 4 4 3" xfId="23315"/>
    <cellStyle name="常规 3 2 2 2 3 4 5" xfId="23316"/>
    <cellStyle name="常规 3 2 2 2 3 4 5 2" xfId="23317"/>
    <cellStyle name="常规 3 2 2 2 3 4 5 2 2" xfId="23318"/>
    <cellStyle name="常规 3 2 2 2 3 4 5 3" xfId="23319"/>
    <cellStyle name="常规 3 2 2 2 3 4 6" xfId="23320"/>
    <cellStyle name="常规 3 2 2 2 3 4 6 2" xfId="23321"/>
    <cellStyle name="常规 3 2 2 2 3 4 7" xfId="23322"/>
    <cellStyle name="常规 3 2 2 2 3 5 2" xfId="23323"/>
    <cellStyle name="常规 3 2 2 2 3 5 2 2" xfId="23324"/>
    <cellStyle name="常规 3 2 2 2 3 5 3" xfId="23325"/>
    <cellStyle name="常规 5 2 4 2 3 2 2" xfId="23326"/>
    <cellStyle name="常规 3 2 2 2 3 6 2" xfId="23327"/>
    <cellStyle name="常规 5 2 4 2 3 2 2 2" xfId="23328"/>
    <cellStyle name="常规 3 2 2 2 3 6 2 2" xfId="23329"/>
    <cellStyle name="常规 5 2 4 2 3 2 3" xfId="23330"/>
    <cellStyle name="常规 3 2 2 2 3 6 3" xfId="23331"/>
    <cellStyle name="常规 5 2 4 2 3 3" xfId="23332"/>
    <cellStyle name="常规 3 2 2 2 3 7" xfId="23333"/>
    <cellStyle name="常规 5 2 4 2 3 3 2" xfId="23334"/>
    <cellStyle name="常规 3 2 2 5 2 7" xfId="23335"/>
    <cellStyle name="常规 3 2 2 2 3 7 2" xfId="23336"/>
    <cellStyle name="常规 5 2 4 2 3 3 3" xfId="23337"/>
    <cellStyle name="常规 3 2 2 2 3 7 3" xfId="23338"/>
    <cellStyle name="常规 5 2 4 2 3 4" xfId="23339"/>
    <cellStyle name="常规 3 2 2 2 3 8" xfId="23340"/>
    <cellStyle name="常规 5 2 4 2 3 4 2" xfId="23341"/>
    <cellStyle name="常规 3 2 2 2 3 8 2" xfId="23342"/>
    <cellStyle name="常规 5 2 4 2 3 5" xfId="23343"/>
    <cellStyle name="常规 3 2 2 2 3 9" xfId="23344"/>
    <cellStyle name="常规 3 2 2 2 4" xfId="23345"/>
    <cellStyle name="常规 3 3 3 2 3 7" xfId="23346"/>
    <cellStyle name="常规 55 4 2 3" xfId="23347"/>
    <cellStyle name="常规 3 2 2 2 4 2" xfId="23348"/>
    <cellStyle name="常规 3 2 2 2 4 2 2" xfId="23349"/>
    <cellStyle name="常规 3 2 2 2 4 2 2 2" xfId="23350"/>
    <cellStyle name="常规 3 2 2 2 4 2 2 3" xfId="23351"/>
    <cellStyle name="常规 3 2 2 2 4 2 3" xfId="23352"/>
    <cellStyle name="常规 3 2 2 2 4 2 3 2" xfId="23353"/>
    <cellStyle name="常规 7 2 2 4 2 2 3" xfId="23354"/>
    <cellStyle name="常规 3 6 2 8 3" xfId="23355"/>
    <cellStyle name="常规 3 2 2 2 4 2 3 2 2" xfId="23356"/>
    <cellStyle name="常规 3 2 2 2 4 2 3 3" xfId="23357"/>
    <cellStyle name="常规 3 2 2 2 4 2 4" xfId="23358"/>
    <cellStyle name="常规 6 2 2 2 6 2" xfId="23359"/>
    <cellStyle name="常规 3 2 2 2 4 2 5" xfId="23360"/>
    <cellStyle name="常规 3 2 2 2 4 2 5 2 2" xfId="23361"/>
    <cellStyle name="常规 3 2 2 2 4 2 5 3" xfId="23362"/>
    <cellStyle name="常规 6 2 2 2 6 3" xfId="23363"/>
    <cellStyle name="常规 3 4 2 4 4 2 2" xfId="23364"/>
    <cellStyle name="常规 3 2 2 2 4 2 6" xfId="23365"/>
    <cellStyle name="常规 3 2 2 2 4 2 7" xfId="23366"/>
    <cellStyle name="常规 3 2 2 2 4 3" xfId="23367"/>
    <cellStyle name="常规 3 2 2 2 4 3 2" xfId="23368"/>
    <cellStyle name="常规 6 6 2 2 2 2 8" xfId="23369"/>
    <cellStyle name="常规 3 2 2 2 4 3 2 2" xfId="23370"/>
    <cellStyle name="常规 3 2 2 2 4 3 2 3" xfId="23371"/>
    <cellStyle name="常规 3 2 2 2 4 3 3" xfId="23372"/>
    <cellStyle name="常规 3 2 2 2 4 3 3 2" xfId="23373"/>
    <cellStyle name="常规 3 7 2 8 3" xfId="23374"/>
    <cellStyle name="常规 3 2 2 2 4 3 3 2 2" xfId="23375"/>
    <cellStyle name="常规 3 2 2 2 4 3 3 3" xfId="23376"/>
    <cellStyle name="常规 3 2 2 2 4 3 4" xfId="23377"/>
    <cellStyle name="常规 3 2 2 2 4 3 4 2 2" xfId="23378"/>
    <cellStyle name="常规 3 2 2 2 4 3 4 3" xfId="23379"/>
    <cellStyle name="常规 6 2 2 2 7 2" xfId="23380"/>
    <cellStyle name="常规 3 2 2 2 4 3 5" xfId="23381"/>
    <cellStyle name="常规 6 2 2 2 7 2 2" xfId="23382"/>
    <cellStyle name="常规 3 2 2 2 4 3 5 2" xfId="23383"/>
    <cellStyle name="常规 6 2 2 2 7 3" xfId="23384"/>
    <cellStyle name="常规 3 2 2 2 4 3 6" xfId="23385"/>
    <cellStyle name="常规 3 2 2 2 4 4" xfId="23386"/>
    <cellStyle name="常规 3 2 2 2 4 4 2" xfId="23387"/>
    <cellStyle name="常规 3 2 2 2 4 4 2 2" xfId="23388"/>
    <cellStyle name="常规 3 2 2 2 4 4 3" xfId="23389"/>
    <cellStyle name="常规 3 2 2 2 4 5" xfId="23390"/>
    <cellStyle name="常规 3 2 2 2 4 5 2" xfId="23391"/>
    <cellStyle name="常规 3 2 2 2 4 5 2 2" xfId="23392"/>
    <cellStyle name="常规 3 2 2 2 4 5 3" xfId="23393"/>
    <cellStyle name="常规 5 2 4 2 4 2" xfId="23394"/>
    <cellStyle name="常规 3 2 2 2 4 6" xfId="23395"/>
    <cellStyle name="常规 5 2 4 2 4 2 2" xfId="23396"/>
    <cellStyle name="常规 3 2 2 2 4 6 2" xfId="23397"/>
    <cellStyle name="常规 3 2 2 2 4 6 2 2" xfId="23398"/>
    <cellStyle name="常规 3 2 2 2 4 6 3" xfId="23399"/>
    <cellStyle name="常规 5 2 4 2 4 3" xfId="23400"/>
    <cellStyle name="常规 3 2 2 2 4 7" xfId="23401"/>
    <cellStyle name="常规 3 2 2 2 4 7 2" xfId="23402"/>
    <cellStyle name="常规 3 2 2 2 5" xfId="23403"/>
    <cellStyle name="常规 55 4 3 3" xfId="23404"/>
    <cellStyle name="常规 3 2 2 2 5 2" xfId="23405"/>
    <cellStyle name="常规 3 2 2 2 5 2 2" xfId="23406"/>
    <cellStyle name="常规 3 2 2 2 5 2 2 2" xfId="23407"/>
    <cellStyle name="常规 3 2 2 2 5 2 3" xfId="23408"/>
    <cellStyle name="常规 3 2 2 2 6" xfId="23409"/>
    <cellStyle name="常规 55 4 4 3" xfId="23410"/>
    <cellStyle name="常规 3 2 2 2 6 2" xfId="23411"/>
    <cellStyle name="常规 3 2 2 2 6 2 2" xfId="23412"/>
    <cellStyle name="常规 3 2 2 2 6 2 2 2" xfId="23413"/>
    <cellStyle name="常规 3 2 2 2 6 2 3" xfId="23414"/>
    <cellStyle name="常规 3 2 2 2 7" xfId="23415"/>
    <cellStyle name="常规 3 2 2 2 7 2" xfId="23416"/>
    <cellStyle name="常规 3 2 2 2 7 2 2" xfId="23417"/>
    <cellStyle name="常规 3 2 2 3 2 2 2 3" xfId="23418"/>
    <cellStyle name="常规 3 2 2 3 2 2 2 3 2 2" xfId="23419"/>
    <cellStyle name="常规 3 2 2 3 2 2 2 4 2 2" xfId="23420"/>
    <cellStyle name="常规 3 2 2 3 2 2 2 5 2" xfId="23421"/>
    <cellStyle name="常规 3 2 2 3 2 2 2 5 2 2" xfId="23422"/>
    <cellStyle name="常规 6 13 2 2 2 2" xfId="23423"/>
    <cellStyle name="常规 3 2 2 3 2 2 2 6" xfId="23424"/>
    <cellStyle name="常规 3 2 2 3 2 2 2 6 2" xfId="23425"/>
    <cellStyle name="常规 3 2 2 3 2 2 2 7" xfId="23426"/>
    <cellStyle name="常规 3 2 2 3 2 2 3 4 2 2" xfId="23427"/>
    <cellStyle name="常规 3 2 2 3 2 3 2 3" xfId="23428"/>
    <cellStyle name="常规 3 2 2 3 2 3 5 2 2" xfId="23429"/>
    <cellStyle name="常规 6 4 3 4 2 3" xfId="23430"/>
    <cellStyle name="常规 3 2 2 3 2 4 2 2 2" xfId="23431"/>
    <cellStyle name="常规 3 2 2 3 2 4 2 3" xfId="23432"/>
    <cellStyle name="常规 3 2 2 3 2 4 6 2" xfId="23433"/>
    <cellStyle name="常规 3 2 2 3 2 4 7" xfId="23434"/>
    <cellStyle name="常规 3 3 4 2 2 7" xfId="23435"/>
    <cellStyle name="常规 3 2 2 3 2 5 2 2" xfId="23436"/>
    <cellStyle name="常规 5 2 4 3 2 2 2" xfId="23437"/>
    <cellStyle name="常规 3 2 2 3 2 6 2" xfId="23438"/>
    <cellStyle name="常规 3 2 2 3 2 6 2 2" xfId="23439"/>
    <cellStyle name="常规 5 2 4 3 2 3" xfId="23440"/>
    <cellStyle name="常规 3 2 2 3 2 7" xfId="23441"/>
    <cellStyle name="常规 7 5 2 5 2" xfId="23442"/>
    <cellStyle name="常规 5 2 5 4 2 3" xfId="23443"/>
    <cellStyle name="常规 3 2 3 4 2 7" xfId="23444"/>
    <cellStyle name="强调文字颜色 1 2 9" xfId="23445"/>
    <cellStyle name="常规 3 2 2 3 2 7 2" xfId="23446"/>
    <cellStyle name="强调文字颜色 1 2 9 2" xfId="23447"/>
    <cellStyle name="常规 3 2 2 3 2 7 2 2" xfId="23448"/>
    <cellStyle name="常规 3 2 2 3 2 8" xfId="23449"/>
    <cellStyle name="常规 3 2 2 3 2 9" xfId="23450"/>
    <cellStyle name="常规 3 2 2 3 3 2 2 2" xfId="23451"/>
    <cellStyle name="常规 3 2 2 3 3 2 2 3" xfId="23452"/>
    <cellStyle name="常规 3 2 2 3 3 2 3" xfId="23453"/>
    <cellStyle name="常规 3 2 2 3 3 2 3 2" xfId="23454"/>
    <cellStyle name="常规 3 2 2 3 3 2 3 3" xfId="23455"/>
    <cellStyle name="常规 3 2 2 3 3 2 4" xfId="23456"/>
    <cellStyle name="常规 3 2 2 3 3 2 4 3" xfId="23457"/>
    <cellStyle name="常规 3 2 2 3 3 2 5" xfId="23458"/>
    <cellStyle name="常规 3 2 2 3 3 2 5 3" xfId="23459"/>
    <cellStyle name="常规 3 2 2 3 3 2 6" xfId="23460"/>
    <cellStyle name="常规 6 3 2 2 10" xfId="23461"/>
    <cellStyle name="常规 3 2 2 3 3 2 7" xfId="23462"/>
    <cellStyle name="常规 3 2 2 3 3 3 2" xfId="23463"/>
    <cellStyle name="常规 3 2 2 3 3 3 2 2" xfId="23464"/>
    <cellStyle name="常规 3 2 2 3 3 3 2 3" xfId="23465"/>
    <cellStyle name="常规 3 2 2 3 3 3 3" xfId="23466"/>
    <cellStyle name="常规 3 2 2 3 3 3 3 2" xfId="23467"/>
    <cellStyle name="常规 6 5 2 5 2 3" xfId="23468"/>
    <cellStyle name="常规 3 2 2 3 3 3 3 2 2" xfId="23469"/>
    <cellStyle name="常规 3 2 2 3 3 3 3 3" xfId="23470"/>
    <cellStyle name="常规 3 2 2 3 3 3 4" xfId="23471"/>
    <cellStyle name="常规 3 2 2 3 3 3 4 3" xfId="23472"/>
    <cellStyle name="常规 3 2 2 3 3 3 5" xfId="23473"/>
    <cellStyle name="常规 3 2 2 3 3 3 6" xfId="23474"/>
    <cellStyle name="常规 3 2 2 3 3 4" xfId="23475"/>
    <cellStyle name="常规 3 2 2 3 3 4 2" xfId="23476"/>
    <cellStyle name="常规 3 2 2 3 3 4 2 2" xfId="23477"/>
    <cellStyle name="常规 3 2 2 3 3 4 3" xfId="23478"/>
    <cellStyle name="常规 3 2 2 3 3 5" xfId="23479"/>
    <cellStyle name="常规 3 2 2 3 3 5 2" xfId="23480"/>
    <cellStyle name="常规 3 2 2 3 3 5 2 2" xfId="23481"/>
    <cellStyle name="常规 3 2 2 3 3 5 3" xfId="23482"/>
    <cellStyle name="常规 5 2 4 3 3 2" xfId="23483"/>
    <cellStyle name="常规 3 2 2 3 3 6" xfId="23484"/>
    <cellStyle name="常规 5 2 4 3 3 2 2" xfId="23485"/>
    <cellStyle name="常规 3 2 2 3 3 6 2" xfId="23486"/>
    <cellStyle name="常规 3 2 2 3 3 6 2 2" xfId="23487"/>
    <cellStyle name="常规 3 2 2 3 3 6 3" xfId="23488"/>
    <cellStyle name="常规 5 2 4 3 3 3" xfId="23489"/>
    <cellStyle name="常规 3 2 2 3 3 7" xfId="23490"/>
    <cellStyle name="强调文字颜色 2 2 9" xfId="23491"/>
    <cellStyle name="常规 3 2 2 3 3 7 2" xfId="23492"/>
    <cellStyle name="常规 3 2 2 3 3 8" xfId="23493"/>
    <cellStyle name="常规 3 2 2 3 4 2 2 2" xfId="23494"/>
    <cellStyle name="常规 3 2 2 3 4 2 3" xfId="23495"/>
    <cellStyle name="常规 3 2 2 3 4 3 2" xfId="23496"/>
    <cellStyle name="常规 3 2 2 3 4 3 2 2" xfId="23497"/>
    <cellStyle name="常规 3 2 2 3 4 3 3" xfId="23498"/>
    <cellStyle name="常规 3 2 2 3 4 4" xfId="23499"/>
    <cellStyle name="常规 3 2 2 3 4 4 2" xfId="23500"/>
    <cellStyle name="常规 3 2 2 3 4 4 2 2" xfId="23501"/>
    <cellStyle name="常规 3 2 2 3 4 4 3" xfId="23502"/>
    <cellStyle name="常规 3 2 2 3 4 5" xfId="23503"/>
    <cellStyle name="常规 3 2 2 3 4 5 2" xfId="23504"/>
    <cellStyle name="常规 3 2 2 3 4 5 2 2" xfId="23505"/>
    <cellStyle name="常规 3 2 2 3 4 5 3" xfId="23506"/>
    <cellStyle name="常规 5 2 4 3 4 2 2" xfId="23507"/>
    <cellStyle name="常规 3 2 2 3 4 6 2" xfId="23508"/>
    <cellStyle name="常规 5 2 4 3 4 3" xfId="23509"/>
    <cellStyle name="常规 3 2 2 3 4 7" xfId="23510"/>
    <cellStyle name="常规 3 2 2 3 5 2 2 2" xfId="23511"/>
    <cellStyle name="常规 3 2 2 3 5 2 3" xfId="23512"/>
    <cellStyle name="常规 3 2 2 3 5 3 2 2" xfId="23513"/>
    <cellStyle name="常规 3 2 2 3 5 3 3" xfId="23514"/>
    <cellStyle name="常规 3 2 2 3 5 4 2" xfId="23515"/>
    <cellStyle name="常规 3 2 2 3 5 4 2 2" xfId="23516"/>
    <cellStyle name="常规 3 2 2 3 5 4 3" xfId="23517"/>
    <cellStyle name="常规 3 2 2 3 5 5" xfId="23518"/>
    <cellStyle name="常规 3 2 2 3 5 5 2" xfId="23519"/>
    <cellStyle name="常规 3 2 2 3 5 5 2 2" xfId="23520"/>
    <cellStyle name="常规 3 2 2 3 5 5 3" xfId="23521"/>
    <cellStyle name="常规 5 2 4 3 5 2" xfId="23522"/>
    <cellStyle name="常规 3 2 2 3 5 6" xfId="23523"/>
    <cellStyle name="常规 3 8 3 3 2 2" xfId="23524"/>
    <cellStyle name="常规 3 2 2 3 5 6 2" xfId="23525"/>
    <cellStyle name="常规 3 6 10 2 2" xfId="23526"/>
    <cellStyle name="常规 3 2 2 3 5 7" xfId="23527"/>
    <cellStyle name="常规 3 2 2 3 6 2 2" xfId="23528"/>
    <cellStyle name="常规 3 2 2 3 7 2" xfId="23529"/>
    <cellStyle name="常规 3 2 2 3 7 2 2" xfId="23530"/>
    <cellStyle name="常规 3 2 2 3 8 2 2" xfId="23531"/>
    <cellStyle name="常规 3 2 2 4 2 2 2 2" xfId="23532"/>
    <cellStyle name="常规 6 12" xfId="23533"/>
    <cellStyle name="常规 3 2 2 4 2 2 2 2 2" xfId="23534"/>
    <cellStyle name="常规 3 2 3 3 2 8" xfId="23535"/>
    <cellStyle name="常规 3 2 2 4 2 2 2 3" xfId="23536"/>
    <cellStyle name="常规 3 2 2 4 2 2 3" xfId="23537"/>
    <cellStyle name="常规 3 2 2 4 2 2 4" xfId="23538"/>
    <cellStyle name="常规 3 2 2 4 2 2 4 2 2" xfId="23539"/>
    <cellStyle name="常规 3 2 2 4 2 2 4 3" xfId="23540"/>
    <cellStyle name="常规 3 2 2 4 2 2 5" xfId="23541"/>
    <cellStyle name="常规 3 2 2 4 2 2 5 2" xfId="23542"/>
    <cellStyle name="常规 3 2 2 4 2 2 5 2 2" xfId="23543"/>
    <cellStyle name="常规 3 2 2 4 2 2 5 3" xfId="23544"/>
    <cellStyle name="常规 3 2 2 4 2 2 6" xfId="23545"/>
    <cellStyle name="常规 3 2 2 4 2 2 6 2" xfId="23546"/>
    <cellStyle name="常规 3 2 2 4 2 3 2" xfId="23547"/>
    <cellStyle name="常规 3 2 2 4 2 3 2 2" xfId="23548"/>
    <cellStyle name="常规 3 2 2 4 2 3 2 2 2" xfId="23549"/>
    <cellStyle name="常规 3 2 2 4 2 3 2 3" xfId="23550"/>
    <cellStyle name="常规 3 2 2 4 2 3 3" xfId="23551"/>
    <cellStyle name="常规 3 2 2 4 2 3 3 2" xfId="23552"/>
    <cellStyle name="常规 3 2 2 4 2 3 3 2 2" xfId="23553"/>
    <cellStyle name="常规 3 2 2 4 2 3 3 3" xfId="23554"/>
    <cellStyle name="常规 3 2 2 4 2 3 4" xfId="23555"/>
    <cellStyle name="常规 3 2 2 4 2 3 4 2 2" xfId="23556"/>
    <cellStyle name="常规 3 2 2 4 2 3 4 3" xfId="23557"/>
    <cellStyle name="常规 3 2 2 4 2 3 5" xfId="23558"/>
    <cellStyle name="常规 3 2 2 4 2 3 5 2" xfId="23559"/>
    <cellStyle name="常规 3 2 2 4 2 3 6" xfId="23560"/>
    <cellStyle name="常规 3 2 2 4 2 4" xfId="23561"/>
    <cellStyle name="常规 3 2 2 4 2 4 2" xfId="23562"/>
    <cellStyle name="常规 3 2 2 4 2 4 2 2" xfId="23563"/>
    <cellStyle name="常规 3 2 2 4 2 4 3" xfId="23564"/>
    <cellStyle name="常规 3 2 2 4 2 5" xfId="23565"/>
    <cellStyle name="常规 3 2 2 4 2 5 2" xfId="23566"/>
    <cellStyle name="常规 3 2 2 4 2 5 2 2" xfId="23567"/>
    <cellStyle name="常规 3 2 2 4 2 5 3" xfId="23568"/>
    <cellStyle name="常规 5 2 4 4 2 2" xfId="23569"/>
    <cellStyle name="常规 3 2 2 4 2 6" xfId="23570"/>
    <cellStyle name="常规 5 2 4 4 2 2 2" xfId="23571"/>
    <cellStyle name="常规 3 2 2 4 2 6 2" xfId="23572"/>
    <cellStyle name="常规 3 2 2 4 2 6 2 2" xfId="23573"/>
    <cellStyle name="常规 3 2 2 4 2 6 3" xfId="23574"/>
    <cellStyle name="常规 3 2 2 4 3 2 3" xfId="23575"/>
    <cellStyle name="常规 3 2 2 4 3 3 2" xfId="23576"/>
    <cellStyle name="常规 3 2 2 4 3 3 3" xfId="23577"/>
    <cellStyle name="常规 3 2 2 4 3 4" xfId="23578"/>
    <cellStyle name="常规 3 2 2 4 3 4 3" xfId="23579"/>
    <cellStyle name="常规 3 2 2 4 3 5" xfId="23580"/>
    <cellStyle name="常规 3 2 2 4 3 5 2 2" xfId="23581"/>
    <cellStyle name="常规 3 2 2 4 3 5 3" xfId="23582"/>
    <cellStyle name="常规 5 2 4 4 3 2" xfId="23583"/>
    <cellStyle name="常规 3 2 2 4 3 6" xfId="23584"/>
    <cellStyle name="常规 3 2 2 4 4 2 2 2" xfId="23585"/>
    <cellStyle name="常规 3 2 2 4 4 2 3" xfId="23586"/>
    <cellStyle name="常规 4 2 2 2 7 3" xfId="23587"/>
    <cellStyle name="常规 3 2 2 4 4 3 2" xfId="23588"/>
    <cellStyle name="常规 3 2 2 4 4 3 2 2" xfId="23589"/>
    <cellStyle name="常规 3 2 2 4 4 3 3" xfId="23590"/>
    <cellStyle name="常规 3 2 2 4 4 4" xfId="23591"/>
    <cellStyle name="常规 3 2 2 4 4 4 3" xfId="23592"/>
    <cellStyle name="常规 3 2 2 4 4 5" xfId="23593"/>
    <cellStyle name="常规 3 2 2 4 4 5 2 2" xfId="23594"/>
    <cellStyle name="常规 3 2 2 4 4 5 3" xfId="23595"/>
    <cellStyle name="常规 7 4 2 7 2" xfId="23596"/>
    <cellStyle name="常规 5 2 4 4 4 3" xfId="23597"/>
    <cellStyle name="常规 5 2 4 2 2 5 2" xfId="23598"/>
    <cellStyle name="常规 3 2 2 4 4 7" xfId="23599"/>
    <cellStyle name="常规 4 2 2 3 6 3" xfId="23600"/>
    <cellStyle name="常规 3 2 2 4 5 2 2" xfId="23601"/>
    <cellStyle name="常规 3 2 2 4 6 2" xfId="23602"/>
    <cellStyle name="常规 4 2 2 4 6 3" xfId="23603"/>
    <cellStyle name="常规 3 2 2 4 6 2 2" xfId="23604"/>
    <cellStyle name="常规 3 2 2 4 7" xfId="23605"/>
    <cellStyle name="常规 3 2 2 4 7 2" xfId="23606"/>
    <cellStyle name="常规 3 2 2 4 7 2 2" xfId="23607"/>
    <cellStyle name="常规 3 2 2 5 2 2 3" xfId="23608"/>
    <cellStyle name="常规 3 2 2 5 2 3 2" xfId="23609"/>
    <cellStyle name="常规 3 2 2 5 2 3 2 2" xfId="23610"/>
    <cellStyle name="常规 3 2 2 5 2 3 3" xfId="23611"/>
    <cellStyle name="常规 3 2 2 5 2 4" xfId="23612"/>
    <cellStyle name="常规 3 2 2 5 2 4 2" xfId="23613"/>
    <cellStyle name="常规 3 2 2 5 2 4 2 2" xfId="23614"/>
    <cellStyle name="常规 3 2 2 5 2 4 3" xfId="23615"/>
    <cellStyle name="常规 3 2 2 5 2 5" xfId="23616"/>
    <cellStyle name="常规 3 2 2 5 2 5 2" xfId="23617"/>
    <cellStyle name="常规 3 2 2 5 2 5 3" xfId="23618"/>
    <cellStyle name="常规 5 2 4 5 2 2" xfId="23619"/>
    <cellStyle name="常规 3 2 2 5 2 6" xfId="23620"/>
    <cellStyle name="常规 3 2 2 5 2 6 2" xfId="23621"/>
    <cellStyle name="常规 3 2 2 5 3 2 3" xfId="23622"/>
    <cellStyle name="常规 3 2 2 5 3 4" xfId="23623"/>
    <cellStyle name="常规 3 2 2 5 3 4 2" xfId="23624"/>
    <cellStyle name="常规 3 2 2 5 3 4 3" xfId="23625"/>
    <cellStyle name="常规 3 2 2 5 3 5" xfId="23626"/>
    <cellStyle name="常规 3 2 2 5 3 5 2" xfId="23627"/>
    <cellStyle name="常规 3 2 2 5 3 6" xfId="23628"/>
    <cellStyle name="常规 9 3 2 2 2 2" xfId="23629"/>
    <cellStyle name="常规 3 2 2 5 6 2" xfId="23630"/>
    <cellStyle name="常规 9 3 2 2 2 2 2" xfId="23631"/>
    <cellStyle name="常规 3 2 2 5 6 2 2" xfId="23632"/>
    <cellStyle name="常规 9 3 2 2 2 3" xfId="23633"/>
    <cellStyle name="常规 3 2 2 5 6 3" xfId="23634"/>
    <cellStyle name="常规 9 3 2 2 3" xfId="23635"/>
    <cellStyle name="常规 3 2 2 5 7" xfId="23636"/>
    <cellStyle name="常规 3 2 2 6 2 2 2" xfId="23637"/>
    <cellStyle name="常规 3 2 2 6 2 3" xfId="23638"/>
    <cellStyle name="常规 3 2 2 6 3 2" xfId="23639"/>
    <cellStyle name="解释性文本 2 2 4 3 2" xfId="23640"/>
    <cellStyle name="常规 6 10 2 2 5" xfId="23641"/>
    <cellStyle name="常规 3 2 2 6 3 2 2" xfId="23642"/>
    <cellStyle name="常规 3 2 2 6 3 3" xfId="23643"/>
    <cellStyle name="常规 3 2 2 6 4" xfId="23644"/>
    <cellStyle name="常规 3 2 2 6 5" xfId="23645"/>
    <cellStyle name="常规 3 2 2 6 5 2" xfId="23646"/>
    <cellStyle name="常规 6 8 2 2 3 2 2 2" xfId="23647"/>
    <cellStyle name="常规 9 3 2 3 2" xfId="23648"/>
    <cellStyle name="常规 3 2 2 6 6" xfId="23649"/>
    <cellStyle name="常规 9 3 2 3 2 2" xfId="23650"/>
    <cellStyle name="常规 3 2 2 6 6 2" xfId="23651"/>
    <cellStyle name="常规 9 3 2 3 3" xfId="23652"/>
    <cellStyle name="常规 3 2 2 6 7" xfId="23653"/>
    <cellStyle name="常规 3 2 2 7 2 2" xfId="23654"/>
    <cellStyle name="常规 3 2 2 7 2 3" xfId="23655"/>
    <cellStyle name="常规 3 2 2 7 3 3" xfId="23656"/>
    <cellStyle name="常规 3 2 2 7 4 3" xfId="23657"/>
    <cellStyle name="常规 3 2 2 7 5 2 2" xfId="23658"/>
    <cellStyle name="常规 9 3 2 4 2 2" xfId="23659"/>
    <cellStyle name="常规 3 2 2 7 6 2" xfId="23660"/>
    <cellStyle name="常规 3 2 2 8 2 2" xfId="23661"/>
    <cellStyle name="常规 6 6 2 3 5 2 2" xfId="23662"/>
    <cellStyle name="常规 3 2 2 8 3" xfId="23663"/>
    <cellStyle name="常规 3 2 2 9 2 2" xfId="23664"/>
    <cellStyle name="常规 3 2 2 9 3" xfId="23665"/>
    <cellStyle name="常规 3 2 3" xfId="23666"/>
    <cellStyle name="常规 3 2 3 2" xfId="23667"/>
    <cellStyle name="常规 3 2 3 2 2" xfId="23668"/>
    <cellStyle name="常规 3 3 3 3 3 5" xfId="23669"/>
    <cellStyle name="常规 3 2 3 2 2 2" xfId="23670"/>
    <cellStyle name="常规 3 3 3 3 3 5 2" xfId="23671"/>
    <cellStyle name="常规 3 2 3 2 2 2 4 2 2" xfId="23672"/>
    <cellStyle name="常规 3 2 3 2 2 2 5 2" xfId="23673"/>
    <cellStyle name="常规 3 2 3 2 2 2 5 2 2" xfId="23674"/>
    <cellStyle name="常规 3 4 3 4 2 2 2" xfId="23675"/>
    <cellStyle name="常规 3 2 3 2 2 2 6" xfId="23676"/>
    <cellStyle name="常规 3 2 3 2 2 2 6 2" xfId="23677"/>
    <cellStyle name="常规 3 2 3 2 2 2 7" xfId="23678"/>
    <cellStyle name="常规 3 2 3 2 2 3" xfId="23679"/>
    <cellStyle name="常规 37 4 4" xfId="23680"/>
    <cellStyle name="常规 42 4 4" xfId="23681"/>
    <cellStyle name="常规 3 2 3 2 2 3 3 2 2" xfId="23682"/>
    <cellStyle name="常规 3 2 3 2 2 3 3 3" xfId="23683"/>
    <cellStyle name="常规 38 4 4" xfId="23684"/>
    <cellStyle name="常规 43 4 4" xfId="23685"/>
    <cellStyle name="常规 3 2 3 2 2 3 4 2 2" xfId="23686"/>
    <cellStyle name="常规 3 2 3 2 2 3 4 3" xfId="23687"/>
    <cellStyle name="常规 3 2 3 2 2 3 5 2" xfId="23688"/>
    <cellStyle name="常规 7 2 2 2 2 2 2 2" xfId="23689"/>
    <cellStyle name="常规 3 2 3 2 2 3 6" xfId="23690"/>
    <cellStyle name="常规 5 2 5 2 2 2" xfId="23691"/>
    <cellStyle name="常规 3 2 3 2 2 6" xfId="23692"/>
    <cellStyle name="常规 5 2 5 2 2 2 2" xfId="23693"/>
    <cellStyle name="常规 3 2 3 2 2 6 2" xfId="23694"/>
    <cellStyle name="常规 5 2 5 2 2 2 3" xfId="23695"/>
    <cellStyle name="常规 3 2 3 2 2 6 3" xfId="23696"/>
    <cellStyle name="常规 5 2 5 2 2 3" xfId="23697"/>
    <cellStyle name="常规 3 2 3 2 2 7" xfId="23698"/>
    <cellStyle name="常规 5 2 5 2 2 3 2" xfId="23699"/>
    <cellStyle name="常规 3 3 2 4 2 7" xfId="23700"/>
    <cellStyle name="常规 3 2 3 2 2 7 2" xfId="23701"/>
    <cellStyle name="常规 5 2 5 2 2 4" xfId="23702"/>
    <cellStyle name="常规 3 2 3 2 2 8" xfId="23703"/>
    <cellStyle name="常规 3 2 3 2 3" xfId="23704"/>
    <cellStyle name="常规 3 3 3 3 3 6" xfId="23705"/>
    <cellStyle name="常规 3 2 3 2 3 2" xfId="23706"/>
    <cellStyle name="常规 3 2 3 2 3 3" xfId="23707"/>
    <cellStyle name="常规 3 2 3 2 4" xfId="23708"/>
    <cellStyle name="常规 56 4 2 3" xfId="23709"/>
    <cellStyle name="常规 3 2 3 2 4 2" xfId="23710"/>
    <cellStyle name="常规 3 2 3 2 4 3" xfId="23711"/>
    <cellStyle name="常规 3 2 3 2 5" xfId="23712"/>
    <cellStyle name="常规 56 4 3 3" xfId="23713"/>
    <cellStyle name="常规 3 2 3 2 5 2" xfId="23714"/>
    <cellStyle name="常规 3 2 3 2 6" xfId="23715"/>
    <cellStyle name="常规 56 4 4 3" xfId="23716"/>
    <cellStyle name="常规 3 2 3 2 6 2" xfId="23717"/>
    <cellStyle name="常规 3 2 3 2 7" xfId="23718"/>
    <cellStyle name="常规 3 2 3 2 7 2" xfId="23719"/>
    <cellStyle name="常规 3 2 3 3 2 3 3 2 2" xfId="23720"/>
    <cellStyle name="常规 3 2 3 3 2 3 4 2 2" xfId="23721"/>
    <cellStyle name="常规 3 2 3 3 2 3 5 2" xfId="23722"/>
    <cellStyle name="常规 7 2 2 2 3 2 2 2" xfId="23723"/>
    <cellStyle name="常规 3 2 3 3 2 3 6" xfId="23724"/>
    <cellStyle name="常规 6 10 2" xfId="23725"/>
    <cellStyle name="常规 5 2 5 3 2 2 2" xfId="23726"/>
    <cellStyle name="常规 3 2 3 3 2 6 2" xfId="23727"/>
    <cellStyle name="常规 6 10 2 2" xfId="23728"/>
    <cellStyle name="常规 57 2 2 3" xfId="23729"/>
    <cellStyle name="常规 3 2 3 3 2 6 2 2" xfId="23730"/>
    <cellStyle name="常规 6 10 3" xfId="23731"/>
    <cellStyle name="常规 3 2 3 3 2 6 3" xfId="23732"/>
    <cellStyle name="常规 6 11" xfId="23733"/>
    <cellStyle name="常规 5 2 5 3 2 3" xfId="23734"/>
    <cellStyle name="常规 3 2 3 3 2 7" xfId="23735"/>
    <cellStyle name="常规 6 11 2" xfId="23736"/>
    <cellStyle name="常规 3 2 3 3 2 7 2" xfId="23737"/>
    <cellStyle name="常规 36 6 2" xfId="23738"/>
    <cellStyle name="常规 41 6 2" xfId="23739"/>
    <cellStyle name="常规 3 2 3 3 6 2 2" xfId="23740"/>
    <cellStyle name="常规 37 6" xfId="23741"/>
    <cellStyle name="常规 42 6" xfId="23742"/>
    <cellStyle name="常规 3 2 3 3 7 2" xfId="23743"/>
    <cellStyle name="常规 37 6 2" xfId="23744"/>
    <cellStyle name="常规 42 6 2" xfId="23745"/>
    <cellStyle name="常规 3 2 3 3 7 2 2" xfId="23746"/>
    <cellStyle name="常规 3 2 3 4 2 4" xfId="23747"/>
    <cellStyle name="常规 3 2 3 4 2 4 2" xfId="23748"/>
    <cellStyle name="常规 5 3 6" xfId="23749"/>
    <cellStyle name="常规 3 2 3 4 2 4 2 2" xfId="23750"/>
    <cellStyle name="常规 3 2 3 4 2 4 3" xfId="23751"/>
    <cellStyle name="常规 7 3 3 3 9 2" xfId="23752"/>
    <cellStyle name="常规 45 2 2 4 2" xfId="23753"/>
    <cellStyle name="常规 50 2 2 4 2" xfId="23754"/>
    <cellStyle name="常规 3 2 3 4 2 5" xfId="23755"/>
    <cellStyle name="常规 7 3 3 3 9 2 2" xfId="23756"/>
    <cellStyle name="常规 45 2 2 4 2 2" xfId="23757"/>
    <cellStyle name="常规 50 2 2 4 2 2" xfId="23758"/>
    <cellStyle name="常规 3 2 3 4 2 5 2" xfId="23759"/>
    <cellStyle name="常规 6 3 6" xfId="23760"/>
    <cellStyle name="常规 3 2 3 4 2 5 2 2" xfId="23761"/>
    <cellStyle name="常规 3 2 3 4 2 5 3" xfId="23762"/>
    <cellStyle name="常规 7 3 3 3 9 3" xfId="23763"/>
    <cellStyle name="常规 45 2 2 4 3" xfId="23764"/>
    <cellStyle name="常规 50 2 2 4 3" xfId="23765"/>
    <cellStyle name="常规 5 2 5 4 2 2" xfId="23766"/>
    <cellStyle name="常规 3 2 3 4 2 6" xfId="23767"/>
    <cellStyle name="常规 5 2 5 4 2 2 2" xfId="23768"/>
    <cellStyle name="常规 3 2 3 4 2 6 2" xfId="23769"/>
    <cellStyle name="常规 3 2 3 4 3 4" xfId="23770"/>
    <cellStyle name="常规 3 2 3 4 3 4 3" xfId="23771"/>
    <cellStyle name="常规 3 2 3 4 5 2 2" xfId="23772"/>
    <cellStyle name="常规 3 2 3 4 6 2" xfId="23773"/>
    <cellStyle name="常规 3 2 3 4 6 2 2" xfId="23774"/>
    <cellStyle name="常规 3 2 3 4 7" xfId="23775"/>
    <cellStyle name="常规 3 2 3 4 7 2" xfId="23776"/>
    <cellStyle name="常规 3 2 3 5 4 3" xfId="23777"/>
    <cellStyle name="常规 3 2 3 5 5 2" xfId="23778"/>
    <cellStyle name="常规 9 3 3 2 2" xfId="23779"/>
    <cellStyle name="常规 3 2 3 5 6" xfId="23780"/>
    <cellStyle name="常规 9 3 3 2 2 2" xfId="23781"/>
    <cellStyle name="常规 3 2 3 5 6 2" xfId="23782"/>
    <cellStyle name="常规 9 3 3 2 3" xfId="23783"/>
    <cellStyle name="常规 3 2 3 5 7" xfId="23784"/>
    <cellStyle name="常规 3 2 3 6 2 3" xfId="23785"/>
    <cellStyle name="常规 3 2 3 6 3 2" xfId="23786"/>
    <cellStyle name="常规 3 2 3 6 3 3" xfId="23787"/>
    <cellStyle name="常规 3 2 3 6 4" xfId="23788"/>
    <cellStyle name="常规 3 2 3 6 4 2" xfId="23789"/>
    <cellStyle name="常规 3 2 3 6 4 3" xfId="23790"/>
    <cellStyle name="常规 3 2 3 6 5" xfId="23791"/>
    <cellStyle name="常规 3 2 3 6 5 2" xfId="23792"/>
    <cellStyle name="常规 3 2 3 6 5 2 2" xfId="23793"/>
    <cellStyle name="常规 6 8 2 2 3 3 2 2" xfId="23794"/>
    <cellStyle name="常规 9 3 3 3 2" xfId="23795"/>
    <cellStyle name="常规 3 2 3 6 6" xfId="23796"/>
    <cellStyle name="常规 9 3 3 3 2 2" xfId="23797"/>
    <cellStyle name="常规 3 2 3 6 6 2" xfId="23798"/>
    <cellStyle name="常规 9 3 3 3 3" xfId="23799"/>
    <cellStyle name="常规 3 2 3 6 7" xfId="23800"/>
    <cellStyle name="常规 3 2 3 7 2 2" xfId="23801"/>
    <cellStyle name="常规 3 2 3 7 3" xfId="23802"/>
    <cellStyle name="常规 6 3 3 2 4 5 2" xfId="23803"/>
    <cellStyle name="常规 3 2 4" xfId="23804"/>
    <cellStyle name="常规 46 2 2 5" xfId="23805"/>
    <cellStyle name="常规 51 2 2 5" xfId="23806"/>
    <cellStyle name="常规 3 2 4 2" xfId="23807"/>
    <cellStyle name="常规 46 2 2 5 2" xfId="23808"/>
    <cellStyle name="常规 51 2 2 5 2" xfId="23809"/>
    <cellStyle name="常规 3 2 4 2 2" xfId="23810"/>
    <cellStyle name="常规 3 2 4 2 2 2" xfId="23811"/>
    <cellStyle name="常规 3 3 2 3 6" xfId="23812"/>
    <cellStyle name="常规 3 2 4 2 2 2 2" xfId="23813"/>
    <cellStyle name="常规 3 3 2 3 6 2" xfId="23814"/>
    <cellStyle name="常规 3 2 4 2 2 2 2 2" xfId="23815"/>
    <cellStyle name="常规 3 3 2 3 7" xfId="23816"/>
    <cellStyle name="常规 3 2 4 2 2 2 3" xfId="23817"/>
    <cellStyle name="常规 3 2 4 2 2 3" xfId="23818"/>
    <cellStyle name="常规 3 3 2 4 6" xfId="23819"/>
    <cellStyle name="常规 3 2 4 2 2 3 2" xfId="23820"/>
    <cellStyle name="常规 7 2 2 9" xfId="23821"/>
    <cellStyle name="常规 3 3 2 4 6 2" xfId="23822"/>
    <cellStyle name="常规 3 2 4 2 2 3 2 2" xfId="23823"/>
    <cellStyle name="常规 3 3 2 4 7" xfId="23824"/>
    <cellStyle name="常规 3 2 4 2 2 3 3" xfId="23825"/>
    <cellStyle name="常规 3 2 4 2 2 4" xfId="23826"/>
    <cellStyle name="常规 9 4 2 2 2" xfId="23827"/>
    <cellStyle name="常规 3 3 2 5 6" xfId="23828"/>
    <cellStyle name="常规 3 2 4 2 2 4 2" xfId="23829"/>
    <cellStyle name="常规 9 4 2 2 2 2" xfId="23830"/>
    <cellStyle name="常规 3 3 2 5 6 2" xfId="23831"/>
    <cellStyle name="常规 3 2 4 2 2 4 2 2" xfId="23832"/>
    <cellStyle name="常规 9 4 2 2 3" xfId="23833"/>
    <cellStyle name="常规 3 3 2 5 7" xfId="23834"/>
    <cellStyle name="常规 3 2 4 2 2 4 3" xfId="23835"/>
    <cellStyle name="常规 6 8 2 2 4 2 2" xfId="23836"/>
    <cellStyle name="常规 3 2 4 2 2 5" xfId="23837"/>
    <cellStyle name="常规 9 4 2 3 2" xfId="23838"/>
    <cellStyle name="常规 3 3 2 6 6" xfId="23839"/>
    <cellStyle name="常规 3 2 4 2 2 5 2" xfId="23840"/>
    <cellStyle name="常规 9 4 2 3 2 2" xfId="23841"/>
    <cellStyle name="常规 3 3 2 6 6 2" xfId="23842"/>
    <cellStyle name="常规 3 2 4 2 2 5 2 2" xfId="23843"/>
    <cellStyle name="常规 9 4 2 3 3" xfId="23844"/>
    <cellStyle name="常规 3 3 2 6 7" xfId="23845"/>
    <cellStyle name="常规 3 2 4 2 2 5 3" xfId="23846"/>
    <cellStyle name="常规 5 2 6 2 2 2" xfId="23847"/>
    <cellStyle name="常规 3 2 4 2 2 6" xfId="23848"/>
    <cellStyle name="常规 5 2 6 2 2 2 2" xfId="23849"/>
    <cellStyle name="常规 3 2 4 2 2 6 2" xfId="23850"/>
    <cellStyle name="常规 3 2 4 2 3" xfId="23851"/>
    <cellStyle name="常规 3 2 4 2 3 2" xfId="23852"/>
    <cellStyle name="常规 3 3 3 3 6" xfId="23853"/>
    <cellStyle name="常规 3 2 4 2 3 2 2" xfId="23854"/>
    <cellStyle name="常规 3 3 3 3 6 2" xfId="23855"/>
    <cellStyle name="常规 3 2 4 2 3 2 2 2" xfId="23856"/>
    <cellStyle name="常规 6 7 2 2 2 6 2" xfId="23857"/>
    <cellStyle name="常规 3 3 3 3 7" xfId="23858"/>
    <cellStyle name="常规 3 2 4 2 3 2 3" xfId="23859"/>
    <cellStyle name="常规 3 2 4 2 3 3" xfId="23860"/>
    <cellStyle name="常规 3 3 3 4 6" xfId="23861"/>
    <cellStyle name="常规 3 2 4 2 3 3 2" xfId="23862"/>
    <cellStyle name="常规 3 3 3 4 6 2" xfId="23863"/>
    <cellStyle name="常规 3 2 4 2 3 3 2 2" xfId="23864"/>
    <cellStyle name="常规 6 7 2 2 2 7 2" xfId="23865"/>
    <cellStyle name="常规 3 3 3 4 7" xfId="23866"/>
    <cellStyle name="常规 3 2 4 2 3 3 3" xfId="23867"/>
    <cellStyle name="常规 3 2 4 2 3 4" xfId="23868"/>
    <cellStyle name="常规 9 4 3 2 2" xfId="23869"/>
    <cellStyle name="常规 3 3 3 5 6" xfId="23870"/>
    <cellStyle name="常规 3 2 4 2 3 4 2" xfId="23871"/>
    <cellStyle name="常规 9 4 3 2 2 2" xfId="23872"/>
    <cellStyle name="常规 3 3 3 5 6 2" xfId="23873"/>
    <cellStyle name="常规 3 2 4 2 3 4 2 2" xfId="23874"/>
    <cellStyle name="常规 6 7 2 2 2 8 2" xfId="23875"/>
    <cellStyle name="常规 9 4 3 2 3" xfId="23876"/>
    <cellStyle name="常规 3 3 3 5 7" xfId="23877"/>
    <cellStyle name="常规 3 2 4 2 3 4 3" xfId="23878"/>
    <cellStyle name="常规 3 2 4 2 4" xfId="23879"/>
    <cellStyle name="常规 6 12 2" xfId="23880"/>
    <cellStyle name="常规 3 2 4 2 4 2" xfId="23881"/>
    <cellStyle name="常规 6 12 2 2" xfId="23882"/>
    <cellStyle name="常规 57 4 2 3" xfId="23883"/>
    <cellStyle name="常规 3 2 4 2 4 2 2" xfId="23884"/>
    <cellStyle name="常规 6 12 2 2 2" xfId="23885"/>
    <cellStyle name="常规 3 3 4 3 6" xfId="23886"/>
    <cellStyle name="常规 3 2 4 2 4 3" xfId="23887"/>
    <cellStyle name="常规 6 12 2 3" xfId="23888"/>
    <cellStyle name="常规 3 2 4 2 5" xfId="23889"/>
    <cellStyle name="常规 6 12 3" xfId="23890"/>
    <cellStyle name="常规 3 2 4 2 5 2" xfId="23891"/>
    <cellStyle name="常规 6 12 3 2" xfId="23892"/>
    <cellStyle name="常规 57 4 3 3" xfId="23893"/>
    <cellStyle name="常规 3 2 4 2 5 2 2" xfId="23894"/>
    <cellStyle name="常规 6 12 3 2 2" xfId="23895"/>
    <cellStyle name="常规 3 3 5 3 6" xfId="23896"/>
    <cellStyle name="常规 3 2 4 2 6" xfId="23897"/>
    <cellStyle name="常规 6 12 4" xfId="23898"/>
    <cellStyle name="常规 57 3 2 2 2" xfId="23899"/>
    <cellStyle name="常规 3 2 4 2 6 2" xfId="23900"/>
    <cellStyle name="常规 6 12 4 2" xfId="23901"/>
    <cellStyle name="常规 57 4 4 3" xfId="23902"/>
    <cellStyle name="常规 3 2 4 2 6 2 2" xfId="23903"/>
    <cellStyle name="常规 6 12 4 2 2" xfId="23904"/>
    <cellStyle name="常规 3 2 4 2 7" xfId="23905"/>
    <cellStyle name="常规 6 12 5" xfId="23906"/>
    <cellStyle name="常规 3 2 4 2 7 2" xfId="23907"/>
    <cellStyle name="常规 6 12 5 2" xfId="23908"/>
    <cellStyle name="常规 3 4 2 3 6" xfId="23909"/>
    <cellStyle name="常规 3 2 4 3 2 2 2" xfId="23910"/>
    <cellStyle name="常规 3 2 4 3 2 3" xfId="23911"/>
    <cellStyle name="常规 3 2 4 3 3 2" xfId="23912"/>
    <cellStyle name="常规 3 4 3 3 6" xfId="23913"/>
    <cellStyle name="常规 3 2 4 3 3 2 2" xfId="23914"/>
    <cellStyle name="常规 3 2 4 3 3 3" xfId="23915"/>
    <cellStyle name="常规 3 2 4 3 4" xfId="23916"/>
    <cellStyle name="常规 6 13 2" xfId="23917"/>
    <cellStyle name="常规 3 2 4 3 4 2" xfId="23918"/>
    <cellStyle name="常规 6 13 2 2" xfId="23919"/>
    <cellStyle name="常规 3 2 4 3 4 2 2" xfId="23920"/>
    <cellStyle name="常规 6 13 2 2 2" xfId="23921"/>
    <cellStyle name="常规 3 4 4 3 6" xfId="23922"/>
    <cellStyle name="常规 3 2 4 3 4 3" xfId="23923"/>
    <cellStyle name="常规 6 13 2 3" xfId="23924"/>
    <cellStyle name="常规 3 2 4 3 5 2" xfId="23925"/>
    <cellStyle name="常规 6 13 3 2" xfId="23926"/>
    <cellStyle name="常规 3 2 4 3 6" xfId="23927"/>
    <cellStyle name="常规 6 13 4" xfId="23928"/>
    <cellStyle name="常规 6 11 2 2 2" xfId="23929"/>
    <cellStyle name="常规 3 2 4 3 6 2" xfId="23930"/>
    <cellStyle name="常规 6 13 4 2" xfId="23931"/>
    <cellStyle name="常规 6 11 2 2 2 2" xfId="23932"/>
    <cellStyle name="常规 3 2 4 3 7" xfId="23933"/>
    <cellStyle name="常规 6 13 5" xfId="23934"/>
    <cellStyle name="常规 6 11 2 2 3" xfId="23935"/>
    <cellStyle name="常规 3 5 2 3 6" xfId="23936"/>
    <cellStyle name="常规 3 2 4 4 2 2 2" xfId="23937"/>
    <cellStyle name="常规 3 2 4 4 2 3" xfId="23938"/>
    <cellStyle name="常规 3 2 4 4 3 2" xfId="23939"/>
    <cellStyle name="常规 3 2 4 4 3 2 2" xfId="23940"/>
    <cellStyle name="常规 3 2 4 4 3 3" xfId="23941"/>
    <cellStyle name="常规 3 2 4 4 4" xfId="23942"/>
    <cellStyle name="常规 6 14 2" xfId="23943"/>
    <cellStyle name="常规 3 2 4 4 4 2" xfId="23944"/>
    <cellStyle name="常规 6 14 2 2" xfId="23945"/>
    <cellStyle name="常规 3 2 4 4 4 2 2" xfId="23946"/>
    <cellStyle name="常规 6 14 2 2 2" xfId="23947"/>
    <cellStyle name="常规 3 2 4 4 4 3" xfId="23948"/>
    <cellStyle name="常规 6 14 2 3" xfId="23949"/>
    <cellStyle name="常规 3 2 4 4 5" xfId="23950"/>
    <cellStyle name="常规 6 14 3" xfId="23951"/>
    <cellStyle name="常规 3 2 4 4 5 2" xfId="23952"/>
    <cellStyle name="常规 6 14 3 2" xfId="23953"/>
    <cellStyle name="常规 3 2 4 4 6" xfId="23954"/>
    <cellStyle name="常规 6 14 4" xfId="23955"/>
    <cellStyle name="常规 6 11 2 3 2" xfId="23956"/>
    <cellStyle name="常规 3 2 4 4 7" xfId="23957"/>
    <cellStyle name="常规 6 14 5" xfId="23958"/>
    <cellStyle name="常规 6 11 2 3 3" xfId="23959"/>
    <cellStyle name="常规 9 2 3 2 2 3 4 2" xfId="23960"/>
    <cellStyle name="常规 4 7" xfId="23961"/>
    <cellStyle name="常规 3 2 4 6 2 2" xfId="23962"/>
    <cellStyle name="常规 3 2 4 6 3" xfId="23963"/>
    <cellStyle name="常规 3 2 4 7 2 2" xfId="23964"/>
    <cellStyle name="常规 3 2 4 7 3" xfId="23965"/>
    <cellStyle name="常规 3 2 5" xfId="23966"/>
    <cellStyle name="常规 46 2 3 5" xfId="23967"/>
    <cellStyle name="常规 51 2 3 5" xfId="23968"/>
    <cellStyle name="常规 3 2 5 2" xfId="23969"/>
    <cellStyle name="常规 3 2 5 2 2" xfId="23970"/>
    <cellStyle name="常规 3 2 5 2 2 2" xfId="23971"/>
    <cellStyle name="常规 4 3 2 3 6" xfId="23972"/>
    <cellStyle name="常规 3 2 5 2 2 2 2" xfId="23973"/>
    <cellStyle name="常规 4 3 2 3 6 2" xfId="23974"/>
    <cellStyle name="常规 3 2 5 2 2 2 2 2" xfId="23975"/>
    <cellStyle name="常规 4 3 2 3 7" xfId="23976"/>
    <cellStyle name="常规 3 2 5 2 2 2 3" xfId="23977"/>
    <cellStyle name="常规 3 2 5 2 2 3" xfId="23978"/>
    <cellStyle name="常规 4 3 2 4 6" xfId="23979"/>
    <cellStyle name="常规 3 2 5 2 2 3 2" xfId="23980"/>
    <cellStyle name="常规 4 3 2 4 6 2" xfId="23981"/>
    <cellStyle name="常规 3 2 5 2 2 3 2 2" xfId="23982"/>
    <cellStyle name="常规 4 3 2 4 7" xfId="23983"/>
    <cellStyle name="常规 3 2 5 2 2 3 3" xfId="23984"/>
    <cellStyle name="常规 3 2 5 2 2 4" xfId="23985"/>
    <cellStyle name="常规 3 2 5 2 2 4 2" xfId="23986"/>
    <cellStyle name="常规 3 2 5 2 2 4 2 2" xfId="23987"/>
    <cellStyle name="常规 3 2 5 2 2 4 3" xfId="23988"/>
    <cellStyle name="常规 7 3 2 3 4 3 2 3" xfId="23989"/>
    <cellStyle name="常规 6 8 2 3 4 2 2" xfId="23990"/>
    <cellStyle name="常规 4 2 2 2 2 3 2 2" xfId="23991"/>
    <cellStyle name="常规 3 2 5 2 2 5" xfId="23992"/>
    <cellStyle name="常规 6 3 2 2 2 2 4" xfId="23993"/>
    <cellStyle name="常规 4 2 2 2 2 3 2 2 2" xfId="23994"/>
    <cellStyle name="常规 3 2 5 2 2 5 2" xfId="23995"/>
    <cellStyle name="常规 5 2 7 2 2 2" xfId="23996"/>
    <cellStyle name="常规 4 2 2 2 2 3 2 3" xfId="23997"/>
    <cellStyle name="常规 3 2 5 2 2 6" xfId="23998"/>
    <cellStyle name="常规 3 2 5 2 3" xfId="23999"/>
    <cellStyle name="常规 3 2 5 2 3 2" xfId="24000"/>
    <cellStyle name="常规 3 2 5 2 3 3" xfId="24001"/>
    <cellStyle name="常规 3 2 5 2 3 4" xfId="24002"/>
    <cellStyle name="常规 3 2 5 2 3 4 2 2" xfId="24003"/>
    <cellStyle name="常规 3 2 5 2 3 4 3" xfId="24004"/>
    <cellStyle name="常规 3 2 5 3 2 2" xfId="24005"/>
    <cellStyle name="常规 4 4 2 3 6" xfId="24006"/>
    <cellStyle name="常规 3 2 5 3 2 2 2" xfId="24007"/>
    <cellStyle name="常规 3 2 5 3 3 2" xfId="24008"/>
    <cellStyle name="常规 3 2 5 3 3 2 2" xfId="24009"/>
    <cellStyle name="常规 3 2 5 3 3 3" xfId="24010"/>
    <cellStyle name="常规 3 9 2 3 6 3" xfId="24011"/>
    <cellStyle name="常规 3 2 5 4 2 2" xfId="24012"/>
    <cellStyle name="常规 3 2 5 4 2 2 2" xfId="24013"/>
    <cellStyle name="常规 3 2 5 4 2 3" xfId="24014"/>
    <cellStyle name="常规 3 2 5 4 3" xfId="24015"/>
    <cellStyle name="常规 3 9 4 5 2 2" xfId="24016"/>
    <cellStyle name="常规 3 2 5 4 3 2" xfId="24017"/>
    <cellStyle name="常规 3 2 5 4 3 2 2" xfId="24018"/>
    <cellStyle name="常规 3 2 5 4 3 3" xfId="24019"/>
    <cellStyle name="常规 3 2 5 4 4 2 2" xfId="24020"/>
    <cellStyle name="常规 3 2 5 4 4 3" xfId="24021"/>
    <cellStyle name="常规 3 2 5 4 5 2" xfId="24022"/>
    <cellStyle name="常规 3 2 5 5" xfId="24023"/>
    <cellStyle name="常规 3 2 5 5 2 2" xfId="24024"/>
    <cellStyle name="常规 3 2 5 5 3" xfId="24025"/>
    <cellStyle name="常规 3 2 5 6" xfId="24026"/>
    <cellStyle name="常规 3 2 5 6 2 2" xfId="24027"/>
    <cellStyle name="常规 3 2 5 6 3" xfId="24028"/>
    <cellStyle name="常规 3 2 5 7" xfId="24029"/>
    <cellStyle name="常规 3 2 5 7 2" xfId="24030"/>
    <cellStyle name="常规 3 2 5 7 3" xfId="24031"/>
    <cellStyle name="常规 3 2 6 2 2" xfId="24032"/>
    <cellStyle name="常规 3 2 6 2 2 2" xfId="24033"/>
    <cellStyle name="常规 6 6 2 2 4 2 3" xfId="24034"/>
    <cellStyle name="常规 5 4 2 3 2 2" xfId="24035"/>
    <cellStyle name="常规 3 2 6 2 2 3" xfId="24036"/>
    <cellStyle name="常规 3 2 6 2 3" xfId="24037"/>
    <cellStyle name="常规 3 2 6 2 3 2" xfId="24038"/>
    <cellStyle name="常规 6 6 2 2 4 3 3" xfId="24039"/>
    <cellStyle name="常规 5 3 3 3 6" xfId="24040"/>
    <cellStyle name="常规 3 9 2 3 3" xfId="24041"/>
    <cellStyle name="常规 3 2 6 2 3 2 2" xfId="24042"/>
    <cellStyle name="常规 5 4 2 3 3 2" xfId="24043"/>
    <cellStyle name="常规 3 2 6 2 3 3" xfId="24044"/>
    <cellStyle name="常规 3 2 6 3 2 2" xfId="24045"/>
    <cellStyle name="常规 6 6 2 2 5 2 3" xfId="24046"/>
    <cellStyle name="常规 3 2 6 3 2 2 2" xfId="24047"/>
    <cellStyle name="常规 35 2 2 4" xfId="24048"/>
    <cellStyle name="常规 40 2 2 4" xfId="24049"/>
    <cellStyle name="常规 5 4 2 4 2 2" xfId="24050"/>
    <cellStyle name="常规 5 2 2 2 2 2 2 2" xfId="24051"/>
    <cellStyle name="常规 3 2 6 3 2 3" xfId="24052"/>
    <cellStyle name="常规 3 2 6 3 3" xfId="24053"/>
    <cellStyle name="常规 3 2 6 3 3 2" xfId="24054"/>
    <cellStyle name="常规 6 6 2 2 5 3 3" xfId="24055"/>
    <cellStyle name="常规 3 2 6 3 3 2 2" xfId="24056"/>
    <cellStyle name="常规 5 2 2 2 2 2 3 2" xfId="24057"/>
    <cellStyle name="常规 3 2 6 3 3 3" xfId="24058"/>
    <cellStyle name="常规 3 2 6 3 4 2 2" xfId="24059"/>
    <cellStyle name="常规 5 2 2 2 2 2 4 2" xfId="24060"/>
    <cellStyle name="强调文字颜色 4 2 2 2 6 2 2" xfId="24061"/>
    <cellStyle name="常规 35 2 3 2 2" xfId="24062"/>
    <cellStyle name="常规 40 2 3 2 2" xfId="24063"/>
    <cellStyle name="常规 3 2 6 3 4 3" xfId="24064"/>
    <cellStyle name="常规 3 2 6 3 5 2" xfId="24065"/>
    <cellStyle name="常规 6 11 4 2 2" xfId="24066"/>
    <cellStyle name="常规 3 2 6 3 6" xfId="24067"/>
    <cellStyle name="常规 3 2 6 4 2 2" xfId="24068"/>
    <cellStyle name="常规 3 2 6 4 3" xfId="24069"/>
    <cellStyle name="常规 3 9 4 6 2 2" xfId="24070"/>
    <cellStyle name="常规 9 2 9 2 2" xfId="24071"/>
    <cellStyle name="常规 3 3 2 2 2 2 2" xfId="24072"/>
    <cellStyle name="常规 3 2 6 5" xfId="24073"/>
    <cellStyle name="常规 3 3 2 2 2 2 3" xfId="24074"/>
    <cellStyle name="常规 3 2 6 6" xfId="24075"/>
    <cellStyle name="常规 6 5 2 3 4 2 2 2" xfId="24076"/>
    <cellStyle name="常规 3 3 2 2 2 2 4" xfId="24077"/>
    <cellStyle name="常规 3 2 6 7" xfId="24078"/>
    <cellStyle name="常规 3 3 2 2 2 2 4 2" xfId="24079"/>
    <cellStyle name="常规 3 2 6 7 2" xfId="24080"/>
    <cellStyle name="常规 3 2 7 2" xfId="24081"/>
    <cellStyle name="常规 3 2 7 2 2" xfId="24082"/>
    <cellStyle name="常规 3 2 7 2 2 2" xfId="24083"/>
    <cellStyle name="常规 6 6 2 3 4 2 3" xfId="24084"/>
    <cellStyle name="常规 3 2 7 2 3" xfId="24085"/>
    <cellStyle name="常规 3 2 7 3 2 2" xfId="24086"/>
    <cellStyle name="常规 3 2 7 3 3" xfId="24087"/>
    <cellStyle name="常规 3 2 7 4 2" xfId="24088"/>
    <cellStyle name="常规 3 2 7 4 3" xfId="24089"/>
    <cellStyle name="常规 3 3 2 2 2 3 2" xfId="24090"/>
    <cellStyle name="常规 3 2 7 5" xfId="24091"/>
    <cellStyle name="常规 6 18" xfId="24092"/>
    <cellStyle name="常规 3 3 2 2 2 3 2 2" xfId="24093"/>
    <cellStyle name="常规 3 2 7 5 2" xfId="24094"/>
    <cellStyle name="常规 6 2 2 2 2 2 2 3" xfId="24095"/>
    <cellStyle name="常规 6 18 2" xfId="24096"/>
    <cellStyle name="常规 3 3 2 2 2 3 2 2 2" xfId="24097"/>
    <cellStyle name="常规 3 2 7 5 2 2" xfId="24098"/>
    <cellStyle name="常规 3 3 2 2 2 3 3" xfId="24099"/>
    <cellStyle name="常规 3 2 7 6" xfId="24100"/>
    <cellStyle name="常规 3 3 2 2 2 3 3 2" xfId="24101"/>
    <cellStyle name="常规 3 2 7 6 2" xfId="24102"/>
    <cellStyle name="常规 3 2 8 2" xfId="24103"/>
    <cellStyle name="常规 3 2 8 2 2" xfId="24104"/>
    <cellStyle name="常规 3 2 8 2 2 2" xfId="24105"/>
    <cellStyle name="常规 3 2 8 2 3" xfId="24106"/>
    <cellStyle name="常规 3 2 8 3 2" xfId="24107"/>
    <cellStyle name="常规 3 2 8 3 2 2" xfId="24108"/>
    <cellStyle name="常规 3 2 8 3 3" xfId="24109"/>
    <cellStyle name="常规 3 2 8 4 2" xfId="24110"/>
    <cellStyle name="常规 3 2 8 4 2 2" xfId="24111"/>
    <cellStyle name="常规 3 2 8 4 3" xfId="24112"/>
    <cellStyle name="常规 3 3 2 2 2 4 2" xfId="24113"/>
    <cellStyle name="常规 3 2 8 5" xfId="24114"/>
    <cellStyle name="常规 3 3 2 2 2 4 2 2" xfId="24115"/>
    <cellStyle name="常规 3 2 8 5 2" xfId="24116"/>
    <cellStyle name="常规 6 2 2 2 3 2 2 3" xfId="24117"/>
    <cellStyle name="常规 3 2 8 5 2 2" xfId="24118"/>
    <cellStyle name="常规 3 3 2 2 2 4 3" xfId="24119"/>
    <cellStyle name="常规 3 2 8 6" xfId="24120"/>
    <cellStyle name="常规 3 2 8 6 2" xfId="24121"/>
    <cellStyle name="常规 3 2 9" xfId="24122"/>
    <cellStyle name="常规 3 2 9 2" xfId="24123"/>
    <cellStyle name="常规 3 2 9 2 2" xfId="24124"/>
    <cellStyle name="常规 3 3" xfId="24125"/>
    <cellStyle name="常规 3 3 10 2" xfId="24126"/>
    <cellStyle name="常规 6 5 3 3 2 3 3 2 2" xfId="24127"/>
    <cellStyle name="常规 3 3 10 2 2" xfId="24128"/>
    <cellStyle name="常规 3 3 10 3" xfId="24129"/>
    <cellStyle name="常规 3 3 11" xfId="24130"/>
    <cellStyle name="常规 6 5 3 3 2 3 3 3" xfId="24131"/>
    <cellStyle name="常规 3 3 11 2" xfId="24132"/>
    <cellStyle name="常规 3 3 12" xfId="24133"/>
    <cellStyle name="常规 3 3 2" xfId="24134"/>
    <cellStyle name="常规 3 3 2 10" xfId="24135"/>
    <cellStyle name="常规 3 3 2 10 2" xfId="24136"/>
    <cellStyle name="常规 3 3 2 11" xfId="24137"/>
    <cellStyle name="常规 6 8 3 2 4 3" xfId="24138"/>
    <cellStyle name="常规 3 3 2 2" xfId="24139"/>
    <cellStyle name="常规 9 2 9" xfId="24140"/>
    <cellStyle name="常规 3 3 2 2 2" xfId="24141"/>
    <cellStyle name="常规 3 3 4 2 3 5" xfId="24142"/>
    <cellStyle name="常规 9 2 9 2" xfId="24143"/>
    <cellStyle name="常规 3 3 2 2 2 2" xfId="24144"/>
    <cellStyle name="常规 3 3 4 2 3 5 2" xfId="24145"/>
    <cellStyle name="常规 3 3 2 2 2 2 4 2 2" xfId="24146"/>
    <cellStyle name="常规 3 3 2 2 2 2 4 3" xfId="24147"/>
    <cellStyle name="常规 3 3 2 2 2 2 5 2 2" xfId="24148"/>
    <cellStyle name="常规 9 2 9 3" xfId="24149"/>
    <cellStyle name="常规 3 3 2 2 2 3" xfId="24150"/>
    <cellStyle name="常规 6 2 2 2 2 3 2 3" xfId="24151"/>
    <cellStyle name="常规 3 3 2 2 2 3 3 2 2" xfId="24152"/>
    <cellStyle name="常规 3 3 2 2 2 3 3 3" xfId="24153"/>
    <cellStyle name="常规 3 3 2 2 2 3 4 2" xfId="24154"/>
    <cellStyle name="常规 6 2 2 2 2 4 2 3" xfId="24155"/>
    <cellStyle name="常规 3 3 2 2 2 3 4 2 2" xfId="24156"/>
    <cellStyle name="常规 3 3 2 2 2 3 5 2" xfId="24157"/>
    <cellStyle name="常规 3 3 2 2 2 3 6" xfId="24158"/>
    <cellStyle name="常规 3 3 2 2 2 5 2" xfId="24159"/>
    <cellStyle name="常规 3 3 2 2 2 5 3" xfId="24160"/>
    <cellStyle name="常规 5 3 4 2 2 2 2" xfId="24161"/>
    <cellStyle name="常规 3 3 2 2 2 6 2" xfId="24162"/>
    <cellStyle name="常规 3 3 2 2 2 6 2 2" xfId="24163"/>
    <cellStyle name="常规 3 3 2 2 2 6 3" xfId="24164"/>
    <cellStyle name="常规 5 3 4 2 2 3" xfId="24165"/>
    <cellStyle name="常规 3 3 2 2 2 7" xfId="24166"/>
    <cellStyle name="常规 3 3 2 2 2 8" xfId="24167"/>
    <cellStyle name="常规 3 3 2 2 3" xfId="24168"/>
    <cellStyle name="常规 3 3 4 2 3 6" xfId="24169"/>
    <cellStyle name="常规 3 3 2 2 3 2" xfId="24170"/>
    <cellStyle name="常规 3 3 6 5" xfId="24171"/>
    <cellStyle name="常规 3 3 2 2 3 2 2" xfId="24172"/>
    <cellStyle name="常规 3 3 6 6" xfId="24173"/>
    <cellStyle name="常规 3 3 2 2 3 2 3" xfId="24174"/>
    <cellStyle name="常规 3 3 2 2 3 3" xfId="24175"/>
    <cellStyle name="常规 3 3 7 5" xfId="24176"/>
    <cellStyle name="常规 3 3 2 2 3 3 2" xfId="24177"/>
    <cellStyle name="常规 3 3 7 5 2" xfId="24178"/>
    <cellStyle name="常规 3 3 2 2 3 3 2 2" xfId="24179"/>
    <cellStyle name="常规 3 3 7 6" xfId="24180"/>
    <cellStyle name="常规 3 3 2 2 3 3 3" xfId="24181"/>
    <cellStyle name="常规 3 3 2 2 3 4 2" xfId="24182"/>
    <cellStyle name="常规 6 3 2 2 4 4" xfId="24183"/>
    <cellStyle name="常规 3 3 2 2 3 4 2 2" xfId="24184"/>
    <cellStyle name="常规 3 3 2 2 3 4 3" xfId="24185"/>
    <cellStyle name="常规 3 3 2 2 3 5 2" xfId="24186"/>
    <cellStyle name="常规 3 3 2 2 3 5 3" xfId="24187"/>
    <cellStyle name="常规 5 3 4 2 3 2 2" xfId="24188"/>
    <cellStyle name="常规 3 3 2 2 3 6 2" xfId="24189"/>
    <cellStyle name="常规 5 3 4 2 3 3" xfId="24190"/>
    <cellStyle name="常规 3 3 2 2 3 7" xfId="24191"/>
    <cellStyle name="常规 3 3 2 2 4 2" xfId="24192"/>
    <cellStyle name="常规 3 3 2 2 4 3" xfId="24193"/>
    <cellStyle name="常规 3 3 2 2 5 2" xfId="24194"/>
    <cellStyle name="常规 3 3 2 2 6" xfId="24195"/>
    <cellStyle name="常规 3 3 2 2 6 2" xfId="24196"/>
    <cellStyle name="常规 3 3 2 2 7" xfId="24197"/>
    <cellStyle name="常规 3 3 2 2 7 2" xfId="24198"/>
    <cellStyle name="常规 9 3 9 2" xfId="24199"/>
    <cellStyle name="常规 3 3 2 3 2 2" xfId="24200"/>
    <cellStyle name="常规 4 2 6 7" xfId="24201"/>
    <cellStyle name="常规 3 3 2 3 2 2 4" xfId="24202"/>
    <cellStyle name="常规 3 3 2 3 2 2 4 2 2" xfId="24203"/>
    <cellStyle name="常规 4 2 6 8" xfId="24204"/>
    <cellStyle name="常规 3 4 2 2 3 2 2 2" xfId="24205"/>
    <cellStyle name="常规 3 3 2 3 2 2 5" xfId="24206"/>
    <cellStyle name="常规 3 3 2 3 2 2 5 2" xfId="24207"/>
    <cellStyle name="常规 3 3 2 3 2 2 5 2 2" xfId="24208"/>
    <cellStyle name="常规 6 2 2 3 2 4 2 2" xfId="24209"/>
    <cellStyle name="常规 3 3 2 3 2 2 5 3" xfId="24210"/>
    <cellStyle name="常规 3 3 2 3 2 2 6" xfId="24211"/>
    <cellStyle name="常规 3 3 2 3 2 2 6 2" xfId="24212"/>
    <cellStyle name="常规 9 3 9 3" xfId="24213"/>
    <cellStyle name="常规 3 3 2 3 2 3" xfId="24214"/>
    <cellStyle name="常规 6 2 3 2 2 2 2 3" xfId="24215"/>
    <cellStyle name="常规 4 2 7 5 2 2" xfId="24216"/>
    <cellStyle name="常规 3 3 2 3 2 3 2 2 2" xfId="24217"/>
    <cellStyle name="常规 6 2 3 2 2 3 2 3" xfId="24218"/>
    <cellStyle name="常规 3 3 2 3 2 3 3 2 2" xfId="24219"/>
    <cellStyle name="常规 3 3 2 3 2 3 3 3" xfId="24220"/>
    <cellStyle name="常规 46 6" xfId="24221"/>
    <cellStyle name="常规 51 6" xfId="24222"/>
    <cellStyle name="常规 3 3 2 3 2 3 4 2 2" xfId="24223"/>
    <cellStyle name="常规 3 3 2 3 2 3 4 3" xfId="24224"/>
    <cellStyle name="常规 3 3 2 3 2 3 5" xfId="24225"/>
    <cellStyle name="常规 3 3 2 3 2 3 5 2" xfId="24226"/>
    <cellStyle name="常规 3 3 2 3 2 3 6" xfId="24227"/>
    <cellStyle name="常规 3 3 2 3 2 5" xfId="24228"/>
    <cellStyle name="常规 5 3 4 3 2 2" xfId="24229"/>
    <cellStyle name="常规 3 3 2 3 2 6" xfId="24230"/>
    <cellStyle name="常规 5 3 4 3 2 3" xfId="24231"/>
    <cellStyle name="常规 3 3 2 3 2 7" xfId="24232"/>
    <cellStyle name="常规 3 3 2 3 2 8" xfId="24233"/>
    <cellStyle name="常规 3 3 2 3 3 2" xfId="24234"/>
    <cellStyle name="常规 3 3 2 3 3 3" xfId="24235"/>
    <cellStyle name="常规 3 3 2 3 3 3 2 2" xfId="24236"/>
    <cellStyle name="常规 3 3 2 3 3 4" xfId="24237"/>
    <cellStyle name="常规 3 3 2 3 3 4 2" xfId="24238"/>
    <cellStyle name="常规 3 3 2 3 3 4 3" xfId="24239"/>
    <cellStyle name="常规 3 3 2 3 3 5" xfId="24240"/>
    <cellStyle name="常规 3 3 2 3 3 5 2" xfId="24241"/>
    <cellStyle name="常规 6 4 2 3 4 4" xfId="24242"/>
    <cellStyle name="常规 3 3 2 3 3 5 2 2" xfId="24243"/>
    <cellStyle name="常规 3 3 2 3 3 5 3" xfId="24244"/>
    <cellStyle name="常规 5 3 4 3 3 2" xfId="24245"/>
    <cellStyle name="常规 3 3 2 3 3 6" xfId="24246"/>
    <cellStyle name="常规 5 3 4 3 3 2 2" xfId="24247"/>
    <cellStyle name="常规 3 3 2 3 3 6 2" xfId="24248"/>
    <cellStyle name="常规 5 3 4 3 3 3" xfId="24249"/>
    <cellStyle name="常规 3 3 2 3 3 7" xfId="24250"/>
    <cellStyle name="常规 3 3 2 3 4 2" xfId="24251"/>
    <cellStyle name="常规 3 3 2 3 4 3" xfId="24252"/>
    <cellStyle name="常规 3 3 2 3 5 2" xfId="24253"/>
    <cellStyle name="常规 3 3 2 3 7 2" xfId="24254"/>
    <cellStyle name="常规 3 3 2 3 7 2 2" xfId="24255"/>
    <cellStyle name="常规 5 2 7 5 2" xfId="24256"/>
    <cellStyle name="常规 3 3 2 4 2 3 2 2" xfId="24257"/>
    <cellStyle name="常规 5 2 7 6" xfId="24258"/>
    <cellStyle name="常规 3 3 2 4 2 3 3" xfId="24259"/>
    <cellStyle name="常规 5 2 8 5" xfId="24260"/>
    <cellStyle name="常规 3 3 2 4 2 4 2" xfId="24261"/>
    <cellStyle name="常规 5 2 8 5 2" xfId="24262"/>
    <cellStyle name="常规 3 3 2 4 2 4 2 2" xfId="24263"/>
    <cellStyle name="常规 5 2 8 6" xfId="24264"/>
    <cellStyle name="常规 3 3 2 4 2 4 3" xfId="24265"/>
    <cellStyle name="常规 3 3 2 4 2 5" xfId="24266"/>
    <cellStyle name="常规 3 3 2 4 2 5 2" xfId="24267"/>
    <cellStyle name="常规 3 3 2 4 2 5 2 2" xfId="24268"/>
    <cellStyle name="常规 3 3 2 4 2 5 3" xfId="24269"/>
    <cellStyle name="常规 5 3 4 4 2 2" xfId="24270"/>
    <cellStyle name="常规 3 3 2 4 2 6" xfId="24271"/>
    <cellStyle name="常规 3 3 2 4 2 6 2" xfId="24272"/>
    <cellStyle name="常规 3 3 2 4 3 2" xfId="24273"/>
    <cellStyle name="常规 5 3 6 5" xfId="24274"/>
    <cellStyle name="常规 3 3 2 4 3 2 2" xfId="24275"/>
    <cellStyle name="常规 6 5 2 2 3 3 3 2 2" xfId="24276"/>
    <cellStyle name="常规 5 3 6 6" xfId="24277"/>
    <cellStyle name="常规 3 3 2 4 3 2 3" xfId="24278"/>
    <cellStyle name="常规 3 3 2 4 3 3 2 2" xfId="24279"/>
    <cellStyle name="常规 3 3 2 4 3 3 3" xfId="24280"/>
    <cellStyle name="常规 3 3 2 4 3 4 2" xfId="24281"/>
    <cellStyle name="常规 6 5 2 2 4 4" xfId="24282"/>
    <cellStyle name="常规 3 3 2 4 3 4 2 2" xfId="24283"/>
    <cellStyle name="常规 3 3 2 4 3 4 3" xfId="24284"/>
    <cellStyle name="常规 3 3 2 4 3 5" xfId="24285"/>
    <cellStyle name="常规 3 3 2 4 3 5 2" xfId="24286"/>
    <cellStyle name="常规 3 3 2 4 3 6" xfId="24287"/>
    <cellStyle name="常规 3 3 2 4 4 2" xfId="24288"/>
    <cellStyle name="常规 3 3 2 4 4 3" xfId="24289"/>
    <cellStyle name="常规 3 3 2 4 5 2" xfId="24290"/>
    <cellStyle name="常规 7 2 3 9" xfId="24291"/>
    <cellStyle name="常规 3 3 2 4 7 2" xfId="24292"/>
    <cellStyle name="常规 3 3 2 5" xfId="24293"/>
    <cellStyle name="常规 9 5 9 2" xfId="24294"/>
    <cellStyle name="常规 3 3 2 5 2 2" xfId="24295"/>
    <cellStyle name="常规 3 3 2 5 3" xfId="24296"/>
    <cellStyle name="常规 3 3 2 5 3 2" xfId="24297"/>
    <cellStyle name="常规 57 4" xfId="24298"/>
    <cellStyle name="常规 62 4" xfId="24299"/>
    <cellStyle name="常规 6 3 6 5" xfId="24300"/>
    <cellStyle name="常规 3 3 2 5 3 2 2" xfId="24301"/>
    <cellStyle name="常规 3 3 2 5 4" xfId="24302"/>
    <cellStyle name="常规 3 3 2 5 4 2" xfId="24303"/>
    <cellStyle name="常规 3 3 2 5 4 3" xfId="24304"/>
    <cellStyle name="常规 3 3 2 5 5" xfId="24305"/>
    <cellStyle name="常规 3 3 2 5 5 2" xfId="24306"/>
    <cellStyle name="常规 6 5 6 5" xfId="24307"/>
    <cellStyle name="常规 5 2 3 3 6 3" xfId="24308"/>
    <cellStyle name="常规 3 8 2 3 3 3" xfId="24309"/>
    <cellStyle name="常规 3 3 2 5 5 2 2" xfId="24310"/>
    <cellStyle name="常规 3 3 2 6" xfId="24311"/>
    <cellStyle name="常规 9 6 9 2" xfId="24312"/>
    <cellStyle name="常规 3 3 2 6 2 2" xfId="24313"/>
    <cellStyle name="常规 9 6 9 2 2" xfId="24314"/>
    <cellStyle name="常规 3 3 2 6 2 2 2" xfId="24315"/>
    <cellStyle name="常规 3 3 2 6 3" xfId="24316"/>
    <cellStyle name="常规 3 3 2 6 3 2" xfId="24317"/>
    <cellStyle name="常规 3 3 2 6 3 2 2" xfId="24318"/>
    <cellStyle name="常规 3 3 2 6 4" xfId="24319"/>
    <cellStyle name="常规 3 3 2 6 4 2" xfId="24320"/>
    <cellStyle name="常规 3 3 2 6 4 3" xfId="24321"/>
    <cellStyle name="常规 7 2 3 4 2 5 2 2" xfId="24322"/>
    <cellStyle name="常规 3 3 2 6 5" xfId="24323"/>
    <cellStyle name="常规 3 6 10 3" xfId="24324"/>
    <cellStyle name="常规 3 3 2 6 5 2" xfId="24325"/>
    <cellStyle name="常规 3 3 2 6 5 2 2" xfId="24326"/>
    <cellStyle name="常规 3 3 2 7" xfId="24327"/>
    <cellStyle name="常规 3 3 2 7 2" xfId="24328"/>
    <cellStyle name="常规 3 3 2 7 2 2" xfId="24329"/>
    <cellStyle name="常规 3 3 2 7 3" xfId="24330"/>
    <cellStyle name="常规 3 3 2 8" xfId="24331"/>
    <cellStyle name="常规 3 4 2 4 2 3" xfId="24332"/>
    <cellStyle name="常规 3 3 2 8 2" xfId="24333"/>
    <cellStyle name="常规 6 6 2 4 5 2 2" xfId="24334"/>
    <cellStyle name="常规 3 3 2 8 3" xfId="24335"/>
    <cellStyle name="常规 3 3 2 9" xfId="24336"/>
    <cellStyle name="常规 3 4 2 4 3 3" xfId="24337"/>
    <cellStyle name="常规 3 3 2 9 2" xfId="24338"/>
    <cellStyle name="常规 3 3 2 9 3" xfId="24339"/>
    <cellStyle name="常规 3 3 3" xfId="24340"/>
    <cellStyle name="常规 3 3 3 2" xfId="24341"/>
    <cellStyle name="常规 3 3 3 2 2" xfId="24342"/>
    <cellStyle name="常规 3 3 3 2 2 2" xfId="24343"/>
    <cellStyle name="常规 3 3 3 2 2 2 2" xfId="24344"/>
    <cellStyle name="常规 3 3 3 2 2 2 3" xfId="24345"/>
    <cellStyle name="常规 45 4 2" xfId="24346"/>
    <cellStyle name="常规 50 4 2" xfId="24347"/>
    <cellStyle name="常规 3 3 3 2 2 2 4 2 2" xfId="24348"/>
    <cellStyle name="常规 45 5" xfId="24349"/>
    <cellStyle name="常规 50 5" xfId="24350"/>
    <cellStyle name="常规 3 3 3 2 2 2 4 3" xfId="24351"/>
    <cellStyle name="常规 46 4 2" xfId="24352"/>
    <cellStyle name="常规 51 4 2" xfId="24353"/>
    <cellStyle name="常规 3 3 3 2 2 2 5 2 2" xfId="24354"/>
    <cellStyle name="常规 3 3 3 2 2 3" xfId="24355"/>
    <cellStyle name="常规 3 3 3 2 2 3 2" xfId="24356"/>
    <cellStyle name="常规 3 3 3 2 2 3 2 2" xfId="24357"/>
    <cellStyle name="常规 6 3 2 2 2 2 2 3" xfId="24358"/>
    <cellStyle name="常规 3 3 3 2 2 3 2 2 2" xfId="24359"/>
    <cellStyle name="常规 6 4 2 2 2 2 3 2 2 2" xfId="24360"/>
    <cellStyle name="常规 3 3 3 2 2 3 3" xfId="24361"/>
    <cellStyle name="常规 3 3 3 2 2 3 3 2" xfId="24362"/>
    <cellStyle name="常规 6 3 2 2 2 3 2 3" xfId="24363"/>
    <cellStyle name="常规 3 3 3 2 2 3 3 2 2" xfId="24364"/>
    <cellStyle name="常规 3 3 3 2 2 3 3 3" xfId="24365"/>
    <cellStyle name="常规 6 3 2 2 2 4 2 3" xfId="24366"/>
    <cellStyle name="常规 3 3 3 2 2 3 4 2 2" xfId="24367"/>
    <cellStyle name="常规 3 3 3 2 2 3 4 3" xfId="24368"/>
    <cellStyle name="常规 3 3 3 2 2 3 5 2" xfId="24369"/>
    <cellStyle name="常规 7 2 3 2 2 2 2 2" xfId="24370"/>
    <cellStyle name="常规 3 3 3 2 2 3 6" xfId="24371"/>
    <cellStyle name="常规 3 3 3 2 2 4" xfId="24372"/>
    <cellStyle name="常规 3 3 3 2 2 4 2" xfId="24373"/>
    <cellStyle name="常规 36" xfId="24374"/>
    <cellStyle name="常规 41" xfId="24375"/>
    <cellStyle name="常规 3 3 3 2 2 4 2 2" xfId="24376"/>
    <cellStyle name="常规 3 3 3 2 2 4 3" xfId="24377"/>
    <cellStyle name="常规 3 3 3 2 2 5" xfId="24378"/>
    <cellStyle name="常规 3 3 3 2 2 5 2" xfId="24379"/>
    <cellStyle name="常规 3 3 3 2 2 5 2 2" xfId="24380"/>
    <cellStyle name="常规 5 3 5 2 2 2" xfId="24381"/>
    <cellStyle name="常规 3 3 3 2 2 6" xfId="24382"/>
    <cellStyle name="常规 3 3 3 2 2 6 2" xfId="24383"/>
    <cellStyle name="常规 3 3 3 2 2 6 3" xfId="24384"/>
    <cellStyle name="常规 55 3 2 3" xfId="24385"/>
    <cellStyle name="常规 60 3 2 3" xfId="24386"/>
    <cellStyle name="常规 6 3 4 4 2 3" xfId="24387"/>
    <cellStyle name="常规 3 3 3 2 2 7 2" xfId="24388"/>
    <cellStyle name="常规 3 3 3 2 2 8" xfId="24389"/>
    <cellStyle name="常规 3 3 3 2 3" xfId="24390"/>
    <cellStyle name="常规 3 3 3 2 3 2" xfId="24391"/>
    <cellStyle name="常规 3 3 3 2 3 2 2" xfId="24392"/>
    <cellStyle name="常规 3 3 3 2 3 2 3" xfId="24393"/>
    <cellStyle name="常规 3 3 3 2 3 3" xfId="24394"/>
    <cellStyle name="常规 3 3 3 2 3 3 2" xfId="24395"/>
    <cellStyle name="常规 6 4 2 2 2 2 3 3 2 2" xfId="24396"/>
    <cellStyle name="常规 3 3 3 2 3 3 3" xfId="24397"/>
    <cellStyle name="常规 3 3 3 2 3 4" xfId="24398"/>
    <cellStyle name="常规 3 3 3 2 3 4 2" xfId="24399"/>
    <cellStyle name="常规 3 3 3 2 3 4 2 2" xfId="24400"/>
    <cellStyle name="常规 3 3 3 2 3 4 3" xfId="24401"/>
    <cellStyle name="常规 3 3 3 2 4 2" xfId="24402"/>
    <cellStyle name="常规 3 3 3 2 4 2 2" xfId="24403"/>
    <cellStyle name="常规 3 3 3 2 4 2 3" xfId="24404"/>
    <cellStyle name="常规 3 3 3 2 4 3" xfId="24405"/>
    <cellStyle name="常规 3 3 3 2 4 3 2" xfId="24406"/>
    <cellStyle name="常规 3 3 3 2 4 3 2 2" xfId="24407"/>
    <cellStyle name="常规 3 3 3 2 4 3 3" xfId="24408"/>
    <cellStyle name="常规 3 3 3 2 5 2" xfId="24409"/>
    <cellStyle name="常规 3 3 3 2 5 2 2" xfId="24410"/>
    <cellStyle name="常规 3 3 3 2 6" xfId="24411"/>
    <cellStyle name="常规 6 7 2 2 2 5 2" xfId="24412"/>
    <cellStyle name="常规 3 3 3 2 7" xfId="24413"/>
    <cellStyle name="常规 3 3 3 3 2 2" xfId="24414"/>
    <cellStyle name="常规 3 3 3 3 2 4" xfId="24415"/>
    <cellStyle name="常规 3 3 3 3 2 4 2" xfId="24416"/>
    <cellStyle name="常规 3 3 3 3 2 4 2 2" xfId="24417"/>
    <cellStyle name="常规 3 3 3 3 2 5" xfId="24418"/>
    <cellStyle name="常规 7 2 4 3 3 5 2 3" xfId="24419"/>
    <cellStyle name="常规 3 3 3 3 2 5 2" xfId="24420"/>
    <cellStyle name="常规 5 3 5 3 2 2" xfId="24421"/>
    <cellStyle name="常规 3 3 3 3 2 6" xfId="24422"/>
    <cellStyle name="常规 3 3 3 3 2 6 2" xfId="24423"/>
    <cellStyle name="常规 3 3 3 3 2 7" xfId="24424"/>
    <cellStyle name="常规 3 3 3 3 3 2" xfId="24425"/>
    <cellStyle name="常规 3 3 3 3 3 3" xfId="24426"/>
    <cellStyle name="常规 3 3 3 3 3 3 2" xfId="24427"/>
    <cellStyle name="常规 3 3 3 3 3 3 3" xfId="24428"/>
    <cellStyle name="常规 3 3 3 3 3 4" xfId="24429"/>
    <cellStyle name="常规 3 3 3 3 3 4 2" xfId="24430"/>
    <cellStyle name="常规 6 11 2 9" xfId="24431"/>
    <cellStyle name="常规 3 3 3 3 3 4 2 2" xfId="24432"/>
    <cellStyle name="常规 3 3 3 3 3 4 3" xfId="24433"/>
    <cellStyle name="常规 3 3 3 3 4 2" xfId="24434"/>
    <cellStyle name="常规 3 3 3 3 4 3" xfId="24435"/>
    <cellStyle name="常规 3 3 3 3 5 2" xfId="24436"/>
    <cellStyle name="常规 3 3 3 3 5 2 2" xfId="24437"/>
    <cellStyle name="常规 6 10 3 2 2 4" xfId="24438"/>
    <cellStyle name="常规 3 3 3 3 6 2 2" xfId="24439"/>
    <cellStyle name="常规 3 3 3 3 6 3" xfId="24440"/>
    <cellStyle name="常规 6 7 2 2 2 6 2 2" xfId="24441"/>
    <cellStyle name="常规 3 3 3 3 7 2" xfId="24442"/>
    <cellStyle name="常规 3 3 3 4 2 2" xfId="24443"/>
    <cellStyle name="常规 5 3 2 2 6 3" xfId="24444"/>
    <cellStyle name="常规 3 3 3 4 4 2 2" xfId="24445"/>
    <cellStyle name="常规 3 3 3 4 4 3" xfId="24446"/>
    <cellStyle name="常规 3 3 3 4 5 2" xfId="24447"/>
    <cellStyle name="常规 3 3 3 4 5 3" xfId="24448"/>
    <cellStyle name="常规 3 3 3 5" xfId="24449"/>
    <cellStyle name="常规 3 3 3 5 2 2" xfId="24450"/>
    <cellStyle name="常规 3 3 3 5 2 2 2" xfId="24451"/>
    <cellStyle name="常规 3 3 3 5 3" xfId="24452"/>
    <cellStyle name="常规 3 3 3 5 3 2" xfId="24453"/>
    <cellStyle name="常规 3 3 3 5 4 2" xfId="24454"/>
    <cellStyle name="常规 3 3 3 5 4 3" xfId="24455"/>
    <cellStyle name="常规 3 3 3 5 5" xfId="24456"/>
    <cellStyle name="常规 3 3 3 5 5 2" xfId="24457"/>
    <cellStyle name="常规 3 3 3 5 5 3" xfId="24458"/>
    <cellStyle name="常规 3 3 3 6" xfId="24459"/>
    <cellStyle name="常规 3 3 3 6 3" xfId="24460"/>
    <cellStyle name="常规 3 3 3 7" xfId="24461"/>
    <cellStyle name="常规 3 3 3 7 2" xfId="24462"/>
    <cellStyle name="常规 3 3 3 7 2 2" xfId="24463"/>
    <cellStyle name="常规 3 3 3 7 3" xfId="24464"/>
    <cellStyle name="常规 3 3 4" xfId="24465"/>
    <cellStyle name="常规 3 3 4 2" xfId="24466"/>
    <cellStyle name="常规 3 3 4 2 2" xfId="24467"/>
    <cellStyle name="常规 3 3 4 2 2 2" xfId="24468"/>
    <cellStyle name="常规 3 3 4 2 2 2 2" xfId="24469"/>
    <cellStyle name="计算 2 2 4 4" xfId="24470"/>
    <cellStyle name="常规 3 3 4 2 2 2 2 2" xfId="24471"/>
    <cellStyle name="常规 3 3 4 2 2 2 3" xfId="24472"/>
    <cellStyle name="常规 3 3 4 2 2 3" xfId="24473"/>
    <cellStyle name="常规 3 3 4 2 2 3 2" xfId="24474"/>
    <cellStyle name="常规 3 3 4 2 2 3 2 2" xfId="24475"/>
    <cellStyle name="常规 3 3 4 2 2 3 3" xfId="24476"/>
    <cellStyle name="常规 3 3 4 2 2 4" xfId="24477"/>
    <cellStyle name="常规 3 3 4 2 2 4 2 2" xfId="24478"/>
    <cellStyle name="常规 3 3 4 2 2 4 3" xfId="24479"/>
    <cellStyle name="常规 6 8 3 2 4 2 2" xfId="24480"/>
    <cellStyle name="常规 3 3 4 2 2 5" xfId="24481"/>
    <cellStyle name="常规 5 3 6 2 2 2" xfId="24482"/>
    <cellStyle name="常规 3 3 4 2 2 6" xfId="24483"/>
    <cellStyle name="常规 3 3 4 2 3" xfId="24484"/>
    <cellStyle name="常规 9 2 6" xfId="24485"/>
    <cellStyle name="常规 3 3 4 2 3 2" xfId="24486"/>
    <cellStyle name="常规 6 10 4 4" xfId="24487"/>
    <cellStyle name="常规 9 2 6 2" xfId="24488"/>
    <cellStyle name="常规 3 3 4 2 3 2 2" xfId="24489"/>
    <cellStyle name="常规 6 10 4 4 2" xfId="24490"/>
    <cellStyle name="常规 9 2 6 2 2" xfId="24491"/>
    <cellStyle name="常规 3 3 4 2 3 2 2 2" xfId="24492"/>
    <cellStyle name="常规 6 10 4 5" xfId="24493"/>
    <cellStyle name="常规 9 2 6 3" xfId="24494"/>
    <cellStyle name="常规 3 3 4 2 3 2 3" xfId="24495"/>
    <cellStyle name="常规 9 2 7" xfId="24496"/>
    <cellStyle name="常规 3 3 4 2 3 3" xfId="24497"/>
    <cellStyle name="常规 6 10 5 4" xfId="24498"/>
    <cellStyle name="常规 9 2 7 2" xfId="24499"/>
    <cellStyle name="常规 3 3 4 2 3 3 2" xfId="24500"/>
    <cellStyle name="常规 6 10 5 4 2" xfId="24501"/>
    <cellStyle name="常规 9 2 7 2 2" xfId="24502"/>
    <cellStyle name="常规 3 3 4 2 3 3 2 2" xfId="24503"/>
    <cellStyle name="常规 6 10 5 5" xfId="24504"/>
    <cellStyle name="常规 9 2 7 3" xfId="24505"/>
    <cellStyle name="常规 3 3 4 2 3 3 3" xfId="24506"/>
    <cellStyle name="常规 9 2 8" xfId="24507"/>
    <cellStyle name="常规 3 3 4 2 3 4" xfId="24508"/>
    <cellStyle name="常规 6 10 6 4" xfId="24509"/>
    <cellStyle name="常规 9 2 8 2" xfId="24510"/>
    <cellStyle name="常规 3 3 4 2 3 4 2" xfId="24511"/>
    <cellStyle name="常规 6 10 6 4 2" xfId="24512"/>
    <cellStyle name="常规 9 2 8 2 2" xfId="24513"/>
    <cellStyle name="常规 3 3 4 2 3 4 2 2" xfId="24514"/>
    <cellStyle name="常规 6 10 6 5" xfId="24515"/>
    <cellStyle name="常规 9 2 8 3" xfId="24516"/>
    <cellStyle name="常规 3 3 4 2 3 4 3" xfId="24517"/>
    <cellStyle name="常规 3 3 4 2 4" xfId="24518"/>
    <cellStyle name="常规 9 3 6" xfId="24519"/>
    <cellStyle name="常规 3 3 4 2 4 2" xfId="24520"/>
    <cellStyle name="常规 6 11 4 4" xfId="24521"/>
    <cellStyle name="常规 9 3 6 2" xfId="24522"/>
    <cellStyle name="常规 3 3 4 2 4 2 2" xfId="24523"/>
    <cellStyle name="常规 9 3 7" xfId="24524"/>
    <cellStyle name="常规 3 3 4 2 4 3" xfId="24525"/>
    <cellStyle name="常规 3 3 4 2 5" xfId="24526"/>
    <cellStyle name="常规 9 4 6" xfId="24527"/>
    <cellStyle name="常规 3 3 4 2 5 2" xfId="24528"/>
    <cellStyle name="常规 9 4 7" xfId="24529"/>
    <cellStyle name="常规 3 3 4 2 5 3" xfId="24530"/>
    <cellStyle name="常规 57 4 2 2 2" xfId="24531"/>
    <cellStyle name="常规 3 3 4 2 6" xfId="24532"/>
    <cellStyle name="常规 9 5 6" xfId="24533"/>
    <cellStyle name="常规 3 3 4 2 6 2" xfId="24534"/>
    <cellStyle name="常规 9 5 7" xfId="24535"/>
    <cellStyle name="常规 3 3 4 2 6 3" xfId="24536"/>
    <cellStyle name="常规 6 7 2 2 3 5 2" xfId="24537"/>
    <cellStyle name="常规 3 3 4 2 7" xfId="24538"/>
    <cellStyle name="常规 9 6 6" xfId="24539"/>
    <cellStyle name="常规 3 3 4 2 7 2" xfId="24540"/>
    <cellStyle name="常规 3 3 4 3 2" xfId="24541"/>
    <cellStyle name="常规 3 3 4 3 2 2" xfId="24542"/>
    <cellStyle name="常规 3 3 4 3 2 3" xfId="24543"/>
    <cellStyle name="常规 3 3 4 3 3" xfId="24544"/>
    <cellStyle name="常规 3 3 4 3 3 2" xfId="24545"/>
    <cellStyle name="常规 3 3 4 3 3 3" xfId="24546"/>
    <cellStyle name="常规 3 3 4 3 4" xfId="24547"/>
    <cellStyle name="常规 3 3 4 3 4 2" xfId="24548"/>
    <cellStyle name="常规 3 3 4 3 4 2 2" xfId="24549"/>
    <cellStyle name="常规 3 3 4 3 4 3" xfId="24550"/>
    <cellStyle name="常规 3 3 4 3 5 2" xfId="24551"/>
    <cellStyle name="常规 3 3 4 3 5 3" xfId="24552"/>
    <cellStyle name="常规 6 12 2 2 3" xfId="24553"/>
    <cellStyle name="常规 3 3 4 3 7" xfId="24554"/>
    <cellStyle name="常规 3 3 4 4" xfId="24555"/>
    <cellStyle name="常规 3 3 4 4 2" xfId="24556"/>
    <cellStyle name="常规 3 3 4 4 2 2" xfId="24557"/>
    <cellStyle name="常规 3 3 4 4 3 2" xfId="24558"/>
    <cellStyle name="常规 3 3 4 4 3 2 2" xfId="24559"/>
    <cellStyle name="常规 3 3 4 4 3 3" xfId="24560"/>
    <cellStyle name="常规 3 3 4 4 4" xfId="24561"/>
    <cellStyle name="常规 3 3 4 4 4 2" xfId="24562"/>
    <cellStyle name="常规 3 3 4 4 4 2 2" xfId="24563"/>
    <cellStyle name="常规 3 3 4 4 4 3" xfId="24564"/>
    <cellStyle name="常规 3 3 4 4 5" xfId="24565"/>
    <cellStyle name="常规 3 3 4 4 5 2" xfId="24566"/>
    <cellStyle name="常规 35 2 2 4 3" xfId="24567"/>
    <cellStyle name="常规 40 2 2 4 3" xfId="24568"/>
    <cellStyle name="常规 3 3 4 4 5 2 2" xfId="24569"/>
    <cellStyle name="常规 3 3 4 4 5 3" xfId="24570"/>
    <cellStyle name="常规 6 12 2 3 2" xfId="24571"/>
    <cellStyle name="常规 3 3 4 4 6" xfId="24572"/>
    <cellStyle name="常规 6 12 2 3 2 2" xfId="24573"/>
    <cellStyle name="常规 3 3 4 4 6 2" xfId="24574"/>
    <cellStyle name="常规 6 12 2 3 3" xfId="24575"/>
    <cellStyle name="常规 3 3 4 4 7" xfId="24576"/>
    <cellStyle name="常规 3 3 4 5" xfId="24577"/>
    <cellStyle name="常规 6 10 8 2 2" xfId="24578"/>
    <cellStyle name="常规 3 3 4 5 2" xfId="24579"/>
    <cellStyle name="常规 3 3 4 5 2 2" xfId="24580"/>
    <cellStyle name="常规 3 3 4 5 3" xfId="24581"/>
    <cellStyle name="常规 3 3 4 6" xfId="24582"/>
    <cellStyle name="常规 3 3 4 6 2" xfId="24583"/>
    <cellStyle name="好 2 3 6" xfId="24584"/>
    <cellStyle name="常规 3 3 4 6 2 2" xfId="24585"/>
    <cellStyle name="常规 3 3 4 6 3" xfId="24586"/>
    <cellStyle name="常规 3 3 4 7" xfId="24587"/>
    <cellStyle name="常规 3 3 4 7 2" xfId="24588"/>
    <cellStyle name="好 3 3 6" xfId="24589"/>
    <cellStyle name="常规 3 3 4 7 2 2" xfId="24590"/>
    <cellStyle name="常规 3 3 4 7 3" xfId="24591"/>
    <cellStyle name="常规 37 4 5 2 2" xfId="24592"/>
    <cellStyle name="常规 3 3 5" xfId="24593"/>
    <cellStyle name="常规 3 3 5 2" xfId="24594"/>
    <cellStyle name="常规 3 3 5 2 2" xfId="24595"/>
    <cellStyle name="常规 3 3 5 2 2 2" xfId="24596"/>
    <cellStyle name="常规 6 5 8" xfId="24597"/>
    <cellStyle name="常规 3 3 5 2 2 2 2" xfId="24598"/>
    <cellStyle name="常规 3 3 5 2 2 3" xfId="24599"/>
    <cellStyle name="常规 3 3 5 2 3" xfId="24600"/>
    <cellStyle name="常规 3 3 5 2 3 2" xfId="24601"/>
    <cellStyle name="常规 3 3 5 2 3 2 2" xfId="24602"/>
    <cellStyle name="常规 3 3 5 2 3 3" xfId="24603"/>
    <cellStyle name="常规 57 4 3 2 2" xfId="24604"/>
    <cellStyle name="常规 3 3 5 2 6" xfId="24605"/>
    <cellStyle name="常规 6 7 2 2 4 5 2" xfId="24606"/>
    <cellStyle name="常规 3 3 5 2 7" xfId="24607"/>
    <cellStyle name="常规 3 3 5 3" xfId="24608"/>
    <cellStyle name="常规 3 3 5 3 2" xfId="24609"/>
    <cellStyle name="常规 3 3 5 3 2 2" xfId="24610"/>
    <cellStyle name="常规 3 3 5 3 2 3" xfId="24611"/>
    <cellStyle name="常规 3 3 5 3 3" xfId="24612"/>
    <cellStyle name="常规 3 3 5 3 3 2" xfId="24613"/>
    <cellStyle name="常规 3 3 5 3 3 3" xfId="24614"/>
    <cellStyle name="常规 3 3 5 4" xfId="24615"/>
    <cellStyle name="常规 3 3 5 4 2" xfId="24616"/>
    <cellStyle name="常规 3 3 5 4 2 2" xfId="24617"/>
    <cellStyle name="常规 3 3 5 4 3" xfId="24618"/>
    <cellStyle name="常规 3 9 5 5 2 2" xfId="24619"/>
    <cellStyle name="常规 3 3 5 5" xfId="24620"/>
    <cellStyle name="常规 3 3 5 5 2" xfId="24621"/>
    <cellStyle name="常规 3 3 5 5 2 2" xfId="24622"/>
    <cellStyle name="常规 3 3 5 5 3" xfId="24623"/>
    <cellStyle name="常规 3 3 5 6" xfId="24624"/>
    <cellStyle name="常规 3 3 5 6 2" xfId="24625"/>
    <cellStyle name="常规 3 3 5 6 2 2" xfId="24626"/>
    <cellStyle name="常规 3 3 5 6 3" xfId="24627"/>
    <cellStyle name="常规 3 3 5 7" xfId="24628"/>
    <cellStyle name="常规 3 3 5 7 2" xfId="24629"/>
    <cellStyle name="常规 3 3 6 2" xfId="24630"/>
    <cellStyle name="好 2 4 9" xfId="24631"/>
    <cellStyle name="常规 3 3 6 2 2" xfId="24632"/>
    <cellStyle name="好 2 4 9 2" xfId="24633"/>
    <cellStyle name="常规 3 3 6 2 2 2" xfId="24634"/>
    <cellStyle name="常规 6 6 3 2 4 2 3" xfId="24635"/>
    <cellStyle name="常规 3 3 6 2 3" xfId="24636"/>
    <cellStyle name="常规 3 3 6 3" xfId="24637"/>
    <cellStyle name="常规 3 3 6 3 2" xfId="24638"/>
    <cellStyle name="常规 3 3 6 3 2 2" xfId="24639"/>
    <cellStyle name="常规 3 3 6 3 3" xfId="24640"/>
    <cellStyle name="常规 3 3 6 4" xfId="24641"/>
    <cellStyle name="常规 3 3 6 4 2" xfId="24642"/>
    <cellStyle name="常规 3 3 6 4 2 2" xfId="24643"/>
    <cellStyle name="常规 3 3 6 4 3" xfId="24644"/>
    <cellStyle name="常规 3 9 5 6 2 2" xfId="24645"/>
    <cellStyle name="常规 6 5 2 3 4 3 2 2" xfId="24646"/>
    <cellStyle name="常规 3 3 6 7" xfId="24647"/>
    <cellStyle name="常规 3 3 7 2" xfId="24648"/>
    <cellStyle name="常规 3 3 7 2 2" xfId="24649"/>
    <cellStyle name="常规 3 3 7 2 2 2" xfId="24650"/>
    <cellStyle name="常规 6 6 3 3 4 2 3" xfId="24651"/>
    <cellStyle name="常规 3 3 7 2 3" xfId="24652"/>
    <cellStyle name="常规 3 3 7 3" xfId="24653"/>
    <cellStyle name="常规 3 3 7 3 2" xfId="24654"/>
    <cellStyle name="常规 3 3 7 3 2 2" xfId="24655"/>
    <cellStyle name="常规 3 3 7 3 3" xfId="24656"/>
    <cellStyle name="常规 3 3 7 4" xfId="24657"/>
    <cellStyle name="常规 3 3 7 4 2" xfId="24658"/>
    <cellStyle name="常规 3 3 7 4 2 2" xfId="24659"/>
    <cellStyle name="常规 3 3 7 4 3" xfId="24660"/>
    <cellStyle name="常规 6 2 2 3 2 2 2 3" xfId="24661"/>
    <cellStyle name="常规 3 3 7 5 2 2" xfId="24662"/>
    <cellStyle name="常规 3 3 7 5 3" xfId="24663"/>
    <cellStyle name="常规 3 3 7 6 2" xfId="24664"/>
    <cellStyle name="常规 3 3 8 2" xfId="24665"/>
    <cellStyle name="常规 3 3 8 2 2" xfId="24666"/>
    <cellStyle name="常规 3 3 8 3" xfId="24667"/>
    <cellStyle name="常规 3 3 9" xfId="24668"/>
    <cellStyle name="常规 3 3 9 2" xfId="24669"/>
    <cellStyle name="常规 3 3 9 2 2" xfId="24670"/>
    <cellStyle name="常规 3 3 9 3" xfId="24671"/>
    <cellStyle name="常规 3 4" xfId="24672"/>
    <cellStyle name="常规 37 2 5 3" xfId="24673"/>
    <cellStyle name="常规 42 2 5 3" xfId="24674"/>
    <cellStyle name="常规 3 4 10" xfId="24675"/>
    <cellStyle name="常规 3 4 10 2" xfId="24676"/>
    <cellStyle name="常规 3 4 11" xfId="24677"/>
    <cellStyle name="常规 3 4 2" xfId="24678"/>
    <cellStyle name="常规 4 2 2 3 2 3 3" xfId="24679"/>
    <cellStyle name="常规 3 4 2 2" xfId="24680"/>
    <cellStyle name="常规 4 2 2 3 2 3 3 2" xfId="24681"/>
    <cellStyle name="常规 3 4 2 2 2" xfId="24682"/>
    <cellStyle name="常规 6 4 2 2 3 2 4" xfId="24683"/>
    <cellStyle name="常规 4 2 2 3 2 3 3 2 2" xfId="24684"/>
    <cellStyle name="常规 3 4 2 2 2 2" xfId="24685"/>
    <cellStyle name="常规 6 4 2 2 3 2 5" xfId="24686"/>
    <cellStyle name="常规 3 4 2 2 2 3" xfId="24687"/>
    <cellStyle name="常规 6 6 2 4 3 2 2" xfId="24688"/>
    <cellStyle name="常规 6 4 2 2 3 2 6" xfId="24689"/>
    <cellStyle name="常规 3 4 2 2 2 4" xfId="24690"/>
    <cellStyle name="常规 7 2 2 2 7" xfId="24691"/>
    <cellStyle name="常规 3 4 2 2 2 4 3" xfId="24692"/>
    <cellStyle name="常规 7 2 3 4 2 3 4 3" xfId="24693"/>
    <cellStyle name="常规 3 4 2 2 2 7" xfId="24694"/>
    <cellStyle name="常规 4 2 2 3 2 3 3 3" xfId="24695"/>
    <cellStyle name="常规 3 4 2 2 3" xfId="24696"/>
    <cellStyle name="常规 6 4 2 2 3 3 4" xfId="24697"/>
    <cellStyle name="常规 3 4 2 2 3 2" xfId="24698"/>
    <cellStyle name="常规 6 4 2 2 3 3 4 2" xfId="24699"/>
    <cellStyle name="常规 3 4 2 2 3 2 2" xfId="24700"/>
    <cellStyle name="常规 3 4 2 2 3 2 3" xfId="24701"/>
    <cellStyle name="常规 6 4 2 2 3 3 5" xfId="24702"/>
    <cellStyle name="常规 3 4 2 2 3 3" xfId="24703"/>
    <cellStyle name="常规 3 4 2 2 3 3 2" xfId="24704"/>
    <cellStyle name="常规 3 4 2 2 3 3 2 2" xfId="24705"/>
    <cellStyle name="常规 3 4 2 2 3 3 3" xfId="24706"/>
    <cellStyle name="常规 6 6 2 4 3 3 2" xfId="24707"/>
    <cellStyle name="常规 3 4 2 2 3 4" xfId="24708"/>
    <cellStyle name="常规 7 2 3 2 6" xfId="24709"/>
    <cellStyle name="常规 6 6 2 4 3 3 2 2" xfId="24710"/>
    <cellStyle name="常规 3 4 2 2 3 4 2" xfId="24711"/>
    <cellStyle name="常规 7 2 3 2 6 2" xfId="24712"/>
    <cellStyle name="常规 3 4 2 2 3 4 2 2" xfId="24713"/>
    <cellStyle name="常规 7 2 3 2 7" xfId="24714"/>
    <cellStyle name="常规 3 4 2 2 3 4 3" xfId="24715"/>
    <cellStyle name="常规 7 2 3 3 6" xfId="24716"/>
    <cellStyle name="常规 3 4 2 2 3 5 2" xfId="24717"/>
    <cellStyle name="常规 3 4 2 2 4" xfId="24718"/>
    <cellStyle name="常规 3 4 2 2 4 2" xfId="24719"/>
    <cellStyle name="常规 3 4 2 2 4 2 2" xfId="24720"/>
    <cellStyle name="常规 3 4 2 2 4 3" xfId="24721"/>
    <cellStyle name="常规 3 4 2 2 5" xfId="24722"/>
    <cellStyle name="常规 3 4 2 2 5 2" xfId="24723"/>
    <cellStyle name="常规 3 4 2 2 5 2 2" xfId="24724"/>
    <cellStyle name="常规 3 4 2 2 5 3" xfId="24725"/>
    <cellStyle name="常规 3 4 2 2 6" xfId="24726"/>
    <cellStyle name="常规 3 4 2 2 6 2" xfId="24727"/>
    <cellStyle name="常规 3 4 2 2 6 2 2" xfId="24728"/>
    <cellStyle name="常规 3 4 2 2 6 3" xfId="24729"/>
    <cellStyle name="常规 3 4 2 2 7" xfId="24730"/>
    <cellStyle name="常规 3 4 2 2 7 2" xfId="24731"/>
    <cellStyle name="常规 4 2 2 3 2 3 4" xfId="24732"/>
    <cellStyle name="常规 3 4 2 3" xfId="24733"/>
    <cellStyle name="常规 3 4 2 3 2 3" xfId="24734"/>
    <cellStyle name="常规 3 4 2 3 3 2" xfId="24735"/>
    <cellStyle name="常规 3 4 2 3 3 2 2" xfId="24736"/>
    <cellStyle name="常规 3 4 2 3 3 3" xfId="24737"/>
    <cellStyle name="常规 3 4 2 3 4" xfId="24738"/>
    <cellStyle name="常规 3 4 2 3 4 2 2" xfId="24739"/>
    <cellStyle name="常规 3 4 2 3 4 3" xfId="24740"/>
    <cellStyle name="常规 3 4 2 3 5" xfId="24741"/>
    <cellStyle name="常规 3 4 2 3 5 2" xfId="24742"/>
    <cellStyle name="常规 3 4 2 3 5 2 2" xfId="24743"/>
    <cellStyle name="常规 3 4 2 3 5 3" xfId="24744"/>
    <cellStyle name="常规 3 4 2 3 6 2" xfId="24745"/>
    <cellStyle name="常规 3 4 2 3 7" xfId="24746"/>
    <cellStyle name="常规 4 2 2 3 2 3 5" xfId="24747"/>
    <cellStyle name="常规 3 4 2 4" xfId="24748"/>
    <cellStyle name="常规 3 4 2 4 2 2" xfId="24749"/>
    <cellStyle name="常规 3 4 2 4 3 2" xfId="24750"/>
    <cellStyle name="常规 3 4 2 4 4" xfId="24751"/>
    <cellStyle name="常规 3 4 2 4 4 2" xfId="24752"/>
    <cellStyle name="常规 3 4 2 4 4 3" xfId="24753"/>
    <cellStyle name="常规 3 4 2 4 5" xfId="24754"/>
    <cellStyle name="常规 3 4 2 4 5 2" xfId="24755"/>
    <cellStyle name="常规 6 2 2 3 6 3" xfId="24756"/>
    <cellStyle name="常规 3 4 2 4 5 2 2" xfId="24757"/>
    <cellStyle name="常规 3 4 2 4 5 3" xfId="24758"/>
    <cellStyle name="常规 3 4 2 4 6" xfId="24759"/>
    <cellStyle name="常规 3 4 2 4 6 2" xfId="24760"/>
    <cellStyle name="常规 3 4 2 4 7" xfId="24761"/>
    <cellStyle name="常规 4 2 2 3 2 3 6" xfId="24762"/>
    <cellStyle name="常规 3 4 2 5" xfId="24763"/>
    <cellStyle name="常规 3 4 2 5 2 2" xfId="24764"/>
    <cellStyle name="常规 3 4 2 5 3" xfId="24765"/>
    <cellStyle name="常规 3 4 2 6" xfId="24766"/>
    <cellStyle name="常规 3 4 2 6 2 2" xfId="24767"/>
    <cellStyle name="常规 3 4 2 6 3" xfId="24768"/>
    <cellStyle name="常规 3 4 2 7" xfId="24769"/>
    <cellStyle name="常规 3 4 2 7 2" xfId="24770"/>
    <cellStyle name="常规 3 4 2 7 2 2" xfId="24771"/>
    <cellStyle name="常规 3 4 2 7 3" xfId="24772"/>
    <cellStyle name="常规 7 2 2 2 2 2" xfId="24773"/>
    <cellStyle name="常规 3 4 2 8" xfId="24774"/>
    <cellStyle name="常规 7 2 2 2 2 2 2" xfId="24775"/>
    <cellStyle name="常规 3 4 3 4 2 3" xfId="24776"/>
    <cellStyle name="常规 3 4 2 8 2" xfId="24777"/>
    <cellStyle name="常规 7 2 2 2 2 3" xfId="24778"/>
    <cellStyle name="常规 3 4 2 9" xfId="24779"/>
    <cellStyle name="常规 3 4 3" xfId="24780"/>
    <cellStyle name="常规 4 2 2 3 2 4 3" xfId="24781"/>
    <cellStyle name="链接单元格 2 2 5" xfId="24782"/>
    <cellStyle name="常规 3 4 3 2" xfId="24783"/>
    <cellStyle name="链接单元格 2 2 5 2 2" xfId="24784"/>
    <cellStyle name="常规 3 4 3 2 2 2" xfId="24785"/>
    <cellStyle name="常规 3 4 3 2 2 2 3" xfId="24786"/>
    <cellStyle name="常规 3 4 3 2 2 3" xfId="24787"/>
    <cellStyle name="常规 3 4 3 2 2 3 2" xfId="24788"/>
    <cellStyle name="常规 3 4 3 2 2 3 2 2" xfId="24789"/>
    <cellStyle name="常规 3 4 3 2 2 3 3" xfId="24790"/>
    <cellStyle name="常规 3 4 3 2 2 4 2" xfId="24791"/>
    <cellStyle name="常规 3 4 3 2 2 4 2 2" xfId="24792"/>
    <cellStyle name="常规 3 4 3 2 2 4 3" xfId="24793"/>
    <cellStyle name="常规 3 4 3 2 2 5 2" xfId="24794"/>
    <cellStyle name="常规 3 4 3 2 2 5 2 2" xfId="24795"/>
    <cellStyle name="常规 3 4 3 2 2 5 3" xfId="24796"/>
    <cellStyle name="常规 3 4 3 2 2 6 2" xfId="24797"/>
    <cellStyle name="常规 3 4 3 2 2 7" xfId="24798"/>
    <cellStyle name="链接单元格 2 2 5 3" xfId="24799"/>
    <cellStyle name="常规 3 4 3 2 3" xfId="24800"/>
    <cellStyle name="常规 3 4 3 2 3 2" xfId="24801"/>
    <cellStyle name="常规 3 4 3 2 3 2 2" xfId="24802"/>
    <cellStyle name="常规 3 4 3 2 3 2 3" xfId="24803"/>
    <cellStyle name="常规 3 4 3 2 3 3" xfId="24804"/>
    <cellStyle name="常规 3 4 3 2 3 3 2" xfId="24805"/>
    <cellStyle name="常规 3 4 3 2 3 3 2 2" xfId="24806"/>
    <cellStyle name="常规 3 4 3 2 3 3 3" xfId="24807"/>
    <cellStyle name="常规 3 4 3 2 3 4" xfId="24808"/>
    <cellStyle name="常规 6 8 2 2 3" xfId="24809"/>
    <cellStyle name="常规 3 4 3 2 3 4 2" xfId="24810"/>
    <cellStyle name="常规 6 8 2 2 3 2" xfId="24811"/>
    <cellStyle name="常规 3 4 3 2 3 4 2 2" xfId="24812"/>
    <cellStyle name="常规 6 8 2 2 4" xfId="24813"/>
    <cellStyle name="常规 3 4 3 2 3 4 3" xfId="24814"/>
    <cellStyle name="常规 3 4 3 2 3 5" xfId="24815"/>
    <cellStyle name="常规 4 2 2 2 2" xfId="24816"/>
    <cellStyle name="常规 6 8 2 3 3" xfId="24817"/>
    <cellStyle name="常规 3 4 3 2 3 5 2" xfId="24818"/>
    <cellStyle name="常规 4 2 2 2 2 2" xfId="24819"/>
    <cellStyle name="常规 3 4 3 2 3 6" xfId="24820"/>
    <cellStyle name="常规 4 2 2 2 3" xfId="24821"/>
    <cellStyle name="常规 3 4 3 2 4" xfId="24822"/>
    <cellStyle name="常规 3 4 3 2 4 2" xfId="24823"/>
    <cellStyle name="常规 3 4 3 2 4 2 2" xfId="24824"/>
    <cellStyle name="常规 3 4 3 2 4 3" xfId="24825"/>
    <cellStyle name="常规 3 4 3 2 5" xfId="24826"/>
    <cellStyle name="常规 3 4 3 2 5 2" xfId="24827"/>
    <cellStyle name="常规 46 2 6 3" xfId="24828"/>
    <cellStyle name="常规 51 2 6 3" xfId="24829"/>
    <cellStyle name="常规 3 4 3 2 5 2 2" xfId="24830"/>
    <cellStyle name="常规 3 4 3 2 5 3" xfId="24831"/>
    <cellStyle name="常规 3 4 3 2 6" xfId="24832"/>
    <cellStyle name="常规 3 4 3 2 6 2" xfId="24833"/>
    <cellStyle name="常规 3 4 3 2 6 2 2" xfId="24834"/>
    <cellStyle name="常规 3 4 3 2 6 3" xfId="24835"/>
    <cellStyle name="常规 3 4 3 2 7" xfId="24836"/>
    <cellStyle name="常规 3 4 3 2 7 2" xfId="24837"/>
    <cellStyle name="常规 5 3 3 4 2 2 2" xfId="24838"/>
    <cellStyle name="链接单元格 2 2 6" xfId="24839"/>
    <cellStyle name="常规 3 4 3 3" xfId="24840"/>
    <cellStyle name="常规 3 4 3 3 3 2" xfId="24841"/>
    <cellStyle name="常规 3 4 3 3 3 2 2" xfId="24842"/>
    <cellStyle name="常规 3 4 3 3 3 3" xfId="24843"/>
    <cellStyle name="常规 3 4 3 3 4" xfId="24844"/>
    <cellStyle name="常规 3 4 3 3 4 2" xfId="24845"/>
    <cellStyle name="常规 3 4 3 3 4 2 2" xfId="24846"/>
    <cellStyle name="常规 3 4 3 3 4 3" xfId="24847"/>
    <cellStyle name="常规 3 4 3 3 5" xfId="24848"/>
    <cellStyle name="常规 3 4 3 3 5 2" xfId="24849"/>
    <cellStyle name="常规 3 4 3 3 5 3" xfId="24850"/>
    <cellStyle name="常规 3 4 3 3 6 2" xfId="24851"/>
    <cellStyle name="常规 3 4 3 3 7" xfId="24852"/>
    <cellStyle name="链接单元格 2 2 7" xfId="24853"/>
    <cellStyle name="常规 3 4 3 4" xfId="24854"/>
    <cellStyle name="链接单元格 2 2 7 2 2" xfId="24855"/>
    <cellStyle name="常规 3 4 3 4 2 2" xfId="24856"/>
    <cellStyle name="常规 3 4 3 4 3 2" xfId="24857"/>
    <cellStyle name="常规 3 4 3 4 3 2 2" xfId="24858"/>
    <cellStyle name="常规 7 2 2 2 2 3 2" xfId="24859"/>
    <cellStyle name="常规 3 4 3 4 3 3" xfId="24860"/>
    <cellStyle name="常规 3 4 3 4 4" xfId="24861"/>
    <cellStyle name="常规 3 4 3 4 4 2" xfId="24862"/>
    <cellStyle name="常规 6 3 2 2 6 3" xfId="24863"/>
    <cellStyle name="常规 3 4 3 4 4 2 2" xfId="24864"/>
    <cellStyle name="常规 7 2 2 2 2 4 2" xfId="24865"/>
    <cellStyle name="常规 3 4 3 4 4 3" xfId="24866"/>
    <cellStyle name="常规 3 4 3 4 5" xfId="24867"/>
    <cellStyle name="常规 3 4 3 4 5 2" xfId="24868"/>
    <cellStyle name="常规 6 3 2 3 6 3" xfId="24869"/>
    <cellStyle name="常规 48 2 6 3" xfId="24870"/>
    <cellStyle name="常规 53 2 6 3" xfId="24871"/>
    <cellStyle name="常规 3 4 3 4 5 2 2" xfId="24872"/>
    <cellStyle name="常规 7 2 2 2 2 5 2" xfId="24873"/>
    <cellStyle name="常规 3 4 3 4 5 3" xfId="24874"/>
    <cellStyle name="常规 3 4 3 4 6" xfId="24875"/>
    <cellStyle name="常规 3 4 3 4 6 2" xfId="24876"/>
    <cellStyle name="常规 3 4 3 4 7" xfId="24877"/>
    <cellStyle name="链接单元格 2 2 8" xfId="24878"/>
    <cellStyle name="常规 3 4 3 5" xfId="24879"/>
    <cellStyle name="链接单元格 2 2 8 3" xfId="24880"/>
    <cellStyle name="常规 3 4 3 5 3" xfId="24881"/>
    <cellStyle name="链接单元格 2 2 9" xfId="24882"/>
    <cellStyle name="常规 3 4 3 6" xfId="24883"/>
    <cellStyle name="常规 3 4 3 6 2 2" xfId="24884"/>
    <cellStyle name="常规 3 4 3 6 3" xfId="24885"/>
    <cellStyle name="常规 3 4 3 7" xfId="24886"/>
    <cellStyle name="常规 3 4 3 7 2" xfId="24887"/>
    <cellStyle name="常规 3 4 3 7 2 2" xfId="24888"/>
    <cellStyle name="常规 3 4 3 7 3" xfId="24889"/>
    <cellStyle name="常规 3 4 4" xfId="24890"/>
    <cellStyle name="常规 4 2 2 3 2 5 3" xfId="24891"/>
    <cellStyle name="链接单元格 2 3 5" xfId="24892"/>
    <cellStyle name="常规 3 4 4 2" xfId="24893"/>
    <cellStyle name="常规 3 4 4 2 2 2" xfId="24894"/>
    <cellStyle name="常规 3 4 4 2 2 2 2" xfId="24895"/>
    <cellStyle name="常规 3 4 4 2 2 3" xfId="24896"/>
    <cellStyle name="常规 3 4 4 2 3" xfId="24897"/>
    <cellStyle name="常规 3 4 4 2 3 2" xfId="24898"/>
    <cellStyle name="常规 3 4 4 2 3 2 2" xfId="24899"/>
    <cellStyle name="常规 3 4 4 2 3 3" xfId="24900"/>
    <cellStyle name="常规 3 4 4 2 4" xfId="24901"/>
    <cellStyle name="常规 3 4 4 2 4 2" xfId="24902"/>
    <cellStyle name="解释性文本 2 2 4 3 3" xfId="24903"/>
    <cellStyle name="常规 6 10 2 2 6" xfId="24904"/>
    <cellStyle name="常规 3 4 4 2 4 2 2" xfId="24905"/>
    <cellStyle name="常规 3 4 4 2 4 3" xfId="24906"/>
    <cellStyle name="常规 3 4 4 2 5" xfId="24907"/>
    <cellStyle name="常规 3 4 4 2 5 2" xfId="24908"/>
    <cellStyle name="强调文字颜色 2 3" xfId="24909"/>
    <cellStyle name="常规 6 10 3 2 6" xfId="24910"/>
    <cellStyle name="常规 3 4 4 2 5 2 2" xfId="24911"/>
    <cellStyle name="常规 3 4 4 2 5 3" xfId="24912"/>
    <cellStyle name="常规 3 4 4 2 6" xfId="24913"/>
    <cellStyle name="常规 3 4 4 2 6 2" xfId="24914"/>
    <cellStyle name="常规 3 4 4 2 7" xfId="24915"/>
    <cellStyle name="链接单元格 2 3 6" xfId="24916"/>
    <cellStyle name="常规 3 4 4 3" xfId="24917"/>
    <cellStyle name="常规 3 4 4 3 2 3" xfId="24918"/>
    <cellStyle name="常规 3 4 4 3 3 2" xfId="24919"/>
    <cellStyle name="常规 3 4 4 3 3 3" xfId="24920"/>
    <cellStyle name="常规 3 4 4 3 4" xfId="24921"/>
    <cellStyle name="常规 3 4 4 3 4 2" xfId="24922"/>
    <cellStyle name="常规 6 13 8" xfId="24923"/>
    <cellStyle name="常规 3 4 4 3 4 2 2" xfId="24924"/>
    <cellStyle name="常规 3 4 4 3 4 3" xfId="24925"/>
    <cellStyle name="常规 3 4 4 3 5" xfId="24926"/>
    <cellStyle name="常规 3 4 4 3 5 2" xfId="24927"/>
    <cellStyle name="常规 3 4 4 4" xfId="24928"/>
    <cellStyle name="常规 3 4 4 4 2 2" xfId="24929"/>
    <cellStyle name="常规 3 4 4 4 3" xfId="24930"/>
    <cellStyle name="常规 3 4 4 5" xfId="24931"/>
    <cellStyle name="常规 6 10 9 2 2" xfId="24932"/>
    <cellStyle name="常规 3 4 4 5 2 2" xfId="24933"/>
    <cellStyle name="常规 3 4 4 5 3" xfId="24934"/>
    <cellStyle name="常规 3 4 4 6" xfId="24935"/>
    <cellStyle name="常规 3 4 4 6 2" xfId="24936"/>
    <cellStyle name="常规 3 4 4 6 2 2" xfId="24937"/>
    <cellStyle name="常规 3 4 4 6 3" xfId="24938"/>
    <cellStyle name="常规 3 4 4 7" xfId="24939"/>
    <cellStyle name="常规 3 4 4 7 2" xfId="24940"/>
    <cellStyle name="常规 3 4 5" xfId="24941"/>
    <cellStyle name="常规 3 4 6" xfId="24942"/>
    <cellStyle name="常规 3 4 7" xfId="24943"/>
    <cellStyle name="常规 3 4 8" xfId="24944"/>
    <cellStyle name="常规 3 4 9" xfId="24945"/>
    <cellStyle name="常规 6 10 4 3 4 2" xfId="24946"/>
    <cellStyle name="常规 3 5" xfId="24947"/>
    <cellStyle name="常规 3 5 2" xfId="24948"/>
    <cellStyle name="常规 4 2 2 3 3 3 3" xfId="24949"/>
    <cellStyle name="常规 3 5 2 2" xfId="24950"/>
    <cellStyle name="常规 3 5 2 2 2" xfId="24951"/>
    <cellStyle name="常规 3 5 2 2 2 2" xfId="24952"/>
    <cellStyle name="常规 3 5 2 2 2 2 2" xfId="24953"/>
    <cellStyle name="常规 3 5 2 2 2 3" xfId="24954"/>
    <cellStyle name="常规 3 5 2 2 3" xfId="24955"/>
    <cellStyle name="常规 3 5 2 2 3 2" xfId="24956"/>
    <cellStyle name="常规 3 5 2 2 3 2 2" xfId="24957"/>
    <cellStyle name="常规 3 5 2 2 3 3" xfId="24958"/>
    <cellStyle name="常规 3 5 2 2 4" xfId="24959"/>
    <cellStyle name="常规 3 5 2 2 4 2" xfId="24960"/>
    <cellStyle name="常规 3 5 2 2 4 2 2" xfId="24961"/>
    <cellStyle name="常规 3 5 2 2 4 3" xfId="24962"/>
    <cellStyle name="常规 3 5 2 2 5" xfId="24963"/>
    <cellStyle name="常规 3 5 2 2 5 2" xfId="24964"/>
    <cellStyle name="常规 3 5 2 2 5 2 2" xfId="24965"/>
    <cellStyle name="常规 3 5 2 2 5 3" xfId="24966"/>
    <cellStyle name="常规 3 5 2 2 6" xfId="24967"/>
    <cellStyle name="常规 3 5 2 2 6 2" xfId="24968"/>
    <cellStyle name="常规 6 6 4 2 2 3 2 2" xfId="24969"/>
    <cellStyle name="常规 3 5 2 2 7" xfId="24970"/>
    <cellStyle name="常规 3 5 2 3" xfId="24971"/>
    <cellStyle name="常规 3 5 2 3 2 2" xfId="24972"/>
    <cellStyle name="常规 3 5 2 3 2 3" xfId="24973"/>
    <cellStyle name="常规 3 5 2 3 3 2" xfId="24974"/>
    <cellStyle name="常规 3 5 2 3 3 3" xfId="24975"/>
    <cellStyle name="常规 3 5 2 3 4" xfId="24976"/>
    <cellStyle name="常规 3 5 2 3 4 2" xfId="24977"/>
    <cellStyle name="常规 3 5 2 3 4 2 2" xfId="24978"/>
    <cellStyle name="常规 3 5 2 3 4 3" xfId="24979"/>
    <cellStyle name="常规 3 5 2 3 5" xfId="24980"/>
    <cellStyle name="常规 3 5 2 3 5 2" xfId="24981"/>
    <cellStyle name="常规 3 5 2 4" xfId="24982"/>
    <cellStyle name="常规 3 5 2 4 2 2" xfId="24983"/>
    <cellStyle name="常规 3 5 2 4 3" xfId="24984"/>
    <cellStyle name="常规 3 5 2 5" xfId="24985"/>
    <cellStyle name="常规 3 5 2 5 2 2" xfId="24986"/>
    <cellStyle name="常规 3 5 2 5 3" xfId="24987"/>
    <cellStyle name="常规 3 5 2 6" xfId="24988"/>
    <cellStyle name="常规 3 5 2 6 2 2" xfId="24989"/>
    <cellStyle name="常规 3 5 2 6 3" xfId="24990"/>
    <cellStyle name="常规 3 5 2 7" xfId="24991"/>
    <cellStyle name="常规 3 5 2 7 2" xfId="24992"/>
    <cellStyle name="常规 7 2 2 3 2 2" xfId="24993"/>
    <cellStyle name="常规 3 5 2 8" xfId="24994"/>
    <cellStyle name="常规 3 5 3" xfId="24995"/>
    <cellStyle name="常规 4 2 2 3 3 4 3" xfId="24996"/>
    <cellStyle name="常规 3 5 3 2" xfId="24997"/>
    <cellStyle name="常规 3 5 3 2 2" xfId="24998"/>
    <cellStyle name="常规 3 5 3 2 2 2" xfId="24999"/>
    <cellStyle name="常规 6 5 2 2 2 5 2" xfId="25000"/>
    <cellStyle name="常规 3 5 3 2 3" xfId="25001"/>
    <cellStyle name="常规 5 3 3 4 3 2 2" xfId="25002"/>
    <cellStyle name="常规 3 5 3 3" xfId="25003"/>
    <cellStyle name="常规 3 5 3 3 2 2" xfId="25004"/>
    <cellStyle name="常规 3 5 3 4" xfId="25005"/>
    <cellStyle name="常规 3 5 3 4 2 2" xfId="25006"/>
    <cellStyle name="常规 6 5 2 2 2 7 2" xfId="25007"/>
    <cellStyle name="常规 3 5 3 4 3" xfId="25008"/>
    <cellStyle name="常规 3 5 3 5" xfId="25009"/>
    <cellStyle name="常规 3 5 3 5 2 2" xfId="25010"/>
    <cellStyle name="常规 6 5 2 2 2 8 2" xfId="25011"/>
    <cellStyle name="常规 3 5 3 5 3" xfId="25012"/>
    <cellStyle name="常规 3 5 3 6" xfId="25013"/>
    <cellStyle name="常规 3 5 3 7" xfId="25014"/>
    <cellStyle name="常规 3 5 4" xfId="25015"/>
    <cellStyle name="常规 4 2 2 3 3 5 3" xfId="25016"/>
    <cellStyle name="常规 3 5 4 2" xfId="25017"/>
    <cellStyle name="常规 3 5 4 2 2" xfId="25018"/>
    <cellStyle name="常规 3 5 4 2 2 2" xfId="25019"/>
    <cellStyle name="常规 6 5 2 2 3 5 2" xfId="25020"/>
    <cellStyle name="常规 3 5 4 2 3" xfId="25021"/>
    <cellStyle name="常规 3 5 4 3" xfId="25022"/>
    <cellStyle name="常规 30 5 2 3" xfId="25023"/>
    <cellStyle name="常规 3 5 4 3 2" xfId="25024"/>
    <cellStyle name="常规 3 5 4 3 2 2" xfId="25025"/>
    <cellStyle name="常规 6 5 2 2 3 6 2" xfId="25026"/>
    <cellStyle name="常规 3 5 4 3 3" xfId="25027"/>
    <cellStyle name="常规 3 5 4 4" xfId="25028"/>
    <cellStyle name="常规 3 5 4 4 2" xfId="25029"/>
    <cellStyle name="常规 3 5 4 4 2 2" xfId="25030"/>
    <cellStyle name="常规 6 5 2 2 3 7 2" xfId="25031"/>
    <cellStyle name="常规 3 5 4 4 3" xfId="25032"/>
    <cellStyle name="常规 3 5 4 5" xfId="25033"/>
    <cellStyle name="常规 3 5 4 5 2" xfId="25034"/>
    <cellStyle name="常规 3 5 4 5 2 2" xfId="25035"/>
    <cellStyle name="常规 3 5 4 5 3" xfId="25036"/>
    <cellStyle name="常规 3 5 4 6" xfId="25037"/>
    <cellStyle name="常规 3 5 4 6 2" xfId="25038"/>
    <cellStyle name="常规 3 5 4 7" xfId="25039"/>
    <cellStyle name="常规 3 5 5" xfId="25040"/>
    <cellStyle name="常规 3 5 6" xfId="25041"/>
    <cellStyle name="常规 3 5 7" xfId="25042"/>
    <cellStyle name="常规 3 5 8" xfId="25043"/>
    <cellStyle name="常规 3 5 9" xfId="25044"/>
    <cellStyle name="常规 3 6" xfId="25045"/>
    <cellStyle name="常规 3 6 10 2" xfId="25046"/>
    <cellStyle name="常规 7 2 6 2 2" xfId="25047"/>
    <cellStyle name="常规 3 6 11" xfId="25048"/>
    <cellStyle name="常规 5 2 4 2 2 6" xfId="25049"/>
    <cellStyle name="常规 7 2 6 2 2 2" xfId="25050"/>
    <cellStyle name="常规 3 6 11 2" xfId="25051"/>
    <cellStyle name="常规 7 2 6 2 3" xfId="25052"/>
    <cellStyle name="常规 3 6 12" xfId="25053"/>
    <cellStyle name="常规 6 6 2 2 2 2 2 5" xfId="25054"/>
    <cellStyle name="常规 3 6 2" xfId="25055"/>
    <cellStyle name="常规 4 2 2 3 4 3 3" xfId="25056"/>
    <cellStyle name="常规 6 6 2 2 2 2 2 5 2" xfId="25057"/>
    <cellStyle name="常规 3 6 2 2" xfId="25058"/>
    <cellStyle name="常规 3 6 2 2 2" xfId="25059"/>
    <cellStyle name="常规 3 6 2 2 2 2" xfId="25060"/>
    <cellStyle name="常规 3 6 2 2 2 3" xfId="25061"/>
    <cellStyle name="常规 3 6 2 2 3" xfId="25062"/>
    <cellStyle name="常规 3 6 2 2 3 2" xfId="25063"/>
    <cellStyle name="常规 3 6 2 2 3 2 2" xfId="25064"/>
    <cellStyle name="常规 3 6 2 2 3 3" xfId="25065"/>
    <cellStyle name="常规 3 6 2 2 4" xfId="25066"/>
    <cellStyle name="常规 3 6 2 2 4 2" xfId="25067"/>
    <cellStyle name="常规 3 6 2 2 4 2 2" xfId="25068"/>
    <cellStyle name="常规 3 6 2 2 4 3" xfId="25069"/>
    <cellStyle name="常规 3 6 2 2 5" xfId="25070"/>
    <cellStyle name="常规 3 6 2 2 5 2" xfId="25071"/>
    <cellStyle name="常规 3 6 2 2 5 2 2" xfId="25072"/>
    <cellStyle name="常规 3 6 2 2 5 3" xfId="25073"/>
    <cellStyle name="常规 3 6 2 2 6" xfId="25074"/>
    <cellStyle name="常规 3 6 2 2 6 2" xfId="25075"/>
    <cellStyle name="常规 6 6 4 2 3 3 2 2" xfId="25076"/>
    <cellStyle name="常规 3 6 2 2 7" xfId="25077"/>
    <cellStyle name="常规 3 6 2 3 2 2" xfId="25078"/>
    <cellStyle name="常规 3 6 2 3 2 3" xfId="25079"/>
    <cellStyle name="常规 3 6 2 3 3" xfId="25080"/>
    <cellStyle name="常规 3 6 2 3 3 2" xfId="25081"/>
    <cellStyle name="常规 3 6 2 3 3 2 2" xfId="25082"/>
    <cellStyle name="常规 3 6 2 3 3 3" xfId="25083"/>
    <cellStyle name="常规 3 6 2 3 4" xfId="25084"/>
    <cellStyle name="常规 3 6 2 3 4 2" xfId="25085"/>
    <cellStyle name="常规 3 6 2 3 4 2 2" xfId="25086"/>
    <cellStyle name="常规 3 6 2 3 4 3" xfId="25087"/>
    <cellStyle name="常规 3 6 2 3 5" xfId="25088"/>
    <cellStyle name="常规 3 6 2 3 5 2" xfId="25089"/>
    <cellStyle name="常规 3 6 2 3 5 2 2" xfId="25090"/>
    <cellStyle name="常规 3 6 2 3 5 3" xfId="25091"/>
    <cellStyle name="常规 3 6 2 3 6" xfId="25092"/>
    <cellStyle name="常规 3 6 2 3 6 2" xfId="25093"/>
    <cellStyle name="常规 3 6 2 3 6 2 2" xfId="25094"/>
    <cellStyle name="常规 3 6 2 3 6 3" xfId="25095"/>
    <cellStyle name="常规 3 6 2 4 2 2" xfId="25096"/>
    <cellStyle name="常规 5 3 2 8 2" xfId="25097"/>
    <cellStyle name="常规 3 6 2 4 2 3" xfId="25098"/>
    <cellStyle name="常规 3 6 2 4 3" xfId="25099"/>
    <cellStyle name="常规 3 6 2 4 3 2" xfId="25100"/>
    <cellStyle name="常规 3 6 2 4 3 2 2" xfId="25101"/>
    <cellStyle name="常规 3 6 2 4 3 3" xfId="25102"/>
    <cellStyle name="常规 3 6 2 4 4" xfId="25103"/>
    <cellStyle name="常规 3 6 2 4 4 2 2" xfId="25104"/>
    <cellStyle name="常规 3 6 2 4 4 3" xfId="25105"/>
    <cellStyle name="常规 3 6 2 4 5" xfId="25106"/>
    <cellStyle name="常规 3 6 2 4 5 2" xfId="25107"/>
    <cellStyle name="常规 3 6 2 4 6" xfId="25108"/>
    <cellStyle name="常规 3 6 2 5" xfId="25109"/>
    <cellStyle name="常规 3 6 2 5 2 2" xfId="25110"/>
    <cellStyle name="常规 3 6 2 5 3" xfId="25111"/>
    <cellStyle name="常规 3 6 2 6 2 2" xfId="25112"/>
    <cellStyle name="常规 3 6 2 6 3" xfId="25113"/>
    <cellStyle name="常规 3 6 2 7" xfId="25114"/>
    <cellStyle name="常规 3 6 2 7 2" xfId="25115"/>
    <cellStyle name="常规 3 6 2 7 2 2" xfId="25116"/>
    <cellStyle name="常规 3 6 2 7 3" xfId="25117"/>
    <cellStyle name="常规 7 2 2 4 2 2" xfId="25118"/>
    <cellStyle name="常规 3 6 2 8" xfId="25119"/>
    <cellStyle name="常规 7 2 2 4 2 2 2" xfId="25120"/>
    <cellStyle name="常规 3 6 2 8 2" xfId="25121"/>
    <cellStyle name="常规 7 2 2 4 2 2 2 2" xfId="25122"/>
    <cellStyle name="常规 3 6 2 8 2 2" xfId="25123"/>
    <cellStyle name="常规 7 2 2 4 2 3" xfId="25124"/>
    <cellStyle name="常规 3 6 2 9" xfId="25125"/>
    <cellStyle name="常规 7 2 2 4 2 3 2" xfId="25126"/>
    <cellStyle name="常规 3 6 2 9 2" xfId="25127"/>
    <cellStyle name="常规 6 6 2 2 2 2 2 6" xfId="25128"/>
    <cellStyle name="常规 3 6 3" xfId="25129"/>
    <cellStyle name="常规 4 2 2 3 4 4 3" xfId="25130"/>
    <cellStyle name="常规 3 6 3 2" xfId="25131"/>
    <cellStyle name="常规 3 6 3 2 2" xfId="25132"/>
    <cellStyle name="常规 3 6 3 2 2 2" xfId="25133"/>
    <cellStyle name="常规 3 6 3 2 2 2 2" xfId="25134"/>
    <cellStyle name="常规 3 6 3 2 2 3" xfId="25135"/>
    <cellStyle name="常规 6 5 2 3 2 5 2" xfId="25136"/>
    <cellStyle name="常规 3 6 3 2 3" xfId="25137"/>
    <cellStyle name="常规 6 5 2 3 2 5 2 2" xfId="25138"/>
    <cellStyle name="常规 3 6 3 2 3 2" xfId="25139"/>
    <cellStyle name="常规 3 6 3 2 3 2 2" xfId="25140"/>
    <cellStyle name="常规 3 6 3 2 3 3" xfId="25141"/>
    <cellStyle name="常规 6 5 2 3 2 5 3" xfId="25142"/>
    <cellStyle name="常规 3 6 3 2 4" xfId="25143"/>
    <cellStyle name="常规 3 6 3 2 4 2" xfId="25144"/>
    <cellStyle name="常规 3 6 3 2 4 2 2" xfId="25145"/>
    <cellStyle name="常规 3 6 3 2 4 3" xfId="25146"/>
    <cellStyle name="常规 3 6 3 2 5" xfId="25147"/>
    <cellStyle name="常规 3 6 3 2 5 2" xfId="25148"/>
    <cellStyle name="常规 3 6 3 2 5 2 2" xfId="25149"/>
    <cellStyle name="常规 3 6 3 2 5 3" xfId="25150"/>
    <cellStyle name="常规 3 6 3 2 6" xfId="25151"/>
    <cellStyle name="常规 3 6 3 2 6 2" xfId="25152"/>
    <cellStyle name="常规 3 6 3 2 6 2 2" xfId="25153"/>
    <cellStyle name="常规 3 6 3 2 6 3" xfId="25154"/>
    <cellStyle name="常规 3 6 3 2 7" xfId="25155"/>
    <cellStyle name="常规 3 6 3 2 7 2" xfId="25156"/>
    <cellStyle name="常规 3 6 3 2 8" xfId="25157"/>
    <cellStyle name="常规 3 6 3 3 2 2" xfId="25158"/>
    <cellStyle name="常规 3 6 3 3 2 2 2" xfId="25159"/>
    <cellStyle name="常规 3 6 3 3 2 3" xfId="25160"/>
    <cellStyle name="常规 3 6 3 4 2 2" xfId="25161"/>
    <cellStyle name="常规 3 6 3 5" xfId="25162"/>
    <cellStyle name="常规 3 6 3 5 2 2" xfId="25163"/>
    <cellStyle name="常规 3 6 3 6 2 2" xfId="25164"/>
    <cellStyle name="常规 3 6 3 7" xfId="25165"/>
    <cellStyle name="常规 3 6 3 7 2" xfId="25166"/>
    <cellStyle name="常规 3 6 4" xfId="25167"/>
    <cellStyle name="常规 4 2 2 3 4 5 3" xfId="25168"/>
    <cellStyle name="常规 3 6 4 2" xfId="25169"/>
    <cellStyle name="常规 3 6 4 2 2" xfId="25170"/>
    <cellStyle name="常规 6 5 2 3 3 5 2" xfId="25171"/>
    <cellStyle name="常规 3 6 4 2 3" xfId="25172"/>
    <cellStyle name="常规 3 6 4 4 2" xfId="25173"/>
    <cellStyle name="常规 3 6 4 5" xfId="25174"/>
    <cellStyle name="常规 3 6 4 5 2" xfId="25175"/>
    <cellStyle name="常规 3 6 4 5 2 2" xfId="25176"/>
    <cellStyle name="常规 3 6 4 6 2" xfId="25177"/>
    <cellStyle name="常规 3 6 4 7" xfId="25178"/>
    <cellStyle name="常规 3 6 4 7 2" xfId="25179"/>
    <cellStyle name="常规 3 6 5" xfId="25180"/>
    <cellStyle name="常规 3 6 5 6 2 2" xfId="25181"/>
    <cellStyle name="常规 3 9 5 7" xfId="25182"/>
    <cellStyle name="常规 3 6 5 7 2" xfId="25183"/>
    <cellStyle name="常规 3 6 6" xfId="25184"/>
    <cellStyle name="常规 3 6 7" xfId="25185"/>
    <cellStyle name="常规 3 6 8" xfId="25186"/>
    <cellStyle name="常规 3 6 8 2 2" xfId="25187"/>
    <cellStyle name="常规 3 6 8 3" xfId="25188"/>
    <cellStyle name="常规 3 6 9" xfId="25189"/>
    <cellStyle name="常规 3 6 9 2 2" xfId="25190"/>
    <cellStyle name="常规 3 7 10" xfId="25191"/>
    <cellStyle name="常规 3 7 10 2" xfId="25192"/>
    <cellStyle name="常规 7 2 6 7 2" xfId="25193"/>
    <cellStyle name="常规 3 7 11" xfId="25194"/>
    <cellStyle name="常规 3 7 2 2 2 2" xfId="25195"/>
    <cellStyle name="常规 3 7 2 2 2 2 2" xfId="25196"/>
    <cellStyle name="常规 46 7 2" xfId="25197"/>
    <cellStyle name="常规 51 7 2" xfId="25198"/>
    <cellStyle name="常规 3 7 2 2 2 3" xfId="25199"/>
    <cellStyle name="常规 6 6 2 2 2 3 2 2" xfId="25200"/>
    <cellStyle name="常规 3 7 2 2 3" xfId="25201"/>
    <cellStyle name="常规 6 6 2 2 2 3 2 2 2" xfId="25202"/>
    <cellStyle name="常规 3 7 2 2 3 2" xfId="25203"/>
    <cellStyle name="常规 3 7 2 2 3 2 2" xfId="25204"/>
    <cellStyle name="常规 46 8 2" xfId="25205"/>
    <cellStyle name="常规 51 8 2" xfId="25206"/>
    <cellStyle name="常规 3 7 2 2 3 3" xfId="25207"/>
    <cellStyle name="常规 6 6 2 2 2 3 2 3" xfId="25208"/>
    <cellStyle name="常规 3 7 2 2 4" xfId="25209"/>
    <cellStyle name="常规 3 7 2 2 4 2" xfId="25210"/>
    <cellStyle name="常规 3 7 2 2 4 2 2" xfId="25211"/>
    <cellStyle name="常规 3 7 2 2 4 3" xfId="25212"/>
    <cellStyle name="常规 3 7 2 2 5" xfId="25213"/>
    <cellStyle name="常规 3 7 2 2 5 2" xfId="25214"/>
    <cellStyle name="常规 3 7 2 2 5 2 2" xfId="25215"/>
    <cellStyle name="常规 4 6 2" xfId="25216"/>
    <cellStyle name="常规 3 7 2 2 6" xfId="25217"/>
    <cellStyle name="常规 4 6 2 2" xfId="25218"/>
    <cellStyle name="常规 3 7 2 2 6 2" xfId="25219"/>
    <cellStyle name="常规 4 6 3" xfId="25220"/>
    <cellStyle name="常规 3 7 2 2 7" xfId="25221"/>
    <cellStyle name="常规 4 7 2 2 2" xfId="25222"/>
    <cellStyle name="常规 3 7 2 3 6 2 2" xfId="25223"/>
    <cellStyle name="常规 4 7 2 3" xfId="25224"/>
    <cellStyle name="常规 3 7 2 3 6 3" xfId="25225"/>
    <cellStyle name="常规 4 7 3 2" xfId="25226"/>
    <cellStyle name="常规 3 7 2 3 7 2" xfId="25227"/>
    <cellStyle name="常规 3 7 2 8 2 2" xfId="25228"/>
    <cellStyle name="常规 3 7 3 2 2" xfId="25229"/>
    <cellStyle name="常规 3 7 3 2 2 2 2" xfId="25230"/>
    <cellStyle name="常规 3 7 3 2 2 3" xfId="25231"/>
    <cellStyle name="常规 6 5 2 4 2 5 2" xfId="25232"/>
    <cellStyle name="常规 6 6 2 2 2 4 2 2" xfId="25233"/>
    <cellStyle name="常规 59 2 2 2 2" xfId="25234"/>
    <cellStyle name="常规 3 7 3 2 3" xfId="25235"/>
    <cellStyle name="常规 3 7 3 2 3 2 2" xfId="25236"/>
    <cellStyle name="常规 3 7 3 2 3 3" xfId="25237"/>
    <cellStyle name="常规 6 6 2 2 2 4 2 3" xfId="25238"/>
    <cellStyle name="常规 59 2 2 2 3" xfId="25239"/>
    <cellStyle name="常规 3 7 3 2 4" xfId="25240"/>
    <cellStyle name="常规 3 7 3 2 4 2" xfId="25241"/>
    <cellStyle name="常规 3 7 3 2 5" xfId="25242"/>
    <cellStyle name="常规 3 7 4 2" xfId="25243"/>
    <cellStyle name="常规 3 7 4 2 2 2" xfId="25244"/>
    <cellStyle name="常规 6 6 2 2 2 5 2 2" xfId="25245"/>
    <cellStyle name="常规 59 2 3 2 2" xfId="25246"/>
    <cellStyle name="常规 3 7 4 2 3" xfId="25247"/>
    <cellStyle name="常规 6 2 2 10" xfId="25248"/>
    <cellStyle name="常规 3 7 5" xfId="25249"/>
    <cellStyle name="常规 3 7 5 6 2 2" xfId="25250"/>
    <cellStyle name="常规 3 7 5 6 3" xfId="25251"/>
    <cellStyle name="常规 3 7 5 7 2" xfId="25252"/>
    <cellStyle name="常规 7 2 4 4 2 2 2" xfId="25253"/>
    <cellStyle name="常规 7 2 2 5 5 2" xfId="25254"/>
    <cellStyle name="常规 5 6 2 8 2" xfId="25255"/>
    <cellStyle name="常规 3 7 5 8" xfId="25256"/>
    <cellStyle name="常规 6 2 2 11" xfId="25257"/>
    <cellStyle name="常规 3 7 6" xfId="25258"/>
    <cellStyle name="常规 6 2 2 12" xfId="25259"/>
    <cellStyle name="常规 3 7 7" xfId="25260"/>
    <cellStyle name="常规 3 7 8" xfId="25261"/>
    <cellStyle name="常规 3 7 8 2 2" xfId="25262"/>
    <cellStyle name="常规 3 7 9" xfId="25263"/>
    <cellStyle name="常规 3 7 9 2 2" xfId="25264"/>
    <cellStyle name="常规 9 2 3 2 2 3 3 3" xfId="25265"/>
    <cellStyle name="常规 3 8" xfId="25266"/>
    <cellStyle name="常规 3 8 2" xfId="25267"/>
    <cellStyle name="常规 3 8 2 2" xfId="25268"/>
    <cellStyle name="常规 5 2 3 2 5" xfId="25269"/>
    <cellStyle name="常规 3 8 2 2 2" xfId="25270"/>
    <cellStyle name="常规 6 6 2 2 3 3 2 2" xfId="25271"/>
    <cellStyle name="常规 5 2 3 2 6" xfId="25272"/>
    <cellStyle name="常规 3 8 2 2 3" xfId="25273"/>
    <cellStyle name="常规 6 6 2 2 3 3 2 3" xfId="25274"/>
    <cellStyle name="常规 5 2 3 2 7" xfId="25275"/>
    <cellStyle name="常规 3 8 2 2 4" xfId="25276"/>
    <cellStyle name="常规 6 4 7 4" xfId="25277"/>
    <cellStyle name="常规 5 2 3 2 7 2" xfId="25278"/>
    <cellStyle name="常规 3 8 2 2 4 2" xfId="25279"/>
    <cellStyle name="常规 6 4 7 4 2" xfId="25280"/>
    <cellStyle name="常规 5 2 3 2 7 2 2" xfId="25281"/>
    <cellStyle name="常规 3 8 2 2 4 2 2" xfId="25282"/>
    <cellStyle name="常规 6 4 7 5" xfId="25283"/>
    <cellStyle name="常规 5 2 3 2 7 3" xfId="25284"/>
    <cellStyle name="常规 3 8 2 2 4 3" xfId="25285"/>
    <cellStyle name="常规 3 8 2 2 5 2 2" xfId="25286"/>
    <cellStyle name="常规 6 6 3 2 3 4" xfId="25287"/>
    <cellStyle name="常规 3 8 2 2 6 2" xfId="25288"/>
    <cellStyle name="常规 3 8 2 2 7" xfId="25289"/>
    <cellStyle name="常规 3 8 2 3" xfId="25290"/>
    <cellStyle name="常规 6 5 5 4 2" xfId="25291"/>
    <cellStyle name="常规 5 2 3 3 5 2 2" xfId="25292"/>
    <cellStyle name="常规 3 8 2 3 2 2 2" xfId="25293"/>
    <cellStyle name="常规 6 5 5 5" xfId="25294"/>
    <cellStyle name="常规 5 2 3 3 5 3" xfId="25295"/>
    <cellStyle name="常规 3 8 2 3 2 3" xfId="25296"/>
    <cellStyle name="常规 6 6 2 2 3 3 3 2 2" xfId="25297"/>
    <cellStyle name="常规 6 5 6 4" xfId="25298"/>
    <cellStyle name="常规 5 2 3 3 6 2" xfId="25299"/>
    <cellStyle name="常规 3 8 2 3 3 2" xfId="25300"/>
    <cellStyle name="常规 6 5 6 4 2" xfId="25301"/>
    <cellStyle name="常规 5 2 3 3 6 2 2" xfId="25302"/>
    <cellStyle name="常规 3 8 2 3 3 2 2" xfId="25303"/>
    <cellStyle name="常规 6 6 2 2 3 3 3 3" xfId="25304"/>
    <cellStyle name="常规 5 2 3 3 7" xfId="25305"/>
    <cellStyle name="常规 3 8 2 3 4" xfId="25306"/>
    <cellStyle name="常规 6 5 7 4" xfId="25307"/>
    <cellStyle name="常规 5 2 3 3 7 2" xfId="25308"/>
    <cellStyle name="常规 3 8 2 3 4 2" xfId="25309"/>
    <cellStyle name="常规 6 5 7 4 2" xfId="25310"/>
    <cellStyle name="常规 3 8 2 3 4 2 2" xfId="25311"/>
    <cellStyle name="常规 6 5 7 5" xfId="25312"/>
    <cellStyle name="常规 3 8 2 3 4 3" xfId="25313"/>
    <cellStyle name="常规 3 8 2 4" xfId="25314"/>
    <cellStyle name="常规 3 8 2 5" xfId="25315"/>
    <cellStyle name="常规 6 7 5 4" xfId="25316"/>
    <cellStyle name="常规 5 2 3 5 5 2" xfId="25317"/>
    <cellStyle name="常规 3 8 2 5 2 2" xfId="25318"/>
    <cellStyle name="常规 5 2 3 5 6" xfId="25319"/>
    <cellStyle name="检查单元格 2 3 7 2 2" xfId="25320"/>
    <cellStyle name="常规 3 8 2 5 3" xfId="25321"/>
    <cellStyle name="常规 3 8 2 6" xfId="25322"/>
    <cellStyle name="常规 6 8 5 4" xfId="25323"/>
    <cellStyle name="常规 3 8 2 6 2 2" xfId="25324"/>
    <cellStyle name="常规 3 8 2 6 3" xfId="25325"/>
    <cellStyle name="常规 3 8 2 7" xfId="25326"/>
    <cellStyle name="常规 5 2 2 4 3 3 2" xfId="25327"/>
    <cellStyle name="常规 7 2 2 6 2 2" xfId="25328"/>
    <cellStyle name="常规 3 8 2 8" xfId="25329"/>
    <cellStyle name="常规 5 6 2 3 2 2 2" xfId="25330"/>
    <cellStyle name="常规 3 8 3" xfId="25331"/>
    <cellStyle name="常规 3 8 3 2" xfId="25332"/>
    <cellStyle name="常规 5 2 4 2 5" xfId="25333"/>
    <cellStyle name="常规 3 8 3 2 2" xfId="25334"/>
    <cellStyle name="常规 6 6 2 2 3 4 2 2" xfId="25335"/>
    <cellStyle name="常规 59 3 2 2 2" xfId="25336"/>
    <cellStyle name="常规 5 2 4 2 6" xfId="25337"/>
    <cellStyle name="常规 3 8 3 2 3" xfId="25338"/>
    <cellStyle name="常规 3 8 3 3" xfId="25339"/>
    <cellStyle name="常规 3 9 2 4 3 2 2" xfId="25340"/>
    <cellStyle name="常规 3 8 3 4" xfId="25341"/>
    <cellStyle name="常规 3 8 3 5" xfId="25342"/>
    <cellStyle name="常规 3 8 3 5 2 2" xfId="25343"/>
    <cellStyle name="检查单元格 2 3 8 2 2" xfId="25344"/>
    <cellStyle name="常规 3 8 3 5 3" xfId="25345"/>
    <cellStyle name="常规 3 8 3 6" xfId="25346"/>
    <cellStyle name="常规 3 8 3 7" xfId="25347"/>
    <cellStyle name="常规 3 8 4" xfId="25348"/>
    <cellStyle name="常规 3 8 4 2" xfId="25349"/>
    <cellStyle name="常规 6 6 2 2 3 5 2 2" xfId="25350"/>
    <cellStyle name="常规 59 3 3 2 2" xfId="25351"/>
    <cellStyle name="常规 5 2 5 2 6" xfId="25352"/>
    <cellStyle name="常规 3 8 4 2 3" xfId="25353"/>
    <cellStyle name="常规 3 8 4 3" xfId="25354"/>
    <cellStyle name="常规 3 8 4 4" xfId="25355"/>
    <cellStyle name="常规 3 8 4 4 3" xfId="25356"/>
    <cellStyle name="常规 3 8 4 5" xfId="25357"/>
    <cellStyle name="检查单元格 2 3 9 2 2" xfId="25358"/>
    <cellStyle name="常规 3 8 4 5 3" xfId="25359"/>
    <cellStyle name="常规 3 8 4 6" xfId="25360"/>
    <cellStyle name="常规 3 8 4 7" xfId="25361"/>
    <cellStyle name="常规 3 8 5" xfId="25362"/>
    <cellStyle name="常规 3 8 6" xfId="25363"/>
    <cellStyle name="常规 7 2 3 5 5 2 2" xfId="25364"/>
    <cellStyle name="常规 3 8 7" xfId="25365"/>
    <cellStyle name="常规 3 8 8" xfId="25366"/>
    <cellStyle name="常规 3 9" xfId="25367"/>
    <cellStyle name="常规 37 3 5 3" xfId="25368"/>
    <cellStyle name="常规 3 9 10" xfId="25369"/>
    <cellStyle name="常规 3 9 10 2" xfId="25370"/>
    <cellStyle name="常规 3 9 2" xfId="25371"/>
    <cellStyle name="常规 3 9 2 2" xfId="25372"/>
    <cellStyle name="常规 5 3 3 2 5" xfId="25373"/>
    <cellStyle name="常规 3 9 2 2 2" xfId="25374"/>
    <cellStyle name="常规 6 6 2 2 4 3 2 2" xfId="25375"/>
    <cellStyle name="常规 5 3 3 2 6" xfId="25376"/>
    <cellStyle name="常规 3 9 2 2 3" xfId="25377"/>
    <cellStyle name="常规 5 3 3 2 7" xfId="25378"/>
    <cellStyle name="常规 3 9 2 2 4" xfId="25379"/>
    <cellStyle name="常规 5 3 3 2 8" xfId="25380"/>
    <cellStyle name="常规 3 9 2 2 5" xfId="25381"/>
    <cellStyle name="常规 3 9 2 2 5 2" xfId="25382"/>
    <cellStyle name="常规 3 9 2 2 5 2 2" xfId="25383"/>
    <cellStyle name="常规 3 9 2 2 6" xfId="25384"/>
    <cellStyle name="常规 3 9 2 2 6 2" xfId="25385"/>
    <cellStyle name="常规 3 9 2 3" xfId="25386"/>
    <cellStyle name="常规 6 2 2 3_总表  _1 2" xfId="25387"/>
    <cellStyle name="常规 3 9 2 3 4" xfId="25388"/>
    <cellStyle name="常规 3 9 2 3 4 2" xfId="25389"/>
    <cellStyle name="常规 3 9 2 3 4 3" xfId="25390"/>
    <cellStyle name="常规 3 9 2 3 5" xfId="25391"/>
    <cellStyle name="常规 3 9 2 3 5 2" xfId="25392"/>
    <cellStyle name="常规 3 9 2 3 5 2 2" xfId="25393"/>
    <cellStyle name="常规 3 9 2 3 6" xfId="25394"/>
    <cellStyle name="常规 3 9 2 3 6 2" xfId="25395"/>
    <cellStyle name="常规 4 5 2 2 6" xfId="25396"/>
    <cellStyle name="常规 3 9 2 3 6 2 2" xfId="25397"/>
    <cellStyle name="常规 3 9 2 3 7 2" xfId="25398"/>
    <cellStyle name="常规 3 9 2 4" xfId="25399"/>
    <cellStyle name="常规 5 4 2 3 3 2 2" xfId="25400"/>
    <cellStyle name="常规 5 3 3 4 6" xfId="25401"/>
    <cellStyle name="常规 3 9 2 4 3" xfId="25402"/>
    <cellStyle name="常规 3 9 2 4 3 2" xfId="25403"/>
    <cellStyle name="常规 3 9 2 4 3 3" xfId="25404"/>
    <cellStyle name="常规 3 9 2 4 4" xfId="25405"/>
    <cellStyle name="常规 3 9 2 4 4 2" xfId="25406"/>
    <cellStyle name="常规 3 9 2 4 4 2 2" xfId="25407"/>
    <cellStyle name="常规 3 9 3 3" xfId="25408"/>
    <cellStyle name="常规 3 9 2 4 4 3" xfId="25409"/>
    <cellStyle name="常规 3 9 2 4 5" xfId="25410"/>
    <cellStyle name="常规 3 9 2 4 5 2" xfId="25411"/>
    <cellStyle name="常规 3 9 2 4 6" xfId="25412"/>
    <cellStyle name="常规 3 9 2 5" xfId="25413"/>
    <cellStyle name="常规 3 9 2 5 2 2" xfId="25414"/>
    <cellStyle name="常规 3 9 2 5 3" xfId="25415"/>
    <cellStyle name="常规 3 9 2 6" xfId="25416"/>
    <cellStyle name="常规 3 9 2 6 2 2" xfId="25417"/>
    <cellStyle name="常规 3 9 2 7" xfId="25418"/>
    <cellStyle name="常规 3 9 2 7 2" xfId="25419"/>
    <cellStyle name="常规 6 3 3 2 3 3 3" xfId="25420"/>
    <cellStyle name="常规 3 9 2 7 2 2" xfId="25421"/>
    <cellStyle name="常规 7 2 2 7 2 2" xfId="25422"/>
    <cellStyle name="常规 3 9 2 8" xfId="25423"/>
    <cellStyle name="常规 3 9 2 8 2" xfId="25424"/>
    <cellStyle name="常规 6 3 3 2 3 4 3" xfId="25425"/>
    <cellStyle name="常规 3 9 2 8 2 2" xfId="25426"/>
    <cellStyle name="常规 3 9 2 9" xfId="25427"/>
    <cellStyle name="常规 3 9 3" xfId="25428"/>
    <cellStyle name="常规 3 9 3 2" xfId="25429"/>
    <cellStyle name="常规 5 3 4 2 5" xfId="25430"/>
    <cellStyle name="常规 3 9 3 2 2" xfId="25431"/>
    <cellStyle name="常规 6 6 2 2 4 4 2 2" xfId="25432"/>
    <cellStyle name="常规 59 4 2 2 2" xfId="25433"/>
    <cellStyle name="常规 5 3 4 2 6" xfId="25434"/>
    <cellStyle name="常规 3 9 3 2 3" xfId="25435"/>
    <cellStyle name="常规 3 9 3 2 4" xfId="25436"/>
    <cellStyle name="常规 3 9 3 2 4 2" xfId="25437"/>
    <cellStyle name="常规 3 9 3 2 5" xfId="25438"/>
    <cellStyle name="常规 3 9 3 4" xfId="25439"/>
    <cellStyle name="常规 35 2 2 2 2 2" xfId="25440"/>
    <cellStyle name="常规 40 2 2 2 2 2" xfId="25441"/>
    <cellStyle name="常规 3 9 3 4 3" xfId="25442"/>
    <cellStyle name="常规 3 9 3 5" xfId="25443"/>
    <cellStyle name="常规 3 9 3 5 2 2" xfId="25444"/>
    <cellStyle name="常规 3 9 3 5 3" xfId="25445"/>
    <cellStyle name="常规 3 9 3 6" xfId="25446"/>
    <cellStyle name="常规 3 9 3 6 2 2" xfId="25447"/>
    <cellStyle name="常规 3 9 3 7" xfId="25448"/>
    <cellStyle name="常规 3 9 3 7 2" xfId="25449"/>
    <cellStyle name="常规 6 3 3 2 4 3 3" xfId="25450"/>
    <cellStyle name="常规 3 9 3 8" xfId="25451"/>
    <cellStyle name="常规 3 9 4" xfId="25452"/>
    <cellStyle name="常规 3 9 4 2" xfId="25453"/>
    <cellStyle name="常规 3 9 4 2 2" xfId="25454"/>
    <cellStyle name="常规 59 4 3 2 2" xfId="25455"/>
    <cellStyle name="常规 3 9 4 2 3" xfId="25456"/>
    <cellStyle name="常规 3 9 4 3" xfId="25457"/>
    <cellStyle name="常规 3 9 4 4" xfId="25458"/>
    <cellStyle name="常规 35 2 2 3 2 2" xfId="25459"/>
    <cellStyle name="常规 40 2 2 3 2 2" xfId="25460"/>
    <cellStyle name="常规 3 9 4 4 3" xfId="25461"/>
    <cellStyle name="常规 3 9 4 5" xfId="25462"/>
    <cellStyle name="常规 3 9 4 5 3" xfId="25463"/>
    <cellStyle name="常规 3 9 4 6" xfId="25464"/>
    <cellStyle name="常规 3 9 4 6 2" xfId="25465"/>
    <cellStyle name="常规 3 9 4 7" xfId="25466"/>
    <cellStyle name="常规 3 9 4 7 2" xfId="25467"/>
    <cellStyle name="常规 3 9 4 8" xfId="25468"/>
    <cellStyle name="常规 3 9 5" xfId="25469"/>
    <cellStyle name="常规 3 9 5 5 3" xfId="25470"/>
    <cellStyle name="常规 3 9 5 6 2" xfId="25471"/>
    <cellStyle name="常规 3 9 5 7 2" xfId="25472"/>
    <cellStyle name="常规 7 2 4 4 4 2 2" xfId="25473"/>
    <cellStyle name="常规 3 9 5 8" xfId="25474"/>
    <cellStyle name="常规 3 9 6" xfId="25475"/>
    <cellStyle name="常规 3 9 7" xfId="25476"/>
    <cellStyle name="常规 3 9 7 3" xfId="25477"/>
    <cellStyle name="常规 3 9 8" xfId="25478"/>
    <cellStyle name="常规 3 9 8 2 2" xfId="25479"/>
    <cellStyle name="常规 3 9 8 3" xfId="25480"/>
    <cellStyle name="常规 5 5 7 2 2" xfId="25481"/>
    <cellStyle name="常规 3 9 9" xfId="25482"/>
    <cellStyle name="常规 6 6 2 2 2 3 4" xfId="25483"/>
    <cellStyle name="常规 3 9 9 2 2" xfId="25484"/>
    <cellStyle name="常规 3 9 9 3" xfId="25485"/>
    <cellStyle name="常规 6 6 2 5 2 3" xfId="25486"/>
    <cellStyle name="常规 30 10" xfId="25487"/>
    <cellStyle name="常规 30 10 2" xfId="25488"/>
    <cellStyle name="常规 6 7 2 2 3" xfId="25489"/>
    <cellStyle name="常规 30 10 2 2" xfId="25490"/>
    <cellStyle name="常规 6 7 2 2 3 2" xfId="25491"/>
    <cellStyle name="常规 30 10 2 2 2" xfId="25492"/>
    <cellStyle name="常规 6 7 2 2 4" xfId="25493"/>
    <cellStyle name="常规 30 10 2 3" xfId="25494"/>
    <cellStyle name="常规 30 10 3" xfId="25495"/>
    <cellStyle name="常规 6 7 2 3 3" xfId="25496"/>
    <cellStyle name="常规 30 10 3 2" xfId="25497"/>
    <cellStyle name="常规 30 10 4" xfId="25498"/>
    <cellStyle name="常规 72 2 2" xfId="25499"/>
    <cellStyle name="常规 30 11" xfId="25500"/>
    <cellStyle name="常规 67 2 2" xfId="25501"/>
    <cellStyle name="常规 30 11 2" xfId="25502"/>
    <cellStyle name="常规 67 2 2 2" xfId="25503"/>
    <cellStyle name="常规 6 7 3 2 3" xfId="25504"/>
    <cellStyle name="常规 30 11 2 2" xfId="25505"/>
    <cellStyle name="常规 30 12" xfId="25506"/>
    <cellStyle name="常规 67 2 3" xfId="25507"/>
    <cellStyle name="常规 6 6 3 2 3 4 2" xfId="25508"/>
    <cellStyle name="常规 6 6 3 2 3 4 2 2" xfId="25509"/>
    <cellStyle name="常规 30 12 2" xfId="25510"/>
    <cellStyle name="常规 6 7 4 2 3" xfId="25511"/>
    <cellStyle name="常规 30 12 2 2" xfId="25512"/>
    <cellStyle name="常规 7 10 3 2" xfId="25513"/>
    <cellStyle name="常规 30 12 3" xfId="25514"/>
    <cellStyle name="常规 30 5 2 2 2" xfId="25515"/>
    <cellStyle name="常规 30 5 3 2" xfId="25516"/>
    <cellStyle name="常规 6 12 3 3 3 2" xfId="25517"/>
    <cellStyle name="常规 30 5 4" xfId="25518"/>
    <cellStyle name="常规 30 6 2 2 2" xfId="25519"/>
    <cellStyle name="常规 30 6 3 2" xfId="25520"/>
    <cellStyle name="常规 6 12 3 3 4 2" xfId="25521"/>
    <cellStyle name="常规 30 6 4" xfId="25522"/>
    <cellStyle name="常规 30 7 2 2 2" xfId="25523"/>
    <cellStyle name="常规 30 7 3 2" xfId="25524"/>
    <cellStyle name="常规 7 2 4 3 2 2 4 3" xfId="25525"/>
    <cellStyle name="常规 30 8 2 2" xfId="25526"/>
    <cellStyle name="常规 30 8 2 2 2" xfId="25527"/>
    <cellStyle name="常规 7 2 4 3 2 2 5 3" xfId="25528"/>
    <cellStyle name="常规 30 8 3 2" xfId="25529"/>
    <cellStyle name="常规 30 9 2" xfId="25530"/>
    <cellStyle name="常规 7 2 4 3 2 3 4 3" xfId="25531"/>
    <cellStyle name="常规 6 3 4 2 2 3" xfId="25532"/>
    <cellStyle name="常规 4 3 2 2 2 7" xfId="25533"/>
    <cellStyle name="常规 30 9 2 2" xfId="25534"/>
    <cellStyle name="常规 6 3 4 2 2 3 2" xfId="25535"/>
    <cellStyle name="常规 30 9 2 2 2" xfId="25536"/>
    <cellStyle name="常规 30 9 3" xfId="25537"/>
    <cellStyle name="常规 6 3 4 2 3 3" xfId="25538"/>
    <cellStyle name="常规 30 9 3 2" xfId="25539"/>
    <cellStyle name="常规 30 9 4" xfId="25540"/>
    <cellStyle name="常规 32 2 3 4 2 2" xfId="25541"/>
    <cellStyle name="常规 6 2 2 9 2" xfId="25542"/>
    <cellStyle name="常规 32 2 3 4 3" xfId="25543"/>
    <cellStyle name="常规 32 2 3 5 2" xfId="25544"/>
    <cellStyle name="常规 32 2 3 6" xfId="25545"/>
    <cellStyle name="常规 6 4 3 3 4 4 2 2" xfId="25546"/>
    <cellStyle name="常规 35" xfId="25547"/>
    <cellStyle name="常规 40" xfId="25548"/>
    <cellStyle name="常规 35 2" xfId="25549"/>
    <cellStyle name="常规 40 2" xfId="25550"/>
    <cellStyle name="强调文字颜色 4 2 2 2 5" xfId="25551"/>
    <cellStyle name="常规 35 2 2" xfId="25552"/>
    <cellStyle name="常规 40 2 2" xfId="25553"/>
    <cellStyle name="常规 5 4 2 3 4" xfId="25554"/>
    <cellStyle name="强调文字颜色 4 2 2 2 5 2" xfId="25555"/>
    <cellStyle name="常规 35 2 2 2" xfId="25556"/>
    <cellStyle name="常规 40 2 2 2" xfId="25557"/>
    <cellStyle name="常规 35 2 2 2 3" xfId="25558"/>
    <cellStyle name="常规 40 2 2 2 3" xfId="25559"/>
    <cellStyle name="常规 5 4 2 3 5" xfId="25560"/>
    <cellStyle name="强调文字颜色 4 2 2 2 5 3" xfId="25561"/>
    <cellStyle name="常规 35 2 2 3" xfId="25562"/>
    <cellStyle name="常规 40 2 2 3" xfId="25563"/>
    <cellStyle name="常规 35 2 2 3 3" xfId="25564"/>
    <cellStyle name="常规 40 2 2 3 3" xfId="25565"/>
    <cellStyle name="常规 35 2 2 5" xfId="25566"/>
    <cellStyle name="常规 40 2 2 5" xfId="25567"/>
    <cellStyle name="常规 35 2 2 5 2 2" xfId="25568"/>
    <cellStyle name="常规 35 2 2 5 3" xfId="25569"/>
    <cellStyle name="常规 35 2 2 6" xfId="25570"/>
    <cellStyle name="常规 40 2 2 6" xfId="25571"/>
    <cellStyle name="常规 35 2 2 6 2" xfId="25572"/>
    <cellStyle name="常规 35 2 2 7" xfId="25573"/>
    <cellStyle name="强调文字颜色 4 2 2 2 6" xfId="25574"/>
    <cellStyle name="常规 35 2 3" xfId="25575"/>
    <cellStyle name="常规 40 2 3" xfId="25576"/>
    <cellStyle name="常规 5 2 2 2 2 2 4" xfId="25577"/>
    <cellStyle name="强调文字颜色 4 2 2 2 6 2" xfId="25578"/>
    <cellStyle name="常规 35 2 3 2" xfId="25579"/>
    <cellStyle name="常规 40 2 3 2" xfId="25580"/>
    <cellStyle name="常规 5 2 2 2 2 2 4 3" xfId="25581"/>
    <cellStyle name="常规 35 2 3 2 3" xfId="25582"/>
    <cellStyle name="常规 40 2 3 2 3" xfId="25583"/>
    <cellStyle name="常规 5 2 2 2 2 2 5" xfId="25584"/>
    <cellStyle name="强调文字颜色 4 2 2 2 6 3" xfId="25585"/>
    <cellStyle name="常规 35 2 3 3" xfId="25586"/>
    <cellStyle name="常规 40 2 3 3" xfId="25587"/>
    <cellStyle name="常规 5 2 2 2 2 2 5 2" xfId="25588"/>
    <cellStyle name="常规 35 2 3 3 2" xfId="25589"/>
    <cellStyle name="常规 40 2 3 3 2" xfId="25590"/>
    <cellStyle name="常规 35 2 3 3 2 2" xfId="25591"/>
    <cellStyle name="常规 40 2 3 3 2 2" xfId="25592"/>
    <cellStyle name="常规 35 2 3 3 3" xfId="25593"/>
    <cellStyle name="常规 40 2 3 3 3" xfId="25594"/>
    <cellStyle name="常规 5 2 2 2 2 2 6" xfId="25595"/>
    <cellStyle name="常规 5 2 2 2 2 2 2 2 2" xfId="25596"/>
    <cellStyle name="常规 35 2 3 4" xfId="25597"/>
    <cellStyle name="常规 40 2 3 4" xfId="25598"/>
    <cellStyle name="常规 35 2 3 4 2" xfId="25599"/>
    <cellStyle name="常规 40 2 3 4 2" xfId="25600"/>
    <cellStyle name="常规 35 2 3 4 2 2" xfId="25601"/>
    <cellStyle name="常规 6 12 2 3 2 2 2" xfId="25602"/>
    <cellStyle name="常规 35 2 3 4 3" xfId="25603"/>
    <cellStyle name="常规 35 2 3 5" xfId="25604"/>
    <cellStyle name="常规 40 2 3 5" xfId="25605"/>
    <cellStyle name="常规 35 2 3 5 2" xfId="25606"/>
    <cellStyle name="常规 35 2 3 6" xfId="25607"/>
    <cellStyle name="强调文字颜色 4 2 2 2 7" xfId="25608"/>
    <cellStyle name="常规 35 2 4" xfId="25609"/>
    <cellStyle name="常规 40 2 4" xfId="25610"/>
    <cellStyle name="常规 5 2 2 2 2 3 4" xfId="25611"/>
    <cellStyle name="强调文字颜色 4 2 2 2 7 2" xfId="25612"/>
    <cellStyle name="常规 35 2 4 2" xfId="25613"/>
    <cellStyle name="常规 40 2 4 2" xfId="25614"/>
    <cellStyle name="常规 5 2 2 2 2 3 4 2" xfId="25615"/>
    <cellStyle name="强调文字颜色 4 2 2 2 7 2 2" xfId="25616"/>
    <cellStyle name="常规 35 2 4 2 2" xfId="25617"/>
    <cellStyle name="常规 40 2 4 2 2" xfId="25618"/>
    <cellStyle name="常规 5 2 2 2 2 3 5" xfId="25619"/>
    <cellStyle name="强调文字颜色 4 2 2 2 7 3" xfId="25620"/>
    <cellStyle name="常规 35 2 4 3" xfId="25621"/>
    <cellStyle name="常规 40 2 4 3" xfId="25622"/>
    <cellStyle name="常规 6 3 3 3 2 2" xfId="25623"/>
    <cellStyle name="常规 49 2 2 2" xfId="25624"/>
    <cellStyle name="常规 54 2 2 2" xfId="25625"/>
    <cellStyle name="强调文字颜色 4 2 2 2 8" xfId="25626"/>
    <cellStyle name="常规 35 2 5" xfId="25627"/>
    <cellStyle name="常规 40 2 5" xfId="25628"/>
    <cellStyle name="常规 6 3 3 3 2 2 2" xfId="25629"/>
    <cellStyle name="常规 49 2 2 2 2" xfId="25630"/>
    <cellStyle name="常规 54 2 2 2 2" xfId="25631"/>
    <cellStyle name="强调文字颜色 4 2 2 2 8 2" xfId="25632"/>
    <cellStyle name="常规 35 2 5 2" xfId="25633"/>
    <cellStyle name="常规 40 2 5 2" xfId="25634"/>
    <cellStyle name="常规 6 3 3 3 2 2 2 2" xfId="25635"/>
    <cellStyle name="常规 49 2 2 2 2 2" xfId="25636"/>
    <cellStyle name="常规 54 2 2 2 2 2" xfId="25637"/>
    <cellStyle name="强调文字颜色 4 2 2 2 8 2 2" xfId="25638"/>
    <cellStyle name="常规 35 2 5 2 2" xfId="25639"/>
    <cellStyle name="常规 40 2 5 2 2" xfId="25640"/>
    <cellStyle name="常规 6 3 3 3 2 2 3" xfId="25641"/>
    <cellStyle name="常规 49 2 2 2 3" xfId="25642"/>
    <cellStyle name="常规 54 2 2 2 3" xfId="25643"/>
    <cellStyle name="强调文字颜色 4 2 2 2 8 3" xfId="25644"/>
    <cellStyle name="常规 35 2 5 3" xfId="25645"/>
    <cellStyle name="常规 40 2 5 3" xfId="25646"/>
    <cellStyle name="常规 6 3 3 3 2 3" xfId="25647"/>
    <cellStyle name="常规 49 2 2 3" xfId="25648"/>
    <cellStyle name="常规 54 2 2 3" xfId="25649"/>
    <cellStyle name="强调文字颜色 4 2 2 2 9" xfId="25650"/>
    <cellStyle name="常规 35 2 6" xfId="25651"/>
    <cellStyle name="常规 40 2 6" xfId="25652"/>
    <cellStyle name="常规 6 3 3 3 2 3 2" xfId="25653"/>
    <cellStyle name="常规 49 2 2 3 2" xfId="25654"/>
    <cellStyle name="常规 54 2 2 3 2" xfId="25655"/>
    <cellStyle name="强调文字颜色 4 2 2 2 9 2" xfId="25656"/>
    <cellStyle name="常规 35 2 6 2" xfId="25657"/>
    <cellStyle name="常规 40 2 6 2" xfId="25658"/>
    <cellStyle name="常规 6 3 3 3 2 3 2 2" xfId="25659"/>
    <cellStyle name="常规 49 2 2 3 2 2" xfId="25660"/>
    <cellStyle name="常规 54 2 2 3 2 2" xfId="25661"/>
    <cellStyle name="强调文字颜色 4 2 2 2 9 2 2" xfId="25662"/>
    <cellStyle name="常规 35 2 6 2 2" xfId="25663"/>
    <cellStyle name="常规 40 2 6 2 2" xfId="25664"/>
    <cellStyle name="常规 6 3 3 3 2 3 3" xfId="25665"/>
    <cellStyle name="常规 49 2 2 3 3" xfId="25666"/>
    <cellStyle name="常规 54 2 2 3 3" xfId="25667"/>
    <cellStyle name="强调文字颜色 4 2 2 2 9 3" xfId="25668"/>
    <cellStyle name="常规 35 2 6 3" xfId="25669"/>
    <cellStyle name="常规 40 2 6 3" xfId="25670"/>
    <cellStyle name="常规 35 3" xfId="25671"/>
    <cellStyle name="常规 40 3" xfId="25672"/>
    <cellStyle name="常规 35 3 2 2 2" xfId="25673"/>
    <cellStyle name="常规 40 3 2 2 2" xfId="25674"/>
    <cellStyle name="常规 35 3 2 3" xfId="25675"/>
    <cellStyle name="常规 40 3 2 3" xfId="25676"/>
    <cellStyle name="常规 35 3 3 2" xfId="25677"/>
    <cellStyle name="常规 40 3 3 2" xfId="25678"/>
    <cellStyle name="常规 35 3 3 2 2" xfId="25679"/>
    <cellStyle name="常规 40 3 3 2 2" xfId="25680"/>
    <cellStyle name="常规 35 3 3 3" xfId="25681"/>
    <cellStyle name="常规 40 3 3 3" xfId="25682"/>
    <cellStyle name="常规 35 3 4" xfId="25683"/>
    <cellStyle name="常规 40 3 4" xfId="25684"/>
    <cellStyle name="常规 35 3 4 2" xfId="25685"/>
    <cellStyle name="常规 40 3 4 2" xfId="25686"/>
    <cellStyle name="常规 35 3 4 2 2" xfId="25687"/>
    <cellStyle name="常规 40 3 4 2 2" xfId="25688"/>
    <cellStyle name="常规 35 3 4 3" xfId="25689"/>
    <cellStyle name="常规 40 3 4 3" xfId="25690"/>
    <cellStyle name="常规 6 3 3 3 3 2" xfId="25691"/>
    <cellStyle name="常规 49 2 3 2" xfId="25692"/>
    <cellStyle name="常规 54 2 3 2" xfId="25693"/>
    <cellStyle name="常规 35 3 5" xfId="25694"/>
    <cellStyle name="常规 40 3 5" xfId="25695"/>
    <cellStyle name="常规 6 3 3 3 3 2 2" xfId="25696"/>
    <cellStyle name="常规 49 2 3 2 2" xfId="25697"/>
    <cellStyle name="常规 54 2 3 2 2" xfId="25698"/>
    <cellStyle name="常规 35 3 5 2" xfId="25699"/>
    <cellStyle name="常规 40 3 5 2" xfId="25700"/>
    <cellStyle name="常规 6 3 3 3 3 2 2 2" xfId="25701"/>
    <cellStyle name="常规 49 2 3 2 2 2" xfId="25702"/>
    <cellStyle name="常规 54 2 3 2 2 2" xfId="25703"/>
    <cellStyle name="常规 35 3 5 2 2" xfId="25704"/>
    <cellStyle name="常规 6 3 3 3 3 2 3" xfId="25705"/>
    <cellStyle name="常规 49 2 3 2 3" xfId="25706"/>
    <cellStyle name="常规 54 2 3 2 3" xfId="25707"/>
    <cellStyle name="常规 35 3 5 3" xfId="25708"/>
    <cellStyle name="常规 6 3 3 3 3 3" xfId="25709"/>
    <cellStyle name="常规 49 2 3 3" xfId="25710"/>
    <cellStyle name="常规 54 2 3 3" xfId="25711"/>
    <cellStyle name="常规 35 3 6" xfId="25712"/>
    <cellStyle name="常规 40 3 6" xfId="25713"/>
    <cellStyle name="常规 6 3 3 3 3 3 2" xfId="25714"/>
    <cellStyle name="常规 49 2 3 3 2" xfId="25715"/>
    <cellStyle name="常规 54 2 3 3 2" xfId="25716"/>
    <cellStyle name="常规 35 3 6 2" xfId="25717"/>
    <cellStyle name="常规 35 4" xfId="25718"/>
    <cellStyle name="常规 40 4" xfId="25719"/>
    <cellStyle name="强调文字颜色 4 2 2 4 5" xfId="25720"/>
    <cellStyle name="常规 7 6 2 2 4 2 3" xfId="25721"/>
    <cellStyle name="常规 35 4 2" xfId="25722"/>
    <cellStyle name="常规 40 4 2" xfId="25723"/>
    <cellStyle name="强调文字颜色 4 2 2 4 5 2" xfId="25724"/>
    <cellStyle name="常规 35 4 2 2" xfId="25725"/>
    <cellStyle name="常规 40 4 2 2" xfId="25726"/>
    <cellStyle name="常规 35 4 2 2 2" xfId="25727"/>
    <cellStyle name="常规 40 4 2 2 2" xfId="25728"/>
    <cellStyle name="常规 35 4 2 3" xfId="25729"/>
    <cellStyle name="常规 40 4 2 3" xfId="25730"/>
    <cellStyle name="强调文字颜色 4 2 2 4 6" xfId="25731"/>
    <cellStyle name="常规 35 4 3" xfId="25732"/>
    <cellStyle name="常规 40 4 3" xfId="25733"/>
    <cellStyle name="常规 6 3 3 3 4 2" xfId="25734"/>
    <cellStyle name="常规 49 2 4 2" xfId="25735"/>
    <cellStyle name="常规 54 2 4 2" xfId="25736"/>
    <cellStyle name="常规 35 4 5" xfId="25737"/>
    <cellStyle name="常规 40 4 5" xfId="25738"/>
    <cellStyle name="常规 4 3 2 2 3 3 2 2" xfId="25739"/>
    <cellStyle name="常规 6 3 3 3 4 3" xfId="25740"/>
    <cellStyle name="常规 49 2 4 3" xfId="25741"/>
    <cellStyle name="常规 54 2 4 3" xfId="25742"/>
    <cellStyle name="常规 35 4 6" xfId="25743"/>
    <cellStyle name="常规 40 4 6" xfId="25744"/>
    <cellStyle name="常规 35 5" xfId="25745"/>
    <cellStyle name="常规 40 5" xfId="25746"/>
    <cellStyle name="常规 35 6 2 2" xfId="25747"/>
    <cellStyle name="常规 40 6 2 2" xfId="25748"/>
    <cellStyle name="常规 35 7 2 2" xfId="25749"/>
    <cellStyle name="常规 40 7 2 2" xfId="25750"/>
    <cellStyle name="常规 35 7 3" xfId="25751"/>
    <cellStyle name="常规 40 7 3" xfId="25752"/>
    <cellStyle name="常规 6 3 2 2 3 2 2 3" xfId="25753"/>
    <cellStyle name="常规 36 2" xfId="25754"/>
    <cellStyle name="常规 41 2" xfId="25755"/>
    <cellStyle name="强调文字颜色 4 2 3 2 5" xfId="25756"/>
    <cellStyle name="常规 36 2 2" xfId="25757"/>
    <cellStyle name="常规 41 2 2" xfId="25758"/>
    <cellStyle name="常规 5 5 2 3 4" xfId="25759"/>
    <cellStyle name="强调文字颜色 4 2 3 2 5 2" xfId="25760"/>
    <cellStyle name="常规 36 2 2 2" xfId="25761"/>
    <cellStyle name="常规 41 2 2 2" xfId="25762"/>
    <cellStyle name="常规 5 5 2 3 4 2" xfId="25763"/>
    <cellStyle name="常规 36 2 2 2 2" xfId="25764"/>
    <cellStyle name="常规 41 2 2 2 2" xfId="25765"/>
    <cellStyle name="常规 5 5 2 3 5" xfId="25766"/>
    <cellStyle name="常规 36 2 2 3" xfId="25767"/>
    <cellStyle name="常规 41 2 2 3" xfId="25768"/>
    <cellStyle name="常规 36 2 2 3 2" xfId="25769"/>
    <cellStyle name="常规 41 2 2 3 2" xfId="25770"/>
    <cellStyle name="常规 36 2 2 3 2 2" xfId="25771"/>
    <cellStyle name="常规 41 2 2 3 2 2" xfId="25772"/>
    <cellStyle name="常规 36 2 2 4" xfId="25773"/>
    <cellStyle name="常规 41 2 2 4" xfId="25774"/>
    <cellStyle name="常规 36 2 2 4 2" xfId="25775"/>
    <cellStyle name="常规 41 2 2 4 2" xfId="25776"/>
    <cellStyle name="常规 36 2 2 5" xfId="25777"/>
    <cellStyle name="常规 41 2 2 5" xfId="25778"/>
    <cellStyle name="常规 36 2 2 5 2" xfId="25779"/>
    <cellStyle name="常规 41 2 2 5 2" xfId="25780"/>
    <cellStyle name="常规 36 2 2 5 2 2" xfId="25781"/>
    <cellStyle name="常规 36 2 2 6 2" xfId="25782"/>
    <cellStyle name="常规 36 2 2 7" xfId="25783"/>
    <cellStyle name="强调文字颜色 4 2 3 2 6" xfId="25784"/>
    <cellStyle name="常规 36 2 3" xfId="25785"/>
    <cellStyle name="常规 41 2 3" xfId="25786"/>
    <cellStyle name="常规 5 2 2 3 2 2 4" xfId="25787"/>
    <cellStyle name="常规 36 2 3 2" xfId="25788"/>
    <cellStyle name="常规 41 2 3 2" xfId="25789"/>
    <cellStyle name="常规 5 2 2 3 2 2 4 2" xfId="25790"/>
    <cellStyle name="常规 36 2 3 2 2" xfId="25791"/>
    <cellStyle name="常规 41 2 3 2 2" xfId="25792"/>
    <cellStyle name="常规 5 2 2 3 2 2 4 2 2" xfId="25793"/>
    <cellStyle name="常规 36 2 3 2 2 2" xfId="25794"/>
    <cellStyle name="常规 41 2 3 2 2 2" xfId="25795"/>
    <cellStyle name="常规 5 2 2 3 2 2 5" xfId="25796"/>
    <cellStyle name="常规 36 2 3 3" xfId="25797"/>
    <cellStyle name="常规 41 2 3 3" xfId="25798"/>
    <cellStyle name="常规 5 2 2 3 2 2 5 2" xfId="25799"/>
    <cellStyle name="常规 36 2 3 3 2" xfId="25800"/>
    <cellStyle name="常规 41 2 3 3 2" xfId="25801"/>
    <cellStyle name="常规 36 2 3 3 2 2" xfId="25802"/>
    <cellStyle name="常规 41 2 3 3 2 2" xfId="25803"/>
    <cellStyle name="常规 5 2 2 3 2 2 6" xfId="25804"/>
    <cellStyle name="常规 5 2 2 2 2 3 2 2 2" xfId="25805"/>
    <cellStyle name="常规 36 2 3 4" xfId="25806"/>
    <cellStyle name="常规 41 2 3 4" xfId="25807"/>
    <cellStyle name="常规 36 2 3 4 2" xfId="25808"/>
    <cellStyle name="常规 41 2 3 4 2" xfId="25809"/>
    <cellStyle name="常规 36 2 3 4 2 2" xfId="25810"/>
    <cellStyle name="常规 36 2 3 5" xfId="25811"/>
    <cellStyle name="常规 41 2 3 5" xfId="25812"/>
    <cellStyle name="常规 36 2 3 5 2" xfId="25813"/>
    <cellStyle name="常规 36 2 3 6" xfId="25814"/>
    <cellStyle name="常规 6 9 2 2 2 2 2 2" xfId="25815"/>
    <cellStyle name="常规 36 2 4" xfId="25816"/>
    <cellStyle name="常规 41 2 4" xfId="25817"/>
    <cellStyle name="常规 5 2 2 3 2 3 4" xfId="25818"/>
    <cellStyle name="好 2 2 3 2 3" xfId="25819"/>
    <cellStyle name="常规 36 2 4 2" xfId="25820"/>
    <cellStyle name="常规 41 2 4 2" xfId="25821"/>
    <cellStyle name="常规 5 2 2 3 2 3 4 2" xfId="25822"/>
    <cellStyle name="常规 36 2 4 2 2" xfId="25823"/>
    <cellStyle name="常规 41 2 4 2 2" xfId="25824"/>
    <cellStyle name="常规 5 2 2 3 2 3 5" xfId="25825"/>
    <cellStyle name="常规 36 2 4 3" xfId="25826"/>
    <cellStyle name="常规 41 2 4 3" xfId="25827"/>
    <cellStyle name="常规 6 3 3 4 2 2" xfId="25828"/>
    <cellStyle name="常规 49 3 2 2" xfId="25829"/>
    <cellStyle name="常规 54 3 2 2" xfId="25830"/>
    <cellStyle name="常规 36 2 5" xfId="25831"/>
    <cellStyle name="常规 41 2 5" xfId="25832"/>
    <cellStyle name="常规 6 3 3 4 2 2 2" xfId="25833"/>
    <cellStyle name="常规 49 3 2 2 2" xfId="25834"/>
    <cellStyle name="常规 54 3 2 2 2" xfId="25835"/>
    <cellStyle name="好 2 2 3 3 3" xfId="25836"/>
    <cellStyle name="常规 36 2 5 2" xfId="25837"/>
    <cellStyle name="常规 41 2 5 2" xfId="25838"/>
    <cellStyle name="常规 6 3 3 4 2 2 2 2" xfId="25839"/>
    <cellStyle name="常规 36 2 5 2 2" xfId="25840"/>
    <cellStyle name="常规 41 2 5 2 2" xfId="25841"/>
    <cellStyle name="常规 6 3 3 4 2 2 3" xfId="25842"/>
    <cellStyle name="常规 36 2 5 3" xfId="25843"/>
    <cellStyle name="常规 41 2 5 3" xfId="25844"/>
    <cellStyle name="常规 6 3 3 4 2 3" xfId="25845"/>
    <cellStyle name="常规 49 3 2 3" xfId="25846"/>
    <cellStyle name="常规 54 3 2 3" xfId="25847"/>
    <cellStyle name="常规 36 2 6" xfId="25848"/>
    <cellStyle name="常规 41 2 6" xfId="25849"/>
    <cellStyle name="常规 6 3 3 4 2 3 2" xfId="25850"/>
    <cellStyle name="好 2 2 3 4 3" xfId="25851"/>
    <cellStyle name="常规 36 2 6 2" xfId="25852"/>
    <cellStyle name="常规 41 2 6 2" xfId="25853"/>
    <cellStyle name="常规 6 3 3 4 2 3 2 2" xfId="25854"/>
    <cellStyle name="常规 36 2 6 2 2" xfId="25855"/>
    <cellStyle name="常规 41 2 6 2 2" xfId="25856"/>
    <cellStyle name="常规 6 3 3 4 2 3 3" xfId="25857"/>
    <cellStyle name="常规 36 2 6 3" xfId="25858"/>
    <cellStyle name="常规 41 2 6 3" xfId="25859"/>
    <cellStyle name="常规 6 3 3 4 2 4" xfId="25860"/>
    <cellStyle name="常规 36 2 7" xfId="25861"/>
    <cellStyle name="常规 41 2 7" xfId="25862"/>
    <cellStyle name="常规 7 2 4 3 2 2 4" xfId="25863"/>
    <cellStyle name="常规 6 3 3 4 2 4 2" xfId="25864"/>
    <cellStyle name="常规 36 2 7 2" xfId="25865"/>
    <cellStyle name="常规 41 2 7 2" xfId="25866"/>
    <cellStyle name="常规 6 3 3 4 2 5" xfId="25867"/>
    <cellStyle name="常规 6 3 4 2" xfId="25868"/>
    <cellStyle name="常规 36 2 8" xfId="25869"/>
    <cellStyle name="常规 41 2 8" xfId="25870"/>
    <cellStyle name="常规 5 5 3 3 4 2" xfId="25871"/>
    <cellStyle name="常规 36 3 2 2 2" xfId="25872"/>
    <cellStyle name="常规 41 3 2 2 2" xfId="25873"/>
    <cellStyle name="常规 5 5 3 3 5" xfId="25874"/>
    <cellStyle name="常规 36 3 2 3" xfId="25875"/>
    <cellStyle name="常规 41 3 2 3" xfId="25876"/>
    <cellStyle name="常规 36 3 3 2" xfId="25877"/>
    <cellStyle name="常规 41 3 3 2" xfId="25878"/>
    <cellStyle name="常规 36 3 3 2 2" xfId="25879"/>
    <cellStyle name="常规 41 3 3 2 2" xfId="25880"/>
    <cellStyle name="常规 36 3 3 3" xfId="25881"/>
    <cellStyle name="常规 41 3 3 3" xfId="25882"/>
    <cellStyle name="常规 36 3 4" xfId="25883"/>
    <cellStyle name="常规 41 3 4" xfId="25884"/>
    <cellStyle name="好 2 2 4 2 3" xfId="25885"/>
    <cellStyle name="常规 36 3 4 2" xfId="25886"/>
    <cellStyle name="常规 41 3 4 2" xfId="25887"/>
    <cellStyle name="常规 36 3 4 2 2" xfId="25888"/>
    <cellStyle name="常规 41 3 4 2 2" xfId="25889"/>
    <cellStyle name="常规 36 3 4 3" xfId="25890"/>
    <cellStyle name="常规 41 3 4 3" xfId="25891"/>
    <cellStyle name="常规 6 3 3 4 3 2" xfId="25892"/>
    <cellStyle name="常规 49 3 3 2" xfId="25893"/>
    <cellStyle name="常规 54 3 3 2" xfId="25894"/>
    <cellStyle name="常规 36 3 5" xfId="25895"/>
    <cellStyle name="常规 41 3 5" xfId="25896"/>
    <cellStyle name="常规 6 3 3 4 3 2 2" xfId="25897"/>
    <cellStyle name="常规 49 3 3 2 2" xfId="25898"/>
    <cellStyle name="常规 54 3 3 2 2" xfId="25899"/>
    <cellStyle name="好 2 2 4 3 3" xfId="25900"/>
    <cellStyle name="常规 36 3 5 2" xfId="25901"/>
    <cellStyle name="常规 41 3 5 2" xfId="25902"/>
    <cellStyle name="常规 6 3 3 4 3 2 2 2" xfId="25903"/>
    <cellStyle name="常规 36 3 5 2 2" xfId="25904"/>
    <cellStyle name="常规 6 3 3 4 3 2 3" xfId="25905"/>
    <cellStyle name="常规 36 3 5 3" xfId="25906"/>
    <cellStyle name="常规 6 3 3 4 3 3" xfId="25907"/>
    <cellStyle name="常规 49 3 3 3" xfId="25908"/>
    <cellStyle name="常规 54 3 3 3" xfId="25909"/>
    <cellStyle name="常规 36 3 6" xfId="25910"/>
    <cellStyle name="常规 41 3 6" xfId="25911"/>
    <cellStyle name="常规 6 3 3 4 3 3 2" xfId="25912"/>
    <cellStyle name="好 2 2 4 4 3" xfId="25913"/>
    <cellStyle name="常规 36 3 6 2" xfId="25914"/>
    <cellStyle name="常规 6 3 3 4 3 4" xfId="25915"/>
    <cellStyle name="常规 36 3 7" xfId="25916"/>
    <cellStyle name="常规 36 4" xfId="25917"/>
    <cellStyle name="常规 41 4" xfId="25918"/>
    <cellStyle name="常规 7 6 2 2 5 2 3" xfId="25919"/>
    <cellStyle name="常规 36 4 2" xfId="25920"/>
    <cellStyle name="常规 41 4 2" xfId="25921"/>
    <cellStyle name="常规 36 4 2 2" xfId="25922"/>
    <cellStyle name="常规 41 4 2 2" xfId="25923"/>
    <cellStyle name="常规 36 4 2 2 2" xfId="25924"/>
    <cellStyle name="常规 41 4 2 2 2" xfId="25925"/>
    <cellStyle name="常规 36 4 2 3" xfId="25926"/>
    <cellStyle name="常规 41 4 2 3" xfId="25927"/>
    <cellStyle name="常规 5 3 2 2 2 2 2 2" xfId="25928"/>
    <cellStyle name="常规 36 4 3" xfId="25929"/>
    <cellStyle name="常规 41 4 3" xfId="25930"/>
    <cellStyle name="常规 36 4 3 2" xfId="25931"/>
    <cellStyle name="常规 41 4 3 2" xfId="25932"/>
    <cellStyle name="常规 6 3 2 2 2 6 3" xfId="25933"/>
    <cellStyle name="常规 36 4 3 2 2" xfId="25934"/>
    <cellStyle name="常规 41 4 3 2 2" xfId="25935"/>
    <cellStyle name="常规 36 4 3 3" xfId="25936"/>
    <cellStyle name="常规 41 4 3 3" xfId="25937"/>
    <cellStyle name="常规 36 4 4 2" xfId="25938"/>
    <cellStyle name="常规 41 4 4 2" xfId="25939"/>
    <cellStyle name="常规 6 3 2 2 3 6 3" xfId="25940"/>
    <cellStyle name="常规 36 4 4 2 2" xfId="25941"/>
    <cellStyle name="常规 41 4 4 2 2" xfId="25942"/>
    <cellStyle name="常规 36 4 4 3" xfId="25943"/>
    <cellStyle name="常规 41 4 4 3" xfId="25944"/>
    <cellStyle name="常规 6 3 3 4 4 2" xfId="25945"/>
    <cellStyle name="常规 49 3 4 2" xfId="25946"/>
    <cellStyle name="常规 54 3 4 2" xfId="25947"/>
    <cellStyle name="常规 36 4 5" xfId="25948"/>
    <cellStyle name="常规 41 4 5" xfId="25949"/>
    <cellStyle name="常规 4 3 2 2 3 4 2 2" xfId="25950"/>
    <cellStyle name="常规 6 3 3 4 4 2 2" xfId="25951"/>
    <cellStyle name="常规 49 3 4 2 2" xfId="25952"/>
    <cellStyle name="常规 54 3 4 2 2" xfId="25953"/>
    <cellStyle name="常规 36 4 5 2" xfId="25954"/>
    <cellStyle name="常规 41 4 5 2" xfId="25955"/>
    <cellStyle name="常规 36 4 5 2 2" xfId="25956"/>
    <cellStyle name="常规 36 4 5 3" xfId="25957"/>
    <cellStyle name="常规 6 3 3 4 4 3" xfId="25958"/>
    <cellStyle name="常规 49 3 4 3" xfId="25959"/>
    <cellStyle name="常规 54 3 4 3" xfId="25960"/>
    <cellStyle name="常规 36 4 6" xfId="25961"/>
    <cellStyle name="常规 41 4 6" xfId="25962"/>
    <cellStyle name="常规 36 4 6 2" xfId="25963"/>
    <cellStyle name="常规 36 5" xfId="25964"/>
    <cellStyle name="常规 41 5" xfId="25965"/>
    <cellStyle name="常规 36 5 2" xfId="25966"/>
    <cellStyle name="常规 41 5 2" xfId="25967"/>
    <cellStyle name="常规 36 5 2 2" xfId="25968"/>
    <cellStyle name="常规 41 5 2 2" xfId="25969"/>
    <cellStyle name="常规 36 5 3" xfId="25970"/>
    <cellStyle name="常规 41 5 3" xfId="25971"/>
    <cellStyle name="常规 36 6 2 2" xfId="25972"/>
    <cellStyle name="常规 41 6 2 2" xfId="25973"/>
    <cellStyle name="常规 36 7 2 2" xfId="25974"/>
    <cellStyle name="常规 41 7 2 2" xfId="25975"/>
    <cellStyle name="常规 36 7 3" xfId="25976"/>
    <cellStyle name="常规 41 7 3" xfId="25977"/>
    <cellStyle name="常规 6 3 2 2 3 2 3 3" xfId="25978"/>
    <cellStyle name="常规 37 2" xfId="25979"/>
    <cellStyle name="常规 42 2" xfId="25980"/>
    <cellStyle name="常规 5 6 2 3 4" xfId="25981"/>
    <cellStyle name="常规 37 2 2 2" xfId="25982"/>
    <cellStyle name="常规 42 2 2 2" xfId="25983"/>
    <cellStyle name="常规 37 2 2 2 2 2" xfId="25984"/>
    <cellStyle name="常规 42 2 2 2 2 2" xfId="25985"/>
    <cellStyle name="常规 5 8 3" xfId="25986"/>
    <cellStyle name="常规 37 2 2 2 3" xfId="25987"/>
    <cellStyle name="常规 42 2 2 2 3" xfId="25988"/>
    <cellStyle name="常规 5 6 2 3 5" xfId="25989"/>
    <cellStyle name="常规 37 2 2 3" xfId="25990"/>
    <cellStyle name="常规 42 2 2 3" xfId="25991"/>
    <cellStyle name="常规 4 10 2 2" xfId="25992"/>
    <cellStyle name="常规 37 2 2 3 2 2" xfId="25993"/>
    <cellStyle name="常规 42 2 2 3 2 2" xfId="25994"/>
    <cellStyle name="常规 6 8 3" xfId="25995"/>
    <cellStyle name="常规 37 2 2 3 3" xfId="25996"/>
    <cellStyle name="常规 42 2 2 3 3" xfId="25997"/>
    <cellStyle name="常规 37 2 2 4 2" xfId="25998"/>
    <cellStyle name="常规 42 2 2 4 2" xfId="25999"/>
    <cellStyle name="常规 7 8 3" xfId="26000"/>
    <cellStyle name="常规 37 2 2 4 2 2" xfId="26001"/>
    <cellStyle name="常规 42 2 2 4 2 2" xfId="26002"/>
    <cellStyle name="常规 37 2 2 4 3" xfId="26003"/>
    <cellStyle name="常规 42 2 2 4 3" xfId="26004"/>
    <cellStyle name="常规 37 2 2 5" xfId="26005"/>
    <cellStyle name="常规 42 2 2 5" xfId="26006"/>
    <cellStyle name="常规 37 2 2 5 2" xfId="26007"/>
    <cellStyle name="常规 42 2 2 5 2" xfId="26008"/>
    <cellStyle name="常规 8 8 3" xfId="26009"/>
    <cellStyle name="常规 37 2 2 5 2 2" xfId="26010"/>
    <cellStyle name="常规 37 2 2 5 3" xfId="26011"/>
    <cellStyle name="常规 37 2 2 6" xfId="26012"/>
    <cellStyle name="常规 42 2 2 6" xfId="26013"/>
    <cellStyle name="常规 37 2 2 6 2" xfId="26014"/>
    <cellStyle name="常规 37 2 2 7" xfId="26015"/>
    <cellStyle name="常规 37 2 3" xfId="26016"/>
    <cellStyle name="常规 42 2 3" xfId="26017"/>
    <cellStyle name="常规 37 2 3 2 3" xfId="26018"/>
    <cellStyle name="常规 42 2 3 2 3" xfId="26019"/>
    <cellStyle name="常规 37 2 3 3" xfId="26020"/>
    <cellStyle name="常规 42 2 3 3" xfId="26021"/>
    <cellStyle name="常规 4 10 3 2" xfId="26022"/>
    <cellStyle name="常规 37 2 3 3 2 2" xfId="26023"/>
    <cellStyle name="常规 42 2 3 3 2 2" xfId="26024"/>
    <cellStyle name="常规 37 2 3 3 3" xfId="26025"/>
    <cellStyle name="常规 42 2 3 3 3" xfId="26026"/>
    <cellStyle name="常规 37 2 3 4" xfId="26027"/>
    <cellStyle name="常规 42 2 3 4" xfId="26028"/>
    <cellStyle name="常规 37 2 3 4 2" xfId="26029"/>
    <cellStyle name="常规 42 2 3 4 2" xfId="26030"/>
    <cellStyle name="常规 6 2 11 3" xfId="26031"/>
    <cellStyle name="常规 37 2 3 4 2 2" xfId="26032"/>
    <cellStyle name="常规 37 2 3 4 3" xfId="26033"/>
    <cellStyle name="常规 37 2 3 5" xfId="26034"/>
    <cellStyle name="常规 42 2 3 5" xfId="26035"/>
    <cellStyle name="常规 37 2 3 5 2" xfId="26036"/>
    <cellStyle name="常规 6 2 12 3" xfId="26037"/>
    <cellStyle name="常规 37 2 3 6" xfId="26038"/>
    <cellStyle name="常规 6 9 2 2 2 3 2 2" xfId="26039"/>
    <cellStyle name="常规 37 2 4" xfId="26040"/>
    <cellStyle name="常规 42 2 4" xfId="26041"/>
    <cellStyle name="常规 6 2 2 3 10" xfId="26042"/>
    <cellStyle name="好 2 3 3 2 3" xfId="26043"/>
    <cellStyle name="常规 37 2 4 2" xfId="26044"/>
    <cellStyle name="常规 42 2 4 2" xfId="26045"/>
    <cellStyle name="常规 37 2 4 3" xfId="26046"/>
    <cellStyle name="常规 42 2 4 3" xfId="26047"/>
    <cellStyle name="常规 6 3 3 5 2 2" xfId="26048"/>
    <cellStyle name="常规 49 4 2 2" xfId="26049"/>
    <cellStyle name="常规 54 4 2 2" xfId="26050"/>
    <cellStyle name="常规 37 2 5" xfId="26051"/>
    <cellStyle name="常规 42 2 5" xfId="26052"/>
    <cellStyle name="常规 6 3 3 5 2 2 2" xfId="26053"/>
    <cellStyle name="常规 49 4 2 2 2" xfId="26054"/>
    <cellStyle name="常规 54 4 2 2 2" xfId="26055"/>
    <cellStyle name="好 2 3 3 3 3" xfId="26056"/>
    <cellStyle name="常规 37 2 5 2" xfId="26057"/>
    <cellStyle name="常规 42 2 5 2" xfId="26058"/>
    <cellStyle name="常规 37 2 5 2 2" xfId="26059"/>
    <cellStyle name="常规 42 2 5 2 2" xfId="26060"/>
    <cellStyle name="常规 6 3 3 5 2 3" xfId="26061"/>
    <cellStyle name="常规 49 4 2 3" xfId="26062"/>
    <cellStyle name="常规 54 4 2 3" xfId="26063"/>
    <cellStyle name="常规 37 2 6" xfId="26064"/>
    <cellStyle name="常规 42 2 6" xfId="26065"/>
    <cellStyle name="常规 37 2 7" xfId="26066"/>
    <cellStyle name="常规 42 2 7" xfId="26067"/>
    <cellStyle name="常规 37 2 7 2" xfId="26068"/>
    <cellStyle name="常规 42 2 7 2" xfId="26069"/>
    <cellStyle name="常规 6 4 4 2" xfId="26070"/>
    <cellStyle name="常规 37 2 8" xfId="26071"/>
    <cellStyle name="常规 42 2 8" xfId="26072"/>
    <cellStyle name="常规 37 3" xfId="26073"/>
    <cellStyle name="常规 42 3" xfId="26074"/>
    <cellStyle name="常规 37 3 2 3" xfId="26075"/>
    <cellStyle name="常规 42 3 2 3" xfId="26076"/>
    <cellStyle name="常规 4 11 2 2" xfId="26077"/>
    <cellStyle name="常规 37 3 3 2" xfId="26078"/>
    <cellStyle name="常规 42 3 3 2" xfId="26079"/>
    <cellStyle name="常规 37 3 3 2 2" xfId="26080"/>
    <cellStyle name="常规 42 3 3 2 2" xfId="26081"/>
    <cellStyle name="常规 37 3 3 3" xfId="26082"/>
    <cellStyle name="常规 42 3 3 3" xfId="26083"/>
    <cellStyle name="常规 4 11 3 2" xfId="26084"/>
    <cellStyle name="常规 37 3 4" xfId="26085"/>
    <cellStyle name="常规 42 3 4" xfId="26086"/>
    <cellStyle name="常规 37 3 4 2" xfId="26087"/>
    <cellStyle name="常规 42 3 4 2" xfId="26088"/>
    <cellStyle name="常规 37 3 4 2 2" xfId="26089"/>
    <cellStyle name="常规 42 3 4 2 2" xfId="26090"/>
    <cellStyle name="常规 37 3 4 3" xfId="26091"/>
    <cellStyle name="常规 42 3 4 3" xfId="26092"/>
    <cellStyle name="常规 6 3 3 5 3 2" xfId="26093"/>
    <cellStyle name="常规 49 4 3 2" xfId="26094"/>
    <cellStyle name="常规 54 4 3 2" xfId="26095"/>
    <cellStyle name="常规 37 3 5" xfId="26096"/>
    <cellStyle name="常规 42 3 5" xfId="26097"/>
    <cellStyle name="常规 6 3 3 5 3 2 2" xfId="26098"/>
    <cellStyle name="常规 49 4 3 2 2" xfId="26099"/>
    <cellStyle name="常规 54 4 3 2 2" xfId="26100"/>
    <cellStyle name="常规 37 3 5 2" xfId="26101"/>
    <cellStyle name="常规 42 3 5 2" xfId="26102"/>
    <cellStyle name="常规 37 3 5 2 2" xfId="26103"/>
    <cellStyle name="常规 6 3 3 5 3 3" xfId="26104"/>
    <cellStyle name="常规 49 4 3 3" xfId="26105"/>
    <cellStyle name="常规 54 4 3 3" xfId="26106"/>
    <cellStyle name="常规 37 3 6" xfId="26107"/>
    <cellStyle name="常规 42 3 6" xfId="26108"/>
    <cellStyle name="常规 37 3 6 2" xfId="26109"/>
    <cellStyle name="常规 37 4" xfId="26110"/>
    <cellStyle name="常规 42 4" xfId="26111"/>
    <cellStyle name="常规 37 4 2" xfId="26112"/>
    <cellStyle name="常规 42 4 2" xfId="26113"/>
    <cellStyle name="常规 37 4 2 2" xfId="26114"/>
    <cellStyle name="常规 42 4 2 2" xfId="26115"/>
    <cellStyle name="常规 37 4 2 2 2" xfId="26116"/>
    <cellStyle name="常规 42 4 2 2 2" xfId="26117"/>
    <cellStyle name="常规 37 4 2 3" xfId="26118"/>
    <cellStyle name="常规 42 4 2 3" xfId="26119"/>
    <cellStyle name="常规 4 12 2 2" xfId="26120"/>
    <cellStyle name="常规 5 3 2 2 2 3 2 2" xfId="26121"/>
    <cellStyle name="常规 37 4 3" xfId="26122"/>
    <cellStyle name="常规 42 4 3" xfId="26123"/>
    <cellStyle name="常规 37 4 3 2" xfId="26124"/>
    <cellStyle name="常规 42 4 3 2" xfId="26125"/>
    <cellStyle name="常规 6 3 3 2 2 6 3" xfId="26126"/>
    <cellStyle name="常规 37 4 3 2 2" xfId="26127"/>
    <cellStyle name="常规 42 4 3 2 2" xfId="26128"/>
    <cellStyle name="常规 37 4 3 3" xfId="26129"/>
    <cellStyle name="常规 42 4 3 3" xfId="26130"/>
    <cellStyle name="常规 4 12 3 2" xfId="26131"/>
    <cellStyle name="常规 37 4 4 2" xfId="26132"/>
    <cellStyle name="常规 42 4 4 2" xfId="26133"/>
    <cellStyle name="常规 37 4 4 3" xfId="26134"/>
    <cellStyle name="常规 42 4 4 3" xfId="26135"/>
    <cellStyle name="常规 6 3 3 5 4 2" xfId="26136"/>
    <cellStyle name="常规 49 4 4 2" xfId="26137"/>
    <cellStyle name="常规 54 4 4 2" xfId="26138"/>
    <cellStyle name="常规 37 4 5" xfId="26139"/>
    <cellStyle name="常规 42 4 5" xfId="26140"/>
    <cellStyle name="常规 6 3 3 5 4 2 2" xfId="26141"/>
    <cellStyle name="常规 49 4 4 2 2" xfId="26142"/>
    <cellStyle name="常规 54 4 4 2 2" xfId="26143"/>
    <cellStyle name="常规 37 4 5 2" xfId="26144"/>
    <cellStyle name="常规 42 4 5 2" xfId="26145"/>
    <cellStyle name="常规 37 4 5 3" xfId="26146"/>
    <cellStyle name="常规 6 3 3 5 4 3" xfId="26147"/>
    <cellStyle name="常规 49 4 4 3" xfId="26148"/>
    <cellStyle name="常规 54 4 4 3" xfId="26149"/>
    <cellStyle name="常规 37 4 6" xfId="26150"/>
    <cellStyle name="常规 42 4 6" xfId="26151"/>
    <cellStyle name="常规 37 4 6 2" xfId="26152"/>
    <cellStyle name="常规 37 5" xfId="26153"/>
    <cellStyle name="常规 42 5" xfId="26154"/>
    <cellStyle name="常规 37 5 2" xfId="26155"/>
    <cellStyle name="常规 42 5 2" xfId="26156"/>
    <cellStyle name="常规 37 5 2 2" xfId="26157"/>
    <cellStyle name="常规 42 5 2 2" xfId="26158"/>
    <cellStyle name="常规 37 5 3" xfId="26159"/>
    <cellStyle name="常规 42 5 3" xfId="26160"/>
    <cellStyle name="常规 37 6 2 2" xfId="26161"/>
    <cellStyle name="常规 42 6 2 2" xfId="26162"/>
    <cellStyle name="常规 37 6 3" xfId="26163"/>
    <cellStyle name="常规 42 6 3" xfId="26164"/>
    <cellStyle name="常规 37 7 2 2" xfId="26165"/>
    <cellStyle name="常规 42 7 2 2" xfId="26166"/>
    <cellStyle name="常规 37 7 3" xfId="26167"/>
    <cellStyle name="常规 42 7 3" xfId="26168"/>
    <cellStyle name="常规 38 2 2 2 2 2" xfId="26169"/>
    <cellStyle name="常规 43 2 2 2 2 2" xfId="26170"/>
    <cellStyle name="常规 38 2 2 2 3" xfId="26171"/>
    <cellStyle name="常规 43 2 2 2 3" xfId="26172"/>
    <cellStyle name="常规 38 2 2 3" xfId="26173"/>
    <cellStyle name="常规 43 2 2 3" xfId="26174"/>
    <cellStyle name="常规 38 2 2 3 2" xfId="26175"/>
    <cellStyle name="常规 43 2 2 3 2" xfId="26176"/>
    <cellStyle name="常规 38 2 2 3 2 2" xfId="26177"/>
    <cellStyle name="常规 43 2 2 3 2 2" xfId="26178"/>
    <cellStyle name="常规 38 2 2 3 3" xfId="26179"/>
    <cellStyle name="常规 43 2 2 3 3" xfId="26180"/>
    <cellStyle name="常规 38 2 2 4" xfId="26181"/>
    <cellStyle name="常规 43 2 2 4" xfId="26182"/>
    <cellStyle name="常规 38 2 2 5" xfId="26183"/>
    <cellStyle name="常规 43 2 2 5" xfId="26184"/>
    <cellStyle name="常规 38 2 2 6" xfId="26185"/>
    <cellStyle name="常规 43 2 2 6" xfId="26186"/>
    <cellStyle name="常规 7 2 3 4 2 2 5 2 3" xfId="26187"/>
    <cellStyle name="常规 38 2 3 2" xfId="26188"/>
    <cellStyle name="常规 43 2 3 2" xfId="26189"/>
    <cellStyle name="常规 38 2 3 2 2" xfId="26190"/>
    <cellStyle name="常规 43 2 3 2 2" xfId="26191"/>
    <cellStyle name="常规 38 2 3 2 2 2" xfId="26192"/>
    <cellStyle name="常规 43 2 3 2 2 2" xfId="26193"/>
    <cellStyle name="常规 6 10 3 2 3 2 2 2" xfId="26194"/>
    <cellStyle name="常规 38 2 3 2 3" xfId="26195"/>
    <cellStyle name="常规 43 2 3 2 3" xfId="26196"/>
    <cellStyle name="常规 38 2 3 3" xfId="26197"/>
    <cellStyle name="常规 43 2 3 3" xfId="26198"/>
    <cellStyle name="常规 38 2 3 3 2" xfId="26199"/>
    <cellStyle name="常规 43 2 3 3 2" xfId="26200"/>
    <cellStyle name="常规 38 2 3 3 2 2" xfId="26201"/>
    <cellStyle name="常规 43 2 3 3 2 2" xfId="26202"/>
    <cellStyle name="常规 4 2 2 6 5" xfId="26203"/>
    <cellStyle name="常规 38 2 3 3 3" xfId="26204"/>
    <cellStyle name="常规 43 2 3 3 3" xfId="26205"/>
    <cellStyle name="常规 38 2 3 4" xfId="26206"/>
    <cellStyle name="常规 43 2 3 4" xfId="26207"/>
    <cellStyle name="常规 38 2 3 5" xfId="26208"/>
    <cellStyle name="常规 43 2 3 5" xfId="26209"/>
    <cellStyle name="常规 38 2 3 6" xfId="26210"/>
    <cellStyle name="常规 6 9 2 2 2 4 2 2" xfId="26211"/>
    <cellStyle name="常规 38 2 4" xfId="26212"/>
    <cellStyle name="常规 43 2 4" xfId="26213"/>
    <cellStyle name="常规 7 2 3 5 2 4" xfId="26214"/>
    <cellStyle name="好 2 4 3 2 3" xfId="26215"/>
    <cellStyle name="常规 38 2 4 2" xfId="26216"/>
    <cellStyle name="常规 43 2 4 2" xfId="26217"/>
    <cellStyle name="常规 7 2 3 5 2 4 2" xfId="26218"/>
    <cellStyle name="常规 38 2 4 2 2" xfId="26219"/>
    <cellStyle name="常规 43 2 4 2 2" xfId="26220"/>
    <cellStyle name="常规 7 2 3 5 2 5" xfId="26221"/>
    <cellStyle name="常规 38 2 4 3" xfId="26222"/>
    <cellStyle name="常规 43 2 4 3" xfId="26223"/>
    <cellStyle name="常规 6 3 3 6 2 2" xfId="26224"/>
    <cellStyle name="常规 49 5 2 2" xfId="26225"/>
    <cellStyle name="常规 54 5 2 2" xfId="26226"/>
    <cellStyle name="常规 38 2 5" xfId="26227"/>
    <cellStyle name="常规 43 2 5" xfId="26228"/>
    <cellStyle name="常规 7 2 3 5 3 4" xfId="26229"/>
    <cellStyle name="常规 6 3 3 6 2 2 2" xfId="26230"/>
    <cellStyle name="好 2 4 3 3 3" xfId="26231"/>
    <cellStyle name="常规 38 2 5 2" xfId="26232"/>
    <cellStyle name="常规 43 2 5 2" xfId="26233"/>
    <cellStyle name="常规 7 2 3 5 3 4 2" xfId="26234"/>
    <cellStyle name="常规 38 2 5 2 2" xfId="26235"/>
    <cellStyle name="常规 43 2 5 2 2" xfId="26236"/>
    <cellStyle name="常规 7 2 3 5 3 5" xfId="26237"/>
    <cellStyle name="常规 38 2 5 3" xfId="26238"/>
    <cellStyle name="常规 43 2 5 3" xfId="26239"/>
    <cellStyle name="常规 6 5 5 2 3 2 2" xfId="26240"/>
    <cellStyle name="常规 38 2 6 2 2" xfId="26241"/>
    <cellStyle name="常规 43 2 6 2 2" xfId="26242"/>
    <cellStyle name="常规 38 2 6 3" xfId="26243"/>
    <cellStyle name="常规 43 2 6 3" xfId="26244"/>
    <cellStyle name="常规 38 2 7 2" xfId="26245"/>
    <cellStyle name="常规 43 2 7 2" xfId="26246"/>
    <cellStyle name="常规 6 5 4 2" xfId="26247"/>
    <cellStyle name="常规 38 2 8" xfId="26248"/>
    <cellStyle name="常规 43 2 8" xfId="26249"/>
    <cellStyle name="常规 38 3 2 2 2" xfId="26250"/>
    <cellStyle name="常规 43 3 2 2 2" xfId="26251"/>
    <cellStyle name="常规 38 3 2 3" xfId="26252"/>
    <cellStyle name="常规 43 3 2 3" xfId="26253"/>
    <cellStyle name="常规 38 3 3 2" xfId="26254"/>
    <cellStyle name="常规 43 3 3 2" xfId="26255"/>
    <cellStyle name="常规 38 3 3 2 2" xfId="26256"/>
    <cellStyle name="常规 43 3 3 2 2" xfId="26257"/>
    <cellStyle name="常规 38 3 3 3" xfId="26258"/>
    <cellStyle name="常规 43 3 3 3" xfId="26259"/>
    <cellStyle name="常规 38 3 4" xfId="26260"/>
    <cellStyle name="常规 43 3 4" xfId="26261"/>
    <cellStyle name="好 2 4 4 2 3" xfId="26262"/>
    <cellStyle name="常规 38 3 4 2" xfId="26263"/>
    <cellStyle name="常规 43 3 4 2" xfId="26264"/>
    <cellStyle name="常规 38 3 4 2 2" xfId="26265"/>
    <cellStyle name="常规 43 3 4 2 2" xfId="26266"/>
    <cellStyle name="常规 38 3 4 3" xfId="26267"/>
    <cellStyle name="常规 43 3 4 3" xfId="26268"/>
    <cellStyle name="常规 6 3 3 6 3 2" xfId="26269"/>
    <cellStyle name="常规 38 3 5" xfId="26270"/>
    <cellStyle name="常规 43 3 5" xfId="26271"/>
    <cellStyle name="常规 6 3 3 6 3 2 2" xfId="26272"/>
    <cellStyle name="好 2 4 4 3 3" xfId="26273"/>
    <cellStyle name="常规 38 3 5 2" xfId="26274"/>
    <cellStyle name="常规 43 3 5 2" xfId="26275"/>
    <cellStyle name="常规 38 3 5 3" xfId="26276"/>
    <cellStyle name="常规 6 5 5 2 4 2 2" xfId="26277"/>
    <cellStyle name="常规 38 4 2 2 2" xfId="26278"/>
    <cellStyle name="常规 43 4 2 2 2" xfId="26279"/>
    <cellStyle name="常规 38 4 3 2" xfId="26280"/>
    <cellStyle name="常规 43 4 3 2" xfId="26281"/>
    <cellStyle name="常规 38 4 3 2 2" xfId="26282"/>
    <cellStyle name="常规 43 4 3 2 2" xfId="26283"/>
    <cellStyle name="常规 38 4 4 2" xfId="26284"/>
    <cellStyle name="常规 43 4 4 2" xfId="26285"/>
    <cellStyle name="常规 38 4 4 2 2" xfId="26286"/>
    <cellStyle name="常规 43 4 4 2 2" xfId="26287"/>
    <cellStyle name="常规 6 3 4 2 3 2 2 2" xfId="26288"/>
    <cellStyle name="常规 6 3 3 6 4 2" xfId="26289"/>
    <cellStyle name="常规 38 4 5" xfId="26290"/>
    <cellStyle name="常规 43 4 5" xfId="26291"/>
    <cellStyle name="常规 38 5 3" xfId="26292"/>
    <cellStyle name="常规 43 5 3" xfId="26293"/>
    <cellStyle name="常规 6 2 3 2 2 8" xfId="26294"/>
    <cellStyle name="常规 38 6 2" xfId="26295"/>
    <cellStyle name="常规 43 6 2" xfId="26296"/>
    <cellStyle name="常规 6 2 3 2 2 8 2" xfId="26297"/>
    <cellStyle name="常规 38 6 2 2" xfId="26298"/>
    <cellStyle name="常规 43 6 2 2" xfId="26299"/>
    <cellStyle name="常规 6 4 3 3 2 2 2 2" xfId="26300"/>
    <cellStyle name="常规 6 2 3 2 2 9" xfId="26301"/>
    <cellStyle name="常规 38 6 3" xfId="26302"/>
    <cellStyle name="常规 43 6 3" xfId="26303"/>
    <cellStyle name="常规 38 7 2 2" xfId="26304"/>
    <cellStyle name="常规 43 7 2 2" xfId="26305"/>
    <cellStyle name="常规 6 4 3 3 2 2 3 2" xfId="26306"/>
    <cellStyle name="常规 38 7 3" xfId="26307"/>
    <cellStyle name="常规 43 7 3" xfId="26308"/>
    <cellStyle name="常规 38 8 2" xfId="26309"/>
    <cellStyle name="常规 43 8 2" xfId="26310"/>
    <cellStyle name="常规 39" xfId="26311"/>
    <cellStyle name="常规 44" xfId="26312"/>
    <cellStyle name="常规 39 2 2 2 2" xfId="26313"/>
    <cellStyle name="常规 44 2 2 2 2" xfId="26314"/>
    <cellStyle name="常规 7 2 3 3 7 2" xfId="26315"/>
    <cellStyle name="常规 39 2 2 2 2 2" xfId="26316"/>
    <cellStyle name="常规 44 2 2 2 2 2" xfId="26317"/>
    <cellStyle name="常规 7 2 3 3 7 2 2" xfId="26318"/>
    <cellStyle name="常规 39 2 2 2 3" xfId="26319"/>
    <cellStyle name="常规 44 2 2 2 3" xfId="26320"/>
    <cellStyle name="常规 7 2 3 3 7 3" xfId="26321"/>
    <cellStyle name="常规 39 2 2 3" xfId="26322"/>
    <cellStyle name="常规 44 2 2 3" xfId="26323"/>
    <cellStyle name="常规 7 2 3 3 8" xfId="26324"/>
    <cellStyle name="常规 39 2 2 3 2" xfId="26325"/>
    <cellStyle name="常规 44 2 2 3 2" xfId="26326"/>
    <cellStyle name="常规 7 2 3 3 8 2" xfId="26327"/>
    <cellStyle name="常规 39 2 2 3 3" xfId="26328"/>
    <cellStyle name="常规 44 2 2 3 3" xfId="26329"/>
    <cellStyle name="常规 39 2 2 4" xfId="26330"/>
    <cellStyle name="常规 44 2 2 4" xfId="26331"/>
    <cellStyle name="常规 7 2 3 3 9" xfId="26332"/>
    <cellStyle name="常规 39 2 2 4 2" xfId="26333"/>
    <cellStyle name="常规 44 2 2 4 2" xfId="26334"/>
    <cellStyle name="常规 39 2 2 4 3" xfId="26335"/>
    <cellStyle name="常规 44 2 2 4 3" xfId="26336"/>
    <cellStyle name="常规 6 3 3 2 2 5 2 2" xfId="26337"/>
    <cellStyle name="常规 39 2 2 5" xfId="26338"/>
    <cellStyle name="常规 44 2 2 5" xfId="26339"/>
    <cellStyle name="常规 39 2 2 5 2" xfId="26340"/>
    <cellStyle name="常规 44 2 2 5 2" xfId="26341"/>
    <cellStyle name="常规 39 2 2 5 3" xfId="26342"/>
    <cellStyle name="常规 39 2 2 6" xfId="26343"/>
    <cellStyle name="常规 44 2 2 6" xfId="26344"/>
    <cellStyle name="常规 39 2 2 7" xfId="26345"/>
    <cellStyle name="常规 39 2 3 2" xfId="26346"/>
    <cellStyle name="常规 44 2 3 2" xfId="26347"/>
    <cellStyle name="常规 7 2 3 4 7" xfId="26348"/>
    <cellStyle name="常规 39 2 3 2 2" xfId="26349"/>
    <cellStyle name="常规 44 2 3 2 2" xfId="26350"/>
    <cellStyle name="常规 7 2 3 4 7 2" xfId="26351"/>
    <cellStyle name="常规 39 2 3 2 2 2" xfId="26352"/>
    <cellStyle name="常规 44 2 3 2 2 2" xfId="26353"/>
    <cellStyle name="常规 7 2 3 4 7 2 2" xfId="26354"/>
    <cellStyle name="常规 39 2 3 2 3" xfId="26355"/>
    <cellStyle name="常规 44 2 3 2 3" xfId="26356"/>
    <cellStyle name="常规 7 2 3 4 7 3" xfId="26357"/>
    <cellStyle name="常规 39 2 3 3" xfId="26358"/>
    <cellStyle name="常规 44 2 3 3" xfId="26359"/>
    <cellStyle name="常规 7 2 3 4 8" xfId="26360"/>
    <cellStyle name="常规 39 2 3 3 2" xfId="26361"/>
    <cellStyle name="常规 44 2 3 3 2" xfId="26362"/>
    <cellStyle name="常规 7 2 3 4 8 2" xfId="26363"/>
    <cellStyle name="常规 39 2 3 3 2 2" xfId="26364"/>
    <cellStyle name="常规 44 2 3 3 2 2" xfId="26365"/>
    <cellStyle name="常规 7 2 3 4 8 2 2" xfId="26366"/>
    <cellStyle name="常规 39 2 3 3 3" xfId="26367"/>
    <cellStyle name="常规 44 2 3 3 3" xfId="26368"/>
    <cellStyle name="常规 7 2 3 4 8 3" xfId="26369"/>
    <cellStyle name="常规 7 2 4 2 2 2 2 2 2" xfId="26370"/>
    <cellStyle name="常规 39 2 3 4" xfId="26371"/>
    <cellStyle name="常规 44 2 3 4" xfId="26372"/>
    <cellStyle name="常规 7 2 3 4 9" xfId="26373"/>
    <cellStyle name="常规 39 2 3 4 2" xfId="26374"/>
    <cellStyle name="常规 44 2 3 4 2" xfId="26375"/>
    <cellStyle name="常规 7 2 3 4 9 2" xfId="26376"/>
    <cellStyle name="常规 39 2 3 5" xfId="26377"/>
    <cellStyle name="常规 44 2 3 5" xfId="26378"/>
    <cellStyle name="常规 39 2 3 5 2" xfId="26379"/>
    <cellStyle name="常规 39 2 3 6" xfId="26380"/>
    <cellStyle name="常规 39 2 4" xfId="26381"/>
    <cellStyle name="常规 44 2 4" xfId="26382"/>
    <cellStyle name="常规 39 2 4 2" xfId="26383"/>
    <cellStyle name="常规 44 2 4 2" xfId="26384"/>
    <cellStyle name="常规 7 2 3 5 7" xfId="26385"/>
    <cellStyle name="常规 39 2 4 3" xfId="26386"/>
    <cellStyle name="常规 44 2 4 3" xfId="26387"/>
    <cellStyle name="常规 7 2 3 5 8" xfId="26388"/>
    <cellStyle name="常规 6 3 3 7 2 2" xfId="26389"/>
    <cellStyle name="常规 49 6 2 2" xfId="26390"/>
    <cellStyle name="常规 54 6 2 2" xfId="26391"/>
    <cellStyle name="常规 39 2 5" xfId="26392"/>
    <cellStyle name="常规 44 2 5" xfId="26393"/>
    <cellStyle name="常规 39 2 5 2" xfId="26394"/>
    <cellStyle name="常规 44 2 5 2" xfId="26395"/>
    <cellStyle name="常规 39 2 5 3" xfId="26396"/>
    <cellStyle name="常规 44 2 5 3" xfId="26397"/>
    <cellStyle name="常规 6 5 5 3 3 2 2" xfId="26398"/>
    <cellStyle name="常规 39 2 7 2" xfId="26399"/>
    <cellStyle name="常规 44 2 7 2" xfId="26400"/>
    <cellStyle name="常规 6 6 4 2" xfId="26401"/>
    <cellStyle name="常规 39 2 8" xfId="26402"/>
    <cellStyle name="常规 44 2 8" xfId="26403"/>
    <cellStyle name="常规 39 3 2 2 2" xfId="26404"/>
    <cellStyle name="常规 44 3 2 2 2" xfId="26405"/>
    <cellStyle name="常规 7 2 4 3 7 2" xfId="26406"/>
    <cellStyle name="常规 39 3 2 3" xfId="26407"/>
    <cellStyle name="常规 44 3 2 3" xfId="26408"/>
    <cellStyle name="常规 7 2 4 3 8" xfId="26409"/>
    <cellStyle name="常规 39 3 3 2" xfId="26410"/>
    <cellStyle name="常规 44 3 3 2" xfId="26411"/>
    <cellStyle name="常规 7 2 4 4 7" xfId="26412"/>
    <cellStyle name="常规 39 3 3 2 2" xfId="26413"/>
    <cellStyle name="常规 44 3 3 2 2" xfId="26414"/>
    <cellStyle name="常规 7 2 4 4 7 2" xfId="26415"/>
    <cellStyle name="常规 39 3 3 3" xfId="26416"/>
    <cellStyle name="常规 44 3 3 3" xfId="26417"/>
    <cellStyle name="常规 7 2 4 4 8" xfId="26418"/>
    <cellStyle name="常规 39 3 4" xfId="26419"/>
    <cellStyle name="常规 44 3 4" xfId="26420"/>
    <cellStyle name="常规 39 3 4 2" xfId="26421"/>
    <cellStyle name="常规 44 3 4 2" xfId="26422"/>
    <cellStyle name="常规 39 3 4 2 2" xfId="26423"/>
    <cellStyle name="常规 44 3 4 2 2" xfId="26424"/>
    <cellStyle name="常规 39 3 4 3" xfId="26425"/>
    <cellStyle name="常规 44 3 4 3" xfId="26426"/>
    <cellStyle name="常规 39 3 5" xfId="26427"/>
    <cellStyle name="常规 44 3 5" xfId="26428"/>
    <cellStyle name="常规 39 3 5 2" xfId="26429"/>
    <cellStyle name="常规 44 3 5 2" xfId="26430"/>
    <cellStyle name="常规 7 2 4 6 7" xfId="26431"/>
    <cellStyle name="常规 39 3 5 2 2" xfId="26432"/>
    <cellStyle name="常规 39 3 5 3" xfId="26433"/>
    <cellStyle name="常规 7 2 5 3 7" xfId="26434"/>
    <cellStyle name="常规 39 4 2 2" xfId="26435"/>
    <cellStyle name="常规 44 4 2 2" xfId="26436"/>
    <cellStyle name="常规 7 2 5 3 7 2" xfId="26437"/>
    <cellStyle name="常规 39 4 2 2 2" xfId="26438"/>
    <cellStyle name="常规 44 4 2 2 2" xfId="26439"/>
    <cellStyle name="常规 7 2 5 3 8" xfId="26440"/>
    <cellStyle name="常规 39 4 2 3" xfId="26441"/>
    <cellStyle name="常规 44 4 2 3" xfId="26442"/>
    <cellStyle name="常规 39 4 3" xfId="26443"/>
    <cellStyle name="常规 44 4 3" xfId="26444"/>
    <cellStyle name="常规 7 2 5 4 7" xfId="26445"/>
    <cellStyle name="常规 39 4 3 2" xfId="26446"/>
    <cellStyle name="常规 44 4 3 2" xfId="26447"/>
    <cellStyle name="常规 7 2 5 4 7 2" xfId="26448"/>
    <cellStyle name="常规 39 4 3 2 2" xfId="26449"/>
    <cellStyle name="常规 44 4 3 2 2" xfId="26450"/>
    <cellStyle name="常规 7 2 5 4 8" xfId="26451"/>
    <cellStyle name="常规 39 4 3 3" xfId="26452"/>
    <cellStyle name="常规 44 4 3 3" xfId="26453"/>
    <cellStyle name="常规 39 4 4" xfId="26454"/>
    <cellStyle name="常规 44 4 4" xfId="26455"/>
    <cellStyle name="常规 7 2 5 5 7" xfId="26456"/>
    <cellStyle name="常规 39 4 4 2" xfId="26457"/>
    <cellStyle name="常规 44 4 4 2" xfId="26458"/>
    <cellStyle name="常规 7 2 5 5 7 2" xfId="26459"/>
    <cellStyle name="常规 39 4 4 2 2" xfId="26460"/>
    <cellStyle name="常规 44 4 4 2 2" xfId="26461"/>
    <cellStyle name="常规 7 2 5 5 8" xfId="26462"/>
    <cellStyle name="常规 39 4 4 3" xfId="26463"/>
    <cellStyle name="常规 44 4 4 3" xfId="26464"/>
    <cellStyle name="常规 6 3 4 2 3 3 2 2" xfId="26465"/>
    <cellStyle name="常规 39 4 5" xfId="26466"/>
    <cellStyle name="常规 44 4 5" xfId="26467"/>
    <cellStyle name="常规 39 4 6" xfId="26468"/>
    <cellStyle name="常规 44 4 6" xfId="26469"/>
    <cellStyle name="常规 39 5 2" xfId="26470"/>
    <cellStyle name="常规 44 5 2" xfId="26471"/>
    <cellStyle name="常规 7 2 6 3 7" xfId="26472"/>
    <cellStyle name="常规 39 5 2 2" xfId="26473"/>
    <cellStyle name="常规 44 5 2 2" xfId="26474"/>
    <cellStyle name="常规 39 5 3" xfId="26475"/>
    <cellStyle name="常规 44 5 3" xfId="26476"/>
    <cellStyle name="常规 39 6" xfId="26477"/>
    <cellStyle name="常规 44 6" xfId="26478"/>
    <cellStyle name="常规 39 6 2" xfId="26479"/>
    <cellStyle name="常规 44 6 2" xfId="26480"/>
    <cellStyle name="常规 39 6 2 2" xfId="26481"/>
    <cellStyle name="常规 44 6 2 2" xfId="26482"/>
    <cellStyle name="常规 6 4 3 3 2 3 2 2" xfId="26483"/>
    <cellStyle name="常规 39 6 3" xfId="26484"/>
    <cellStyle name="常规 44 6 3" xfId="26485"/>
    <cellStyle name="常规 39 7 2" xfId="26486"/>
    <cellStyle name="常规 44 7 2" xfId="26487"/>
    <cellStyle name="常规 39 7 2 2" xfId="26488"/>
    <cellStyle name="常规 44 7 2 2" xfId="26489"/>
    <cellStyle name="常规 6 4 3 3 2 3 3 2" xfId="26490"/>
    <cellStyle name="常规 39 7 3" xfId="26491"/>
    <cellStyle name="常规 44 7 3" xfId="26492"/>
    <cellStyle name="常规 39 8 2" xfId="26493"/>
    <cellStyle name="常规 44 8 2" xfId="26494"/>
    <cellStyle name="常规 4" xfId="26495"/>
    <cellStyle name="常规 4 10" xfId="26496"/>
    <cellStyle name="常规 4 10 2" xfId="26497"/>
    <cellStyle name="常规 6 5 3 3 2 3 5" xfId="26498"/>
    <cellStyle name="常规 4 10 3" xfId="26499"/>
    <cellStyle name="常规 4 10 4" xfId="26500"/>
    <cellStyle name="常规 4 11" xfId="26501"/>
    <cellStyle name="常规 4 11 2" xfId="26502"/>
    <cellStyle name="常规 6 7 3 10" xfId="26503"/>
    <cellStyle name="常规 4 11 3" xfId="26504"/>
    <cellStyle name="常规 4 11 4" xfId="26505"/>
    <cellStyle name="常规 4 12" xfId="26506"/>
    <cellStyle name="常规 4 12 2" xfId="26507"/>
    <cellStyle name="常规 4 12 3" xfId="26508"/>
    <cellStyle name="常规 4 12 4" xfId="26509"/>
    <cellStyle name="常规 4 13" xfId="26510"/>
    <cellStyle name="常规 4 13 2" xfId="26511"/>
    <cellStyle name="常规 4 13 2 2" xfId="26512"/>
    <cellStyle name="常规 4 14" xfId="26513"/>
    <cellStyle name="常规 4 14 2" xfId="26514"/>
    <cellStyle name="常规 4 14 3" xfId="26515"/>
    <cellStyle name="常规 4 15 2" xfId="26516"/>
    <cellStyle name="常规 4 20 2" xfId="26517"/>
    <cellStyle name="常规 4 15 3" xfId="26518"/>
    <cellStyle name="常规 4 2" xfId="26519"/>
    <cellStyle name="常规 4 2 10" xfId="26520"/>
    <cellStyle name="常规 4 2 10 2" xfId="26521"/>
    <cellStyle name="常规 6 6 3 4 4" xfId="26522"/>
    <cellStyle name="常规 4 2 10 2 2" xfId="26523"/>
    <cellStyle name="常规 4 2 10 3" xfId="26524"/>
    <cellStyle name="常规 5 3 2 2 3 3 2" xfId="26525"/>
    <cellStyle name="常规 4 2 11" xfId="26526"/>
    <cellStyle name="常规 5 3 2 2 3 3 2 2" xfId="26527"/>
    <cellStyle name="常规 4 2 11 2" xfId="26528"/>
    <cellStyle name="常规 6 6 4 4 4" xfId="26529"/>
    <cellStyle name="常规 4 2 11 2 2" xfId="26530"/>
    <cellStyle name="常规 4 2 11 3" xfId="26531"/>
    <cellStyle name="常规 5 3 2 2 3 3 3" xfId="26532"/>
    <cellStyle name="常规 4 2 12" xfId="26533"/>
    <cellStyle name="常规 4 2 12 2" xfId="26534"/>
    <cellStyle name="常规 4 2 13" xfId="26535"/>
    <cellStyle name="常规 4 2 13 2" xfId="26536"/>
    <cellStyle name="常规 4 2 14" xfId="26537"/>
    <cellStyle name="常规 4 2 2" xfId="26538"/>
    <cellStyle name="常规 4 2 2 2" xfId="26539"/>
    <cellStyle name="常规 6 8 2 3 3 2" xfId="26540"/>
    <cellStyle name="常规 4 2 2 2 2 2 2" xfId="26541"/>
    <cellStyle name="常规 6 8 2 3 3 2 2" xfId="26542"/>
    <cellStyle name="常规 4 2 2 2 2 2 2 2" xfId="26543"/>
    <cellStyle name="常规 4 2 2 6 6" xfId="26544"/>
    <cellStyle name="常规 4 2 2 2 2 2 2 2 2" xfId="26545"/>
    <cellStyle name="常规 4 2 2 2 2 2 2 3" xfId="26546"/>
    <cellStyle name="常规 6 8 2 3 3 3" xfId="26547"/>
    <cellStyle name="常规 4 2 2 2 2 2 3" xfId="26548"/>
    <cellStyle name="常规 4 2 2 2 2 2 3 2" xfId="26549"/>
    <cellStyle name="常规 4 2 2 2 2 2 3 3" xfId="26550"/>
    <cellStyle name="常规 4 2 2 2 2 2 4" xfId="26551"/>
    <cellStyle name="常规 4 2 2 2 2 2 5" xfId="26552"/>
    <cellStyle name="常规 6 5 2 2 2 2 2 4 2" xfId="26553"/>
    <cellStyle name="常规 6 8 2 3 4" xfId="26554"/>
    <cellStyle name="常规 4 2 2 2 2 3" xfId="26555"/>
    <cellStyle name="常规 6 8 2 3 4 2" xfId="26556"/>
    <cellStyle name="常规 4 2 2 2 2 3 2" xfId="26557"/>
    <cellStyle name="常规 6 8 2 3 5" xfId="26558"/>
    <cellStyle name="常规 4 2 2 2 2 4" xfId="26559"/>
    <cellStyle name="常规 6 8 2 3 5 2" xfId="26560"/>
    <cellStyle name="常规 4 2 2 2 2 4 2" xfId="26561"/>
    <cellStyle name="常规 6 8 2 3 6" xfId="26562"/>
    <cellStyle name="常规 4 2 2 2 2 5" xfId="26563"/>
    <cellStyle name="常规 4 2 2 2 2 5 2" xfId="26564"/>
    <cellStyle name="常规 7 2 4 2 2 3 4 2" xfId="26565"/>
    <cellStyle name="常规 6 2 4 2 2 2" xfId="26566"/>
    <cellStyle name="常规 6 3 3 3 2 5 2 2" xfId="26567"/>
    <cellStyle name="常规 4 2 2 2 2 6" xfId="26568"/>
    <cellStyle name="常规 6 2 4 2 2 2 2" xfId="26569"/>
    <cellStyle name="常规 4 2 2 2 2 6 2" xfId="26570"/>
    <cellStyle name="常规 6 2 4 2 2 3" xfId="26571"/>
    <cellStyle name="常规 4 2 2 2 2 7" xfId="26572"/>
    <cellStyle name="常规 6 2 4 2 2 4" xfId="26573"/>
    <cellStyle name="常规 4 2 2 2 2 8" xfId="26574"/>
    <cellStyle name="常规 6 8 2 4 3" xfId="26575"/>
    <cellStyle name="常规 4 2 2 2 3 2" xfId="26576"/>
    <cellStyle name="常规 6 8 2 4 3 2" xfId="26577"/>
    <cellStyle name="常规 4 2 2 2 3 2 2" xfId="26578"/>
    <cellStyle name="常规 6 8 2 4 3 2 2" xfId="26579"/>
    <cellStyle name="常规 6 6 2 2 3 2 6" xfId="26580"/>
    <cellStyle name="常规 4 2 2 2 3 2 2 2" xfId="26581"/>
    <cellStyle name="常规 6 8 2 4 3 3" xfId="26582"/>
    <cellStyle name="常规 4 2 2 2 3 2 3" xfId="26583"/>
    <cellStyle name="常规 6 8 2 4 4" xfId="26584"/>
    <cellStyle name="常规 4 2 2 2 3 3" xfId="26585"/>
    <cellStyle name="常规 6 8 2 4 4 2" xfId="26586"/>
    <cellStyle name="常规 4 2 2 2 3 3 2" xfId="26587"/>
    <cellStyle name="常规 6 8 2 4 4 2 2" xfId="26588"/>
    <cellStyle name="常规 4 2 2 2 3 3 2 2" xfId="26589"/>
    <cellStyle name="常规 6 8 2 4 5" xfId="26590"/>
    <cellStyle name="常规 4 2 2 2 3 4" xfId="26591"/>
    <cellStyle name="常规 6 8 2 4 5 2" xfId="26592"/>
    <cellStyle name="常规 4 2 2 2 3 4 2" xfId="26593"/>
    <cellStyle name="常规 4 2 2 2 3 4 2 2" xfId="26594"/>
    <cellStyle name="常规 6 8 2 4 6" xfId="26595"/>
    <cellStyle name="常规 4 2 2 2 3 5" xfId="26596"/>
    <cellStyle name="常规 4 2 2 2 3 5 2" xfId="26597"/>
    <cellStyle name="常规 6 2 4 2 3 2" xfId="26598"/>
    <cellStyle name="常规 4 2 2 2 3 6" xfId="26599"/>
    <cellStyle name="常规 6 2 4 2 3 2 2" xfId="26600"/>
    <cellStyle name="常规 4 2 2 2 3 6 2" xfId="26601"/>
    <cellStyle name="常规 6 2 4 2 3 3" xfId="26602"/>
    <cellStyle name="常规 4 2 2 2 3 7" xfId="26603"/>
    <cellStyle name="常规 4 2 2 2 4" xfId="26604"/>
    <cellStyle name="常规 6 8 2 5 3" xfId="26605"/>
    <cellStyle name="常规 4 2 2 2 4 2" xfId="26606"/>
    <cellStyle name="常规 4 2 2 2 4 3" xfId="26607"/>
    <cellStyle name="常规 4 2 2 2 4 3 2 2" xfId="26608"/>
    <cellStyle name="常规 4 2 2 2 4 4" xfId="26609"/>
    <cellStyle name="常规 4 2 2 2 4 4 2 2" xfId="26610"/>
    <cellStyle name="常规 4 2 2 2 4 5" xfId="26611"/>
    <cellStyle name="常规 4 2 2 2 4 5 2 2" xfId="26612"/>
    <cellStyle name="常规 6 2 4 2 4 2" xfId="26613"/>
    <cellStyle name="常规 4 2 2 2 4 6" xfId="26614"/>
    <cellStyle name="常规 6 2 4 2 4 2 2" xfId="26615"/>
    <cellStyle name="常规 4 2 2 2 4 6 2" xfId="26616"/>
    <cellStyle name="常规 6 2 4 2 4 3" xfId="26617"/>
    <cellStyle name="常规 4 2 2 2 4 7" xfId="26618"/>
    <cellStyle name="常规 4 2 2 2 5" xfId="26619"/>
    <cellStyle name="常规 6 8 2 6 3" xfId="26620"/>
    <cellStyle name="常规 4 2 2 2 5 2" xfId="26621"/>
    <cellStyle name="常规 4 2 2 2 5 2 2" xfId="26622"/>
    <cellStyle name="常规 4 2 2 2 5 3" xfId="26623"/>
    <cellStyle name="常规 4 2 2 2 6" xfId="26624"/>
    <cellStyle name="常规 6 8 2 7 3" xfId="26625"/>
    <cellStyle name="常规 4 2 2 2 6 2" xfId="26626"/>
    <cellStyle name="常规 4 2 2 2 6 2 2" xfId="26627"/>
    <cellStyle name="常规 4 2 2 2 7" xfId="26628"/>
    <cellStyle name="常规 4 2 2 2 7 2" xfId="26629"/>
    <cellStyle name="常规 4 2 2 2 7 2 2" xfId="26630"/>
    <cellStyle name="常规 7 11 2 2 2" xfId="26631"/>
    <cellStyle name="常规 6 8 3 3 3" xfId="26632"/>
    <cellStyle name="常规 4 2 2 3 2 2" xfId="26633"/>
    <cellStyle name="常规 6 8 3 3 3 2" xfId="26634"/>
    <cellStyle name="常规 4 2 2 3 2 2 2" xfId="26635"/>
    <cellStyle name="常规 7 2 3 4 8 2 3" xfId="26636"/>
    <cellStyle name="常规 4 2 2 3 2 2 2 2 2" xfId="26637"/>
    <cellStyle name="常规 4 2 2 3 2 2 2 3" xfId="26638"/>
    <cellStyle name="常规 6 8 3 3 3 3" xfId="26639"/>
    <cellStyle name="常规 4 2 2 3 2 2 3" xfId="26640"/>
    <cellStyle name="常规 4 2 2 3 2 2 3 2" xfId="26641"/>
    <cellStyle name="常规 4 2 2 3 2 2 3 2 2" xfId="26642"/>
    <cellStyle name="常规 4 2 2 3 2 2 3 3" xfId="26643"/>
    <cellStyle name="常规 4 2 2 3 2 2 4" xfId="26644"/>
    <cellStyle name="常规 4 2 2 3 2 2 5" xfId="26645"/>
    <cellStyle name="常规 4 2 2 3 2 2 6" xfId="26646"/>
    <cellStyle name="常规 4 2 2 3 2 2 7" xfId="26647"/>
    <cellStyle name="常规 6 8 3 3 4" xfId="26648"/>
    <cellStyle name="常规 4 2 2 3 2 3" xfId="26649"/>
    <cellStyle name="常规 6 8 3 3 4 2" xfId="26650"/>
    <cellStyle name="常规 4 2 2 3 2 3 2" xfId="26651"/>
    <cellStyle name="常规 4 2 2 3 2 3 2 2" xfId="26652"/>
    <cellStyle name="常规 6 8 8" xfId="26653"/>
    <cellStyle name="常规 6 4 2 2 2 2 4" xfId="26654"/>
    <cellStyle name="常规 4 2 2 3 2 3 2 2 2" xfId="26655"/>
    <cellStyle name="常规 4 2 2 3 2 3 2 3" xfId="26656"/>
    <cellStyle name="常规 6 8 3 3 5" xfId="26657"/>
    <cellStyle name="常规 4 2 2 3 2 4" xfId="26658"/>
    <cellStyle name="常规 4 2 2 3 2 4 2" xfId="26659"/>
    <cellStyle name="常规 4 2 2 3 2 5" xfId="26660"/>
    <cellStyle name="常规 4 2 2 3 2 5 2" xfId="26661"/>
    <cellStyle name="常规 6 8 3 4 3" xfId="26662"/>
    <cellStyle name="常规 4 2 2 3 3 2" xfId="26663"/>
    <cellStyle name="常规 4 2 2 3 3 2 2" xfId="26664"/>
    <cellStyle name="常规 4 2 2 3 3 2 2 2" xfId="26665"/>
    <cellStyle name="常规 4 2 2 3 3 2 3" xfId="26666"/>
    <cellStyle name="常规 4 2 2 3 3 3" xfId="26667"/>
    <cellStyle name="常规 4 2 2 3 3 3 2" xfId="26668"/>
    <cellStyle name="常规 4 2 2 3 3 3 2 2" xfId="26669"/>
    <cellStyle name="常规 4 2 2 3 3 4" xfId="26670"/>
    <cellStyle name="常规 4 2 2 3 3 4 2" xfId="26671"/>
    <cellStyle name="常规 4 2 2 3 3 4 2 2" xfId="26672"/>
    <cellStyle name="常规 4 2 2 3 3 5" xfId="26673"/>
    <cellStyle name="常规 4 2 2 3 3 5 2" xfId="26674"/>
    <cellStyle name="常规 4 2 2 3 3 5 2 2" xfId="26675"/>
    <cellStyle name="常规 6 8 3 5 3" xfId="26676"/>
    <cellStyle name="常规 4 2 2 3 4 2" xfId="26677"/>
    <cellStyle name="常规 4 2 2 3 4 2 2" xfId="26678"/>
    <cellStyle name="常规 4 2 2 3 4 2 2 2" xfId="26679"/>
    <cellStyle name="常规 4 2 2 3 4 2 3" xfId="26680"/>
    <cellStyle name="常规 6 6 2 2 2 2 2 4 2" xfId="26681"/>
    <cellStyle name="常规 4 2 2 3 4 3" xfId="26682"/>
    <cellStyle name="常规 4 2 2 3 4 3 2" xfId="26683"/>
    <cellStyle name="常规 4 2 2 3 4 3 2 2" xfId="26684"/>
    <cellStyle name="常规 4 2 2 3 4 4" xfId="26685"/>
    <cellStyle name="常规 4 2 2 3 4 4 2" xfId="26686"/>
    <cellStyle name="常规 4 2 2 3 4 4 2 2" xfId="26687"/>
    <cellStyle name="常规 4 2 2 3 4 5" xfId="26688"/>
    <cellStyle name="常规 4 2 2 3 4 5 2" xfId="26689"/>
    <cellStyle name="常规 4 2 2 3 4 5 2 2" xfId="26690"/>
    <cellStyle name="常规 6 8 3 6 3" xfId="26691"/>
    <cellStyle name="常规 4 2 2 3 5 2" xfId="26692"/>
    <cellStyle name="常规 4 2 2 3 5 2 2" xfId="26693"/>
    <cellStyle name="常规 4 2 2 3 5 3" xfId="26694"/>
    <cellStyle name="常规 4 2 2 3 6" xfId="26695"/>
    <cellStyle name="常规 4 2 2 3 6 2" xfId="26696"/>
    <cellStyle name="常规 4 2 2 3 6 2 2" xfId="26697"/>
    <cellStyle name="常规 4 2 2 3 7 2" xfId="26698"/>
    <cellStyle name="常规 4 2 2 3 7 2 2" xfId="26699"/>
    <cellStyle name="常规 7 11 3 2" xfId="26700"/>
    <cellStyle name="常规 4 2 2 4 2" xfId="26701"/>
    <cellStyle name="常规 7 11 3 2 2" xfId="26702"/>
    <cellStyle name="常规 6 8 4 3 3" xfId="26703"/>
    <cellStyle name="常规 4 2 2 4 2 2" xfId="26704"/>
    <cellStyle name="常规 4 2 2 4 2 2 2" xfId="26705"/>
    <cellStyle name="常规 4 2 2 4 2 2 3" xfId="26706"/>
    <cellStyle name="常规 4 2 2 4 2 3" xfId="26707"/>
    <cellStyle name="常规 4 2 2 4 2 3 2" xfId="26708"/>
    <cellStyle name="常规 4 2 2 4 2 3 2 2" xfId="26709"/>
    <cellStyle name="常规 4 4 2 2" xfId="26710"/>
    <cellStyle name="常规 4 2 2 4 2 3 3" xfId="26711"/>
    <cellStyle name="常规 4 2 2 4 2 4" xfId="26712"/>
    <cellStyle name="常规 4 2 2 4 2 4 2" xfId="26713"/>
    <cellStyle name="常规 4 2 2 4 2 4 2 2" xfId="26714"/>
    <cellStyle name="常规 4 4 3 2" xfId="26715"/>
    <cellStyle name="常规 4 2 2 4 2 4 3" xfId="26716"/>
    <cellStyle name="常规 4 2 2 4 2 5" xfId="26717"/>
    <cellStyle name="常规 4 2 2 4 2 5 2" xfId="26718"/>
    <cellStyle name="常规 4 2 2 4 2 5 2 2" xfId="26719"/>
    <cellStyle name="常规 7 11 3 3" xfId="26720"/>
    <cellStyle name="常规 4 2 2 4 3" xfId="26721"/>
    <cellStyle name="常规 6 8 4 4 3" xfId="26722"/>
    <cellStyle name="常规 4 2 2 4 3 2" xfId="26723"/>
    <cellStyle name="常规 4 2 2 4 3 2 2" xfId="26724"/>
    <cellStyle name="常规 4 2 2 4 3 2 3" xfId="26725"/>
    <cellStyle name="常规 4 2 2 4 3 3" xfId="26726"/>
    <cellStyle name="常规 4 2 2 4 3 3 2" xfId="26727"/>
    <cellStyle name="常规 4 2 2 4 3 3 2 2" xfId="26728"/>
    <cellStyle name="常规 4 5 2 2" xfId="26729"/>
    <cellStyle name="常规 4 2 2 4 3 3 3" xfId="26730"/>
    <cellStyle name="常规 4 2 2 4 3 4" xfId="26731"/>
    <cellStyle name="常规 4 2 2 4 3 4 2" xfId="26732"/>
    <cellStyle name="常规 4 2 2 4 3 4 2 2" xfId="26733"/>
    <cellStyle name="常规 4 5 3 2" xfId="26734"/>
    <cellStyle name="常规 4 2 2 4 3 4 3" xfId="26735"/>
    <cellStyle name="常规 4 2 2 4 3 5" xfId="26736"/>
    <cellStyle name="常规 4 2 2 4 3 5 2" xfId="26737"/>
    <cellStyle name="常规 4 2 2 4 4" xfId="26738"/>
    <cellStyle name="常规 4 2 2 4 4 2" xfId="26739"/>
    <cellStyle name="常规 4 2 2 4 4 2 2" xfId="26740"/>
    <cellStyle name="常规 4 2 2 4 4 3" xfId="26741"/>
    <cellStyle name="常规 4 2 2 4 5" xfId="26742"/>
    <cellStyle name="常规 4 2 2 4 5 2" xfId="26743"/>
    <cellStyle name="常规 4 2 2 4 5 2 2" xfId="26744"/>
    <cellStyle name="常规 4 2 2 4 5 3" xfId="26745"/>
    <cellStyle name="常规 4 2 2 4 6" xfId="26746"/>
    <cellStyle name="常规 4 2 2 4 6 2" xfId="26747"/>
    <cellStyle name="常规 4 2 2 4 6 2 2" xfId="26748"/>
    <cellStyle name="常规 4 2 2 4 7 2" xfId="26749"/>
    <cellStyle name="常规 7 11 4" xfId="26750"/>
    <cellStyle name="常规 4 2 2 5" xfId="26751"/>
    <cellStyle name="常规 7 11 4 2" xfId="26752"/>
    <cellStyle name="常规 4 2 2 5 2" xfId="26753"/>
    <cellStyle name="常规 7 11 4 2 2" xfId="26754"/>
    <cellStyle name="常规 6 8 5 3 3" xfId="26755"/>
    <cellStyle name="常规 4 2 2 5 2 2" xfId="26756"/>
    <cellStyle name="常规 4 2 2 5 2 3" xfId="26757"/>
    <cellStyle name="常规 7 11 4 3" xfId="26758"/>
    <cellStyle name="常规 4 2 2 5 3" xfId="26759"/>
    <cellStyle name="常规 6 8 5 4 3" xfId="26760"/>
    <cellStyle name="常规 4 2 2 5 3 2" xfId="26761"/>
    <cellStyle name="常规 4 2 2 5 3 3" xfId="26762"/>
    <cellStyle name="常规 4 2 2 5 4 2 2" xfId="26763"/>
    <cellStyle name="常规 4 2 2 5 4 3" xfId="26764"/>
    <cellStyle name="常规 4 2 2 5 5 2 2" xfId="26765"/>
    <cellStyle name="常规 4 2 2 5 5 3" xfId="26766"/>
    <cellStyle name="常规 4 2 2 5 6 2" xfId="26767"/>
    <cellStyle name="常规 7 11 5" xfId="26768"/>
    <cellStyle name="常规 4 2 2 6" xfId="26769"/>
    <cellStyle name="常规 7 11 5 2" xfId="26770"/>
    <cellStyle name="常规 4 2 2 6 2" xfId="26771"/>
    <cellStyle name="好 2 10" xfId="26772"/>
    <cellStyle name="常规 4 2 2 6 2 2 2" xfId="26773"/>
    <cellStyle name="常规 4 2 2 6 3" xfId="26774"/>
    <cellStyle name="常规 6 4 2 2 2 2 2 4 3" xfId="26775"/>
    <cellStyle name="常规 4 2 2 6 3 2" xfId="26776"/>
    <cellStyle name="常规 4 2 2 6 4" xfId="26777"/>
    <cellStyle name="常规 4 2 2 6 4 2" xfId="26778"/>
    <cellStyle name="常规 4 2 2 6 4 3" xfId="26779"/>
    <cellStyle name="常规 4 2 2 6 5 2" xfId="26780"/>
    <cellStyle name="常规 4 2 2 6 5 3" xfId="26781"/>
    <cellStyle name="常规 4 2 2 6 6 2" xfId="26782"/>
    <cellStyle name="常规 4 2 2 6 7" xfId="26783"/>
    <cellStyle name="常规 7 11 6" xfId="26784"/>
    <cellStyle name="常规 4 2 2 7" xfId="26785"/>
    <cellStyle name="常规 6 4 2 2 2 2 3 3 3" xfId="26786"/>
    <cellStyle name="常规 4 2 2 7 2 2" xfId="26787"/>
    <cellStyle name="常规 4 2 2 7 3" xfId="26788"/>
    <cellStyle name="常规 4 2 2 8" xfId="26789"/>
    <cellStyle name="常规 4 2 2 8 2 2" xfId="26790"/>
    <cellStyle name="常规 6 6 3 3 5 2 2" xfId="26791"/>
    <cellStyle name="常规 4 2 2 8 3" xfId="26792"/>
    <cellStyle name="常规 4 2 2 9 2 2" xfId="26793"/>
    <cellStyle name="常规 4 2 2 9 3" xfId="26794"/>
    <cellStyle name="常规 4 2 3" xfId="26795"/>
    <cellStyle name="常规 4 2 3 2" xfId="26796"/>
    <cellStyle name="常规 4 2 3 2 2" xfId="26797"/>
    <cellStyle name="常规 6 9 2 3 3" xfId="26798"/>
    <cellStyle name="常规 4 2 3 2 2 2" xfId="26799"/>
    <cellStyle name="常规 4 2 8 3 3" xfId="26800"/>
    <cellStyle name="常规 4 2 3 2 2 2 2 3" xfId="26801"/>
    <cellStyle name="常规 6 10 9 2" xfId="26802"/>
    <cellStyle name="常规 4 2 8 4 2 2" xfId="26803"/>
    <cellStyle name="常规 4 2 3 2 2 2 3 2 2" xfId="26804"/>
    <cellStyle name="常规 4 2 8 4 3" xfId="26805"/>
    <cellStyle name="常规 4 2 3 2 2 2 3 3" xfId="26806"/>
    <cellStyle name="常规 6 11 9 2" xfId="26807"/>
    <cellStyle name="常规 4 2 8 5 2 2" xfId="26808"/>
    <cellStyle name="常规 4 2 3 2 2 2 4 2 2" xfId="26809"/>
    <cellStyle name="常规 6 12 9 2" xfId="26810"/>
    <cellStyle name="常规 4 2 3 2 2 2 5 2 2" xfId="26811"/>
    <cellStyle name="常规 6 4 10" xfId="26812"/>
    <cellStyle name="常规 4 2 3 2 2 2 5 3" xfId="26813"/>
    <cellStyle name="常规 6 13 9" xfId="26814"/>
    <cellStyle name="常规 4 2 3 2 2 2 6 2" xfId="26815"/>
    <cellStyle name="常规 4 2 3 2 2 2 7" xfId="26816"/>
    <cellStyle name="常规 6 9 2 3 4" xfId="26817"/>
    <cellStyle name="常规 4 2 3 2 2 3" xfId="26818"/>
    <cellStyle name="常规 4 2 5 2 2 5 2" xfId="26819"/>
    <cellStyle name="常规 4 2 3 2 2 3 2 2 2" xfId="26820"/>
    <cellStyle name="常规 6 2 7 2 2 2" xfId="26821"/>
    <cellStyle name="常规 4 2 5 2 2 6" xfId="26822"/>
    <cellStyle name="常规 4 2 3 2 2 3 2 3" xfId="26823"/>
    <cellStyle name="常规 4 2 5 2 3 5 2" xfId="26824"/>
    <cellStyle name="常规 4 2 3 2 2 3 3 2 2" xfId="26825"/>
    <cellStyle name="常规 4 2 5 2 3 6" xfId="26826"/>
    <cellStyle name="常规 4 2 3 2 2 3 3 3" xfId="26827"/>
    <cellStyle name="常规 4 2 3 2 2 3 4 2 2" xfId="26828"/>
    <cellStyle name="常规 4 2 3 2 2 3 6" xfId="26829"/>
    <cellStyle name="常规 6 9 2 3 5" xfId="26830"/>
    <cellStyle name="常规 4 2 3 2 2 4" xfId="26831"/>
    <cellStyle name="常规 6 9 2 3 6" xfId="26832"/>
    <cellStyle name="常规 4 2 3 2 2 5" xfId="26833"/>
    <cellStyle name="常规 6 2 5 2 2 2" xfId="26834"/>
    <cellStyle name="常规 4 2 3 2 2 6" xfId="26835"/>
    <cellStyle name="常规 72" xfId="26836"/>
    <cellStyle name="常规 67" xfId="26837"/>
    <cellStyle name="常规 6 2 5 2 2 2 2" xfId="26838"/>
    <cellStyle name="常规 4 2 3 2 2 6 2" xfId="26839"/>
    <cellStyle name="常规 6 2 5 2 2 3" xfId="26840"/>
    <cellStyle name="常规 4 2 3 2 2 7" xfId="26841"/>
    <cellStyle name="常规 6 2 5 2 2 4" xfId="26842"/>
    <cellStyle name="常规 4 2 3 2 2 8" xfId="26843"/>
    <cellStyle name="常规 4 2 3 2 3" xfId="26844"/>
    <cellStyle name="常规 6 9 2 4 3" xfId="26845"/>
    <cellStyle name="常规 4 2 3 2 3 2" xfId="26846"/>
    <cellStyle name="常规 4 3 8 3" xfId="26847"/>
    <cellStyle name="常规 6 9 2 4 3 2" xfId="26848"/>
    <cellStyle name="常规 4 2 3 2 3 2 2" xfId="26849"/>
    <cellStyle name="常规 6 9 2 4 3 2 2" xfId="26850"/>
    <cellStyle name="常规 6 4 2 2 2 4" xfId="26851"/>
    <cellStyle name="常规 4 2 3 2 3 2 2 2" xfId="26852"/>
    <cellStyle name="常规 6 9 2 4 3 3" xfId="26853"/>
    <cellStyle name="常规 4 2 3 2 3 2 3" xfId="26854"/>
    <cellStyle name="常规 6 9 2 4 4" xfId="26855"/>
    <cellStyle name="常规 4 2 3 2 3 3" xfId="26856"/>
    <cellStyle name="常规 4 3 9 3" xfId="26857"/>
    <cellStyle name="常规 6 9 2 4 4 2" xfId="26858"/>
    <cellStyle name="常规 4 2 3 2 3 3 2" xfId="26859"/>
    <cellStyle name="常规 6 9 2 4 4 2 2" xfId="26860"/>
    <cellStyle name="常规 6 4 2 3 2 4" xfId="26861"/>
    <cellStyle name="常规 4 2 3 2 3 3 2 2" xfId="26862"/>
    <cellStyle name="常规 6 9 2 4 4 3" xfId="26863"/>
    <cellStyle name="常规 4 2 3 2 3 3 3" xfId="26864"/>
    <cellStyle name="常规 6 9 2 4 5" xfId="26865"/>
    <cellStyle name="常规 4 2 3 2 3 4" xfId="26866"/>
    <cellStyle name="常规 6 9 2 4 5 2" xfId="26867"/>
    <cellStyle name="常规 4 2 3 2 3 4 2" xfId="26868"/>
    <cellStyle name="常规 4 2 3 2 3 4 3" xfId="26869"/>
    <cellStyle name="常规 6 9 2 4 6" xfId="26870"/>
    <cellStyle name="常规 4 2 3 2 3 5" xfId="26871"/>
    <cellStyle name="常规 4 2 3 2 3 5 2" xfId="26872"/>
    <cellStyle name="常规 6 2 5 2 3 2" xfId="26873"/>
    <cellStyle name="常规 4 2 3 2 3 6" xfId="26874"/>
    <cellStyle name="常规 6 2 5 2 3 2 2" xfId="26875"/>
    <cellStyle name="常规 4 2 3 2 3 6 2" xfId="26876"/>
    <cellStyle name="常规 6 2 5 2 3 3" xfId="26877"/>
    <cellStyle name="常规 4 2 3 2 3 7" xfId="26878"/>
    <cellStyle name="常规 4 2 3 2 4" xfId="26879"/>
    <cellStyle name="常规 6 9 2 5 3" xfId="26880"/>
    <cellStyle name="常规 4 2 3 2 4 2" xfId="26881"/>
    <cellStyle name="常规 4 2 3 2 4 3" xfId="26882"/>
    <cellStyle name="常规 4 2 3 2 4 3 2" xfId="26883"/>
    <cellStyle name="常规 6 4 3 3 2 4" xfId="26884"/>
    <cellStyle name="常规 4 2 3 2 4 3 2 2" xfId="26885"/>
    <cellStyle name="常规 4 2 3 2 4 3 3" xfId="26886"/>
    <cellStyle name="常规 6 4 3 4 2 4" xfId="26887"/>
    <cellStyle name="常规 4 2 3 2 4 4 2 2" xfId="26888"/>
    <cellStyle name="常规 4 2 3 2 4 4 3" xfId="26889"/>
    <cellStyle name="常规 4 2 3 2 4 5 2 2" xfId="26890"/>
    <cellStyle name="常规 6 2 5 2 4 2 2" xfId="26891"/>
    <cellStyle name="常规 4 2 3 2 4 6 2" xfId="26892"/>
    <cellStyle name="常规 6 2 5 2 4 3" xfId="26893"/>
    <cellStyle name="常规 4 2 3 2 4 7" xfId="26894"/>
    <cellStyle name="常规 6 9 3 3 3" xfId="26895"/>
    <cellStyle name="常规 4 2 3 3 2 2" xfId="26896"/>
    <cellStyle name="常规 5 2 8 3" xfId="26897"/>
    <cellStyle name="常规 6 9 3 3 3 2" xfId="26898"/>
    <cellStyle name="常规 4 2 3 3 2 2 2" xfId="26899"/>
    <cellStyle name="常规 5 2 8 3 2" xfId="26900"/>
    <cellStyle name="常规 6 9 3 3 3 2 2" xfId="26901"/>
    <cellStyle name="常规 4 2 3 3 2 2 2 2" xfId="26902"/>
    <cellStyle name="常规 5 2 8 4" xfId="26903"/>
    <cellStyle name="常规 6 9 3 3 3 3" xfId="26904"/>
    <cellStyle name="常规 4 2 3 3 2 2 3" xfId="26905"/>
    <cellStyle name="常规 6 9 3 3 4" xfId="26906"/>
    <cellStyle name="常规 4 2 3 3 2 3" xfId="26907"/>
    <cellStyle name="常规 5 2 9 3" xfId="26908"/>
    <cellStyle name="常规 6 9 3 3 4 2" xfId="26909"/>
    <cellStyle name="常规 4 2 3 3 2 3 2" xfId="26910"/>
    <cellStyle name="常规 6 9 3 3 4 2 2" xfId="26911"/>
    <cellStyle name="常规 4 2 3 3 2 3 2 2" xfId="26912"/>
    <cellStyle name="常规 6 9 3 3 4 3" xfId="26913"/>
    <cellStyle name="常规 4 2 3 3 2 3 3" xfId="26914"/>
    <cellStyle name="常规 6 9 3 3 5" xfId="26915"/>
    <cellStyle name="常规 4 2 3 3 2 4" xfId="26916"/>
    <cellStyle name="常规 4 2 3 3 2 4 2 2" xfId="26917"/>
    <cellStyle name="常规 4 2 3 3 2 4 3" xfId="26918"/>
    <cellStyle name="常规 6 9 3 3 6" xfId="26919"/>
    <cellStyle name="常规 6 9 2 2 6 2" xfId="26920"/>
    <cellStyle name="常规 4 2 3 3 2 5" xfId="26921"/>
    <cellStyle name="常规 4 2 3 3 3" xfId="26922"/>
    <cellStyle name="常规 6 9 3 4 3" xfId="26923"/>
    <cellStyle name="常规 4 2 3 3 3 2" xfId="26924"/>
    <cellStyle name="常规 5 3 8 3" xfId="26925"/>
    <cellStyle name="常规 6 9 3 4 3 2" xfId="26926"/>
    <cellStyle name="常规 4 2 3 3 3 2 2" xfId="26927"/>
    <cellStyle name="常规 6 9 3 4 3 2 2" xfId="26928"/>
    <cellStyle name="常规 6 5 2 2 2 4" xfId="26929"/>
    <cellStyle name="常规 4 2 3 3 3 2 2 2" xfId="26930"/>
    <cellStyle name="常规 5 3 9 3" xfId="26931"/>
    <cellStyle name="常规 6 9 3 4 4 2" xfId="26932"/>
    <cellStyle name="常规 4 2 3 3 3 3 2" xfId="26933"/>
    <cellStyle name="常规 6 9 3 4 4 2 2" xfId="26934"/>
    <cellStyle name="常规 6 5 2 3 2 4" xfId="26935"/>
    <cellStyle name="常规 4 2 3 3 3 3 2 2" xfId="26936"/>
    <cellStyle name="常规 6 9 3 4 4 3" xfId="26937"/>
    <cellStyle name="常规 4 2 3 3 3 3 3" xfId="26938"/>
    <cellStyle name="常规 6 9 3 4 5 2" xfId="26939"/>
    <cellStyle name="常规 4 2 3 3 3 4 2" xfId="26940"/>
    <cellStyle name="常规 4 2 3 3 3 4 3" xfId="26941"/>
    <cellStyle name="常规 6 9 3 4 6" xfId="26942"/>
    <cellStyle name="常规 6 9 2 2 7 2" xfId="26943"/>
    <cellStyle name="常规 4 2 3 3 3 5" xfId="26944"/>
    <cellStyle name="常规 4 2 3 3 3 5 2" xfId="26945"/>
    <cellStyle name="常规 4 2 3 3 4" xfId="26946"/>
    <cellStyle name="常规 6 9 3 5 3" xfId="26947"/>
    <cellStyle name="常规 4 2 3 3 4 2" xfId="26948"/>
    <cellStyle name="常规 4 2 3 3 4 3" xfId="26949"/>
    <cellStyle name="常规 4 2 3 4 2" xfId="26950"/>
    <cellStyle name="常规 4 2 3 4 3" xfId="26951"/>
    <cellStyle name="常规 59" xfId="26952"/>
    <cellStyle name="常规 64" xfId="26953"/>
    <cellStyle name="常规 6 9 4 4 3" xfId="26954"/>
    <cellStyle name="常规 4 2 3 4 3 2" xfId="26955"/>
    <cellStyle name="常规 59 2" xfId="26956"/>
    <cellStyle name="常规 64 2" xfId="26957"/>
    <cellStyle name="常规 6 3 8 3" xfId="26958"/>
    <cellStyle name="常规 4 2 3 4 3 2 2" xfId="26959"/>
    <cellStyle name="常规 70" xfId="26960"/>
    <cellStyle name="常规 65" xfId="26961"/>
    <cellStyle name="常规 4 2 3 4 3 3" xfId="26962"/>
    <cellStyle name="常规 4 2 3 4 4" xfId="26963"/>
    <cellStyle name="常规 6 9 4 5 3" xfId="26964"/>
    <cellStyle name="常规 4 2 3 4 4 2" xfId="26965"/>
    <cellStyle name="常规 6 4 8 3" xfId="26966"/>
    <cellStyle name="常规 4 2 3 4 4 2 2" xfId="26967"/>
    <cellStyle name="常规 4 2 3 4 4 3" xfId="26968"/>
    <cellStyle name="常规 6 5 8 3" xfId="26969"/>
    <cellStyle name="常规 4 2 3 4 5 2 2" xfId="26970"/>
    <cellStyle name="常规 4 2 3 4 6 2" xfId="26971"/>
    <cellStyle name="常规 4 2 3 5" xfId="26972"/>
    <cellStyle name="常规 4 2 3 5 5 2 2" xfId="26973"/>
    <cellStyle name="常规 4 2 3 5 6 2" xfId="26974"/>
    <cellStyle name="常规 4 2 3 5 7" xfId="26975"/>
    <cellStyle name="常规 4 2 3 6" xfId="26976"/>
    <cellStyle name="常规 4 2 3 6 2" xfId="26977"/>
    <cellStyle name="常规 4 2 3 6 3" xfId="26978"/>
    <cellStyle name="常规 4 2 3 7" xfId="26979"/>
    <cellStyle name="常规 4 2 3 8" xfId="26980"/>
    <cellStyle name="常规 4 2 3 8 2" xfId="26981"/>
    <cellStyle name="常规 4 2 3 8 2 2" xfId="26982"/>
    <cellStyle name="常规 6 6 3 3 6 2 2" xfId="26983"/>
    <cellStyle name="常规 4 2 3 8 3" xfId="26984"/>
    <cellStyle name="常规 4 2 3 9" xfId="26985"/>
    <cellStyle name="常规 4 2 3 9 2" xfId="26986"/>
    <cellStyle name="常规 4 2 4" xfId="26987"/>
    <cellStyle name="常规 47 2 2 5" xfId="26988"/>
    <cellStyle name="常规 52 2 2 5" xfId="26989"/>
    <cellStyle name="常规 4 2 4 2" xfId="26990"/>
    <cellStyle name="常规 47 2 2 5 2" xfId="26991"/>
    <cellStyle name="常规 52 2 2 5 2" xfId="26992"/>
    <cellStyle name="常规 7 2 2 2 2 3 4" xfId="26993"/>
    <cellStyle name="常规 4 2 4 2 2" xfId="26994"/>
    <cellStyle name="常规 4 2 4 2 2 5 2 2" xfId="26995"/>
    <cellStyle name="常规 56 3 2 2" xfId="26996"/>
    <cellStyle name="常规 61 3 2 2" xfId="26997"/>
    <cellStyle name="常规 6 3 5 4 2 2" xfId="26998"/>
    <cellStyle name="常规 4 2 4 2 2 5 3" xfId="26999"/>
    <cellStyle name="常规 6 2 6 2 2 2" xfId="27000"/>
    <cellStyle name="常规 4 2 4 2 2 6" xfId="27001"/>
    <cellStyle name="常规 6 2 6 2 2 2 2" xfId="27002"/>
    <cellStyle name="常规 4 2 4 2 2 6 2" xfId="27003"/>
    <cellStyle name="常规 7 2 2 2 2 3 5" xfId="27004"/>
    <cellStyle name="常规 4 2 4 2 3" xfId="27005"/>
    <cellStyle name="常规 4 2 4 2 3 4 2 2" xfId="27006"/>
    <cellStyle name="常规 4 2 4 2 3 4 3" xfId="27007"/>
    <cellStyle name="常规 4 2 4 2 3 5 2" xfId="27008"/>
    <cellStyle name="常规 6 2 6 2 3 2" xfId="27009"/>
    <cellStyle name="常规 4 2 4 2 3 6" xfId="27010"/>
    <cellStyle name="常规 4 2 4 2 4" xfId="27011"/>
    <cellStyle name="常规 4 2 4 2 7" xfId="27012"/>
    <cellStyle name="常规 6 10 3 3 4" xfId="27013"/>
    <cellStyle name="常规 4 2 4 2 7 2" xfId="27014"/>
    <cellStyle name="常规 7 13 2 2" xfId="27015"/>
    <cellStyle name="常规 4 2 4 3 2" xfId="27016"/>
    <cellStyle name="常规 4 2 4 3 3" xfId="27017"/>
    <cellStyle name="常规 4 2 4 3 4" xfId="27018"/>
    <cellStyle name="常规 7 13 3" xfId="27019"/>
    <cellStyle name="常规 4 2 4 4" xfId="27020"/>
    <cellStyle name="常规 4 2 4 4 2" xfId="27021"/>
    <cellStyle name="常规 4 2 4 4 3" xfId="27022"/>
    <cellStyle name="常规 4 2 4 4 4" xfId="27023"/>
    <cellStyle name="常规 4 2 4 5" xfId="27024"/>
    <cellStyle name="常规 6 11 7 2 2" xfId="27025"/>
    <cellStyle name="常规 4 2 4 5 2" xfId="27026"/>
    <cellStyle name="常规 4 2 4 5 3" xfId="27027"/>
    <cellStyle name="常规 4 2 4 6" xfId="27028"/>
    <cellStyle name="常规 4 2 4 6 2" xfId="27029"/>
    <cellStyle name="常规 4 2 4 6 3" xfId="27030"/>
    <cellStyle name="常规 4 2 4 7" xfId="27031"/>
    <cellStyle name="常规 4 2 4 7 2" xfId="27032"/>
    <cellStyle name="常规 4 2 4 7 2 2" xfId="27033"/>
    <cellStyle name="常规 4 2 4 7 3" xfId="27034"/>
    <cellStyle name="常规 4 2 4 8" xfId="27035"/>
    <cellStyle name="常规 4 2 4 8 2" xfId="27036"/>
    <cellStyle name="常规 4 2 4 9" xfId="27037"/>
    <cellStyle name="常规 4 2 5" xfId="27038"/>
    <cellStyle name="常规 4 2 5 2 2 4 3" xfId="27039"/>
    <cellStyle name="常规 4 2 5 2 3" xfId="27040"/>
    <cellStyle name="常规 4 2 5 2 3 4 3" xfId="27041"/>
    <cellStyle name="常规 4 2 5 2 7 2" xfId="27042"/>
    <cellStyle name="常规 4 2 5 3 3" xfId="27043"/>
    <cellStyle name="常规 4 2 5 4 3" xfId="27044"/>
    <cellStyle name="常规 4 2 5 5 3" xfId="27045"/>
    <cellStyle name="常规 4 2 5 6 2 2" xfId="27046"/>
    <cellStyle name="常规 4 2 5 6 3" xfId="27047"/>
    <cellStyle name="常规 4 2 5 7" xfId="27048"/>
    <cellStyle name="常规 4 2 5 7 2" xfId="27049"/>
    <cellStyle name="常规 4 2 5 7 3" xfId="27050"/>
    <cellStyle name="常规 4 2 5 8" xfId="27051"/>
    <cellStyle name="常规 4 2 5 8 2" xfId="27052"/>
    <cellStyle name="常规 4 2 5 9" xfId="27053"/>
    <cellStyle name="常规 4 2 6 2 3" xfId="27054"/>
    <cellStyle name="常规 4 2 6 2 5 2" xfId="27055"/>
    <cellStyle name="常规 4 2 6 2 5 2 2" xfId="27056"/>
    <cellStyle name="常规 6 4 2 3 5 2" xfId="27057"/>
    <cellStyle name="常规 4 2 6 2 5 3" xfId="27058"/>
    <cellStyle name="常规 6 12 3 2 4" xfId="27059"/>
    <cellStyle name="常规 4 2 6 2 6 2" xfId="27060"/>
    <cellStyle name="常规 4 2 6 2 7" xfId="27061"/>
    <cellStyle name="常规 4 2 7 2 3" xfId="27062"/>
    <cellStyle name="常规 4 2 7 3 2 2" xfId="27063"/>
    <cellStyle name="常规 4 2 7 3 3" xfId="27064"/>
    <cellStyle name="常规 4 2 7 4 3" xfId="27065"/>
    <cellStyle name="常规 4 2 8 2 3" xfId="27066"/>
    <cellStyle name="常规 6 2 2 2 2 7 2" xfId="27067"/>
    <cellStyle name="常规 4 2 9" xfId="27068"/>
    <cellStyle name="常规 4 3" xfId="27069"/>
    <cellStyle name="常规 4 3 10" xfId="27070"/>
    <cellStyle name="常规 4 3 10 2" xfId="27071"/>
    <cellStyle name="常规 4 3 11" xfId="27072"/>
    <cellStyle name="常规 4 3 11 2" xfId="27073"/>
    <cellStyle name="常规 4 3 12" xfId="27074"/>
    <cellStyle name="常规 4 3 2" xfId="27075"/>
    <cellStyle name="常规 4 3 2 2" xfId="27076"/>
    <cellStyle name="常规 4 3 2 2 2" xfId="27077"/>
    <cellStyle name="常规 4 3 2 2 2 2" xfId="27078"/>
    <cellStyle name="常规 6 3 2 2 4" xfId="27079"/>
    <cellStyle name="常规 4 3 2 2 2 2 2" xfId="27080"/>
    <cellStyle name="常规 6 3 2 2 5" xfId="27081"/>
    <cellStyle name="常规 4 3 2 2 2 2 3" xfId="27082"/>
    <cellStyle name="常规 4 3 2 2 2 3" xfId="27083"/>
    <cellStyle name="常规 6 3 2 3 4" xfId="27084"/>
    <cellStyle name="常规 9 2 3 3 7 2" xfId="27085"/>
    <cellStyle name="常规 48 2 4" xfId="27086"/>
    <cellStyle name="常规 53 2 4" xfId="27087"/>
    <cellStyle name="常规 4 3 2 2 2 3 2" xfId="27088"/>
    <cellStyle name="常规 6 3 2 3 5" xfId="27089"/>
    <cellStyle name="常规 48 2 5" xfId="27090"/>
    <cellStyle name="常规 53 2 5" xfId="27091"/>
    <cellStyle name="常规 4 3 2 2 2 3 3" xfId="27092"/>
    <cellStyle name="常规 4 3 2 2 2 4" xfId="27093"/>
    <cellStyle name="常规 6 3 2 4 4" xfId="27094"/>
    <cellStyle name="常规 48 3 4" xfId="27095"/>
    <cellStyle name="常规 53 3 4" xfId="27096"/>
    <cellStyle name="常规 4 3 2 2 2 4 2" xfId="27097"/>
    <cellStyle name="常规 6 3 2 4 4 2" xfId="27098"/>
    <cellStyle name="常规 48 3 4 2" xfId="27099"/>
    <cellStyle name="常规 53 3 4 2" xfId="27100"/>
    <cellStyle name="常规 4 3 2 2 2 4 2 2" xfId="27101"/>
    <cellStyle name="常规 6 3 2 4 5" xfId="27102"/>
    <cellStyle name="常规 48 3 5" xfId="27103"/>
    <cellStyle name="常规 53 3 5" xfId="27104"/>
    <cellStyle name="常规 4 3 2 2 2 4 3" xfId="27105"/>
    <cellStyle name="常规 4 3 2 2 2 5" xfId="27106"/>
    <cellStyle name="常规 6 3 2 5 4" xfId="27107"/>
    <cellStyle name="常规 48 4 4" xfId="27108"/>
    <cellStyle name="常规 53 4 4" xfId="27109"/>
    <cellStyle name="常规 4 3 2 2 2 5 2" xfId="27110"/>
    <cellStyle name="常规 6 3 2 5 4 2" xfId="27111"/>
    <cellStyle name="常规 48 4 4 2" xfId="27112"/>
    <cellStyle name="常规 53 4 4 2" xfId="27113"/>
    <cellStyle name="常规 4 3 2 2 2 5 2 2" xfId="27114"/>
    <cellStyle name="常规 6 3 2 5 5" xfId="27115"/>
    <cellStyle name="常规 48 4 5" xfId="27116"/>
    <cellStyle name="常规 53 4 5" xfId="27117"/>
    <cellStyle name="常规 4 3 2 2 2 5 3" xfId="27118"/>
    <cellStyle name="常规 7 2 4 3 2 3 4 2" xfId="27119"/>
    <cellStyle name="常规 6 3 4 2 2 2" xfId="27120"/>
    <cellStyle name="常规 4 3 2 2 2 6" xfId="27121"/>
    <cellStyle name="常规 7 2 4 3 2 3 4 2 2" xfId="27122"/>
    <cellStyle name="常规 6 3 4 2 2 2 2" xfId="27123"/>
    <cellStyle name="常规 6 3 2 6 4" xfId="27124"/>
    <cellStyle name="常规 4 3 2 2 2 6 2" xfId="27125"/>
    <cellStyle name="常规 4 3 2 2 3" xfId="27126"/>
    <cellStyle name="常规 4 3 2 2 3 2" xfId="27127"/>
    <cellStyle name="常规 6 3 3 2 4" xfId="27128"/>
    <cellStyle name="常规 4 3 2 2 3 2 2" xfId="27129"/>
    <cellStyle name="常规 6 3 3 2 5" xfId="27130"/>
    <cellStyle name="常规 4 9 2 2 2" xfId="27131"/>
    <cellStyle name="常规 4 3 2 2 3 2 3" xfId="27132"/>
    <cellStyle name="常规 4 3 2 2 3 3" xfId="27133"/>
    <cellStyle name="常规 6 3 3 3 4" xfId="27134"/>
    <cellStyle name="常规 49 2 4" xfId="27135"/>
    <cellStyle name="常规 54 2 4" xfId="27136"/>
    <cellStyle name="常规 4 3 2 2 3 3 2" xfId="27137"/>
    <cellStyle name="常规 6 3 3 3 5" xfId="27138"/>
    <cellStyle name="常规 49 2 5" xfId="27139"/>
    <cellStyle name="常规 54 2 5" xfId="27140"/>
    <cellStyle name="常规 4 3 2 2 3 3 3" xfId="27141"/>
    <cellStyle name="常规 4 3 2 2 3 4" xfId="27142"/>
    <cellStyle name="常规 6 3 3 4 4" xfId="27143"/>
    <cellStyle name="常规 49 3 4" xfId="27144"/>
    <cellStyle name="常规 54 3 4" xfId="27145"/>
    <cellStyle name="常规 4 3 2 2 3 4 2" xfId="27146"/>
    <cellStyle name="常规 6 3 3 4 5" xfId="27147"/>
    <cellStyle name="常规 49 3 5" xfId="27148"/>
    <cellStyle name="常规 54 3 5" xfId="27149"/>
    <cellStyle name="常规 4 3 2 2 3 4 3" xfId="27150"/>
    <cellStyle name="常规 4 3 2 2 3 5" xfId="27151"/>
    <cellStyle name="常规 6 3 3 5 4" xfId="27152"/>
    <cellStyle name="常规 49 4 4" xfId="27153"/>
    <cellStyle name="常规 54 4 4" xfId="27154"/>
    <cellStyle name="常规 4 3 2 2 3 5 2" xfId="27155"/>
    <cellStyle name="常规 7 2 4 3 2 3 5 2" xfId="27156"/>
    <cellStyle name="常规 6 3 4 2 3 2" xfId="27157"/>
    <cellStyle name="常规 4 3 2 2 3 6" xfId="27158"/>
    <cellStyle name="常规 4 3 2 2 4" xfId="27159"/>
    <cellStyle name="常规 4 3 2 2 4 2" xfId="27160"/>
    <cellStyle name="常规 7 2 4 3 2 3 6" xfId="27161"/>
    <cellStyle name="常规 6 3 4 2 4" xfId="27162"/>
    <cellStyle name="常规 4 3 2 2 4 2 2" xfId="27163"/>
    <cellStyle name="常规 4 3 2 2 4 3" xfId="27164"/>
    <cellStyle name="常规 4 3 2 2 5" xfId="27165"/>
    <cellStyle name="常规 4 3 2 2 6" xfId="27166"/>
    <cellStyle name="常规 4 3 2 2 7" xfId="27167"/>
    <cellStyle name="常规 4 3 2 2 7 2" xfId="27168"/>
    <cellStyle name="常规 4 3 2 3 2 2" xfId="27169"/>
    <cellStyle name="常规 6 4 2 2 4" xfId="27170"/>
    <cellStyle name="检查单元格 2 12" xfId="27171"/>
    <cellStyle name="常规 4 3 2 3 2 2 2" xfId="27172"/>
    <cellStyle name="常规 4 3 2 3 2 3" xfId="27173"/>
    <cellStyle name="常规 4 3 2 3 3" xfId="27174"/>
    <cellStyle name="常规 4 3 2 3 3 2" xfId="27175"/>
    <cellStyle name="常规 6 4 3 2 4" xfId="27176"/>
    <cellStyle name="常规 4 3 2 3 3 2 2" xfId="27177"/>
    <cellStyle name="常规 4 3 2 3 3 3" xfId="27178"/>
    <cellStyle name="常规 4 3 2 3 4" xfId="27179"/>
    <cellStyle name="常规 4 3 2 3 4 2" xfId="27180"/>
    <cellStyle name="常规 6 4 4 2 4" xfId="27181"/>
    <cellStyle name="常规 4 3 2 3 4 2 2" xfId="27182"/>
    <cellStyle name="常规 4 3 2 3 4 3" xfId="27183"/>
    <cellStyle name="常规 4 3 2 3 5" xfId="27184"/>
    <cellStyle name="常规 4 3 2 3 5 2" xfId="27185"/>
    <cellStyle name="常规 6 4 5 2 4" xfId="27186"/>
    <cellStyle name="常规 4 3 2 3 5 2 2" xfId="27187"/>
    <cellStyle name="常规 4 3 2 3 5 3" xfId="27188"/>
    <cellStyle name="常规 4 3 2 4 2" xfId="27189"/>
    <cellStyle name="常规 4 3 2 4 2 2" xfId="27190"/>
    <cellStyle name="常规 6 5 2 2 4" xfId="27191"/>
    <cellStyle name="常规 4 3 2 4 2 2 2" xfId="27192"/>
    <cellStyle name="常规 4 3 2 4 2 3" xfId="27193"/>
    <cellStyle name="常规 4 3 2 4 3" xfId="27194"/>
    <cellStyle name="常规 4 3 2 4 3 2" xfId="27195"/>
    <cellStyle name="常规 6 5 3 2 4" xfId="27196"/>
    <cellStyle name="常规 4 3 2 4 3 2 2" xfId="27197"/>
    <cellStyle name="常规 4 3 2 4 3 3" xfId="27198"/>
    <cellStyle name="常规 4 3 2 4 4" xfId="27199"/>
    <cellStyle name="常规 4 3 2 4 4 2" xfId="27200"/>
    <cellStyle name="常规 6 5 4 2 4" xfId="27201"/>
    <cellStyle name="常规 4 3 2 4 4 2 2" xfId="27202"/>
    <cellStyle name="常规 4 3 2 4 4 3" xfId="27203"/>
    <cellStyle name="常规 4 3 2 4 5" xfId="27204"/>
    <cellStyle name="常规 4 3 2 4 5 2" xfId="27205"/>
    <cellStyle name="常规 6 5 5 2 4" xfId="27206"/>
    <cellStyle name="常规 4 3 2 4 5 2 2" xfId="27207"/>
    <cellStyle name="常规 4 3 2 4 5 3" xfId="27208"/>
    <cellStyle name="常规 4 3 2 5" xfId="27209"/>
    <cellStyle name="常规 4 3 2 5 2" xfId="27210"/>
    <cellStyle name="常规 4 3 2 5 2 2" xfId="27211"/>
    <cellStyle name="常规 4 3 2 5 3" xfId="27212"/>
    <cellStyle name="常规 4 3 2 6" xfId="27213"/>
    <cellStyle name="常规 4 3 2 6 2" xfId="27214"/>
    <cellStyle name="常规 4 3 2 6 2 2" xfId="27215"/>
    <cellStyle name="常规 4 3 2 6 3" xfId="27216"/>
    <cellStyle name="常规 4 3 2 7" xfId="27217"/>
    <cellStyle name="常规 4 3 2 7 2" xfId="27218"/>
    <cellStyle name="常规 4 3 2 7 2 2" xfId="27219"/>
    <cellStyle name="常规 4 3 2 7 3" xfId="27220"/>
    <cellStyle name="常规 4 3 2 8" xfId="27221"/>
    <cellStyle name="常规 4 3 2 8 2" xfId="27222"/>
    <cellStyle name="常规 4 3 3" xfId="27223"/>
    <cellStyle name="常规 4 3 3 2" xfId="27224"/>
    <cellStyle name="常规 4 3 3 2 2" xfId="27225"/>
    <cellStyle name="常规 4 3 3 2 2 2" xfId="27226"/>
    <cellStyle name="常规 4 3 3 2 2 3" xfId="27227"/>
    <cellStyle name="常规 4 3 3 2 2 4" xfId="27228"/>
    <cellStyle name="常规 4 3 3 2 2 5" xfId="27229"/>
    <cellStyle name="常规 4 3 3 2 2 5 2" xfId="27230"/>
    <cellStyle name="常规 6 6 2 7" xfId="27231"/>
    <cellStyle name="常规 4 3 3 2 2 5 2 2" xfId="27232"/>
    <cellStyle name="常规 6 6 2 7 2" xfId="27233"/>
    <cellStyle name="常规 4 3 3 2 2 5 3" xfId="27234"/>
    <cellStyle name="常规 6 6 2 8" xfId="27235"/>
    <cellStyle name="常规 6 3 5 2 2 2" xfId="27236"/>
    <cellStyle name="常规 4 3 3 2 2 6" xfId="27237"/>
    <cellStyle name="常规 4 3 3 2 2 6 2" xfId="27238"/>
    <cellStyle name="常规 6 6 3 7" xfId="27239"/>
    <cellStyle name="常规 6 3 5 2 2 2 2" xfId="27240"/>
    <cellStyle name="常规 4 3 3 2 3" xfId="27241"/>
    <cellStyle name="常规 4 3 3 2 3 2" xfId="27242"/>
    <cellStyle name="常规 4 3 3 2 3 2 2" xfId="27243"/>
    <cellStyle name="常规 5 9 2 2 2" xfId="27244"/>
    <cellStyle name="常规 4 3 3 2 3 2 3" xfId="27245"/>
    <cellStyle name="常规 4 3 3 2 3 3" xfId="27246"/>
    <cellStyle name="常规 4 3 3 2 3 3 2" xfId="27247"/>
    <cellStyle name="常规 4 3 3 2 3 3 2 2" xfId="27248"/>
    <cellStyle name="常规 4 3 3 2 3 3 3" xfId="27249"/>
    <cellStyle name="常规 4 3 3 2 3 4" xfId="27250"/>
    <cellStyle name="常规 4 3 3 2 3 4 2" xfId="27251"/>
    <cellStyle name="常规 4 3 3 2 3 4 2 2" xfId="27252"/>
    <cellStyle name="常规 4 3 3 2 3 4 3" xfId="27253"/>
    <cellStyle name="常规 4 3 3 2 3 5" xfId="27254"/>
    <cellStyle name="常规 4 3 3 2 3 5 2" xfId="27255"/>
    <cellStyle name="常规 6 7 2 7" xfId="27256"/>
    <cellStyle name="常规 6 3 5 2 3 2" xfId="27257"/>
    <cellStyle name="常规 4 3 3 2 3 6" xfId="27258"/>
    <cellStyle name="常规 4 3 3 2 4" xfId="27259"/>
    <cellStyle name="常规 4 3 3 3 2 2" xfId="27260"/>
    <cellStyle name="常规 4 3 3 3 2 3" xfId="27261"/>
    <cellStyle name="常规 4 3 3 3 3" xfId="27262"/>
    <cellStyle name="常规 4 3 3 3 3 2" xfId="27263"/>
    <cellStyle name="常规 4 3 3 3 3 3" xfId="27264"/>
    <cellStyle name="常规 4 3 3 3 4" xfId="27265"/>
    <cellStyle name="常规 4 3 3 3 4 2" xfId="27266"/>
    <cellStyle name="常规 4 3 3 3 4 2 2" xfId="27267"/>
    <cellStyle name="常规 4 3 3 3 4 3" xfId="27268"/>
    <cellStyle name="常规 4 3 3 4 2" xfId="27269"/>
    <cellStyle name="常规 4 3 3 4 2 2" xfId="27270"/>
    <cellStyle name="常规 4 3 3 4 2 3" xfId="27271"/>
    <cellStyle name="常规 4 3 3 4 3" xfId="27272"/>
    <cellStyle name="常规 4 3 3 4 3 2" xfId="27273"/>
    <cellStyle name="常规 4 3 3 4 3 2 2" xfId="27274"/>
    <cellStyle name="常规 4 3 3 4 3 3" xfId="27275"/>
    <cellStyle name="常规 4 3 3 4 4" xfId="27276"/>
    <cellStyle name="常规 4 3 3 4 4 2" xfId="27277"/>
    <cellStyle name="常规 4 3 3 4 4 2 2" xfId="27278"/>
    <cellStyle name="常规 4 3 3 4 4 3" xfId="27279"/>
    <cellStyle name="常规 4 3 3 5" xfId="27280"/>
    <cellStyle name="常规 4 3 3 6" xfId="27281"/>
    <cellStyle name="常规 4 3 3 6 3" xfId="27282"/>
    <cellStyle name="常规 4 3 3 7" xfId="27283"/>
    <cellStyle name="常规 4 3 3 7 2" xfId="27284"/>
    <cellStyle name="常规 4 3 3 7 2 2" xfId="27285"/>
    <cellStyle name="常规 4 3 3 7 3" xfId="27286"/>
    <cellStyle name="常规 4 3 4 5 2 2" xfId="27287"/>
    <cellStyle name="常规 4 3 4 5 3" xfId="27288"/>
    <cellStyle name="常规 4 3 4 6 2 2" xfId="27289"/>
    <cellStyle name="常规 4 3 4 6 3" xfId="27290"/>
    <cellStyle name="常规 4 3 5 4 2" xfId="27291"/>
    <cellStyle name="常规 4 3 5 5 2" xfId="27292"/>
    <cellStyle name="常规 4 3 5 6" xfId="27293"/>
    <cellStyle name="常规 4 3 5 6 2" xfId="27294"/>
    <cellStyle name="常规 4 3 5 7" xfId="27295"/>
    <cellStyle name="常规 4 3 6 7" xfId="27296"/>
    <cellStyle name="常规 4 3 8 2 2" xfId="27297"/>
    <cellStyle name="常规 4 3 9 2 2" xfId="27298"/>
    <cellStyle name="常规 4 4" xfId="27299"/>
    <cellStyle name="常规 4 4 10" xfId="27300"/>
    <cellStyle name="常规 4 4 2" xfId="27301"/>
    <cellStyle name="常规 4 4 2 2 2" xfId="27302"/>
    <cellStyle name="常规 6 5 2 2 3 2 4" xfId="27303"/>
    <cellStyle name="强调文字颜色 3 2 7 3" xfId="27304"/>
    <cellStyle name="常规 4 4 2 2 2 2" xfId="27305"/>
    <cellStyle name="常规 6 5 2 2 3 2 4 2" xfId="27306"/>
    <cellStyle name="常规 4 4 2 2 2 2 2" xfId="27307"/>
    <cellStyle name="常规 6 5 2 2 3 2 5" xfId="27308"/>
    <cellStyle name="常规 4 4 2 2 2 3" xfId="27309"/>
    <cellStyle name="常规 4 4 2 2 3" xfId="27310"/>
    <cellStyle name="常规 6 5 2 2 3 3 4" xfId="27311"/>
    <cellStyle name="强调文字颜色 3 2 8 3" xfId="27312"/>
    <cellStyle name="常规 4 4 2 2 3 2" xfId="27313"/>
    <cellStyle name="常规 6 5 2 2 3 3 4 2" xfId="27314"/>
    <cellStyle name="常规 4 4 2 2 3 2 2" xfId="27315"/>
    <cellStyle name="常规 6 5 2 2 3 3 5" xfId="27316"/>
    <cellStyle name="常规 4 4 2 2 3 3" xfId="27317"/>
    <cellStyle name="常规 4 4 2 2 4" xfId="27318"/>
    <cellStyle name="强调文字颜色 3 2 9 3" xfId="27319"/>
    <cellStyle name="常规 4 4 2 2 4 2" xfId="27320"/>
    <cellStyle name="常规 4 4 2 2 4 3" xfId="27321"/>
    <cellStyle name="常规 4 4 2 2 5" xfId="27322"/>
    <cellStyle name="常规 4 4 2 2 5 2" xfId="27323"/>
    <cellStyle name="常规 4 4 2 2 5 3" xfId="27324"/>
    <cellStyle name="常规 4 4 2 2 6" xfId="27325"/>
    <cellStyle name="常规 4 4 2 2 6 2" xfId="27326"/>
    <cellStyle name="常规 4 4 2 2 7" xfId="27327"/>
    <cellStyle name="常规 4 4 2 3" xfId="27328"/>
    <cellStyle name="常规 4 4 2 3 2" xfId="27329"/>
    <cellStyle name="常规 4 4 2 3 3" xfId="27330"/>
    <cellStyle name="常规 4 4 2 3 4" xfId="27331"/>
    <cellStyle name="常规 4 4 2 3 5" xfId="27332"/>
    <cellStyle name="常规 4 4 2 4" xfId="27333"/>
    <cellStyle name="常规 4 4 2 4 2" xfId="27334"/>
    <cellStyle name="常规 4 4 2 4 3" xfId="27335"/>
    <cellStyle name="常规 4 4 2 5" xfId="27336"/>
    <cellStyle name="常规 4 4 2 5 2" xfId="27337"/>
    <cellStyle name="常规 4 4 2 5 3" xfId="27338"/>
    <cellStyle name="常规 4 4 2 6" xfId="27339"/>
    <cellStyle name="常规 4 4 2 6 2" xfId="27340"/>
    <cellStyle name="常规 4 4 2 6 3" xfId="27341"/>
    <cellStyle name="常规 4 4 2 7" xfId="27342"/>
    <cellStyle name="常规 4 4 2 7 2" xfId="27343"/>
    <cellStyle name="常规 7 2 3 2 2 2" xfId="27344"/>
    <cellStyle name="常规 4 4 2 8" xfId="27345"/>
    <cellStyle name="常规 4 4 3" xfId="27346"/>
    <cellStyle name="常规 4 4 3 2 2" xfId="27347"/>
    <cellStyle name="强调文字颜色 4 2 7 3" xfId="27348"/>
    <cellStyle name="常规 4 4 3 2 2 2" xfId="27349"/>
    <cellStyle name="常规 4 4 3 2 3" xfId="27350"/>
    <cellStyle name="常规 4 4 3 3" xfId="27351"/>
    <cellStyle name="常规 4 4 3 3 2" xfId="27352"/>
    <cellStyle name="常规 4 4 3 3 3" xfId="27353"/>
    <cellStyle name="常规 4 4 3 4" xfId="27354"/>
    <cellStyle name="常规 4 4 3 4 2" xfId="27355"/>
    <cellStyle name="常规 4 4 3 5" xfId="27356"/>
    <cellStyle name="常规 4 4 3 5 2" xfId="27357"/>
    <cellStyle name="常规 4 4 3 5 3" xfId="27358"/>
    <cellStyle name="常规 4 4 3 6" xfId="27359"/>
    <cellStyle name="常规 4 4 3 6 2" xfId="27360"/>
    <cellStyle name="常规 4 4 3 7" xfId="27361"/>
    <cellStyle name="常规 4 4 4 5 2" xfId="27362"/>
    <cellStyle name="常规 4 4 4 5 3" xfId="27363"/>
    <cellStyle name="常规 4 4 4 6 2" xfId="27364"/>
    <cellStyle name="强调文字颜色 5 2 2 10 2 2" xfId="27365"/>
    <cellStyle name="常规 4 4 4 7" xfId="27366"/>
    <cellStyle name="常规 4 5" xfId="27367"/>
    <cellStyle name="常规 6 6 3 3 3 5" xfId="27368"/>
    <cellStyle name="常规 4 5 10" xfId="27369"/>
    <cellStyle name="常规 6 6 3 3 3 5 2" xfId="27370"/>
    <cellStyle name="常规 4 5 10 2" xfId="27371"/>
    <cellStyle name="常规 4 5 2" xfId="27372"/>
    <cellStyle name="常规 4 5 2 2 2" xfId="27373"/>
    <cellStyle name="常规 4 5 2 2 2 2" xfId="27374"/>
    <cellStyle name="常规 4 5 2 2 2 2 2" xfId="27375"/>
    <cellStyle name="常规 4 5 2 2 3" xfId="27376"/>
    <cellStyle name="常规 4 5 2 2 3 2" xfId="27377"/>
    <cellStyle name="常规 4 5 2 2 3 3" xfId="27378"/>
    <cellStyle name="常规 4 5 2 2 4" xfId="27379"/>
    <cellStyle name="常规 4 5 2 2 4 2" xfId="27380"/>
    <cellStyle name="常规 4 5 2 2 4 2 2" xfId="27381"/>
    <cellStyle name="常规 4 5 2 2 4 3" xfId="27382"/>
    <cellStyle name="常规 4 5 2 2 5 2" xfId="27383"/>
    <cellStyle name="常规 4 5 2 3" xfId="27384"/>
    <cellStyle name="常规 4 5 2 3 2" xfId="27385"/>
    <cellStyle name="常规 4 5 2 3 3" xfId="27386"/>
    <cellStyle name="常规 4 5 2 3 4" xfId="27387"/>
    <cellStyle name="常规 4 5 2 4" xfId="27388"/>
    <cellStyle name="常规 4 5 2 4 2" xfId="27389"/>
    <cellStyle name="常规 4 5 2 4 3" xfId="27390"/>
    <cellStyle name="常规 4 5 2 5" xfId="27391"/>
    <cellStyle name="常规 4 5 2 5 2" xfId="27392"/>
    <cellStyle name="常规 4 5 2 5 2 2" xfId="27393"/>
    <cellStyle name="常规 4 5 2 5 3" xfId="27394"/>
    <cellStyle name="常规 4 5 2 6" xfId="27395"/>
    <cellStyle name="常规 4 5 2 6 2" xfId="27396"/>
    <cellStyle name="常规 4 5 2 6 2 2" xfId="27397"/>
    <cellStyle name="常规 4 5 2 6 3" xfId="27398"/>
    <cellStyle name="常规 4 5 2 7" xfId="27399"/>
    <cellStyle name="常规 4 5 2 7 2" xfId="27400"/>
    <cellStyle name="常规 7 2 3 3 2 2" xfId="27401"/>
    <cellStyle name="常规 4 5 2 8" xfId="27402"/>
    <cellStyle name="常规 4 5 3" xfId="27403"/>
    <cellStyle name="常规 4 5 3 2 2" xfId="27404"/>
    <cellStyle name="常规 4 5 3 2 2 2" xfId="27405"/>
    <cellStyle name="常规 4 5 3 2 2 2 2" xfId="27406"/>
    <cellStyle name="常规 6 5 3 2 2 5 2" xfId="27407"/>
    <cellStyle name="常规 4 5 3 2 3" xfId="27408"/>
    <cellStyle name="常规 6 5 3 2 2 5 2 2" xfId="27409"/>
    <cellStyle name="常规 4 5 3 2 3 2" xfId="27410"/>
    <cellStyle name="常规 4 5 3 2 3 2 2" xfId="27411"/>
    <cellStyle name="常规 4 5 3 2 3 3" xfId="27412"/>
    <cellStyle name="常规 6 5 3 2 2 5 3" xfId="27413"/>
    <cellStyle name="常规 4 5 3 2 4" xfId="27414"/>
    <cellStyle name="常规 4 5 3 2 4 2" xfId="27415"/>
    <cellStyle name="常规 4 5 3 2 4 3" xfId="27416"/>
    <cellStyle name="常规 4 5 3 2 5" xfId="27417"/>
    <cellStyle name="常规 4 5 3 2 6" xfId="27418"/>
    <cellStyle name="常规 4 5 3 3" xfId="27419"/>
    <cellStyle name="常规 4 5 3 3 2" xfId="27420"/>
    <cellStyle name="常规 7 2 2 2 8" xfId="27421"/>
    <cellStyle name="常规 4 5 3 3 2 2 2" xfId="27422"/>
    <cellStyle name="常规 6 5 3 2 2 6 2" xfId="27423"/>
    <cellStyle name="常规 4 5 3 3 3" xfId="27424"/>
    <cellStyle name="常规 7 2 3 2 8" xfId="27425"/>
    <cellStyle name="常规 4 5 3 3 3 2 2" xfId="27426"/>
    <cellStyle name="常规 4 5 3 3 3 3" xfId="27427"/>
    <cellStyle name="常规 6 5 3 2 2 6 3" xfId="27428"/>
    <cellStyle name="常规 4 5 3 3 4" xfId="27429"/>
    <cellStyle name="常规 4 5 3 3 5" xfId="27430"/>
    <cellStyle name="常规 4 5 3 4" xfId="27431"/>
    <cellStyle name="常规 4 5 3 4 2" xfId="27432"/>
    <cellStyle name="常规 6 5 3 2 2 7 2" xfId="27433"/>
    <cellStyle name="常规 4 5 3 4 3" xfId="27434"/>
    <cellStyle name="常规 4 5 3 5" xfId="27435"/>
    <cellStyle name="常规 4 5 3 5 2" xfId="27436"/>
    <cellStyle name="常规 4 5 3 5 2 2" xfId="27437"/>
    <cellStyle name="常规 4 5 3 5 3" xfId="27438"/>
    <cellStyle name="常规 4 5 3 6" xfId="27439"/>
    <cellStyle name="常规 4 5 3 6 2" xfId="27440"/>
    <cellStyle name="常规 4 5 3 6 2 2" xfId="27441"/>
    <cellStyle name="常规 4 5 3 6 3" xfId="27442"/>
    <cellStyle name="常规 4 5 3 7" xfId="27443"/>
    <cellStyle name="常规 4 5 3 7 2" xfId="27444"/>
    <cellStyle name="常规 6 5 3 2 3 5 2" xfId="27445"/>
    <cellStyle name="常规 4 5 4 2 3" xfId="27446"/>
    <cellStyle name="常规 4 5 4 3 2 2" xfId="27447"/>
    <cellStyle name="常规 4 5 4 3 3" xfId="27448"/>
    <cellStyle name="常规 4 5 4 4" xfId="27449"/>
    <cellStyle name="常规 4 5 4 4 2" xfId="27450"/>
    <cellStyle name="常规 6 2 2 2 2 4 3" xfId="27451"/>
    <cellStyle name="常规 4 5 4 4 2 2" xfId="27452"/>
    <cellStyle name="常规 4 5 4 4 3" xfId="27453"/>
    <cellStyle name="常规 4 5 4 5" xfId="27454"/>
    <cellStyle name="常规 4 5 4 5 2" xfId="27455"/>
    <cellStyle name="常规 4 5 4 6" xfId="27456"/>
    <cellStyle name="常规 4 5 8" xfId="27457"/>
    <cellStyle name="常规 4 5 9" xfId="27458"/>
    <cellStyle name="常规 4 6" xfId="27459"/>
    <cellStyle name="常规 6 2 2 3 2 3 5" xfId="27460"/>
    <cellStyle name="常规 4 6 10" xfId="27461"/>
    <cellStyle name="常规 4 6 10 2" xfId="27462"/>
    <cellStyle name="常规 4 6 11" xfId="27463"/>
    <cellStyle name="常规 4 6 2 2 2" xfId="27464"/>
    <cellStyle name="常规 4 6 2 2 2 2" xfId="27465"/>
    <cellStyle name="常规 4 6 2 2 2 2 2" xfId="27466"/>
    <cellStyle name="常规 4 6 2 2 2 3" xfId="27467"/>
    <cellStyle name="常规 4 6 2 2 3" xfId="27468"/>
    <cellStyle name="常规 4 6 2 2 3 2" xfId="27469"/>
    <cellStyle name="常规 4 6 2 2 3 2 2" xfId="27470"/>
    <cellStyle name="常规 4 6 2 2 3 3" xfId="27471"/>
    <cellStyle name="常规 4 6 2 2 4" xfId="27472"/>
    <cellStyle name="常规 4 6 2 2 4 2" xfId="27473"/>
    <cellStyle name="常规 6 5 3 2 2 3 4 2" xfId="27474"/>
    <cellStyle name="常规 4 6 2 2 5" xfId="27475"/>
    <cellStyle name="常规 4 6 2 3" xfId="27476"/>
    <cellStyle name="常规 4 6 2 3 2" xfId="27477"/>
    <cellStyle name="常规 4 6 2 3 2 2 2" xfId="27478"/>
    <cellStyle name="常规 4 6 2 3 2 3" xfId="27479"/>
    <cellStyle name="常规 4 6 2 3 3" xfId="27480"/>
    <cellStyle name="常规 4 6 2 3 3 2" xfId="27481"/>
    <cellStyle name="常规 4 6 2 3 3 2 2" xfId="27482"/>
    <cellStyle name="常规 4 6 2 3 3 3" xfId="27483"/>
    <cellStyle name="常规 4 6 2 3 4" xfId="27484"/>
    <cellStyle name="常规 4 6 2 3 4 2" xfId="27485"/>
    <cellStyle name="常规 4 6 2 3 5" xfId="27486"/>
    <cellStyle name="常规 4 6 2 4" xfId="27487"/>
    <cellStyle name="常规 4 6 2 4 2" xfId="27488"/>
    <cellStyle name="常规 4 6 2 4 3" xfId="27489"/>
    <cellStyle name="常规 4 6 2 5" xfId="27490"/>
    <cellStyle name="常规 4 6 2 5 2" xfId="27491"/>
    <cellStyle name="常规 4 6 2 5 3" xfId="27492"/>
    <cellStyle name="常规 4 6 2 6 2" xfId="27493"/>
    <cellStyle name="常规 4 6 2 6 3" xfId="27494"/>
    <cellStyle name="常规 4 6 2 7" xfId="27495"/>
    <cellStyle name="常规 4 6 2 7 2" xfId="27496"/>
    <cellStyle name="常规 4 6 2 7 2 2" xfId="27497"/>
    <cellStyle name="常规 4 6 2 7 3" xfId="27498"/>
    <cellStyle name="常规 7 2 3 4 2 2" xfId="27499"/>
    <cellStyle name="常规 4 6 2 8" xfId="27500"/>
    <cellStyle name="常规 7 2 3 4 2 2 2" xfId="27501"/>
    <cellStyle name="常规 4 6 2 8 2" xfId="27502"/>
    <cellStyle name="常规 7 2 3 4 2 3" xfId="27503"/>
    <cellStyle name="常规 4 6 2 9" xfId="27504"/>
    <cellStyle name="常规 4 6 3 2" xfId="27505"/>
    <cellStyle name="常规 4 6 3 2 2" xfId="27506"/>
    <cellStyle name="常规 4 6 3 2 2 2" xfId="27507"/>
    <cellStyle name="常规 6 5 3 3 2 5 2" xfId="27508"/>
    <cellStyle name="常规 4 6 3 2 3" xfId="27509"/>
    <cellStyle name="常规 4 6 3 3" xfId="27510"/>
    <cellStyle name="常规 4 6 3 3 2" xfId="27511"/>
    <cellStyle name="常规 4 6 3 4" xfId="27512"/>
    <cellStyle name="常规 4 6 3 4 2" xfId="27513"/>
    <cellStyle name="常规 4 6 3 5" xfId="27514"/>
    <cellStyle name="常规 4 6 4 3 2" xfId="27515"/>
    <cellStyle name="常规 4 6 4 3 2 2" xfId="27516"/>
    <cellStyle name="常规 4 6 4 4" xfId="27517"/>
    <cellStyle name="常规 4 6 4 4 2" xfId="27518"/>
    <cellStyle name="常规 4 6 4 5" xfId="27519"/>
    <cellStyle name="常规 4 6 7 2 2" xfId="27520"/>
    <cellStyle name="常规 4 6 7 3" xfId="27521"/>
    <cellStyle name="常规 6 9 2 7 2 2" xfId="27522"/>
    <cellStyle name="常规 4 6 8 2 2" xfId="27523"/>
    <cellStyle name="常规 4 6 9" xfId="27524"/>
    <cellStyle name="常规 4 7 2 2 2 2" xfId="27525"/>
    <cellStyle name="常规 4 7 2 3 2" xfId="27526"/>
    <cellStyle name="常规 4 7 2 4" xfId="27527"/>
    <cellStyle name="常规 4 7 2 4 2" xfId="27528"/>
    <cellStyle name="常规 4 7 2 5" xfId="27529"/>
    <cellStyle name="常规 4 7 2 5 2" xfId="27530"/>
    <cellStyle name="常规 4 7 2 6" xfId="27531"/>
    <cellStyle name="常规 4 7 3 2 2" xfId="27532"/>
    <cellStyle name="常规 4 7 3 2 2 2" xfId="27533"/>
    <cellStyle name="常规 4 7 3 3" xfId="27534"/>
    <cellStyle name="常规 4 7 3 3 2" xfId="27535"/>
    <cellStyle name="常规 4 7 3 3 2 2" xfId="27536"/>
    <cellStyle name="常规 4 7 3 4" xfId="27537"/>
    <cellStyle name="常规 4 7 3 4 2" xfId="27538"/>
    <cellStyle name="常规 4 7 3 5" xfId="27539"/>
    <cellStyle name="常规 4 7 9" xfId="27540"/>
    <cellStyle name="常规 4 8" xfId="27541"/>
    <cellStyle name="常规 4 8 2 2" xfId="27542"/>
    <cellStyle name="常规 6 2 3 2 5" xfId="27543"/>
    <cellStyle name="常规 4 8 2 2 2" xfId="27544"/>
    <cellStyle name="常规 4 8 2 3" xfId="27545"/>
    <cellStyle name="常规 5 6 2 3 3 2 2" xfId="27546"/>
    <cellStyle name="常规 4 8 3" xfId="27547"/>
    <cellStyle name="常规 4 8 3 2" xfId="27548"/>
    <cellStyle name="常规 6 2 4 2 5" xfId="27549"/>
    <cellStyle name="常规 4 8 3 2 2" xfId="27550"/>
    <cellStyle name="常规 4 8 3 3" xfId="27551"/>
    <cellStyle name="常规 4 8 4 2" xfId="27552"/>
    <cellStyle name="常规 4 8 4 3" xfId="27553"/>
    <cellStyle name="常规 4 8 5" xfId="27554"/>
    <cellStyle name="常规 4 8 6" xfId="27555"/>
    <cellStyle name="常规 7 2 3 5 6 2 2" xfId="27556"/>
    <cellStyle name="常规 4 8 7" xfId="27557"/>
    <cellStyle name="常规 4 9" xfId="27558"/>
    <cellStyle name="常规 4 9 2" xfId="27559"/>
    <cellStyle name="常规 4 9 2 2" xfId="27560"/>
    <cellStyle name="常规 4 9 2 3" xfId="27561"/>
    <cellStyle name="常规 4 9 3" xfId="27562"/>
    <cellStyle name="常规 4 9 3 2" xfId="27563"/>
    <cellStyle name="常规 6 3 4 2 5" xfId="27564"/>
    <cellStyle name="常规 4 9 3 2 2" xfId="27565"/>
    <cellStyle name="常规 4 9 3 3" xfId="27566"/>
    <cellStyle name="常规 4 9 4 2" xfId="27567"/>
    <cellStyle name="常规 4 9 4 3" xfId="27568"/>
    <cellStyle name="常规 4 9 5" xfId="27569"/>
    <cellStyle name="常规 4 9 5 2" xfId="27570"/>
    <cellStyle name="常规 4 9 5 3" xfId="27571"/>
    <cellStyle name="常规 4 9 6" xfId="27572"/>
    <cellStyle name="常规 4 9 6 2" xfId="27573"/>
    <cellStyle name="常规 4 9 7" xfId="27574"/>
    <cellStyle name="常规 4 9 7 2" xfId="27575"/>
    <cellStyle name="常规 4 9 8" xfId="27576"/>
    <cellStyle name="常规 45 2 2" xfId="27577"/>
    <cellStyle name="常规 50 2 2" xfId="27578"/>
    <cellStyle name="常规 7 3 3 3 7" xfId="27579"/>
    <cellStyle name="常规 45 2 2 2" xfId="27580"/>
    <cellStyle name="常规 50 2 2 2" xfId="27581"/>
    <cellStyle name="常规 7 3 3 3 7 2" xfId="27582"/>
    <cellStyle name="常规 45 2 2 2 2" xfId="27583"/>
    <cellStyle name="常规 50 2 2 2 2" xfId="27584"/>
    <cellStyle name="常规 7 3 3 3 7 2 2" xfId="27585"/>
    <cellStyle name="常规 45 2 2 2 2 2" xfId="27586"/>
    <cellStyle name="常规 50 2 2 2 2 2" xfId="27587"/>
    <cellStyle name="常规 7 3 3 3 7 3" xfId="27588"/>
    <cellStyle name="常规 45 2 2 2 3" xfId="27589"/>
    <cellStyle name="常规 50 2 2 2 3" xfId="27590"/>
    <cellStyle name="常规 7 3 3 3 8" xfId="27591"/>
    <cellStyle name="常规 45 2 2 3" xfId="27592"/>
    <cellStyle name="常规 50 2 2 3" xfId="27593"/>
    <cellStyle name="常规 7 3 3 3 8 2" xfId="27594"/>
    <cellStyle name="常规 45 2 2 3 2" xfId="27595"/>
    <cellStyle name="常规 50 2 2 3 2" xfId="27596"/>
    <cellStyle name="常规 7 3 3 3 8 2 2" xfId="27597"/>
    <cellStyle name="常规 45 2 2 3 2 2" xfId="27598"/>
    <cellStyle name="常规 50 2 2 3 2 2" xfId="27599"/>
    <cellStyle name="常规 7 3 3 3 8 3" xfId="27600"/>
    <cellStyle name="常规 45 2 2 3 3" xfId="27601"/>
    <cellStyle name="常规 50 2 2 3 3" xfId="27602"/>
    <cellStyle name="常规 7 3 3 3 9" xfId="27603"/>
    <cellStyle name="常规 45 2 2 4" xfId="27604"/>
    <cellStyle name="常规 50 2 2 4" xfId="27605"/>
    <cellStyle name="常规 45 2 3" xfId="27606"/>
    <cellStyle name="常规 50 2 3" xfId="27607"/>
    <cellStyle name="常规 7 3 3 4 7" xfId="27608"/>
    <cellStyle name="常规 45 2 3 2" xfId="27609"/>
    <cellStyle name="常规 50 2 3 2" xfId="27610"/>
    <cellStyle name="常规 7 3 3 4 7 2" xfId="27611"/>
    <cellStyle name="常规 45 2 3 2 2" xfId="27612"/>
    <cellStyle name="常规 50 2 3 2 2" xfId="27613"/>
    <cellStyle name="常规 7 3 3 4 7 2 2" xfId="27614"/>
    <cellStyle name="常规 45 2 3 2 2 2" xfId="27615"/>
    <cellStyle name="常规 50 2 3 2 2 2" xfId="27616"/>
    <cellStyle name="常规 7 3 3 4 7 3" xfId="27617"/>
    <cellStyle name="常规 45 2 3 2 3" xfId="27618"/>
    <cellStyle name="常规 50 2 3 2 3" xfId="27619"/>
    <cellStyle name="常规 7 3 3 4 8" xfId="27620"/>
    <cellStyle name="常规 45 2 3 3" xfId="27621"/>
    <cellStyle name="常规 50 2 3 3" xfId="27622"/>
    <cellStyle name="常规 7 3 3 4 8 2" xfId="27623"/>
    <cellStyle name="常规 45 2 3 3 2" xfId="27624"/>
    <cellStyle name="常规 50 2 3 3 2" xfId="27625"/>
    <cellStyle name="常规 7 3 3 4 8 2 2" xfId="27626"/>
    <cellStyle name="常规 45 2 3 3 2 2" xfId="27627"/>
    <cellStyle name="常规 50 2 3 3 2 2" xfId="27628"/>
    <cellStyle name="常规 7 3 3 4 8 3" xfId="27629"/>
    <cellStyle name="常规 45 2 3 3 3" xfId="27630"/>
    <cellStyle name="常规 50 2 3 3 3" xfId="27631"/>
    <cellStyle name="常规 7 2 4 2 2 3 2 2 2" xfId="27632"/>
    <cellStyle name="常规 7 3 3 4 9" xfId="27633"/>
    <cellStyle name="常规 45 2 3 4" xfId="27634"/>
    <cellStyle name="常规 50 2 3 4" xfId="27635"/>
    <cellStyle name="常规 7 3 3 4 9 2" xfId="27636"/>
    <cellStyle name="常规 45 2 3 4 2" xfId="27637"/>
    <cellStyle name="常规 50 2 3 4 2" xfId="27638"/>
    <cellStyle name="常规 45 2 4" xfId="27639"/>
    <cellStyle name="常规 50 2 4" xfId="27640"/>
    <cellStyle name="常规 7 3 3 5 7" xfId="27641"/>
    <cellStyle name="常规 45 2 4 2" xfId="27642"/>
    <cellStyle name="常规 50 2 4 2" xfId="27643"/>
    <cellStyle name="常规 7 3 3 5 7 2" xfId="27644"/>
    <cellStyle name="常规 45 2 4 2 2" xfId="27645"/>
    <cellStyle name="常规 50 2 4 2 2" xfId="27646"/>
    <cellStyle name="常规 6 4 2 3 2 5 2 2" xfId="27647"/>
    <cellStyle name="常规 7 3 3 5 8" xfId="27648"/>
    <cellStyle name="常规 45 2 4 3" xfId="27649"/>
    <cellStyle name="常规 50 2 4 3" xfId="27650"/>
    <cellStyle name="常规 6 3 3 8 2 2" xfId="27651"/>
    <cellStyle name="常规 49 7 2 2" xfId="27652"/>
    <cellStyle name="常规 54 7 2 2" xfId="27653"/>
    <cellStyle name="常规 45 2 5" xfId="27654"/>
    <cellStyle name="常规 50 2 5" xfId="27655"/>
    <cellStyle name="常规 7 3 3 6 7 2" xfId="27656"/>
    <cellStyle name="常规 45 2 5 2 2" xfId="27657"/>
    <cellStyle name="常规 50 2 5 2 2" xfId="27658"/>
    <cellStyle name="常规 7 3 3 6 8" xfId="27659"/>
    <cellStyle name="常规 45 2 5 3" xfId="27660"/>
    <cellStyle name="常规 50 2 5 3" xfId="27661"/>
    <cellStyle name="常规 45 2 6 2 2" xfId="27662"/>
    <cellStyle name="常规 50 2 6 2 2" xfId="27663"/>
    <cellStyle name="常规 45 2 6 3" xfId="27664"/>
    <cellStyle name="常规 50 2 6 3" xfId="27665"/>
    <cellStyle name="常规 6 7 4 2" xfId="27666"/>
    <cellStyle name="常规 45 2 8" xfId="27667"/>
    <cellStyle name="常规 50 2 8" xfId="27668"/>
    <cellStyle name="常规 45 3" xfId="27669"/>
    <cellStyle name="常规 50 3" xfId="27670"/>
    <cellStyle name="常规 45 3 2" xfId="27671"/>
    <cellStyle name="常规 50 3 2" xfId="27672"/>
    <cellStyle name="常规 7 3 4 3 7" xfId="27673"/>
    <cellStyle name="常规 45 3 2 2" xfId="27674"/>
    <cellStyle name="常规 50 3 2 2" xfId="27675"/>
    <cellStyle name="常规 45 3 2 2 2" xfId="27676"/>
    <cellStyle name="常规 50 3 2 2 2" xfId="27677"/>
    <cellStyle name="常规 45 3 2 3" xfId="27678"/>
    <cellStyle name="常规 50 3 2 3" xfId="27679"/>
    <cellStyle name="常规 45 3 3" xfId="27680"/>
    <cellStyle name="常规 50 3 3" xfId="27681"/>
    <cellStyle name="常规 7 3 4 4 7" xfId="27682"/>
    <cellStyle name="常规 45 3 3 2" xfId="27683"/>
    <cellStyle name="常规 50 3 3 2" xfId="27684"/>
    <cellStyle name="常规 45 3 3 2 2" xfId="27685"/>
    <cellStyle name="常规 50 3 3 2 2" xfId="27686"/>
    <cellStyle name="常规 45 3 3 3" xfId="27687"/>
    <cellStyle name="常规 50 3 3 3" xfId="27688"/>
    <cellStyle name="常规 45 3 4" xfId="27689"/>
    <cellStyle name="常规 50 3 4" xfId="27690"/>
    <cellStyle name="常规 45 3 4 2" xfId="27691"/>
    <cellStyle name="常规 50 3 4 2" xfId="27692"/>
    <cellStyle name="常规 45 3 4 2 2" xfId="27693"/>
    <cellStyle name="常规 50 3 4 2 2" xfId="27694"/>
    <cellStyle name="常规 45 3 5" xfId="27695"/>
    <cellStyle name="常规 50 3 5" xfId="27696"/>
    <cellStyle name="常规 45 4 2 2" xfId="27697"/>
    <cellStyle name="常规 50 4 2 2" xfId="27698"/>
    <cellStyle name="常规 45 4 2 2 2" xfId="27699"/>
    <cellStyle name="常规 50 4 2 2 2" xfId="27700"/>
    <cellStyle name="常规 45 4 2 3" xfId="27701"/>
    <cellStyle name="常规 50 4 2 3" xfId="27702"/>
    <cellStyle name="常规 45 4 3" xfId="27703"/>
    <cellStyle name="常规 50 4 3" xfId="27704"/>
    <cellStyle name="常规 45 4 3 2" xfId="27705"/>
    <cellStyle name="常规 50 4 3 2" xfId="27706"/>
    <cellStyle name="常规 45 4 3 2 2" xfId="27707"/>
    <cellStyle name="常规 50 4 3 2 2" xfId="27708"/>
    <cellStyle name="常规 45 4 3 3" xfId="27709"/>
    <cellStyle name="常规 50 4 3 3" xfId="27710"/>
    <cellStyle name="常规 45 4 4" xfId="27711"/>
    <cellStyle name="常规 50 4 4" xfId="27712"/>
    <cellStyle name="常规 45 4 4 2" xfId="27713"/>
    <cellStyle name="常规 50 4 4 2" xfId="27714"/>
    <cellStyle name="常规 45 4 4 2 2" xfId="27715"/>
    <cellStyle name="常规 50 4 4 2 2" xfId="27716"/>
    <cellStyle name="常规 45 4 5" xfId="27717"/>
    <cellStyle name="常规 50 4 5" xfId="27718"/>
    <cellStyle name="常规 45 4 6" xfId="27719"/>
    <cellStyle name="常规 50 4 6" xfId="27720"/>
    <cellStyle name="常规 45 5 2" xfId="27721"/>
    <cellStyle name="常规 50 5 2" xfId="27722"/>
    <cellStyle name="常规 45 5 2 2" xfId="27723"/>
    <cellStyle name="常规 50 5 2 2" xfId="27724"/>
    <cellStyle name="常规 45 5 3" xfId="27725"/>
    <cellStyle name="常规 50 5 3" xfId="27726"/>
    <cellStyle name="常规 45 6 2" xfId="27727"/>
    <cellStyle name="常规 50 6 2" xfId="27728"/>
    <cellStyle name="常规 45 6 2 2" xfId="27729"/>
    <cellStyle name="常规 50 6 2 2" xfId="27730"/>
    <cellStyle name="常规 6 4 3 3 2 4 2 2" xfId="27731"/>
    <cellStyle name="常规 45 6 3" xfId="27732"/>
    <cellStyle name="常规 50 6 3" xfId="27733"/>
    <cellStyle name="常规 45 7" xfId="27734"/>
    <cellStyle name="常规 50 7" xfId="27735"/>
    <cellStyle name="常规 45 7 2" xfId="27736"/>
    <cellStyle name="常规 50 7 2" xfId="27737"/>
    <cellStyle name="常规 6 7 2 2 2 9" xfId="27738"/>
    <cellStyle name="常规 45 7 2 2" xfId="27739"/>
    <cellStyle name="常规 50 7 2 2" xfId="27740"/>
    <cellStyle name="常规 45 7 3" xfId="27741"/>
    <cellStyle name="常规 50 7 3" xfId="27742"/>
    <cellStyle name="常规 45 8" xfId="27743"/>
    <cellStyle name="常规 50 8" xfId="27744"/>
    <cellStyle name="常规 45 8 2" xfId="27745"/>
    <cellStyle name="常规 50 8 2" xfId="27746"/>
    <cellStyle name="常规 46 2 2" xfId="27747"/>
    <cellStyle name="常规 51 2 2" xfId="27748"/>
    <cellStyle name="常规 7 4 3 3 7" xfId="27749"/>
    <cellStyle name="常规 46 2 2 2" xfId="27750"/>
    <cellStyle name="常规 51 2 2 2" xfId="27751"/>
    <cellStyle name="常规 46 2 2 3" xfId="27752"/>
    <cellStyle name="常规 51 2 2 3" xfId="27753"/>
    <cellStyle name="常规 46 2 2 3 2" xfId="27754"/>
    <cellStyle name="常规 51 2 2 3 2" xfId="27755"/>
    <cellStyle name="常规 7 2 4 3 4 4 2 3" xfId="27756"/>
    <cellStyle name="常规 46 2 2 3 2 2" xfId="27757"/>
    <cellStyle name="常规 51 2 2 3 2 2" xfId="27758"/>
    <cellStyle name="常规 46 2 2 3 3" xfId="27759"/>
    <cellStyle name="常规 51 2 2 3 3" xfId="27760"/>
    <cellStyle name="常规 46 2 2 4" xfId="27761"/>
    <cellStyle name="常规 51 2 2 4" xfId="27762"/>
    <cellStyle name="常规 46 2 2 4 2" xfId="27763"/>
    <cellStyle name="常规 51 2 2 4 2" xfId="27764"/>
    <cellStyle name="常规 46 2 2 4 2 2" xfId="27765"/>
    <cellStyle name="常规 51 2 2 4 2 2" xfId="27766"/>
    <cellStyle name="常规 46 2 2 4 3" xfId="27767"/>
    <cellStyle name="常规 51 2 2 4 3" xfId="27768"/>
    <cellStyle name="常规 5 3 5 4 2 2" xfId="27769"/>
    <cellStyle name="常规 46 2 3" xfId="27770"/>
    <cellStyle name="常规 51 2 3" xfId="27771"/>
    <cellStyle name="常规 46 2 3 3" xfId="27772"/>
    <cellStyle name="常规 51 2 3 3" xfId="27773"/>
    <cellStyle name="常规 46 2 3 4" xfId="27774"/>
    <cellStyle name="常规 51 2 3 4" xfId="27775"/>
    <cellStyle name="常规 46 2 3 4 2" xfId="27776"/>
    <cellStyle name="常规 51 2 3 4 2" xfId="27777"/>
    <cellStyle name="常规 46 2 4" xfId="27778"/>
    <cellStyle name="常规 51 2 4" xfId="27779"/>
    <cellStyle name="常规 46 2 4 2 2" xfId="27780"/>
    <cellStyle name="常规 51 2 4 2 2" xfId="27781"/>
    <cellStyle name="常规 46 2 4 3" xfId="27782"/>
    <cellStyle name="常规 51 2 4 3" xfId="27783"/>
    <cellStyle name="常规 6 3 3 9 2 2" xfId="27784"/>
    <cellStyle name="常规 46 2 5" xfId="27785"/>
    <cellStyle name="常规 51 2 5" xfId="27786"/>
    <cellStyle name="常规 46 2 5 2 2" xfId="27787"/>
    <cellStyle name="常规 51 2 5 2 2" xfId="27788"/>
    <cellStyle name="常规 46 2 5 3" xfId="27789"/>
    <cellStyle name="常规 51 2 5 3" xfId="27790"/>
    <cellStyle name="常规 46 2 6" xfId="27791"/>
    <cellStyle name="常规 51 2 6" xfId="27792"/>
    <cellStyle name="常规 46 2 6 2 2" xfId="27793"/>
    <cellStyle name="常规 51 2 6 2 2" xfId="27794"/>
    <cellStyle name="常规 46 2 7" xfId="27795"/>
    <cellStyle name="常规 51 2 7" xfId="27796"/>
    <cellStyle name="常规 6 8 4 2" xfId="27797"/>
    <cellStyle name="常规 46 2 8" xfId="27798"/>
    <cellStyle name="常规 51 2 8" xfId="27799"/>
    <cellStyle name="常规 46 3" xfId="27800"/>
    <cellStyle name="常规 51 3" xfId="27801"/>
    <cellStyle name="常规 46 3 2" xfId="27802"/>
    <cellStyle name="常规 51 3 2" xfId="27803"/>
    <cellStyle name="常规 7 4 4 3 7" xfId="27804"/>
    <cellStyle name="常规 46 3 2 2" xfId="27805"/>
    <cellStyle name="常规 51 3 2 2" xfId="27806"/>
    <cellStyle name="常规 46 3 2 2 2" xfId="27807"/>
    <cellStyle name="常规 51 3 2 2 2" xfId="27808"/>
    <cellStyle name="常规 46 3 2 3" xfId="27809"/>
    <cellStyle name="常规 51 3 2 3" xfId="27810"/>
    <cellStyle name="常规 46 3 3" xfId="27811"/>
    <cellStyle name="常规 51 3 3" xfId="27812"/>
    <cellStyle name="常规 7 4 4 4 7" xfId="27813"/>
    <cellStyle name="常规 46 3 3 2" xfId="27814"/>
    <cellStyle name="常规 51 3 3 2" xfId="27815"/>
    <cellStyle name="常规 46 3 3 2 2" xfId="27816"/>
    <cellStyle name="常规 51 3 3 2 2" xfId="27817"/>
    <cellStyle name="常规 46 3 3 3" xfId="27818"/>
    <cellStyle name="常规 51 3 3 3" xfId="27819"/>
    <cellStyle name="常规 46 3 4" xfId="27820"/>
    <cellStyle name="常规 51 3 4" xfId="27821"/>
    <cellStyle name="常规 46 3 4 2" xfId="27822"/>
    <cellStyle name="常规 51 3 4 2" xfId="27823"/>
    <cellStyle name="常规 46 3 4 2 2" xfId="27824"/>
    <cellStyle name="常规 51 3 4 2 2" xfId="27825"/>
    <cellStyle name="常规 46 3 5" xfId="27826"/>
    <cellStyle name="常规 51 3 5" xfId="27827"/>
    <cellStyle name="常规 46 3 6" xfId="27828"/>
    <cellStyle name="常规 51 3 6" xfId="27829"/>
    <cellStyle name="常规 46 4 2 2" xfId="27830"/>
    <cellStyle name="常规 51 4 2 2" xfId="27831"/>
    <cellStyle name="常规 46 4 2 2 2" xfId="27832"/>
    <cellStyle name="常规 51 4 2 2 2" xfId="27833"/>
    <cellStyle name="常规 46 4 2 3" xfId="27834"/>
    <cellStyle name="常规 51 4 2 3" xfId="27835"/>
    <cellStyle name="常规 46 4 3" xfId="27836"/>
    <cellStyle name="常规 51 4 3" xfId="27837"/>
    <cellStyle name="常规 46 4 3 2" xfId="27838"/>
    <cellStyle name="常规 51 4 3 2" xfId="27839"/>
    <cellStyle name="常规 46 4 3 3" xfId="27840"/>
    <cellStyle name="常规 51 4 3 3" xfId="27841"/>
    <cellStyle name="常规 46 4 4" xfId="27842"/>
    <cellStyle name="常规 51 4 4" xfId="27843"/>
    <cellStyle name="常规 46 4 4 2" xfId="27844"/>
    <cellStyle name="常规 51 4 4 2" xfId="27845"/>
    <cellStyle name="常规 46 4 5" xfId="27846"/>
    <cellStyle name="常规 51 4 5" xfId="27847"/>
    <cellStyle name="常规 46 4 6" xfId="27848"/>
    <cellStyle name="常规 51 4 6" xfId="27849"/>
    <cellStyle name="常规 46 5 2" xfId="27850"/>
    <cellStyle name="常规 51 5 2" xfId="27851"/>
    <cellStyle name="常规 46 5 2 2" xfId="27852"/>
    <cellStyle name="常规 51 5 2 2" xfId="27853"/>
    <cellStyle name="常规 46 5 3" xfId="27854"/>
    <cellStyle name="常规 51 5 3" xfId="27855"/>
    <cellStyle name="常规 46 6 2" xfId="27856"/>
    <cellStyle name="常规 51 6 2" xfId="27857"/>
    <cellStyle name="常规 46 6 2 2" xfId="27858"/>
    <cellStyle name="常规 51 6 2 2" xfId="27859"/>
    <cellStyle name="常规 6 4 3 3 2 5 2 2" xfId="27860"/>
    <cellStyle name="常规 46 6 3" xfId="27861"/>
    <cellStyle name="常规 51 6 3" xfId="27862"/>
    <cellStyle name="常规 46 7" xfId="27863"/>
    <cellStyle name="常规 51 7" xfId="27864"/>
    <cellStyle name="常规 6 4 3 8 2 2" xfId="27865"/>
    <cellStyle name="常规 46 7 2 2" xfId="27866"/>
    <cellStyle name="常规 51 7 2 2" xfId="27867"/>
    <cellStyle name="常规 46 7 3" xfId="27868"/>
    <cellStyle name="常规 51 7 3" xfId="27869"/>
    <cellStyle name="常规 46 8" xfId="27870"/>
    <cellStyle name="常规 51 8" xfId="27871"/>
    <cellStyle name="常规 46 9" xfId="27872"/>
    <cellStyle name="常规 51 9" xfId="27873"/>
    <cellStyle name="常规 47 2 2" xfId="27874"/>
    <cellStyle name="常规 52 2 2" xfId="27875"/>
    <cellStyle name="常规 47 2 2 2" xfId="27876"/>
    <cellStyle name="常规 52 2 2 2" xfId="27877"/>
    <cellStyle name="常规 47 2 2 2 2" xfId="27878"/>
    <cellStyle name="常规 52 2 2 2 2" xfId="27879"/>
    <cellStyle name="常规 47 2 2 2 2 2" xfId="27880"/>
    <cellStyle name="常规 52 2 2 2 2 2" xfId="27881"/>
    <cellStyle name="常规 7 2 3 4 3 5 2 2" xfId="27882"/>
    <cellStyle name="常规 47 2 2 2 3" xfId="27883"/>
    <cellStyle name="常规 52 2 2 2 3" xfId="27884"/>
    <cellStyle name="常规 47 2 2 3" xfId="27885"/>
    <cellStyle name="常规 52 2 2 3" xfId="27886"/>
    <cellStyle name="常规 5 10 2 2" xfId="27887"/>
    <cellStyle name="常规 47 2 2 3 2" xfId="27888"/>
    <cellStyle name="常规 52 2 2 3 2" xfId="27889"/>
    <cellStyle name="常规 47 2 2 3 2 2" xfId="27890"/>
    <cellStyle name="常规 52 2 2 3 2 2" xfId="27891"/>
    <cellStyle name="常规 47 2 2 3 3" xfId="27892"/>
    <cellStyle name="常规 52 2 2 3 3" xfId="27893"/>
    <cellStyle name="常规 47 2 2 4" xfId="27894"/>
    <cellStyle name="常规 52 2 2 4" xfId="27895"/>
    <cellStyle name="常规 47 2 2 4 2" xfId="27896"/>
    <cellStyle name="常规 52 2 2 4 2" xfId="27897"/>
    <cellStyle name="常规 7 2 2 2 2 2 4" xfId="27898"/>
    <cellStyle name="常规 47 2 2 4 2 2" xfId="27899"/>
    <cellStyle name="常规 52 2 2 4 2 2" xfId="27900"/>
    <cellStyle name="常规 7 2 2 2 2 2 4 2" xfId="27901"/>
    <cellStyle name="常规 47 2 3 3 2 2" xfId="27902"/>
    <cellStyle name="常规 52 2 3 3 2 2" xfId="27903"/>
    <cellStyle name="常规 47 2 3 3 3" xfId="27904"/>
    <cellStyle name="常规 52 2 3 3 3" xfId="27905"/>
    <cellStyle name="常规 47 3" xfId="27906"/>
    <cellStyle name="常规 52 3" xfId="27907"/>
    <cellStyle name="常规 47 3 2 2 2" xfId="27908"/>
    <cellStyle name="常规 52 3 2 2 2" xfId="27909"/>
    <cellStyle name="常规 47 3 2 3" xfId="27910"/>
    <cellStyle name="常规 52 3 2 3" xfId="27911"/>
    <cellStyle name="常规 5 11 2 2" xfId="27912"/>
    <cellStyle name="常规 47 3 3 2" xfId="27913"/>
    <cellStyle name="常规 52 3 3 2" xfId="27914"/>
    <cellStyle name="常规 47 3 3 2 2" xfId="27915"/>
    <cellStyle name="常规 52 3 3 2 2" xfId="27916"/>
    <cellStyle name="常规 47 3 3 3" xfId="27917"/>
    <cellStyle name="常规 52 3 3 3" xfId="27918"/>
    <cellStyle name="常规 9 2 3 2 8 2" xfId="27919"/>
    <cellStyle name="常规 47 3 4" xfId="27920"/>
    <cellStyle name="常规 52 3 4" xfId="27921"/>
    <cellStyle name="常规 47 3 4 2" xfId="27922"/>
    <cellStyle name="常规 52 3 4 2" xfId="27923"/>
    <cellStyle name="常规 47 3 4 2 2" xfId="27924"/>
    <cellStyle name="常规 52 3 4 2 2" xfId="27925"/>
    <cellStyle name="常规 47 3 5" xfId="27926"/>
    <cellStyle name="常规 52 3 5" xfId="27927"/>
    <cellStyle name="常规 47 3 6" xfId="27928"/>
    <cellStyle name="常规 52 3 6" xfId="27929"/>
    <cellStyle name="常规 47 4 2" xfId="27930"/>
    <cellStyle name="常规 52 4 2" xfId="27931"/>
    <cellStyle name="常规 47 4 2 2" xfId="27932"/>
    <cellStyle name="常规 52 4 2 2" xfId="27933"/>
    <cellStyle name="常规 47 4 2 2 2" xfId="27934"/>
    <cellStyle name="常规 52 4 2 2 2" xfId="27935"/>
    <cellStyle name="常规 47 4 2 3" xfId="27936"/>
    <cellStyle name="常规 52 4 2 3" xfId="27937"/>
    <cellStyle name="常规 5 12 2 2" xfId="27938"/>
    <cellStyle name="常规 47 4 3" xfId="27939"/>
    <cellStyle name="常规 52 4 3" xfId="27940"/>
    <cellStyle name="常规 47 4 3 2" xfId="27941"/>
    <cellStyle name="常规 52 4 3 2" xfId="27942"/>
    <cellStyle name="常规 47 4 3 3" xfId="27943"/>
    <cellStyle name="常规 52 4 3 3" xfId="27944"/>
    <cellStyle name="常规 47 4 4" xfId="27945"/>
    <cellStyle name="常规 52 4 4" xfId="27946"/>
    <cellStyle name="常规 47 4 4 2" xfId="27947"/>
    <cellStyle name="常规 52 4 4 2" xfId="27948"/>
    <cellStyle name="常规 47 4 5" xfId="27949"/>
    <cellStyle name="常规 52 4 5" xfId="27950"/>
    <cellStyle name="常规 47 4 6" xfId="27951"/>
    <cellStyle name="常规 52 4 6" xfId="27952"/>
    <cellStyle name="常规 47 5 2" xfId="27953"/>
    <cellStyle name="常规 52 5 2" xfId="27954"/>
    <cellStyle name="常规 47 5 2 2" xfId="27955"/>
    <cellStyle name="常规 52 5 2 2" xfId="27956"/>
    <cellStyle name="常规 47 5 3" xfId="27957"/>
    <cellStyle name="常规 52 5 3" xfId="27958"/>
    <cellStyle name="常规 47 6" xfId="27959"/>
    <cellStyle name="常规 52 6" xfId="27960"/>
    <cellStyle name="常规 47 7" xfId="27961"/>
    <cellStyle name="常规 52 7" xfId="27962"/>
    <cellStyle name="常规 47 8" xfId="27963"/>
    <cellStyle name="常规 52 8" xfId="27964"/>
    <cellStyle name="常规 47 9" xfId="27965"/>
    <cellStyle name="常规 52 9" xfId="27966"/>
    <cellStyle name="常规 48" xfId="27967"/>
    <cellStyle name="常规 53" xfId="27968"/>
    <cellStyle name="常规 6 3 2 3" xfId="27969"/>
    <cellStyle name="常规 48 2" xfId="27970"/>
    <cellStyle name="常规 53 2" xfId="27971"/>
    <cellStyle name="常规 6 3 2 3 2" xfId="27972"/>
    <cellStyle name="常规 48 2 2" xfId="27973"/>
    <cellStyle name="常规 53 2 2" xfId="27974"/>
    <cellStyle name="常规 6 3 2 3 2 2" xfId="27975"/>
    <cellStyle name="常规 48 2 2 2" xfId="27976"/>
    <cellStyle name="常规 53 2 2 2" xfId="27977"/>
    <cellStyle name="常规 6 3 2 3 2 2 2" xfId="27978"/>
    <cellStyle name="常规 48 2 2 2 2" xfId="27979"/>
    <cellStyle name="常规 53 2 2 2 2" xfId="27980"/>
    <cellStyle name="常规 6 3 2 3 2 2 2 2" xfId="27981"/>
    <cellStyle name="常规 48 2 2 2 2 2" xfId="27982"/>
    <cellStyle name="常规 53 2 2 2 2 2" xfId="27983"/>
    <cellStyle name="常规 6 3 2 3 2 2 3" xfId="27984"/>
    <cellStyle name="常规 48 2 2 2 3" xfId="27985"/>
    <cellStyle name="常规 53 2 2 2 3" xfId="27986"/>
    <cellStyle name="常规 6 3 2 3 2 3" xfId="27987"/>
    <cellStyle name="常规 48 2 2 3" xfId="27988"/>
    <cellStyle name="常规 53 2 2 3" xfId="27989"/>
    <cellStyle name="常规 6 3 2 3 2 3 2" xfId="27990"/>
    <cellStyle name="常规 48 2 2 3 2" xfId="27991"/>
    <cellStyle name="常规 53 2 2 3 2" xfId="27992"/>
    <cellStyle name="常规 7 2 2 4" xfId="27993"/>
    <cellStyle name="常规 6 3 2 3 2 3 2 2" xfId="27994"/>
    <cellStyle name="常规 48 2 2 3 2 2" xfId="27995"/>
    <cellStyle name="常规 53 2 2 3 2 2" xfId="27996"/>
    <cellStyle name="常规 6 3 2 3 2 3 3" xfId="27997"/>
    <cellStyle name="常规 48 2 2 3 3" xfId="27998"/>
    <cellStyle name="常规 53 2 2 3 3" xfId="27999"/>
    <cellStyle name="常规 6 3 2 3 2 4" xfId="28000"/>
    <cellStyle name="常规 48 2 2 4" xfId="28001"/>
    <cellStyle name="常规 53 2 2 4" xfId="28002"/>
    <cellStyle name="常规 48 2 2 4 2" xfId="28003"/>
    <cellStyle name="常规 53 2 2 4 2" xfId="28004"/>
    <cellStyle name="常规 7 2 3 2 2 2 4" xfId="28005"/>
    <cellStyle name="常规 6 3 2 3 2 4 2" xfId="28006"/>
    <cellStyle name="常规 48 2 2 4 2 2" xfId="28007"/>
    <cellStyle name="常规 53 2 2 4 2 2" xfId="28008"/>
    <cellStyle name="常规 7 2 3 2 2 2 4 2" xfId="28009"/>
    <cellStyle name="常规 6 3 2 3 2 4 2 2" xfId="28010"/>
    <cellStyle name="常规 48 2 2 4 3" xfId="28011"/>
    <cellStyle name="常规 53 2 2 4 3" xfId="28012"/>
    <cellStyle name="常规 7 2 3 2 2 2 5" xfId="28013"/>
    <cellStyle name="常规 6 3 2 3 2 4 3" xfId="28014"/>
    <cellStyle name="常规 5 5 5 4 2 2" xfId="28015"/>
    <cellStyle name="常规 5 2 4 2" xfId="28016"/>
    <cellStyle name="常规 6 3 2 3 2 5" xfId="28017"/>
    <cellStyle name="常规 48 2 2 5" xfId="28018"/>
    <cellStyle name="常规 53 2 2 5" xfId="28019"/>
    <cellStyle name="常规 48 2 2 5 2" xfId="28020"/>
    <cellStyle name="常规 53 2 2 5 2" xfId="28021"/>
    <cellStyle name="常规 7 2 3 2 2 3 4" xfId="28022"/>
    <cellStyle name="常规 5 2 4 2 2" xfId="28023"/>
    <cellStyle name="常规 6 3 2 3 2 5 2" xfId="28024"/>
    <cellStyle name="常规 6 3 2 3 3" xfId="28025"/>
    <cellStyle name="常规 48 2 3" xfId="28026"/>
    <cellStyle name="常规 53 2 3" xfId="28027"/>
    <cellStyle name="常规 6 3 2 3 3 2" xfId="28028"/>
    <cellStyle name="常规 48 2 3 2" xfId="28029"/>
    <cellStyle name="常规 53 2 3 2" xfId="28030"/>
    <cellStyle name="常规 6 3 2 3 3 2 2" xfId="28031"/>
    <cellStyle name="常规 48 2 3 2 2" xfId="28032"/>
    <cellStyle name="常规 53 2 3 2 2" xfId="28033"/>
    <cellStyle name="常规 6 3 2 3 3 2 2 2" xfId="28034"/>
    <cellStyle name="常规 48 2 3 2 2 2" xfId="28035"/>
    <cellStyle name="常规 53 2 3 2 2 2" xfId="28036"/>
    <cellStyle name="常规 6 3 2 3 3 2 3" xfId="28037"/>
    <cellStyle name="常规 48 2 3 2 3" xfId="28038"/>
    <cellStyle name="常规 53 2 3 2 3" xfId="28039"/>
    <cellStyle name="常规 6 3 2 3 3 3" xfId="28040"/>
    <cellStyle name="常规 48 2 3 3" xfId="28041"/>
    <cellStyle name="常规 53 2 3 3" xfId="28042"/>
    <cellStyle name="常规 6 3 2 3 3 3 2" xfId="28043"/>
    <cellStyle name="常规 48 2 3 3 2" xfId="28044"/>
    <cellStyle name="常规 53 2 3 3 2" xfId="28045"/>
    <cellStyle name="常规 6 3 2 3 3 3 2 2" xfId="28046"/>
    <cellStyle name="常规 48 2 3 3 2 2" xfId="28047"/>
    <cellStyle name="常规 53 2 3 3 2 2" xfId="28048"/>
    <cellStyle name="常规 6 3 2 3 3 3 3" xfId="28049"/>
    <cellStyle name="常规 48 2 3 3 3" xfId="28050"/>
    <cellStyle name="常规 53 2 3 3 3" xfId="28051"/>
    <cellStyle name="常规 6 3 2 3 3 4" xfId="28052"/>
    <cellStyle name="常规 48 2 3 4" xfId="28053"/>
    <cellStyle name="常规 53 2 3 4" xfId="28054"/>
    <cellStyle name="常规 6 3 2 3 3 4 2" xfId="28055"/>
    <cellStyle name="常规 48 2 3 4 2" xfId="28056"/>
    <cellStyle name="常规 53 2 3 4 2" xfId="28057"/>
    <cellStyle name="常规 5 2 5 2" xfId="28058"/>
    <cellStyle name="常规 6 3 2 3 3 5" xfId="28059"/>
    <cellStyle name="常规 48 2 3 5" xfId="28060"/>
    <cellStyle name="常规 53 2 3 5" xfId="28061"/>
    <cellStyle name="常规 6 3 2 3 5 2" xfId="28062"/>
    <cellStyle name="常规 48 2 5 2" xfId="28063"/>
    <cellStyle name="常规 53 2 5 2" xfId="28064"/>
    <cellStyle name="强调文字颜色 6 2 2 9 3" xfId="28065"/>
    <cellStyle name="常规 6 3 2 3 5 2 2" xfId="28066"/>
    <cellStyle name="常规 48 2 5 2 2" xfId="28067"/>
    <cellStyle name="常规 53 2 5 2 2" xfId="28068"/>
    <cellStyle name="常规 6 3 2 3 5 3" xfId="28069"/>
    <cellStyle name="常规 48 2 5 3" xfId="28070"/>
    <cellStyle name="常规 53 2 5 3" xfId="28071"/>
    <cellStyle name="常规 6 3 2 3 6" xfId="28072"/>
    <cellStyle name="常规 48 2 6" xfId="28073"/>
    <cellStyle name="常规 53 2 6" xfId="28074"/>
    <cellStyle name="常规 6 3 2 3 6 2" xfId="28075"/>
    <cellStyle name="常规 48 2 6 2" xfId="28076"/>
    <cellStyle name="常规 53 2 6 2" xfId="28077"/>
    <cellStyle name="强调文字颜色 6 2 3 9 3" xfId="28078"/>
    <cellStyle name="常规 6 3 2 3 6 2 2" xfId="28079"/>
    <cellStyle name="常规 48 2 6 2 2" xfId="28080"/>
    <cellStyle name="常规 53 2 6 2 2" xfId="28081"/>
    <cellStyle name="常规 6 3 2 3 7" xfId="28082"/>
    <cellStyle name="常规 48 2 7" xfId="28083"/>
    <cellStyle name="常规 53 2 7" xfId="28084"/>
    <cellStyle name="常规 6 3 2 3 7 2" xfId="28085"/>
    <cellStyle name="常规 48 2 7 2" xfId="28086"/>
    <cellStyle name="常规 53 2 7 2" xfId="28087"/>
    <cellStyle name="常规 6 3 2 3 8" xfId="28088"/>
    <cellStyle name="常规 48 2 8" xfId="28089"/>
    <cellStyle name="常规 53 2 8" xfId="28090"/>
    <cellStyle name="常规 6 3 2 4" xfId="28091"/>
    <cellStyle name="常规 48 3" xfId="28092"/>
    <cellStyle name="常规 53 3" xfId="28093"/>
    <cellStyle name="常规 6 3 2 4 2 2 2" xfId="28094"/>
    <cellStyle name="常规 48 3 2 2 2" xfId="28095"/>
    <cellStyle name="常规 53 3 2 2 2" xfId="28096"/>
    <cellStyle name="常规 6 3 2 4 2 3" xfId="28097"/>
    <cellStyle name="常规 48 3 2 3" xfId="28098"/>
    <cellStyle name="常规 53 3 2 3" xfId="28099"/>
    <cellStyle name="常规 6 3 2 4 3 2" xfId="28100"/>
    <cellStyle name="常规 48 3 3 2" xfId="28101"/>
    <cellStyle name="常规 53 3 3 2" xfId="28102"/>
    <cellStyle name="常规 6 3 2 4 3 2 2" xfId="28103"/>
    <cellStyle name="常规 48 3 3 2 2" xfId="28104"/>
    <cellStyle name="常规 53 3 3 2 2" xfId="28105"/>
    <cellStyle name="常规 6 3 2 4 3 3" xfId="28106"/>
    <cellStyle name="常规 48 3 3 3" xfId="28107"/>
    <cellStyle name="常规 53 3 3 3" xfId="28108"/>
    <cellStyle name="常规 6 3 2 4 4 2 2" xfId="28109"/>
    <cellStyle name="常规 48 3 4 2 2" xfId="28110"/>
    <cellStyle name="常规 53 3 4 2 2" xfId="28111"/>
    <cellStyle name="常规 6 3 2 4 4 3" xfId="28112"/>
    <cellStyle name="常规 48 3 4 3" xfId="28113"/>
    <cellStyle name="常规 53 3 4 3" xfId="28114"/>
    <cellStyle name="常规 6 3 2 4 6" xfId="28115"/>
    <cellStyle name="常规 48 3 6" xfId="28116"/>
    <cellStyle name="常规 53 3 6" xfId="28117"/>
    <cellStyle name="常规 6 3 2 5 3" xfId="28118"/>
    <cellStyle name="常规 48 4 3" xfId="28119"/>
    <cellStyle name="常规 53 4 3" xfId="28120"/>
    <cellStyle name="常规 6 3 2 5 3 2" xfId="28121"/>
    <cellStyle name="常规 48 4 3 2" xfId="28122"/>
    <cellStyle name="常规 53 4 3 2" xfId="28123"/>
    <cellStyle name="常规 6 3 2 5 3 3" xfId="28124"/>
    <cellStyle name="常规 48 4 3 3" xfId="28125"/>
    <cellStyle name="常规 53 4 3 3" xfId="28126"/>
    <cellStyle name="常规 6 3 2 5 4 2 2" xfId="28127"/>
    <cellStyle name="常规 48 4 4 2 2" xfId="28128"/>
    <cellStyle name="常规 53 4 4 2 2" xfId="28129"/>
    <cellStyle name="常规 6 3 2 5 4 3" xfId="28130"/>
    <cellStyle name="常规 48 4 4 3" xfId="28131"/>
    <cellStyle name="常规 53 4 4 3" xfId="28132"/>
    <cellStyle name="常规 6 3 2 5 6" xfId="28133"/>
    <cellStyle name="常规 48 4 6" xfId="28134"/>
    <cellStyle name="常规 53 4 6" xfId="28135"/>
    <cellStyle name="常规 6 3 2 6 2" xfId="28136"/>
    <cellStyle name="常规 48 5 2" xfId="28137"/>
    <cellStyle name="常规 53 5 2" xfId="28138"/>
    <cellStyle name="常规 6 3 2 6 2 2" xfId="28139"/>
    <cellStyle name="常规 48 5 2 2" xfId="28140"/>
    <cellStyle name="常规 53 5 2 2" xfId="28141"/>
    <cellStyle name="常规 6 3 2 6 3" xfId="28142"/>
    <cellStyle name="常规 48 5 3" xfId="28143"/>
    <cellStyle name="常规 53 5 3" xfId="28144"/>
    <cellStyle name="常规 6 3 2 7" xfId="28145"/>
    <cellStyle name="常规 48 6" xfId="28146"/>
    <cellStyle name="常规 53 6" xfId="28147"/>
    <cellStyle name="常规 6 3 2 7 2 2" xfId="28148"/>
    <cellStyle name="常规 48 6 2 2" xfId="28149"/>
    <cellStyle name="常规 53 6 2 2" xfId="28150"/>
    <cellStyle name="常规 6 3 2 8" xfId="28151"/>
    <cellStyle name="常规 48 7" xfId="28152"/>
    <cellStyle name="常规 53 7" xfId="28153"/>
    <cellStyle name="常规 6 3 2 8 2 2" xfId="28154"/>
    <cellStyle name="常规 48 7 2 2" xfId="28155"/>
    <cellStyle name="常规 53 7 2 2" xfId="28156"/>
    <cellStyle name="常规 6 3 2 8 3" xfId="28157"/>
    <cellStyle name="常规 48 7 3" xfId="28158"/>
    <cellStyle name="常规 53 7 3" xfId="28159"/>
    <cellStyle name="常规 6 3 2 9" xfId="28160"/>
    <cellStyle name="常规 48 8" xfId="28161"/>
    <cellStyle name="常规 53 8" xfId="28162"/>
    <cellStyle name="常规 48 9" xfId="28163"/>
    <cellStyle name="常规 53 9" xfId="28164"/>
    <cellStyle name="常规 49" xfId="28165"/>
    <cellStyle name="常规 54" xfId="28166"/>
    <cellStyle name="常规 6 3 3 3" xfId="28167"/>
    <cellStyle name="常规 49 2" xfId="28168"/>
    <cellStyle name="常规 54 2" xfId="28169"/>
    <cellStyle name="常规 6 3 3 3 2" xfId="28170"/>
    <cellStyle name="常规 49 2 2" xfId="28171"/>
    <cellStyle name="常规 54 2 2" xfId="28172"/>
    <cellStyle name="常规 49 2 2 4 2 2" xfId="28173"/>
    <cellStyle name="常规 54 2 2 4 2 2" xfId="28174"/>
    <cellStyle name="常规 7 2 4 2 2 2 4 2" xfId="28175"/>
    <cellStyle name="常规 6 3 3 3 2 4 2 2" xfId="28176"/>
    <cellStyle name="常规 49 2 2 4 3" xfId="28177"/>
    <cellStyle name="常规 54 2 2 4 3" xfId="28178"/>
    <cellStyle name="常规 7 2 4 2 2 2 5" xfId="28179"/>
    <cellStyle name="常规 6 3 3 3 2 4 3" xfId="28180"/>
    <cellStyle name="常规 49 2 2 5 2" xfId="28181"/>
    <cellStyle name="常规 54 2 2 5 2" xfId="28182"/>
    <cellStyle name="常规 7 2 4 2 2 3 4" xfId="28183"/>
    <cellStyle name="常规 6 2 4 2 2" xfId="28184"/>
    <cellStyle name="常规 6 3 3 3 2 5 2" xfId="28185"/>
    <cellStyle name="常规 6 3 3 3 3" xfId="28186"/>
    <cellStyle name="常规 49 2 3" xfId="28187"/>
    <cellStyle name="常规 54 2 3" xfId="28188"/>
    <cellStyle name="常规 6 3 3 3 3 3 2 2" xfId="28189"/>
    <cellStyle name="常规 49 2 3 3 2 2" xfId="28190"/>
    <cellStyle name="常规 54 2 3 3 2 2" xfId="28191"/>
    <cellStyle name="常规 6 3 3 3 3 3 3" xfId="28192"/>
    <cellStyle name="常规 49 2 3 3 3" xfId="28193"/>
    <cellStyle name="常规 54 2 3 3 3" xfId="28194"/>
    <cellStyle name="常规 6 3 3 3 5 2" xfId="28195"/>
    <cellStyle name="常规 49 2 5 2" xfId="28196"/>
    <cellStyle name="常规 54 2 5 2" xfId="28197"/>
    <cellStyle name="常规 6 3 3 3 5 2 2" xfId="28198"/>
    <cellStyle name="常规 49 2 5 2 2" xfId="28199"/>
    <cellStyle name="常规 54 2 5 2 2" xfId="28200"/>
    <cellStyle name="常规 6 3 3 3 5 3" xfId="28201"/>
    <cellStyle name="常规 49 2 5 3" xfId="28202"/>
    <cellStyle name="常规 54 2 5 3" xfId="28203"/>
    <cellStyle name="常规 6 3 3 3 6" xfId="28204"/>
    <cellStyle name="常规 49 2 6" xfId="28205"/>
    <cellStyle name="常规 54 2 6" xfId="28206"/>
    <cellStyle name="常规 6 3 3 3 6 2" xfId="28207"/>
    <cellStyle name="常规 49 2 6 2" xfId="28208"/>
    <cellStyle name="常规 54 2 6 2" xfId="28209"/>
    <cellStyle name="常规 6 3 3 3 6 2 2" xfId="28210"/>
    <cellStyle name="常规 49 2 6 2 2" xfId="28211"/>
    <cellStyle name="常规 54 2 6 2 2" xfId="28212"/>
    <cellStyle name="常规 6 3 3 3 6 3" xfId="28213"/>
    <cellStyle name="常规 49 2 6 3" xfId="28214"/>
    <cellStyle name="常规 54 2 6 3" xfId="28215"/>
    <cellStyle name="常规 6 3 3 3 7 2" xfId="28216"/>
    <cellStyle name="常规 49 2 7 2" xfId="28217"/>
    <cellStyle name="常规 54 2 7 2" xfId="28218"/>
    <cellStyle name="常规 6 3 3 3 8" xfId="28219"/>
    <cellStyle name="常规 49 2 8" xfId="28220"/>
    <cellStyle name="常规 54 2 8" xfId="28221"/>
    <cellStyle name="常规 6 3 3 4" xfId="28222"/>
    <cellStyle name="常规 49 3" xfId="28223"/>
    <cellStyle name="常规 54 3" xfId="28224"/>
    <cellStyle name="常规 6 3 3 4 2" xfId="28225"/>
    <cellStyle name="常规 49 3 2" xfId="28226"/>
    <cellStyle name="常规 54 3 2" xfId="28227"/>
    <cellStyle name="常规 6 3 3 4 3" xfId="28228"/>
    <cellStyle name="常规 49 3 3" xfId="28229"/>
    <cellStyle name="常规 54 3 3" xfId="28230"/>
    <cellStyle name="常规 6 3 3 4 5 2" xfId="28231"/>
    <cellStyle name="常规 49 3 5 2" xfId="28232"/>
    <cellStyle name="常规 54 3 5 2" xfId="28233"/>
    <cellStyle name="常规 6 3 3 4 6" xfId="28234"/>
    <cellStyle name="常规 49 3 6" xfId="28235"/>
    <cellStyle name="常规 54 3 6" xfId="28236"/>
    <cellStyle name="常规 6 3 3 5" xfId="28237"/>
    <cellStyle name="常规 49 4" xfId="28238"/>
    <cellStyle name="常规 54 4" xfId="28239"/>
    <cellStyle name="常规 6 3 3 5 2" xfId="28240"/>
    <cellStyle name="常规 49 4 2" xfId="28241"/>
    <cellStyle name="常规 54 4 2" xfId="28242"/>
    <cellStyle name="常规 6 3 3 5 3" xfId="28243"/>
    <cellStyle name="常规 49 4 3" xfId="28244"/>
    <cellStyle name="常规 54 4 3" xfId="28245"/>
    <cellStyle name="常规 6 3 3 5 5" xfId="28246"/>
    <cellStyle name="常规 49 4 5" xfId="28247"/>
    <cellStyle name="常规 54 4 5" xfId="28248"/>
    <cellStyle name="常规 6 3 3 5 5 2" xfId="28249"/>
    <cellStyle name="常规 49 4 5 2" xfId="28250"/>
    <cellStyle name="常规 54 4 5 2" xfId="28251"/>
    <cellStyle name="常规 6 3 3 5 6" xfId="28252"/>
    <cellStyle name="常规 49 4 6" xfId="28253"/>
    <cellStyle name="常规 54 4 6" xfId="28254"/>
    <cellStyle name="常规 6 3 3 6" xfId="28255"/>
    <cellStyle name="常规 49 5" xfId="28256"/>
    <cellStyle name="常规 54 5" xfId="28257"/>
    <cellStyle name="常规 6 3 3 6 2" xfId="28258"/>
    <cellStyle name="常规 49 5 2" xfId="28259"/>
    <cellStyle name="常规 54 5 2" xfId="28260"/>
    <cellStyle name="常规 6 3 3 6 3" xfId="28261"/>
    <cellStyle name="常规 49 5 3" xfId="28262"/>
    <cellStyle name="常规 54 5 3" xfId="28263"/>
    <cellStyle name="常规 6 3 3 7" xfId="28264"/>
    <cellStyle name="常规 49 6" xfId="28265"/>
    <cellStyle name="常规 54 6" xfId="28266"/>
    <cellStyle name="常规 6 3 3 8" xfId="28267"/>
    <cellStyle name="常规 49 7" xfId="28268"/>
    <cellStyle name="常规 54 7" xfId="28269"/>
    <cellStyle name="常规 6 3 3 8 3" xfId="28270"/>
    <cellStyle name="常规 49 7 3" xfId="28271"/>
    <cellStyle name="常规 54 7 3" xfId="28272"/>
    <cellStyle name="常规 6 3 3 9" xfId="28273"/>
    <cellStyle name="常规 49 8" xfId="28274"/>
    <cellStyle name="常规 54 8" xfId="28275"/>
    <cellStyle name="常规 49 9" xfId="28276"/>
    <cellStyle name="常规 54 9" xfId="28277"/>
    <cellStyle name="常规 5" xfId="28278"/>
    <cellStyle name="常规 5 10" xfId="28279"/>
    <cellStyle name="常规 5 10 2" xfId="28280"/>
    <cellStyle name="常规 5 10 3" xfId="28281"/>
    <cellStyle name="常规 5 11 3" xfId="28282"/>
    <cellStyle name="常规 5 12 2" xfId="28283"/>
    <cellStyle name="常规 5 12 3" xfId="28284"/>
    <cellStyle name="常规 5 13" xfId="28285"/>
    <cellStyle name="常规 5 13 2" xfId="28286"/>
    <cellStyle name="常规 5 14" xfId="28287"/>
    <cellStyle name="常规 5 2" xfId="28288"/>
    <cellStyle name="常规 5 2 10 2 2" xfId="28289"/>
    <cellStyle name="常规 6 5 3 6 4 3" xfId="28290"/>
    <cellStyle name="常规 5 2 11 2" xfId="28291"/>
    <cellStyle name="常规 5 2 11 2 2" xfId="28292"/>
    <cellStyle name="常规 5 2 11 3" xfId="28293"/>
    <cellStyle name="常规 5 2 12" xfId="28294"/>
    <cellStyle name="常规 5 2 12 2" xfId="28295"/>
    <cellStyle name="常规 5 2 13" xfId="28296"/>
    <cellStyle name="常规 5 2 2" xfId="28297"/>
    <cellStyle name="常规 5 2 2 10" xfId="28298"/>
    <cellStyle name="常规 5 2 2 2" xfId="28299"/>
    <cellStyle name="常规 5 2 2 2 2" xfId="28300"/>
    <cellStyle name="常规 5 4 2 4" xfId="28301"/>
    <cellStyle name="常规 5 2 2 2 2 2" xfId="28302"/>
    <cellStyle name="常规 5 4 2 4 3" xfId="28303"/>
    <cellStyle name="常规 5 2 2 2 2 2 3" xfId="28304"/>
    <cellStyle name="常规 5 2 2 2 2 2 3 2 2" xfId="28305"/>
    <cellStyle name="常规 5 2 2 2 2 2 3 3" xfId="28306"/>
    <cellStyle name="常规 5 4 2 5" xfId="28307"/>
    <cellStyle name="常规 5 2 2 2 2 3" xfId="28308"/>
    <cellStyle name="常规 5 4 2 5 2" xfId="28309"/>
    <cellStyle name="常规 5 2 2 2 2 3 2" xfId="28310"/>
    <cellStyle name="常规 5 4 2 5 2 2" xfId="28311"/>
    <cellStyle name="常规 5 2 2 2 2 3 2 2" xfId="28312"/>
    <cellStyle name="常规 5 4 2 5 3" xfId="28313"/>
    <cellStyle name="常规 5 2 2 2 2 3 3" xfId="28314"/>
    <cellStyle name="常规 5 2 2 2 2 3 3 2" xfId="28315"/>
    <cellStyle name="常规 5 2 2 2 2 3 3 2 2" xfId="28316"/>
    <cellStyle name="常规 5 4 2 6" xfId="28317"/>
    <cellStyle name="常规 5 2 2 2 2 4" xfId="28318"/>
    <cellStyle name="常规 5 4 2 6 2" xfId="28319"/>
    <cellStyle name="常规 5 2 2 2 2 4 2" xfId="28320"/>
    <cellStyle name="常规 5 4 2 6 3" xfId="28321"/>
    <cellStyle name="常规 5 2 2 2 2 4 3" xfId="28322"/>
    <cellStyle name="常规 5 4 2 7" xfId="28323"/>
    <cellStyle name="常规 5 2 2 2 2 5" xfId="28324"/>
    <cellStyle name="常规 5 4 2 7 2" xfId="28325"/>
    <cellStyle name="常规 5 2 2 2 2 5 2" xfId="28326"/>
    <cellStyle name="常规 5 2 2 2 2 5 2 2" xfId="28327"/>
    <cellStyle name="常规 5 2 2 2 2 5 3" xfId="28328"/>
    <cellStyle name="常规 7 2 4 2 2 2" xfId="28329"/>
    <cellStyle name="常规 5 4 2 8" xfId="28330"/>
    <cellStyle name="常规 5 2 2 2 2 6" xfId="28331"/>
    <cellStyle name="常规 7 2 4 2 2 2 2" xfId="28332"/>
    <cellStyle name="常规 5 2 2 2 2 6 2" xfId="28333"/>
    <cellStyle name="常规 7 2 4 2 2 2 2 2" xfId="28334"/>
    <cellStyle name="常规 5 2 2 2 2 6 2 2" xfId="28335"/>
    <cellStyle name="常规 7 2 4 2 2 2 3" xfId="28336"/>
    <cellStyle name="常规 5 2 2 2 2 6 3" xfId="28337"/>
    <cellStyle name="常规 7 2 4 2 2 3" xfId="28338"/>
    <cellStyle name="常规 5 2 2 2 2 7" xfId="28339"/>
    <cellStyle name="常规 7 2 4 2 2 4" xfId="28340"/>
    <cellStyle name="常规 5 2 2 2 2 8" xfId="28341"/>
    <cellStyle name="常规 5 2 2 2 3" xfId="28342"/>
    <cellStyle name="常规 5 4 3 4" xfId="28343"/>
    <cellStyle name="常规 5 2 2 2 3 2" xfId="28344"/>
    <cellStyle name="常规 5 4 3 4 2" xfId="28345"/>
    <cellStyle name="常规 5 2 2 2 3 2 2" xfId="28346"/>
    <cellStyle name="常规 5 4 3 4 2 2" xfId="28347"/>
    <cellStyle name="常规 5 2 2 2 3 2 2 2" xfId="28348"/>
    <cellStyle name="常规 5 4 3 4 3" xfId="28349"/>
    <cellStyle name="常规 5 2 2 2 3 2 3" xfId="28350"/>
    <cellStyle name="常规 5 4 3 5" xfId="28351"/>
    <cellStyle name="常规 5 2 2 2 3 3" xfId="28352"/>
    <cellStyle name="常规 5 4 3 5 2" xfId="28353"/>
    <cellStyle name="常规 5 2 2 2 3 3 2" xfId="28354"/>
    <cellStyle name="常规 5 2 2 2 3 3 3" xfId="28355"/>
    <cellStyle name="常规 5 4 3 6" xfId="28356"/>
    <cellStyle name="常规 5 2 2 2 3 4" xfId="28357"/>
    <cellStyle name="常规 5 2 2 2 3 4 2" xfId="28358"/>
    <cellStyle name="常规 5 2 2 2 3 4 2 2" xfId="28359"/>
    <cellStyle name="常规 6 2 2 2 2 2 2 4" xfId="28360"/>
    <cellStyle name="常规 6 18 3" xfId="28361"/>
    <cellStyle name="常规 5 2 2 2 3 4 3" xfId="28362"/>
    <cellStyle name="常规 5 2 2 2 3 5" xfId="28363"/>
    <cellStyle name="常规 5 2 2 2 3 5 2" xfId="28364"/>
    <cellStyle name="常规 7 2 4 2 3 2" xfId="28365"/>
    <cellStyle name="常规 5 2 2 2 3 6" xfId="28366"/>
    <cellStyle name="常规 5 2 2 2 4" xfId="28367"/>
    <cellStyle name="常规 5 2 2 2 5" xfId="28368"/>
    <cellStyle name="常规 6 6 2 2 3 2 2 2" xfId="28369"/>
    <cellStyle name="常规 5 2 2 2 6" xfId="28370"/>
    <cellStyle name="常规 6 6 2 2 3 2 2 3" xfId="28371"/>
    <cellStyle name="常规 5 2 2 2 7" xfId="28372"/>
    <cellStyle name="常规 5 2 2 2 7 3" xfId="28373"/>
    <cellStyle name="常规 5 5 2 4" xfId="28374"/>
    <cellStyle name="常规 5 2 2 3 2 2" xfId="28375"/>
    <cellStyle name="常规 5 5 2 4 2" xfId="28376"/>
    <cellStyle name="常规 5 2 2 3 2 2 2" xfId="28377"/>
    <cellStyle name="常规 5 5 2 4 2 2" xfId="28378"/>
    <cellStyle name="常规 5 2 2 3 2 2 2 2" xfId="28379"/>
    <cellStyle name="常规 5 2 2 3 2 2 2 2 2" xfId="28380"/>
    <cellStyle name="常规 5 5 2 4 3" xfId="28381"/>
    <cellStyle name="常规 5 2 2 3 2 2 3" xfId="28382"/>
    <cellStyle name="常规 5 2 2 3 2 2 3 2" xfId="28383"/>
    <cellStyle name="常规 5 2 2 3 2 2 3 3" xfId="28384"/>
    <cellStyle name="常规 5 5 2 5" xfId="28385"/>
    <cellStyle name="常规 5 2 2 3 2 3" xfId="28386"/>
    <cellStyle name="常规 5 5 2 5 2 2" xfId="28387"/>
    <cellStyle name="常规 5 2 2 3 2 3 2 2" xfId="28388"/>
    <cellStyle name="常规 5 2 2 3 2 3 2 2 2" xfId="28389"/>
    <cellStyle name="常规 5 5 2 5 3" xfId="28390"/>
    <cellStyle name="常规 5 2 2 3 2 3 3" xfId="28391"/>
    <cellStyle name="常规 5 2 2 3 2 3 3 2" xfId="28392"/>
    <cellStyle name="常规 5 2 2 3 2 3 3 2 2" xfId="28393"/>
    <cellStyle name="常规 5 2 2 3 2 3 3 3" xfId="28394"/>
    <cellStyle name="常规 5 5 2 6 3" xfId="28395"/>
    <cellStyle name="常规 5 2 2 3 2 4 3" xfId="28396"/>
    <cellStyle name="常规 5 2 2 3 2 5 2 2" xfId="28397"/>
    <cellStyle name="常规 5 2 2 3 2 5 3" xfId="28398"/>
    <cellStyle name="常规 7 2 4 3 2 2" xfId="28399"/>
    <cellStyle name="常规 5 5 2 8" xfId="28400"/>
    <cellStyle name="常规 5 2 2 3 2 6" xfId="28401"/>
    <cellStyle name="常规 7 2 4 3 2 2 2 2" xfId="28402"/>
    <cellStyle name="常规 5 2 2 3 2 6 2 2" xfId="28403"/>
    <cellStyle name="常规 7 2 4 3 2 2 3" xfId="28404"/>
    <cellStyle name="常规 5 2 2 3 2 6 3" xfId="28405"/>
    <cellStyle name="常规 7 2 4 3 2 3" xfId="28406"/>
    <cellStyle name="常规 5 2 2 3 2 7" xfId="28407"/>
    <cellStyle name="常规 7 2 4 3 2 3 2" xfId="28408"/>
    <cellStyle name="常规 5 2 2 3 2 7 2" xfId="28409"/>
    <cellStyle name="常规 7 2 4 3 2 4" xfId="28410"/>
    <cellStyle name="常规 5 2 2 3 2 8" xfId="28411"/>
    <cellStyle name="常规 5 2 2 3 3" xfId="28412"/>
    <cellStyle name="常规 5 5 3 4" xfId="28413"/>
    <cellStyle name="常规 5 2 2 3 3 2" xfId="28414"/>
    <cellStyle name="常规 5 5 3 4 2" xfId="28415"/>
    <cellStyle name="常规 5 2 2 3 3 2 2" xfId="28416"/>
    <cellStyle name="常规 5 5 3 4 2 2" xfId="28417"/>
    <cellStyle name="常规 5 2 2 3 3 2 2 2" xfId="28418"/>
    <cellStyle name="常规 5 5 3 4 3" xfId="28419"/>
    <cellStyle name="常规 5 2 2 3 3 2 3" xfId="28420"/>
    <cellStyle name="常规 5 5 3 5" xfId="28421"/>
    <cellStyle name="常规 5 2 2 3 3 3" xfId="28422"/>
    <cellStyle name="常规 5 5 3 5 2 2" xfId="28423"/>
    <cellStyle name="输入 2 2 8 2" xfId="28424"/>
    <cellStyle name="常规 5 2 2 3 3 3 2 2" xfId="28425"/>
    <cellStyle name="常规 5 5 3 5 3" xfId="28426"/>
    <cellStyle name="输入 2 2 9" xfId="28427"/>
    <cellStyle name="常规 5 2 2 3 3 3 3" xfId="28428"/>
    <cellStyle name="常规 5 5 3 6" xfId="28429"/>
    <cellStyle name="常规 5 2 2 3 3 4" xfId="28430"/>
    <cellStyle name="常规 5 5 3 6 2" xfId="28431"/>
    <cellStyle name="常规 5 2 2 3 3 4 2" xfId="28432"/>
    <cellStyle name="常规 5 5 3 6 2 2" xfId="28433"/>
    <cellStyle name="常规 5 2 2 3 3 4 2 2" xfId="28434"/>
    <cellStyle name="常规 5 5 3 6 3" xfId="28435"/>
    <cellStyle name="常规 5 2 2 3 3 4 3" xfId="28436"/>
    <cellStyle name="常规 5 5 3 7" xfId="28437"/>
    <cellStyle name="常规 5 2 2 3 3 5" xfId="28438"/>
    <cellStyle name="常规 5 5 3 7 2" xfId="28439"/>
    <cellStyle name="常规 5 2 2 3 3 5 2" xfId="28440"/>
    <cellStyle name="常规 7 2 4 3 3 2" xfId="28441"/>
    <cellStyle name="常规 5 5 3 8" xfId="28442"/>
    <cellStyle name="常规 5 2 2 3 3 6" xfId="28443"/>
    <cellStyle name="常规 6 3 2 2 2 4 3" xfId="28444"/>
    <cellStyle name="常规 5 5 4 4 2 2" xfId="28445"/>
    <cellStyle name="常规 5 2 2 3 4 2 2 2" xfId="28446"/>
    <cellStyle name="常规 5 5 4 4 3" xfId="28447"/>
    <cellStyle name="常规 5 2 2 3 4 2 3" xfId="28448"/>
    <cellStyle name="常规 5 5 4 6" xfId="28449"/>
    <cellStyle name="常规 5 2 2 3 4 4" xfId="28450"/>
    <cellStyle name="常规 6 3 2 2 4 4 3" xfId="28451"/>
    <cellStyle name="常规 5 2 2 3 4 4 2 2" xfId="28452"/>
    <cellStyle name="常规 5 2 2 3 4 4 3" xfId="28453"/>
    <cellStyle name="常规 5 2 2 3 4 5" xfId="28454"/>
    <cellStyle name="常规 7 2 4 3 4 2" xfId="28455"/>
    <cellStyle name="常规 5 2 2 3 4 6" xfId="28456"/>
    <cellStyle name="常规 5 2 2 4 2" xfId="28457"/>
    <cellStyle name="常规 5 6 2 4" xfId="28458"/>
    <cellStyle name="常规 5 2 2 4 2 2" xfId="28459"/>
    <cellStyle name="常规 5 2 2 4 2 3" xfId="28460"/>
    <cellStyle name="常规 7 2 2 5 2" xfId="28461"/>
    <cellStyle name="常规 5 6 2 5" xfId="28462"/>
    <cellStyle name="常规 5 2 2 4 2 4 2 2" xfId="28463"/>
    <cellStyle name="常规 7 2 2 5 3 2 2" xfId="28464"/>
    <cellStyle name="常规 5 6 2 6 2 2" xfId="28465"/>
    <cellStyle name="常规 5 2 2 4 2 4 3" xfId="28466"/>
    <cellStyle name="常规 7 2 2 5 3 3" xfId="28467"/>
    <cellStyle name="常规 5 6 2 6 3" xfId="28468"/>
    <cellStyle name="常规 5 2 2 4 2 5" xfId="28469"/>
    <cellStyle name="常规 7 2 2 5 4" xfId="28470"/>
    <cellStyle name="常规 5 6 2 7" xfId="28471"/>
    <cellStyle name="常规 7 2 4 4 2 2" xfId="28472"/>
    <cellStyle name="常规 5 2 2 4 2 6" xfId="28473"/>
    <cellStyle name="常规 7 2 2 5 5" xfId="28474"/>
    <cellStyle name="常规 5 6 2 8" xfId="28475"/>
    <cellStyle name="常规 5 2 2 4 3" xfId="28476"/>
    <cellStyle name="常规 5 6 3 4" xfId="28477"/>
    <cellStyle name="常规 5 2 2 4 3 2" xfId="28478"/>
    <cellStyle name="常规 5 6 3 4 2" xfId="28479"/>
    <cellStyle name="常规 5 2 2 4 3 2 2" xfId="28480"/>
    <cellStyle name="常规 5 2 2 4 3 2 2 2" xfId="28481"/>
    <cellStyle name="常规 5 2 2 4 3 2 3" xfId="28482"/>
    <cellStyle name="常规 5 2 2 4 3 3" xfId="28483"/>
    <cellStyle name="常规 7 2 2 6 2" xfId="28484"/>
    <cellStyle name="常规 5 6 3 5" xfId="28485"/>
    <cellStyle name="常规 5 2 2 4 3 3 2 2" xfId="28486"/>
    <cellStyle name="常规 7 2 2 6 2 2 2" xfId="28487"/>
    <cellStyle name="常规 5 2 2 4 3 3 3" xfId="28488"/>
    <cellStyle name="常规 7 2 2 6 2 3" xfId="28489"/>
    <cellStyle name="常规 5 2 2 4 3 4 2" xfId="28490"/>
    <cellStyle name="常规 7 2 2 6 3 2" xfId="28491"/>
    <cellStyle name="常规 5 2 2 4 3 5" xfId="28492"/>
    <cellStyle name="常规 7 2 2 6 4" xfId="28493"/>
    <cellStyle name="常规 5 2 2 5" xfId="28494"/>
    <cellStyle name="常规 5 2 2 5 2" xfId="28495"/>
    <cellStyle name="常规 5 7 2 4" xfId="28496"/>
    <cellStyle name="常规 5 2 2 5 2 2" xfId="28497"/>
    <cellStyle name="常规 5 7 2 4 2" xfId="28498"/>
    <cellStyle name="常规 5 2 2 5 2 2 2" xfId="28499"/>
    <cellStyle name="常规 5 2 2 5 2 3" xfId="28500"/>
    <cellStyle name="常规 7 2 3 5 2" xfId="28501"/>
    <cellStyle name="常规 5 7 2 5" xfId="28502"/>
    <cellStyle name="常规 5 2 2 5 3" xfId="28503"/>
    <cellStyle name="常规 5 7 3 4" xfId="28504"/>
    <cellStyle name="常规 5 2 2 5 3 2" xfId="28505"/>
    <cellStyle name="常规 5 7 3 4 2" xfId="28506"/>
    <cellStyle name="常规 5 2 2 5 3 2 2" xfId="28507"/>
    <cellStyle name="常规 5 2 2 5 3 3" xfId="28508"/>
    <cellStyle name="常规 7 2 3 6 2" xfId="28509"/>
    <cellStyle name="常规 5 7 3 5" xfId="28510"/>
    <cellStyle name="常规 5 2 2 5 4 3" xfId="28511"/>
    <cellStyle name="常规 7 2 3 7 2" xfId="28512"/>
    <cellStyle name="常规 5 2 2 6" xfId="28513"/>
    <cellStyle name="常规 5 2 2 6 2" xfId="28514"/>
    <cellStyle name="常规 5 2 2 6 2 2" xfId="28515"/>
    <cellStyle name="常规 7 2 3 4 5" xfId="28516"/>
    <cellStyle name="常规 5 2 2 6 2 2 2" xfId="28517"/>
    <cellStyle name="常规 5 2 2 6 2 3" xfId="28518"/>
    <cellStyle name="常规 7 2 4 5 2" xfId="28519"/>
    <cellStyle name="常规 5 2 2 6 3" xfId="28520"/>
    <cellStyle name="常规 7 2 4 4 5" xfId="28521"/>
    <cellStyle name="常规 5 2 2 6 3 2 2" xfId="28522"/>
    <cellStyle name="常规 5 2 2 6 3 3" xfId="28523"/>
    <cellStyle name="常规 7 2 4 6 2" xfId="28524"/>
    <cellStyle name="常规 5 2 2 6 4 2 2" xfId="28525"/>
    <cellStyle name="常规 5 2 2 6 4 3" xfId="28526"/>
    <cellStyle name="常规 7 2 4 7 2" xfId="28527"/>
    <cellStyle name="常规 5 2 2 6 5 2" xfId="28528"/>
    <cellStyle name="常规 5 2 2 6 6" xfId="28529"/>
    <cellStyle name="常规 5 2 2 7" xfId="28530"/>
    <cellStyle name="常规 5 2 2 7 2 2" xfId="28531"/>
    <cellStyle name="常规 5 2 2 7 3" xfId="28532"/>
    <cellStyle name="常规 55 2 2 3 2 2" xfId="28533"/>
    <cellStyle name="常规 5 2 2 8" xfId="28534"/>
    <cellStyle name="常规 5 2 2 8 2 2" xfId="28535"/>
    <cellStyle name="常规 5 2 2 8 3" xfId="28536"/>
    <cellStyle name="常规 5 2 2 9" xfId="28537"/>
    <cellStyle name="常规 5 2 2 9 2 2" xfId="28538"/>
    <cellStyle name="常规 5 2 2 9 3" xfId="28539"/>
    <cellStyle name="常规 5 2 3" xfId="28540"/>
    <cellStyle name="常规 5 2 3 2" xfId="28541"/>
    <cellStyle name="常规 5 2 3 2 2" xfId="28542"/>
    <cellStyle name="常规 6 4 2 4" xfId="28543"/>
    <cellStyle name="常规 5 2 3 2 2 2" xfId="28544"/>
    <cellStyle name="常规 6 4 2 4 2" xfId="28545"/>
    <cellStyle name="常规 5 2 3 2 2 2 2" xfId="28546"/>
    <cellStyle name="常规 6 4 2 4 3" xfId="28547"/>
    <cellStyle name="常规 5 2 3 2 2 2 3" xfId="28548"/>
    <cellStyle name="常规 6 4 2 4 3 2 2" xfId="28549"/>
    <cellStyle name="常规 5 2 3 2 2 2 3 2 2" xfId="28550"/>
    <cellStyle name="常规 6 4 2 4 3 3" xfId="28551"/>
    <cellStyle name="常规 5 2 3 2 2 2 3 3" xfId="28552"/>
    <cellStyle name="常规 6 4 2 4 4" xfId="28553"/>
    <cellStyle name="常规 5 2 3 2 2 2 4" xfId="28554"/>
    <cellStyle name="常规 6 4 2 4 4 2 2" xfId="28555"/>
    <cellStyle name="常规 5 2 3 2 2 2 4 2 2" xfId="28556"/>
    <cellStyle name="常规 6 4 2 4 4 3" xfId="28557"/>
    <cellStyle name="常规 5 2 3 2 2 2 4 3" xfId="28558"/>
    <cellStyle name="常规 6 4 2 4 5" xfId="28559"/>
    <cellStyle name="常规 5 2 3 2 2 2 5" xfId="28560"/>
    <cellStyle name="常规 6 4 2 4 5 2" xfId="28561"/>
    <cellStyle name="常规 5 2 3 2 2 2 5 2" xfId="28562"/>
    <cellStyle name="常规 6 4 2 4 6" xfId="28563"/>
    <cellStyle name="常规 5 2 3 2 2 2 6" xfId="28564"/>
    <cellStyle name="常规 6 4 2 5" xfId="28565"/>
    <cellStyle name="常规 5 2 3 2 2 3" xfId="28566"/>
    <cellStyle name="常规 6 4 2 5 2" xfId="28567"/>
    <cellStyle name="常规 5 2 3 2 2 3 2" xfId="28568"/>
    <cellStyle name="常规 6 4 2 5 2 2 2" xfId="28569"/>
    <cellStyle name="常规 5 2 3 2 2 3 2 2 2" xfId="28570"/>
    <cellStyle name="常规 6 4 2 5 3" xfId="28571"/>
    <cellStyle name="常规 5 2 3 2 2 3 3" xfId="28572"/>
    <cellStyle name="常规 6 4 2 5 3 2" xfId="28573"/>
    <cellStyle name="常规 5 2 3 2 2 3 3 2" xfId="28574"/>
    <cellStyle name="常规 6 4 2 5 3 2 2" xfId="28575"/>
    <cellStyle name="常规 5 2 3 2 2 3 3 2 2" xfId="28576"/>
    <cellStyle name="常规 6 4 2 5 4" xfId="28577"/>
    <cellStyle name="常规 5 2 3 2 2 3 4" xfId="28578"/>
    <cellStyle name="常规 6 4 2 5 4 2" xfId="28579"/>
    <cellStyle name="常规 5 2 3 2 2 3 4 2" xfId="28580"/>
    <cellStyle name="常规 6 4 2 5 5" xfId="28581"/>
    <cellStyle name="常规 5 2 3 2 2 3 5" xfId="28582"/>
    <cellStyle name="常规 6 4 2 6" xfId="28583"/>
    <cellStyle name="常规 5 2 3 2 2 4" xfId="28584"/>
    <cellStyle name="常规 6 4 2 6 2" xfId="28585"/>
    <cellStyle name="常规 5 2 3 2 2 4 2" xfId="28586"/>
    <cellStyle name="常规 6 4 2 6 3" xfId="28587"/>
    <cellStyle name="常规 5 2 3 2 2 4 3" xfId="28588"/>
    <cellStyle name="常规 6 4 2 7" xfId="28589"/>
    <cellStyle name="常规 5 2 3 2 2 5" xfId="28590"/>
    <cellStyle name="常规 6 4 2 7 2 2" xfId="28591"/>
    <cellStyle name="常规 5 2 3 2 2 5 2 2" xfId="28592"/>
    <cellStyle name="常规 7 2 5 2 2 2" xfId="28593"/>
    <cellStyle name="常规 6 4 2 8" xfId="28594"/>
    <cellStyle name="常规 5 2 3 2 2 6" xfId="28595"/>
    <cellStyle name="常规 7 2 5 2 2 2 2" xfId="28596"/>
    <cellStyle name="常规 6 4 2 8 2" xfId="28597"/>
    <cellStyle name="常规 5 2 3 2 2 6 2" xfId="28598"/>
    <cellStyle name="常规 7 2 5 2 2 2 2 2" xfId="28599"/>
    <cellStyle name="常规 6 4 2 8 2 2" xfId="28600"/>
    <cellStyle name="常规 5 2 3 2 2 6 2 2" xfId="28601"/>
    <cellStyle name="常规 7 2 5 2 2 2 3" xfId="28602"/>
    <cellStyle name="常规 6 4 2 8 3" xfId="28603"/>
    <cellStyle name="常规 5 2 3 2 2 6 3" xfId="28604"/>
    <cellStyle name="常规 7 2 5 2 2 3" xfId="28605"/>
    <cellStyle name="常规 6 4 2 9" xfId="28606"/>
    <cellStyle name="常规 5 2 3 2 2 7" xfId="28607"/>
    <cellStyle name="常规 7 2 5 2 2 3 2" xfId="28608"/>
    <cellStyle name="常规 6 4 2 9 2" xfId="28609"/>
    <cellStyle name="常规 5 2 3 2 2 7 2" xfId="28610"/>
    <cellStyle name="常规 7 2 5 2 2 4" xfId="28611"/>
    <cellStyle name="常规 6 12 10" xfId="28612"/>
    <cellStyle name="常规 5 2 3 2 2 8" xfId="28613"/>
    <cellStyle name="常规 5 2 3 2 3" xfId="28614"/>
    <cellStyle name="常规 6 4 3 4" xfId="28615"/>
    <cellStyle name="常规 5 2 3 2 3 2" xfId="28616"/>
    <cellStyle name="常规 6 4 3 4 2" xfId="28617"/>
    <cellStyle name="常规 5 2 3 2 3 2 2" xfId="28618"/>
    <cellStyle name="常规 6 4 3 4 2 2" xfId="28619"/>
    <cellStyle name="常规 5 2 3 2 3 2 2 2" xfId="28620"/>
    <cellStyle name="常规 6 4 3 4 3" xfId="28621"/>
    <cellStyle name="常规 5 2 3 2 3 2 3" xfId="28622"/>
    <cellStyle name="常规 6 4 3 5" xfId="28623"/>
    <cellStyle name="常规 5 2 3 2 3 3" xfId="28624"/>
    <cellStyle name="常规 6 4 3 5 2" xfId="28625"/>
    <cellStyle name="常规 5 2 3 2 3 3 2" xfId="28626"/>
    <cellStyle name="常规 6 4 3 5 3" xfId="28627"/>
    <cellStyle name="常规 5 2 3 2 3 3 3" xfId="28628"/>
    <cellStyle name="常规 6 4 3 6" xfId="28629"/>
    <cellStyle name="常规 5 2 3 2 3 4" xfId="28630"/>
    <cellStyle name="常规 6 4 3 6 2" xfId="28631"/>
    <cellStyle name="常规 5 2 3 2 3 4 2" xfId="28632"/>
    <cellStyle name="常规 6 4 3 6 2 2" xfId="28633"/>
    <cellStyle name="常规 5 2 3 2 3 4 2 2" xfId="28634"/>
    <cellStyle name="常规 6 4 3 6 3" xfId="28635"/>
    <cellStyle name="常规 5 2 3 2 3 4 3" xfId="28636"/>
    <cellStyle name="常规 6 4 3 7" xfId="28637"/>
    <cellStyle name="常规 5 2 3 2 3 5" xfId="28638"/>
    <cellStyle name="常规 6 4 3 8" xfId="28639"/>
    <cellStyle name="常规 5 2 3 2 3 6" xfId="28640"/>
    <cellStyle name="常规 5 2 3 2 4" xfId="28641"/>
    <cellStyle name="常规 5 2 3 2 4 2" xfId="28642"/>
    <cellStyle name="常规 7 2 10" xfId="28643"/>
    <cellStyle name="常规 6 4 4 4" xfId="28644"/>
    <cellStyle name="常规 5 2 3 2 4 3" xfId="28645"/>
    <cellStyle name="常规 7 2 11" xfId="28646"/>
    <cellStyle name="常规 6 4 4 5" xfId="28647"/>
    <cellStyle name="常规 5 2 3 2 4 3 2" xfId="28648"/>
    <cellStyle name="常规 7 2 11 2" xfId="28649"/>
    <cellStyle name="常规 6 4 4 5 2" xfId="28650"/>
    <cellStyle name="常规 5 2 3 2 4 3 2 2" xfId="28651"/>
    <cellStyle name="常规 6 10 9 3" xfId="28652"/>
    <cellStyle name="常规 7 2 11 2 2" xfId="28653"/>
    <cellStyle name="常规 6 4 4 5 2 2" xfId="28654"/>
    <cellStyle name="常规 5 2 3 2 4 3 3" xfId="28655"/>
    <cellStyle name="常规 7 2 11 3" xfId="28656"/>
    <cellStyle name="常规 6 4 4 5 3" xfId="28657"/>
    <cellStyle name="常规 6 5 2 4 2" xfId="28658"/>
    <cellStyle name="常规 5 2 3 3 2 2 2" xfId="28659"/>
    <cellStyle name="常规 6 5 2 4 3" xfId="28660"/>
    <cellStyle name="常规 5 2 3 3 2 2 3" xfId="28661"/>
    <cellStyle name="常规 6 5 2 5" xfId="28662"/>
    <cellStyle name="常规 5 2 3 3 2 3" xfId="28663"/>
    <cellStyle name="常规 6 5 2 5 2" xfId="28664"/>
    <cellStyle name="常规 5 2 3 3 2 3 2" xfId="28665"/>
    <cellStyle name="常规 6 5 2 5 3" xfId="28666"/>
    <cellStyle name="常规 5 2 3 3 2 3 3" xfId="28667"/>
    <cellStyle name="常规 6 5 2 6" xfId="28668"/>
    <cellStyle name="常规 5 2 3 3 2 4" xfId="28669"/>
    <cellStyle name="常规 6 5 2 6 2" xfId="28670"/>
    <cellStyle name="常规 5 2 3 3 2 4 2" xfId="28671"/>
    <cellStyle name="常规 6 5 2 6 3" xfId="28672"/>
    <cellStyle name="常规 5 2 3 3 2 4 3" xfId="28673"/>
    <cellStyle name="常规 6 5 2 7" xfId="28674"/>
    <cellStyle name="常规 5 2 3 3 2 5" xfId="28675"/>
    <cellStyle name="常规 6 5 2 8" xfId="28676"/>
    <cellStyle name="常规 5 2 3 3 2 6" xfId="28677"/>
    <cellStyle name="常规 5 2 3 3 3" xfId="28678"/>
    <cellStyle name="常规 6 5 3 4" xfId="28679"/>
    <cellStyle name="常规 5 2 3 3 3 2" xfId="28680"/>
    <cellStyle name="常规 6 5 3 4 2" xfId="28681"/>
    <cellStyle name="常规 5 2 3 3 3 2 2" xfId="28682"/>
    <cellStyle name="常规 6 5 3 4 2 2" xfId="28683"/>
    <cellStyle name="常规 5 2 3 3 3 2 2 2" xfId="28684"/>
    <cellStyle name="常规 6 5 3 4 3" xfId="28685"/>
    <cellStyle name="常规 5 2 3 3 3 2 3" xfId="28686"/>
    <cellStyle name="常规 6 5 3 5" xfId="28687"/>
    <cellStyle name="常规 5 2 3 3 3 3" xfId="28688"/>
    <cellStyle name="常规 6 5 3 5 2" xfId="28689"/>
    <cellStyle name="常规 5 2 3 3 3 3 2" xfId="28690"/>
    <cellStyle name="常规 6 5 3 5 2 2" xfId="28691"/>
    <cellStyle name="常规 5 2 3 3 3 3 2 2" xfId="28692"/>
    <cellStyle name="常规 6 5 3 5 3" xfId="28693"/>
    <cellStyle name="常规 5 2 3 3 3 3 3" xfId="28694"/>
    <cellStyle name="常规 6 5 3 6" xfId="28695"/>
    <cellStyle name="常规 5 2 3 3 3 4" xfId="28696"/>
    <cellStyle name="常规 6 5 3 6 2" xfId="28697"/>
    <cellStyle name="常规 5 2 3 3 3 4 2" xfId="28698"/>
    <cellStyle name="常规 6 5 3 7" xfId="28699"/>
    <cellStyle name="常规 5 2 3 3 3 5" xfId="28700"/>
    <cellStyle name="常规 5 2 3 4 2" xfId="28701"/>
    <cellStyle name="常规 6 6 2 4" xfId="28702"/>
    <cellStyle name="常规 5 2 3 4 2 2" xfId="28703"/>
    <cellStyle name="常规 6 6 2 4 2" xfId="28704"/>
    <cellStyle name="常规 5 2 3 4 2 2 2" xfId="28705"/>
    <cellStyle name="常规 6 6 2 5" xfId="28706"/>
    <cellStyle name="常规 7 3 2 5 2" xfId="28707"/>
    <cellStyle name="常规 5 2 3 4 2 3" xfId="28708"/>
    <cellStyle name="常规 5 2 3 4 3" xfId="28709"/>
    <cellStyle name="常规 6 6 3 4" xfId="28710"/>
    <cellStyle name="常规 5 2 3 4 3 2" xfId="28711"/>
    <cellStyle name="常规 6 6 3 4 2" xfId="28712"/>
    <cellStyle name="常规 5 2 3 4 3 2 2" xfId="28713"/>
    <cellStyle name="常规 6 6 3 5" xfId="28714"/>
    <cellStyle name="常规 7 3 2 6 2" xfId="28715"/>
    <cellStyle name="常规 5 2 3 4 3 3" xfId="28716"/>
    <cellStyle name="常规 5 2 3 5" xfId="28717"/>
    <cellStyle name="常规 5 2 3 5 2" xfId="28718"/>
    <cellStyle name="常规 6 7 2 4" xfId="28719"/>
    <cellStyle name="常规 5 2 3 5 2 2" xfId="28720"/>
    <cellStyle name="常规 6 7 2 4 2" xfId="28721"/>
    <cellStyle name="常规 5 2 3 5 2 2 2" xfId="28722"/>
    <cellStyle name="常规 6 7 2 5" xfId="28723"/>
    <cellStyle name="常规 7 3 3 5 2" xfId="28724"/>
    <cellStyle name="常规 5 2 3 5 2 3" xfId="28725"/>
    <cellStyle name="常规 5 2 3 5 3" xfId="28726"/>
    <cellStyle name="常规 6 7 3 4" xfId="28727"/>
    <cellStyle name="常规 5 2 3 5 3 2" xfId="28728"/>
    <cellStyle name="常规 6 7 3 4 2" xfId="28729"/>
    <cellStyle name="常规 5 2 3 5 3 2 2" xfId="28730"/>
    <cellStyle name="常规 6 7 3 5" xfId="28731"/>
    <cellStyle name="常规 7 3 3 6 2" xfId="28732"/>
    <cellStyle name="常规 5 2 3 5 3 3" xfId="28733"/>
    <cellStyle name="常规 6 7 4 4 2" xfId="28734"/>
    <cellStyle name="常规 5 2 3 5 4 2 2" xfId="28735"/>
    <cellStyle name="常规 6 7 4 5" xfId="28736"/>
    <cellStyle name="常规 7 3 3 7 2" xfId="28737"/>
    <cellStyle name="常规 5 2 3 5 4 3" xfId="28738"/>
    <cellStyle name="常规 5 2 3 6" xfId="28739"/>
    <cellStyle name="常规 5 2 3 6 2" xfId="28740"/>
    <cellStyle name="常规 6 8 2 4" xfId="28741"/>
    <cellStyle name="常规 5 2 3 6 2 2" xfId="28742"/>
    <cellStyle name="常规 5 2 3 6 3" xfId="28743"/>
    <cellStyle name="常规 5 2 3 7" xfId="28744"/>
    <cellStyle name="常规 5 2 3 7 2" xfId="28745"/>
    <cellStyle name="常规 6 9 2 4" xfId="28746"/>
    <cellStyle name="常规 5 2 3 7 2 2" xfId="28747"/>
    <cellStyle name="常规 5 2 3 7 3" xfId="28748"/>
    <cellStyle name="常规 5 2 3 8" xfId="28749"/>
    <cellStyle name="常规 5 2 3 8 2" xfId="28750"/>
    <cellStyle name="常规 5 2 3 8 2 2" xfId="28751"/>
    <cellStyle name="常规 5 2 3 8 3" xfId="28752"/>
    <cellStyle name="常规 5 2 3 9" xfId="28753"/>
    <cellStyle name="常规 5 2 3 9 2" xfId="28754"/>
    <cellStyle name="常规 5 2 4" xfId="28755"/>
    <cellStyle name="常规 7 2 3 2 2 3 5" xfId="28756"/>
    <cellStyle name="常规 5 2 4 2 3" xfId="28757"/>
    <cellStyle name="常规 6 3 2 3 2 5 3" xfId="28758"/>
    <cellStyle name="常规 5 2 4 2 4" xfId="28759"/>
    <cellStyle name="常规 5 2 4 2 7" xfId="28760"/>
    <cellStyle name="常规 5 2 4 2 7 2" xfId="28761"/>
    <cellStyle name="常规 5 2 4 3 2" xfId="28762"/>
    <cellStyle name="常规 6 3 2 3 2 6 2" xfId="28763"/>
    <cellStyle name="常规 5 2 4 3 3" xfId="28764"/>
    <cellStyle name="常规 6 3 2 3 2 6 3" xfId="28765"/>
    <cellStyle name="常规 5 2 4 4" xfId="28766"/>
    <cellStyle name="常规 6 3 2 3 2 7" xfId="28767"/>
    <cellStyle name="常规 5 2 4 4 2" xfId="28768"/>
    <cellStyle name="常规 6 3 2 3 2 7 2" xfId="28769"/>
    <cellStyle name="常规 5 2 4 4 3" xfId="28770"/>
    <cellStyle name="常规 5 2 4 5" xfId="28771"/>
    <cellStyle name="常规 6 12 7 2 2" xfId="28772"/>
    <cellStyle name="常规 6 3 2 3 2 8" xfId="28773"/>
    <cellStyle name="常规 5 2 4 5 2" xfId="28774"/>
    <cellStyle name="常规 5 2 4 5 3" xfId="28775"/>
    <cellStyle name="常规 5 2 4 6" xfId="28776"/>
    <cellStyle name="常规 5 2 4 6 2" xfId="28777"/>
    <cellStyle name="常规 5 2 4 6 2 2" xfId="28778"/>
    <cellStyle name="常规 5 2 4 6 3" xfId="28779"/>
    <cellStyle name="常规 5 2 4 7" xfId="28780"/>
    <cellStyle name="常规 5 2 4 7 2" xfId="28781"/>
    <cellStyle name="常规 5 2 4 7 2 2" xfId="28782"/>
    <cellStyle name="常规 5 2 4 7 3" xfId="28783"/>
    <cellStyle name="常规 5 2 4 8" xfId="28784"/>
    <cellStyle name="常规 5 2 4 8 2" xfId="28785"/>
    <cellStyle name="常规 5 2 4 9" xfId="28786"/>
    <cellStyle name="常规 5 2 5" xfId="28787"/>
    <cellStyle name="常规 5 2 5 2 2" xfId="28788"/>
    <cellStyle name="常规 6 3 2 3 3 5 2" xfId="28789"/>
    <cellStyle name="常规 8 4 2 5 3" xfId="28790"/>
    <cellStyle name="常规 6 4 3 10" xfId="28791"/>
    <cellStyle name="常规 5 2 5 2 2 3 3" xfId="28792"/>
    <cellStyle name="常规 5 2 5 2 2 4 2" xfId="28793"/>
    <cellStyle name="常规 5 2 5 2 3" xfId="28794"/>
    <cellStyle name="常规 5 2 5 2 7" xfId="28795"/>
    <cellStyle name="常规 5 2 5 3" xfId="28796"/>
    <cellStyle name="常规 6 3 2 3 3 6" xfId="28797"/>
    <cellStyle name="常规 5 2 5 3 2" xfId="28798"/>
    <cellStyle name="常规 5 2 5 3 3" xfId="28799"/>
    <cellStyle name="常规 5 2 5 4" xfId="28800"/>
    <cellStyle name="常规 5 2 5 4 2" xfId="28801"/>
    <cellStyle name="常规 5 2 5 4 3" xfId="28802"/>
    <cellStyle name="常规 5 2 5 5 2" xfId="28803"/>
    <cellStyle name="常规 5 2 5 5 2 2" xfId="28804"/>
    <cellStyle name="常规 5 2 5 5 3" xfId="28805"/>
    <cellStyle name="常规 5 2 5 6" xfId="28806"/>
    <cellStyle name="常规 5 2 5 6 2" xfId="28807"/>
    <cellStyle name="常规 5 2 5 6 2 2" xfId="28808"/>
    <cellStyle name="常规 5 2 5 6 3" xfId="28809"/>
    <cellStyle name="常规 5 2 5 7 2" xfId="28810"/>
    <cellStyle name="常规 5 2 5 7 2 2" xfId="28811"/>
    <cellStyle name="常规 5 2 5 7 3" xfId="28812"/>
    <cellStyle name="常规 5 2 5 8 2" xfId="28813"/>
    <cellStyle name="常规 5 2 5 9" xfId="28814"/>
    <cellStyle name="常规 5 2 6" xfId="28815"/>
    <cellStyle name="常规 5 2 6 2 3" xfId="28816"/>
    <cellStyle name="常规 5 2 6 3 2 2" xfId="28817"/>
    <cellStyle name="常规 5 2 6 3 2 2 2" xfId="28818"/>
    <cellStyle name="常规 5 2 6 3 3" xfId="28819"/>
    <cellStyle name="常规 5 2 6 4 2 2" xfId="28820"/>
    <cellStyle name="常规 5 2 6 4 3" xfId="28821"/>
    <cellStyle name="常规 5 2 6 7 2" xfId="28822"/>
    <cellStyle name="常规 5 2 7" xfId="28823"/>
    <cellStyle name="常规 5 2 7 2" xfId="28824"/>
    <cellStyle name="常规 5 2 7 2 2" xfId="28825"/>
    <cellStyle name="常规 5 2 7 2 3" xfId="28826"/>
    <cellStyle name="常规 5 2 7 3" xfId="28827"/>
    <cellStyle name="常规 6 9 3 3 2 2" xfId="28828"/>
    <cellStyle name="常规 5 2 7 3 2" xfId="28829"/>
    <cellStyle name="常规 6 9 3 3 2 2 2" xfId="28830"/>
    <cellStyle name="常规 5 2 7 3 2 2" xfId="28831"/>
    <cellStyle name="常规 5 2 7 3 3" xfId="28832"/>
    <cellStyle name="常规 5 2 7 4" xfId="28833"/>
    <cellStyle name="常规 6 9 3 3 2 3" xfId="28834"/>
    <cellStyle name="常规 5 2 7 4 2" xfId="28835"/>
    <cellStyle name="常规 5 2 7 4 3" xfId="28836"/>
    <cellStyle name="常规 5 2 8 2" xfId="28837"/>
    <cellStyle name="常规 5 2 8 2 2" xfId="28838"/>
    <cellStyle name="常规 5 2 8 2 2 2" xfId="28839"/>
    <cellStyle name="常规 5 2 8 2 3" xfId="28840"/>
    <cellStyle name="常规 5 2 8 3 2 2" xfId="28841"/>
    <cellStyle name="常规 5 2 8 3 3" xfId="28842"/>
    <cellStyle name="常规 5 2 8 4 2" xfId="28843"/>
    <cellStyle name="常规 5 2 8 4 2 2" xfId="28844"/>
    <cellStyle name="常规 5 2 8 4 3" xfId="28845"/>
    <cellStyle name="常规 6 2 2 2 3 7 2" xfId="28846"/>
    <cellStyle name="常规 5 2 9" xfId="28847"/>
    <cellStyle name="常规 6 2 2 2 3 7 2 2" xfId="28848"/>
    <cellStyle name="常规 5 2 9 2" xfId="28849"/>
    <cellStyle name="常规 5 2 9 2 2" xfId="28850"/>
    <cellStyle name="常规 5 3" xfId="28851"/>
    <cellStyle name="常规 5 3 10 2" xfId="28852"/>
    <cellStyle name="常规 5 3 11" xfId="28853"/>
    <cellStyle name="常规 5 3 2" xfId="28854"/>
    <cellStyle name="常规 5 3 2 2" xfId="28855"/>
    <cellStyle name="常规 5 3 2 2 2" xfId="28856"/>
    <cellStyle name="常规 5 3 2 2 2 2" xfId="28857"/>
    <cellStyle name="常规 5 3 2 2 2 2 2" xfId="28858"/>
    <cellStyle name="常规 5 3 2 2 2 2 3" xfId="28859"/>
    <cellStyle name="常规 5 3 2 2 2 3" xfId="28860"/>
    <cellStyle name="常规 5 3 2 2 2 3 2" xfId="28861"/>
    <cellStyle name="常规 5 3 2 2 2 3 3" xfId="28862"/>
    <cellStyle name="常规 8 2 2 4 6 2 2" xfId="28863"/>
    <cellStyle name="常规 5 3 2 2 2 4" xfId="28864"/>
    <cellStyle name="常规 5 3 2 2 2 4 2" xfId="28865"/>
    <cellStyle name="常规 5 3 2 2 2 5" xfId="28866"/>
    <cellStyle name="常规 5 3 2 2 2 5 2" xfId="28867"/>
    <cellStyle name="常规 5 3 2 2 2 6" xfId="28868"/>
    <cellStyle name="常规 5 3 2 2 3" xfId="28869"/>
    <cellStyle name="常规 5 3 2 2 3 2" xfId="28870"/>
    <cellStyle name="常规 5 3 2 2 3 2 2" xfId="28871"/>
    <cellStyle name="常规 5 3 2 2 3 2 2 2" xfId="28872"/>
    <cellStyle name="常规 5 3 2 2 3 2 3" xfId="28873"/>
    <cellStyle name="常规 5 3 2 2 3 3" xfId="28874"/>
    <cellStyle name="常规 5 3 2 2 3 4" xfId="28875"/>
    <cellStyle name="常规 5 3 2 2 3 4 2" xfId="28876"/>
    <cellStyle name="常规 5 3 2 2 3 5" xfId="28877"/>
    <cellStyle name="常规 5 3 2 2 4" xfId="28878"/>
    <cellStyle name="常规 5 3 2 2 5" xfId="28879"/>
    <cellStyle name="常规 6 6 2 2 4 2 2 2" xfId="28880"/>
    <cellStyle name="常规 5 3 2 2 6" xfId="28881"/>
    <cellStyle name="常规 5 3 2 2 6 2 2" xfId="28882"/>
    <cellStyle name="常规 6 4 3 2 2 2 4 2 2" xfId="28883"/>
    <cellStyle name="常规 5 3 2 2 7" xfId="28884"/>
    <cellStyle name="常规 5 3 2 2 8" xfId="28885"/>
    <cellStyle name="常规 5 3 2 3" xfId="28886"/>
    <cellStyle name="常规 5 3 2 3 2" xfId="28887"/>
    <cellStyle name="常规 5 3 2 3 2 2" xfId="28888"/>
    <cellStyle name="常规 5 3 2 3 2 2 2" xfId="28889"/>
    <cellStyle name="常规 5 3 2 3 2 3" xfId="28890"/>
    <cellStyle name="常规 5 3 2 3 3" xfId="28891"/>
    <cellStyle name="常规 5 3 2 3 3 2" xfId="28892"/>
    <cellStyle name="常规 5 3 2 3 3 2 2" xfId="28893"/>
    <cellStyle name="常规 5 3 2 3 3 3" xfId="28894"/>
    <cellStyle name="常规 5 3 2 4" xfId="28895"/>
    <cellStyle name="常规 5 3 2 4 2 2 2" xfId="28896"/>
    <cellStyle name="常规 8 2 2 5 2" xfId="28897"/>
    <cellStyle name="常规 7 5 3 11 2" xfId="28898"/>
    <cellStyle name="常规 5 3 2 4 2 3" xfId="28899"/>
    <cellStyle name="常规 5 3 2 4 3 2" xfId="28900"/>
    <cellStyle name="常规 5 3 2 4 3 2 2" xfId="28901"/>
    <cellStyle name="常规 8 2 2 6 2" xfId="28902"/>
    <cellStyle name="常规 5 3 2 4 3 3" xfId="28903"/>
    <cellStyle name="常规 5 3 2 5" xfId="28904"/>
    <cellStyle name="常规 5 3 2 5 2 2" xfId="28905"/>
    <cellStyle name="常规 5 3 2 5 3" xfId="28906"/>
    <cellStyle name="常规 5 3 2 6" xfId="28907"/>
    <cellStyle name="常规 5 3 2 6 2 2" xfId="28908"/>
    <cellStyle name="常规 5 3 2 6 3" xfId="28909"/>
    <cellStyle name="常规 5 3 2 7" xfId="28910"/>
    <cellStyle name="常规 5 3 2 7 2" xfId="28911"/>
    <cellStyle name="常规 5 3 2 7 2 2" xfId="28912"/>
    <cellStyle name="常规 5 3 2 7 3" xfId="28913"/>
    <cellStyle name="常规 55 2 2 4 2 2" xfId="28914"/>
    <cellStyle name="常规 5 3 2 8" xfId="28915"/>
    <cellStyle name="常规 5 3 2 9" xfId="28916"/>
    <cellStyle name="常规 5 3 3" xfId="28917"/>
    <cellStyle name="常规 5 3 3 2" xfId="28918"/>
    <cellStyle name="常规 5 3 3 2 2" xfId="28919"/>
    <cellStyle name="常规 5 3 3 2 2 2" xfId="28920"/>
    <cellStyle name="常规 5 3 3 2 2 2 2" xfId="28921"/>
    <cellStyle name="常规 5 3 3 2 2 2 2 2" xfId="28922"/>
    <cellStyle name="常规 5 3 3 2 2 2 3" xfId="28923"/>
    <cellStyle name="常规 5 3 3 2 2 3" xfId="28924"/>
    <cellStyle name="常规 5 3 3 2 2 3 2" xfId="28925"/>
    <cellStyle name="常规 5 3 3 2 2 3 2 2" xfId="28926"/>
    <cellStyle name="常规 5 3 3 2 2 3 3" xfId="28927"/>
    <cellStyle name="常规 5 3 3 2 2 4" xfId="28928"/>
    <cellStyle name="常规 5 3 3 2 2 4 2" xfId="28929"/>
    <cellStyle name="常规 5 3 3 2 2 4 3" xfId="28930"/>
    <cellStyle name="常规 5 3 3 2 2 5" xfId="28931"/>
    <cellStyle name="常规 5 3 3 2 2 5 2" xfId="28932"/>
    <cellStyle name="常规 5 3 3 2 2 6" xfId="28933"/>
    <cellStyle name="常规 5 3 3 2 3" xfId="28934"/>
    <cellStyle name="常规 5 3 3 2 3 2" xfId="28935"/>
    <cellStyle name="常规 5 3 3 2 3 2 2" xfId="28936"/>
    <cellStyle name="常规 5 3 3 2 3 2 2 2" xfId="28937"/>
    <cellStyle name="常规 5 3 3 2 3 2 3" xfId="28938"/>
    <cellStyle name="常规 5 3 3 2 3 3" xfId="28939"/>
    <cellStyle name="常规 5 3 3 2 3 3 2" xfId="28940"/>
    <cellStyle name="常规 5 3 3 2 3 3 2 2" xfId="28941"/>
    <cellStyle name="常规 5 3 3 2 3 3 3" xfId="28942"/>
    <cellStyle name="常规 5 3 3 2 3 4" xfId="28943"/>
    <cellStyle name="常规 5 3 3 2 3 4 2" xfId="28944"/>
    <cellStyle name="常规 5 3 3 2 3 5" xfId="28945"/>
    <cellStyle name="常规 5 3 3 2 4" xfId="28946"/>
    <cellStyle name="常规 5 3 3 3" xfId="28947"/>
    <cellStyle name="常规 5 3 3 3 2" xfId="28948"/>
    <cellStyle name="常规 5 3 3 3 2 2" xfId="28949"/>
    <cellStyle name="常规 5 3 3 3 2 3" xfId="28950"/>
    <cellStyle name="常规 5 3 3 3 3" xfId="28951"/>
    <cellStyle name="常规 5 3 3 3 3 2" xfId="28952"/>
    <cellStyle name="常规 5 3 3 3 3 3" xfId="28953"/>
    <cellStyle name="常规 5 3 3 4" xfId="28954"/>
    <cellStyle name="常规 5 3 3 4 2 2" xfId="28955"/>
    <cellStyle name="常规 8 3 2 5 2" xfId="28956"/>
    <cellStyle name="常规 5 3 3 4 2 3" xfId="28957"/>
    <cellStyle name="常规 5 3 3 4 3" xfId="28958"/>
    <cellStyle name="常规 5 3 3 4 3 2" xfId="28959"/>
    <cellStyle name="常规 8 3 2 6 2" xfId="28960"/>
    <cellStyle name="常规 5 3 3 4 3 3" xfId="28961"/>
    <cellStyle name="常规 5 3 3 5" xfId="28962"/>
    <cellStyle name="常规 5 3 3 5 2" xfId="28963"/>
    <cellStyle name="常规 5 3 3 5 2 2" xfId="28964"/>
    <cellStyle name="常规 5 3 3 5 3" xfId="28965"/>
    <cellStyle name="常规 5 3 3 6" xfId="28966"/>
    <cellStyle name="常规 5 3 3 6 2" xfId="28967"/>
    <cellStyle name="常规 5 3 3 6 2 2" xfId="28968"/>
    <cellStyle name="常规 5 3 3 6 3" xfId="28969"/>
    <cellStyle name="常规 5 3 3 7" xfId="28970"/>
    <cellStyle name="常规 5 3 3 7 2" xfId="28971"/>
    <cellStyle name="常规 5 3 3 7 2 2" xfId="28972"/>
    <cellStyle name="常规 5 3 3 7 3" xfId="28973"/>
    <cellStyle name="常规 5 3 3 8" xfId="28974"/>
    <cellStyle name="常规 5 3 3 8 2" xfId="28975"/>
    <cellStyle name="常规 6 9 4 2 3 2 2" xfId="28976"/>
    <cellStyle name="常规 5 3 4" xfId="28977"/>
    <cellStyle name="常规 5 3 4 2" xfId="28978"/>
    <cellStyle name="常规 6 3 2 4 2 5" xfId="28979"/>
    <cellStyle name="常规 7 2 3 3 2 3 4" xfId="28980"/>
    <cellStyle name="常规 5 3 4 2 2" xfId="28981"/>
    <cellStyle name="常规 6 3 2 4 2 5 2" xfId="28982"/>
    <cellStyle name="常规 7 2 3 3 2 3 5" xfId="28983"/>
    <cellStyle name="常规 5 3 4 2 3" xfId="28984"/>
    <cellStyle name="常规 5 3 4 2 4" xfId="28985"/>
    <cellStyle name="常规 5 3 4 3" xfId="28986"/>
    <cellStyle name="常规 6 3 2 4 2 6" xfId="28987"/>
    <cellStyle name="常规 5 3 4 3 2" xfId="28988"/>
    <cellStyle name="常规 5 3 4 3 3" xfId="28989"/>
    <cellStyle name="常规 5 3 4 4" xfId="28990"/>
    <cellStyle name="常规 5 3 4 4 2" xfId="28991"/>
    <cellStyle name="常规 5 3 4 4 3" xfId="28992"/>
    <cellStyle name="常规 5 3 4 5" xfId="28993"/>
    <cellStyle name="常规 6 12 8 2 2" xfId="28994"/>
    <cellStyle name="常规 5 3 4 5 2" xfId="28995"/>
    <cellStyle name="常规 5 3 4 5 2 2" xfId="28996"/>
    <cellStyle name="常规 5 3 4 5 3" xfId="28997"/>
    <cellStyle name="常规 5 3 4 6" xfId="28998"/>
    <cellStyle name="常规 5 3 4 6 2" xfId="28999"/>
    <cellStyle name="常规 5 3 4 6 2 2" xfId="29000"/>
    <cellStyle name="常规 5 3 4 6 3" xfId="29001"/>
    <cellStyle name="常规 5 3 4 7" xfId="29002"/>
    <cellStyle name="常规 5 3 4 7 2" xfId="29003"/>
    <cellStyle name="常规 5 3 4 8" xfId="29004"/>
    <cellStyle name="常规 5 3 5 2" xfId="29005"/>
    <cellStyle name="常规 6 3 2 4 3 5" xfId="29006"/>
    <cellStyle name="常规 5 3 5 2 2" xfId="29007"/>
    <cellStyle name="常规 5 3 5 2 3" xfId="29008"/>
    <cellStyle name="常规 5 3 5 3" xfId="29009"/>
    <cellStyle name="常规 5 3 5 3 2" xfId="29010"/>
    <cellStyle name="常规 5 3 5 3 3" xfId="29011"/>
    <cellStyle name="常规 5 3 5 4" xfId="29012"/>
    <cellStyle name="常规 5 3 5 4 2" xfId="29013"/>
    <cellStyle name="常规 5 3 5 4 3" xfId="29014"/>
    <cellStyle name="常规 5 3 5 5" xfId="29015"/>
    <cellStyle name="常规 5 3 5 5 2" xfId="29016"/>
    <cellStyle name="常规 5 3 5 6" xfId="29017"/>
    <cellStyle name="常规 5 3 6 2" xfId="29018"/>
    <cellStyle name="常规 5 3 6 2 2" xfId="29019"/>
    <cellStyle name="常规 5 3 6 2 3" xfId="29020"/>
    <cellStyle name="常规 5 3 6 3" xfId="29021"/>
    <cellStyle name="常规 5 3 6 3 2" xfId="29022"/>
    <cellStyle name="常规 5 3 6 3 2 2" xfId="29023"/>
    <cellStyle name="常规 5 3 6 3 3" xfId="29024"/>
    <cellStyle name="常规 5 3 6 4" xfId="29025"/>
    <cellStyle name="常规 5 3 6 4 2" xfId="29026"/>
    <cellStyle name="常规 5 3 6 4 2 2" xfId="29027"/>
    <cellStyle name="常规 5 3 6 4 3" xfId="29028"/>
    <cellStyle name="常规 5 3 7" xfId="29029"/>
    <cellStyle name="常规 5 3 7 2" xfId="29030"/>
    <cellStyle name="常规 5 3 7 2 2" xfId="29031"/>
    <cellStyle name="常规 5 3 7 3" xfId="29032"/>
    <cellStyle name="常规 6 9 3 4 2 2" xfId="29033"/>
    <cellStyle name="常规 5 3 8" xfId="29034"/>
    <cellStyle name="常规 5 3 8 2" xfId="29035"/>
    <cellStyle name="常规 5 3 8 2 2" xfId="29036"/>
    <cellStyle name="常规 6 2 2 2 3 8 2" xfId="29037"/>
    <cellStyle name="常规 5 3 9" xfId="29038"/>
    <cellStyle name="常规 5 3 9 2" xfId="29039"/>
    <cellStyle name="常规 5 3 9 2 2" xfId="29040"/>
    <cellStyle name="常规 5 4" xfId="29041"/>
    <cellStyle name="常规 5 4 2" xfId="29042"/>
    <cellStyle name="常规 6 6 2 2 3 2 4" xfId="29043"/>
    <cellStyle name="常规 5 4 2 2 2 2" xfId="29044"/>
    <cellStyle name="常规 6 6 2 2 3 2 5" xfId="29045"/>
    <cellStyle name="常规 5 4 2 2 2 3" xfId="29046"/>
    <cellStyle name="常规 5 4 2 2 3" xfId="29047"/>
    <cellStyle name="常规 6 6 2 2 3 3 4" xfId="29048"/>
    <cellStyle name="常规 5 4 2 2 3 2" xfId="29049"/>
    <cellStyle name="常规 6 6 2 2 3 3 5" xfId="29050"/>
    <cellStyle name="常规 5 4 2 2 3 3" xfId="29051"/>
    <cellStyle name="常规 5 4 2 2 4" xfId="29052"/>
    <cellStyle name="常规 5 4 2 2 4 3" xfId="29053"/>
    <cellStyle name="常规 6 5 3 2 2 2 2 2 2" xfId="29054"/>
    <cellStyle name="常规 5 4 2 2 5" xfId="29055"/>
    <cellStyle name="常规 6 6 2 2 5 2 2 2" xfId="29056"/>
    <cellStyle name="常规 5 4 2 2 6" xfId="29057"/>
    <cellStyle name="常规 5 4 2 3 2" xfId="29058"/>
    <cellStyle name="常规 5 4 2 3 2 3" xfId="29059"/>
    <cellStyle name="常规 5 4 2 3 3" xfId="29060"/>
    <cellStyle name="常规 5 4 2 3 3 3" xfId="29061"/>
    <cellStyle name="常规 5 4 3" xfId="29062"/>
    <cellStyle name="常规 5 4 3 2 2 2" xfId="29063"/>
    <cellStyle name="常规 5 4 3 2 3" xfId="29064"/>
    <cellStyle name="常规 5 4 3 3" xfId="29065"/>
    <cellStyle name="常规 5 4 3 3 2" xfId="29066"/>
    <cellStyle name="常规 5 4 3 3 2 2" xfId="29067"/>
    <cellStyle name="常规 5 4 3 3 3" xfId="29068"/>
    <cellStyle name="常规 5 4 4" xfId="29069"/>
    <cellStyle name="常规 7 2 3 4 2 3 4" xfId="29070"/>
    <cellStyle name="常规 5 4 4 2 2" xfId="29071"/>
    <cellStyle name="常规 7 2 3 4 2 3 5" xfId="29072"/>
    <cellStyle name="常规 5 4 4 2 3" xfId="29073"/>
    <cellStyle name="常规 5 4 4 3" xfId="29074"/>
    <cellStyle name="常规 5 4 4 3 2" xfId="29075"/>
    <cellStyle name="常规 5 4 4 3 2 2" xfId="29076"/>
    <cellStyle name="常规 5 4 4 3 3" xfId="29077"/>
    <cellStyle name="常规 5 4 5" xfId="29078"/>
    <cellStyle name="常规 5 4 6" xfId="29079"/>
    <cellStyle name="常规 5 4 7" xfId="29080"/>
    <cellStyle name="常规 5 4 8" xfId="29081"/>
    <cellStyle name="常规 5 4 9" xfId="29082"/>
    <cellStyle name="常规 5 5" xfId="29083"/>
    <cellStyle name="常规 5 5 10" xfId="29084"/>
    <cellStyle name="常规 5 5 2" xfId="29085"/>
    <cellStyle name="常规 5 5 2 2" xfId="29086"/>
    <cellStyle name="常规 5 5 2 2 2" xfId="29087"/>
    <cellStyle name="常规 5 5 2 2 2 2" xfId="29088"/>
    <cellStyle name="常规 5 5 2 2 2 2 2" xfId="29089"/>
    <cellStyle name="常规 5 5 2 2 2 3" xfId="29090"/>
    <cellStyle name="常规 5 5 2 2 3" xfId="29091"/>
    <cellStyle name="常规 5 5 2 2 3 2" xfId="29092"/>
    <cellStyle name="常规 5 5 2 2 3 2 2" xfId="29093"/>
    <cellStyle name="常规 5 5 2 2 3 3" xfId="29094"/>
    <cellStyle name="常规 5 5 2 2 4" xfId="29095"/>
    <cellStyle name="常规 6 5 3 2 2 3 2 2 2" xfId="29096"/>
    <cellStyle name="常规 5 5 2 2 5" xfId="29097"/>
    <cellStyle name="常规 5 5 2 2 6" xfId="29098"/>
    <cellStyle name="常规 5 5 2 3" xfId="29099"/>
    <cellStyle name="常规 5 5 2 3 2" xfId="29100"/>
    <cellStyle name="常规 5 5 2 3 2 2" xfId="29101"/>
    <cellStyle name="常规 5 5 2 3 2 2 2" xfId="29102"/>
    <cellStyle name="常规 5 5 2 3 2 3" xfId="29103"/>
    <cellStyle name="常规 5 5 2 3 3" xfId="29104"/>
    <cellStyle name="常规 5 5 2 3 3 2" xfId="29105"/>
    <cellStyle name="常规 5 5 2 3 3 2 2" xfId="29106"/>
    <cellStyle name="常规 5 5 2 3 3 3" xfId="29107"/>
    <cellStyle name="常规 5 5 3" xfId="29108"/>
    <cellStyle name="常规 5 5 3 2" xfId="29109"/>
    <cellStyle name="常规 5 5 3 2 2" xfId="29110"/>
    <cellStyle name="常规 5 5 3 2 2 2" xfId="29111"/>
    <cellStyle name="常规 5 5 3 2 2 2 2" xfId="29112"/>
    <cellStyle name="常规 5 5 3 2 2 3" xfId="29113"/>
    <cellStyle name="常规 6 5 4 2 2 5 2" xfId="29114"/>
    <cellStyle name="常规 5 5 3 2 3" xfId="29115"/>
    <cellStyle name="常规 5 5 3 2 3 2" xfId="29116"/>
    <cellStyle name="常规 5 5 3 2 3 2 2" xfId="29117"/>
    <cellStyle name="常规 5 5 3 2 3 3" xfId="29118"/>
    <cellStyle name="常规 5 5 3 2 4 2" xfId="29119"/>
    <cellStyle name="常规 5 5 3 2 4 2 2" xfId="29120"/>
    <cellStyle name="常规 6 5 3 2 2 3 3 2 2" xfId="29121"/>
    <cellStyle name="常规 5 5 3 2 5" xfId="29122"/>
    <cellStyle name="常规 5 5 3 2 5 2" xfId="29123"/>
    <cellStyle name="常规 5 5 3 2 6" xfId="29124"/>
    <cellStyle name="常规 5 5 3 3" xfId="29125"/>
    <cellStyle name="常规 5 5 3 3 2" xfId="29126"/>
    <cellStyle name="常规 5 5 3 3 2 2" xfId="29127"/>
    <cellStyle name="常规 5 5 3 3 2 2 2" xfId="29128"/>
    <cellStyle name="常规 5 5 3 3 2 3" xfId="29129"/>
    <cellStyle name="常规 5 5 3 3 3" xfId="29130"/>
    <cellStyle name="常规 5 5 3 3 3 2" xfId="29131"/>
    <cellStyle name="常规 5 5 3 3 3 2 2" xfId="29132"/>
    <cellStyle name="常规 5 5 3 3 3 3" xfId="29133"/>
    <cellStyle name="常规 5 5 4" xfId="29134"/>
    <cellStyle name="常规 5 5 4 2" xfId="29135"/>
    <cellStyle name="常规 5 5 4 2 2" xfId="29136"/>
    <cellStyle name="常规 5 5 4 2 2 2" xfId="29137"/>
    <cellStyle name="常规 6 6 3 2 2 2 2 2 2" xfId="29138"/>
    <cellStyle name="常规 5 5 4 2 3" xfId="29139"/>
    <cellStyle name="常规 5 5 4 3" xfId="29140"/>
    <cellStyle name="常规 5 5 4 3 2 2" xfId="29141"/>
    <cellStyle name="常规 5 5 4 3 3" xfId="29142"/>
    <cellStyle name="常规 5 5 5" xfId="29143"/>
    <cellStyle name="常规 5 5 5 2 2" xfId="29144"/>
    <cellStyle name="常规 5 5 5 2 2 2" xfId="29145"/>
    <cellStyle name="常规 5 5 5 3" xfId="29146"/>
    <cellStyle name="常规 5 5 5 3 2" xfId="29147"/>
    <cellStyle name="常规 5 5 5 3 2 2" xfId="29148"/>
    <cellStyle name="常规 5 5 5 3 3" xfId="29149"/>
    <cellStyle name="常规 5 5 5 4 3" xfId="29150"/>
    <cellStyle name="常规 5 5 5 5 2" xfId="29151"/>
    <cellStyle name="常规 5 5 5 6" xfId="29152"/>
    <cellStyle name="常规 5 5 6" xfId="29153"/>
    <cellStyle name="常规 5 5 6 3" xfId="29154"/>
    <cellStyle name="常规 5 5 7" xfId="29155"/>
    <cellStyle name="常规 5 5 7 3" xfId="29156"/>
    <cellStyle name="常规 6 9 3 6 2 2" xfId="29157"/>
    <cellStyle name="常规 5 5 8" xfId="29158"/>
    <cellStyle name="常规 5 5 8 2 2" xfId="29159"/>
    <cellStyle name="常规 5 5 9" xfId="29160"/>
    <cellStyle name="常规 5 5 9 2" xfId="29161"/>
    <cellStyle name="常规 5 6" xfId="29162"/>
    <cellStyle name="常规 5 6 10" xfId="29163"/>
    <cellStyle name="常规 5 6 2" xfId="29164"/>
    <cellStyle name="常规 5 6 2 2" xfId="29165"/>
    <cellStyle name="常规 5 6 2 2 2" xfId="29166"/>
    <cellStyle name="常规 5 6 2 2 3" xfId="29167"/>
    <cellStyle name="常规 5 6 2 2 4" xfId="29168"/>
    <cellStyle name="常规 6 5 3 3 2 3 4 2" xfId="29169"/>
    <cellStyle name="常规 5 6 2 2 5" xfId="29170"/>
    <cellStyle name="常规 5 6 2 3" xfId="29171"/>
    <cellStyle name="常规 5 6 2 3 2" xfId="29172"/>
    <cellStyle name="常规 5 6 2 3 2 3" xfId="29173"/>
    <cellStyle name="常规 5 6 2 3 3" xfId="29174"/>
    <cellStyle name="常规 5 6 2 3 3 3" xfId="29175"/>
    <cellStyle name="常规 7 2 4 4 2 3" xfId="29176"/>
    <cellStyle name="好 2 5 2 2 2" xfId="29177"/>
    <cellStyle name="常规 7 2 2 5 6" xfId="29178"/>
    <cellStyle name="警告文本 2 2 5 2" xfId="29179"/>
    <cellStyle name="常规 5 6 2 9" xfId="29180"/>
    <cellStyle name="常规 5 6 3" xfId="29181"/>
    <cellStyle name="常规 5 6 3 2" xfId="29182"/>
    <cellStyle name="常规 5 6 3 2 2" xfId="29183"/>
    <cellStyle name="常规 5 6 3 2 3" xfId="29184"/>
    <cellStyle name="常规 5 6 3 3" xfId="29185"/>
    <cellStyle name="常规 5 6 3 3 2" xfId="29186"/>
    <cellStyle name="常规 5 6 4" xfId="29187"/>
    <cellStyle name="常规 5 6 4 2" xfId="29188"/>
    <cellStyle name="常规 5 6 4 2 2" xfId="29189"/>
    <cellStyle name="常规 5 6 4 2 2 2" xfId="29190"/>
    <cellStyle name="常规 6 6 3 2 2 3 2 2 2" xfId="29191"/>
    <cellStyle name="常规 5 6 4 2 3" xfId="29192"/>
    <cellStyle name="计算 2 2 2 2 2" xfId="29193"/>
    <cellStyle name="常规 5 6 4 3" xfId="29194"/>
    <cellStyle name="计算 2 2 2 2 2 2" xfId="29195"/>
    <cellStyle name="常规 5 6 4 3 2" xfId="29196"/>
    <cellStyle name="常规 5 6 4 3 2 2" xfId="29197"/>
    <cellStyle name="常规 5 6 5" xfId="29198"/>
    <cellStyle name="计算 2 2 2 3 2" xfId="29199"/>
    <cellStyle name="常规 5 6 5 3" xfId="29200"/>
    <cellStyle name="常规 5 6 6" xfId="29201"/>
    <cellStyle name="常规 5 6 6 2 2" xfId="29202"/>
    <cellStyle name="计算 2 2 2 4 2" xfId="29203"/>
    <cellStyle name="常规 5 6 6 3" xfId="29204"/>
    <cellStyle name="常规 5 6 7" xfId="29205"/>
    <cellStyle name="常规 5 6 7 2 2" xfId="29206"/>
    <cellStyle name="计算 2 2 2 5 2" xfId="29207"/>
    <cellStyle name="常规 5 6 7 3" xfId="29208"/>
    <cellStyle name="常规 6 9 3 7 2 2" xfId="29209"/>
    <cellStyle name="常规 5 6 8" xfId="29210"/>
    <cellStyle name="常规 5 6 8 2 2" xfId="29211"/>
    <cellStyle name="常规 5 6 9" xfId="29212"/>
    <cellStyle name="常规 5 6 9 2" xfId="29213"/>
    <cellStyle name="常规 5 7" xfId="29214"/>
    <cellStyle name="常规 5 7 2" xfId="29215"/>
    <cellStyle name="常规 5 7 2 2" xfId="29216"/>
    <cellStyle name="常规 5 7 2 2 2" xfId="29217"/>
    <cellStyle name="常规 5 7 2 3" xfId="29218"/>
    <cellStyle name="常规 5 7 2 3 2" xfId="29219"/>
    <cellStyle name="常规 5 7 2 3 3" xfId="29220"/>
    <cellStyle name="常规 5 7 2 4 2 2" xfId="29221"/>
    <cellStyle name="常规 5 7 2 4 3" xfId="29222"/>
    <cellStyle name="常规 7 2 3 4 2 2 5 2 2" xfId="29223"/>
    <cellStyle name="常规 7 2 3 5 2 2" xfId="29224"/>
    <cellStyle name="常规 5 7 2 5 2" xfId="29225"/>
    <cellStyle name="常规 7 2 3 5 3" xfId="29226"/>
    <cellStyle name="常规 5 7 2 6" xfId="29227"/>
    <cellStyle name="常规 5 7 3 2" xfId="29228"/>
    <cellStyle name="常规 5 7 3 3" xfId="29229"/>
    <cellStyle name="常规 5 7 3 3 2" xfId="29230"/>
    <cellStyle name="常规 5 7 3 3 2 2" xfId="29231"/>
    <cellStyle name="常规 5 7 4" xfId="29232"/>
    <cellStyle name="常规 5 7 4 2" xfId="29233"/>
    <cellStyle name="计算 2 2 3 2 2" xfId="29234"/>
    <cellStyle name="常规 5 7 4 3" xfId="29235"/>
    <cellStyle name="常规 5 7 5" xfId="29236"/>
    <cellStyle name="常规 5 7 5 2" xfId="29237"/>
    <cellStyle name="计算 2 2 3 3 2" xfId="29238"/>
    <cellStyle name="常规 5 7 5 3" xfId="29239"/>
    <cellStyle name="常规 5 7 6" xfId="29240"/>
    <cellStyle name="常规 5 7 6 2" xfId="29241"/>
    <cellStyle name="计算 2 2 3 4 2" xfId="29242"/>
    <cellStyle name="常规 5 7 6 3" xfId="29243"/>
    <cellStyle name="常规 5 7 7" xfId="29244"/>
    <cellStyle name="常规 5 7 7 2" xfId="29245"/>
    <cellStyle name="常规 5 7 8" xfId="29246"/>
    <cellStyle name="常规 5 8" xfId="29247"/>
    <cellStyle name="常规 5 8 2" xfId="29248"/>
    <cellStyle name="常规 5 8 2 2" xfId="29249"/>
    <cellStyle name="常规 7 2 3 2 5" xfId="29250"/>
    <cellStyle name="常规 5 8 2 2 2" xfId="29251"/>
    <cellStyle name="常规 5 8 2 3" xfId="29252"/>
    <cellStyle name="常规 5 8 3 2" xfId="29253"/>
    <cellStyle name="常规 7 2 4 2 5" xfId="29254"/>
    <cellStyle name="常规 5 8 3 2 2" xfId="29255"/>
    <cellStyle name="常规 5 8 4" xfId="29256"/>
    <cellStyle name="常规 5 8 4 2" xfId="29257"/>
    <cellStyle name="计算 2 2 4 2 2" xfId="29258"/>
    <cellStyle name="常规 5 8 4 3" xfId="29259"/>
    <cellStyle name="常规 5 8 5" xfId="29260"/>
    <cellStyle name="常规 5 8 5 2" xfId="29261"/>
    <cellStyle name="常规 5 8 6" xfId="29262"/>
    <cellStyle name="常规 5 9" xfId="29263"/>
    <cellStyle name="常规 5 9 2" xfId="29264"/>
    <cellStyle name="常规 5 9 2 3" xfId="29265"/>
    <cellStyle name="常规 5 9 3" xfId="29266"/>
    <cellStyle name="常规 5 9 3 2" xfId="29267"/>
    <cellStyle name="常规 5 9 4" xfId="29268"/>
    <cellStyle name="常规 5 9 4 2" xfId="29269"/>
    <cellStyle name="计算 2 2 5 2 2" xfId="29270"/>
    <cellStyle name="常规 5 9 4 3" xfId="29271"/>
    <cellStyle name="常规 5 9 5" xfId="29272"/>
    <cellStyle name="常规 5 9 5 2" xfId="29273"/>
    <cellStyle name="常规 5 9 5 3" xfId="29274"/>
    <cellStyle name="常规 5 9 6" xfId="29275"/>
    <cellStyle name="常规 5 9 6 2" xfId="29276"/>
    <cellStyle name="常规 5 9 7" xfId="29277"/>
    <cellStyle name="常规 55 2" xfId="29278"/>
    <cellStyle name="常规 60 2" xfId="29279"/>
    <cellStyle name="常规 6 3 3 4 2 6" xfId="29280"/>
    <cellStyle name="常规 6 3 4 3" xfId="29281"/>
    <cellStyle name="常规 55 2 2" xfId="29282"/>
    <cellStyle name="常规 60 2 2" xfId="29283"/>
    <cellStyle name="常规 6 3 4 3 2" xfId="29284"/>
    <cellStyle name="常规 55 2 2 2" xfId="29285"/>
    <cellStyle name="常规 60 2 2 2" xfId="29286"/>
    <cellStyle name="常规 6 3 4 3 2 2" xfId="29287"/>
    <cellStyle name="常规 55 2 2 2 2" xfId="29288"/>
    <cellStyle name="常规 60 2 2 2 2" xfId="29289"/>
    <cellStyle name="常规 6 4 2 6 4" xfId="29290"/>
    <cellStyle name="常规 6 3 4 3 2 2 2" xfId="29291"/>
    <cellStyle name="常规 6 4 2 6 4 2" xfId="29292"/>
    <cellStyle name="常规 55 2 2 2 2 2" xfId="29293"/>
    <cellStyle name="常规 55 2 2 3" xfId="29294"/>
    <cellStyle name="常规 60 2 2 3" xfId="29295"/>
    <cellStyle name="常规 6 3 4 3 2 3" xfId="29296"/>
    <cellStyle name="常规 55 2 2 3 2" xfId="29297"/>
    <cellStyle name="常规 55 2 2 4" xfId="29298"/>
    <cellStyle name="常规 55 2 2 4 2" xfId="29299"/>
    <cellStyle name="常规 7 2 4 2" xfId="29300"/>
    <cellStyle name="常规 55 2 2 5" xfId="29301"/>
    <cellStyle name="常规 7 2 4 2 2" xfId="29302"/>
    <cellStyle name="常规 55 2 2 5 2" xfId="29303"/>
    <cellStyle name="常规 7 2 4 3" xfId="29304"/>
    <cellStyle name="常规 55 2 2 6" xfId="29305"/>
    <cellStyle name="常规 55 2 3" xfId="29306"/>
    <cellStyle name="常规 60 2 3" xfId="29307"/>
    <cellStyle name="常规 6 3 4 3 3" xfId="29308"/>
    <cellStyle name="常规 55 2 3 2" xfId="29309"/>
    <cellStyle name="常规 60 2 3 2" xfId="29310"/>
    <cellStyle name="常规 6 3 4 3 3 2" xfId="29311"/>
    <cellStyle name="常规 55 2 3 2 2" xfId="29312"/>
    <cellStyle name="常规 60 2 3 2 2" xfId="29313"/>
    <cellStyle name="常规 6 4 3 6 4" xfId="29314"/>
    <cellStyle name="常规 6 3 4 3 3 2 2" xfId="29315"/>
    <cellStyle name="常规 6 4 3 6 4 2" xfId="29316"/>
    <cellStyle name="常规 55 2 3 2 2 2" xfId="29317"/>
    <cellStyle name="常规 6 4 3 6 5" xfId="29318"/>
    <cellStyle name="常规 55 2 3 2 3" xfId="29319"/>
    <cellStyle name="常规 55 2 3 3" xfId="29320"/>
    <cellStyle name="常规 60 2 3 3" xfId="29321"/>
    <cellStyle name="常规 6 3 4 3 3 3" xfId="29322"/>
    <cellStyle name="常规 55 2 3 3 2" xfId="29323"/>
    <cellStyle name="常规 6 2 2 8" xfId="29324"/>
    <cellStyle name="常规 55 2 3 3 2 2" xfId="29325"/>
    <cellStyle name="常规 55 2 3 3 3" xfId="29326"/>
    <cellStyle name="常规 55 2 3 4" xfId="29327"/>
    <cellStyle name="常规 55 2 3 4 2" xfId="29328"/>
    <cellStyle name="常规 7 2 5 2" xfId="29329"/>
    <cellStyle name="常规 55 2 3 5" xfId="29330"/>
    <cellStyle name="常规 55 2 4" xfId="29331"/>
    <cellStyle name="常规 60 2 4" xfId="29332"/>
    <cellStyle name="常规 6 3 4 3 4" xfId="29333"/>
    <cellStyle name="常规 55 2 4 2" xfId="29334"/>
    <cellStyle name="常规 60 2 4 2" xfId="29335"/>
    <cellStyle name="常规 6 3 4 3 4 2" xfId="29336"/>
    <cellStyle name="常规 55 2 4 2 2" xfId="29337"/>
    <cellStyle name="常规 60 2 4 2 2" xfId="29338"/>
    <cellStyle name="常规 6 3 4 3 4 2 2" xfId="29339"/>
    <cellStyle name="常规 55 2 4 3" xfId="29340"/>
    <cellStyle name="常规 60 2 4 3" xfId="29341"/>
    <cellStyle name="常规 6 3 4 3 4 3" xfId="29342"/>
    <cellStyle name="常规 55 2 5" xfId="29343"/>
    <cellStyle name="常规 60 2 5" xfId="29344"/>
    <cellStyle name="常规 6 3 4 3 5" xfId="29345"/>
    <cellStyle name="常规 55 2 5 2" xfId="29346"/>
    <cellStyle name="常规 60 2 5 2" xfId="29347"/>
    <cellStyle name="常规 6 3 4 3 5 2" xfId="29348"/>
    <cellStyle name="常规 55 2 5 2 2" xfId="29349"/>
    <cellStyle name="常规 55 2 5 3" xfId="29350"/>
    <cellStyle name="常规 55 2 6" xfId="29351"/>
    <cellStyle name="常规 60 2 6" xfId="29352"/>
    <cellStyle name="常规 6 3 4 3 6" xfId="29353"/>
    <cellStyle name="常规 55 2 6 2" xfId="29354"/>
    <cellStyle name="常规 55 2 6 2 2" xfId="29355"/>
    <cellStyle name="常规 55 2 7" xfId="29356"/>
    <cellStyle name="常规 55 2 7 2" xfId="29357"/>
    <cellStyle name="常规 55 2 8" xfId="29358"/>
    <cellStyle name="常规 55 3" xfId="29359"/>
    <cellStyle name="常规 60 3" xfId="29360"/>
    <cellStyle name="常规 6 3 4 4" xfId="29361"/>
    <cellStyle name="常规 55 3 2" xfId="29362"/>
    <cellStyle name="常规 60 3 2" xfId="29363"/>
    <cellStyle name="常规 6 3 4 4 2" xfId="29364"/>
    <cellStyle name="常规 55 3 2 2" xfId="29365"/>
    <cellStyle name="常规 60 3 2 2" xfId="29366"/>
    <cellStyle name="常规 6 3 4 4 2 2" xfId="29367"/>
    <cellStyle name="常规 55 3 2 2 2" xfId="29368"/>
    <cellStyle name="常规 60 3 2 2 2" xfId="29369"/>
    <cellStyle name="常规 6 5 2 6 4" xfId="29370"/>
    <cellStyle name="常规 6 3 4 4 2 2 2" xfId="29371"/>
    <cellStyle name="常规 55 3 3" xfId="29372"/>
    <cellStyle name="常规 60 3 3" xfId="29373"/>
    <cellStyle name="常规 6 3 4 4 3" xfId="29374"/>
    <cellStyle name="常规 55 3 3 2" xfId="29375"/>
    <cellStyle name="常规 60 3 3 2" xfId="29376"/>
    <cellStyle name="常规 6 3 4 4 3 2" xfId="29377"/>
    <cellStyle name="常规 55 3 3 2 2" xfId="29378"/>
    <cellStyle name="常规 60 3 3 2 2" xfId="29379"/>
    <cellStyle name="常规 6 5 3 6 4" xfId="29380"/>
    <cellStyle name="常规 6 3 4 4 3 2 2" xfId="29381"/>
    <cellStyle name="常规 55 3 3 3" xfId="29382"/>
    <cellStyle name="常规 60 3 3 3" xfId="29383"/>
    <cellStyle name="常规 6 3 4 4 3 3" xfId="29384"/>
    <cellStyle name="常规 55 3 4" xfId="29385"/>
    <cellStyle name="常规 60 3 4" xfId="29386"/>
    <cellStyle name="常规 6 3 4 4 4" xfId="29387"/>
    <cellStyle name="常规 55 3 4 2" xfId="29388"/>
    <cellStyle name="常规 60 3 4 2" xfId="29389"/>
    <cellStyle name="常规 6 3 4 4 4 2" xfId="29390"/>
    <cellStyle name="常规 6 3 4 4 4 2 2" xfId="29391"/>
    <cellStyle name="常规 55 3 4 2 2" xfId="29392"/>
    <cellStyle name="常规 6 3 4 4 4 3" xfId="29393"/>
    <cellStyle name="常规 55 3 4 3" xfId="29394"/>
    <cellStyle name="常规 55 3 5" xfId="29395"/>
    <cellStyle name="常规 60 3 5" xfId="29396"/>
    <cellStyle name="常规 6 3 4 4 5" xfId="29397"/>
    <cellStyle name="常规 6 3 4 4 5 2" xfId="29398"/>
    <cellStyle name="常规 55 3 5 2" xfId="29399"/>
    <cellStyle name="常规 6 3 4 4 6" xfId="29400"/>
    <cellStyle name="常规 55 3 6" xfId="29401"/>
    <cellStyle name="常规 55 4" xfId="29402"/>
    <cellStyle name="常规 60 4" xfId="29403"/>
    <cellStyle name="常规 6 3 4 5" xfId="29404"/>
    <cellStyle name="常规 55 4 2" xfId="29405"/>
    <cellStyle name="常规 60 4 2" xfId="29406"/>
    <cellStyle name="常规 6 3 4 5 2" xfId="29407"/>
    <cellStyle name="常规 55 4 2 2" xfId="29408"/>
    <cellStyle name="常规 60 4 2 2" xfId="29409"/>
    <cellStyle name="常规 6 3 4 5 2 2" xfId="29410"/>
    <cellStyle name="常规 6 6 2 6 4" xfId="29411"/>
    <cellStyle name="常规 55 4 2 2 2" xfId="29412"/>
    <cellStyle name="常规 55 4 3" xfId="29413"/>
    <cellStyle name="常规 60 4 3" xfId="29414"/>
    <cellStyle name="常规 6 3 4 5 3" xfId="29415"/>
    <cellStyle name="常规 55 4 3 2" xfId="29416"/>
    <cellStyle name="常规 6 6 3 6 4" xfId="29417"/>
    <cellStyle name="常规 55 4 3 2 2" xfId="29418"/>
    <cellStyle name="常规 55 4 4" xfId="29419"/>
    <cellStyle name="常规 55 4 4 2" xfId="29420"/>
    <cellStyle name="常规 55 4 4 2 2" xfId="29421"/>
    <cellStyle name="常规 55 4 5" xfId="29422"/>
    <cellStyle name="常规 55 4 5 2" xfId="29423"/>
    <cellStyle name="常规 55 4 6" xfId="29424"/>
    <cellStyle name="常规 55 5" xfId="29425"/>
    <cellStyle name="常规 60 5" xfId="29426"/>
    <cellStyle name="常规 6 4 3 4 2 4 2 2" xfId="29427"/>
    <cellStyle name="常规 6 3 4 6" xfId="29428"/>
    <cellStyle name="常规 55 5 2" xfId="29429"/>
    <cellStyle name="常规 60 5 2" xfId="29430"/>
    <cellStyle name="常规 6 3 4 6 2" xfId="29431"/>
    <cellStyle name="常规 55 5 2 2" xfId="29432"/>
    <cellStyle name="常规 60 5 2 2" xfId="29433"/>
    <cellStyle name="常规 6 3 4 6 2 2" xfId="29434"/>
    <cellStyle name="常规 55 5 3" xfId="29435"/>
    <cellStyle name="常规 60 5 3" xfId="29436"/>
    <cellStyle name="常规 6 3 4 6 3" xfId="29437"/>
    <cellStyle name="常规 55 6" xfId="29438"/>
    <cellStyle name="常规 60 6" xfId="29439"/>
    <cellStyle name="常规 6 3 4 7" xfId="29440"/>
    <cellStyle name="常规 55 6 2" xfId="29441"/>
    <cellStyle name="常规 60 6 2" xfId="29442"/>
    <cellStyle name="常规 6 3 4 7 2" xfId="29443"/>
    <cellStyle name="常规 55 6 2 2" xfId="29444"/>
    <cellStyle name="常规 60 6 2 2" xfId="29445"/>
    <cellStyle name="常规 6 3 4 7 2 2" xfId="29446"/>
    <cellStyle name="常规 55 7 2" xfId="29447"/>
    <cellStyle name="常规 60 7 2" xfId="29448"/>
    <cellStyle name="常规 6 3 4 8 2" xfId="29449"/>
    <cellStyle name="常规 55 7 2 2" xfId="29450"/>
    <cellStyle name="常规 55 7 3" xfId="29451"/>
    <cellStyle name="常规 55 8" xfId="29452"/>
    <cellStyle name="常规 60 8" xfId="29453"/>
    <cellStyle name="常规 6 3 4 9" xfId="29454"/>
    <cellStyle name="常规 55 8 2" xfId="29455"/>
    <cellStyle name="常规 56" xfId="29456"/>
    <cellStyle name="常规 61" xfId="29457"/>
    <cellStyle name="常规 56 2" xfId="29458"/>
    <cellStyle name="常规 61 2" xfId="29459"/>
    <cellStyle name="常规 6 3 5 3" xfId="29460"/>
    <cellStyle name="常规 56 2 2" xfId="29461"/>
    <cellStyle name="常规 61 2 2" xfId="29462"/>
    <cellStyle name="常规 6 3 5 3 2" xfId="29463"/>
    <cellStyle name="常规 56 2 2 2" xfId="29464"/>
    <cellStyle name="常规 61 2 2 2" xfId="29465"/>
    <cellStyle name="常规 6 3 5 3 2 2" xfId="29466"/>
    <cellStyle name="常规 6 3 5 3 2 2 2" xfId="29467"/>
    <cellStyle name="常规 56 2 2 2 2" xfId="29468"/>
    <cellStyle name="常规 56 2 2 2 3" xfId="29469"/>
    <cellStyle name="常规 6 3 5 3 2 3" xfId="29470"/>
    <cellStyle name="常规 56 2 2 3" xfId="29471"/>
    <cellStyle name="常规 56 2 2 3 3" xfId="29472"/>
    <cellStyle name="常规 56 2 2 4" xfId="29473"/>
    <cellStyle name="常规 56 2 2 4 3" xfId="29474"/>
    <cellStyle name="常规 56 2 2 5" xfId="29475"/>
    <cellStyle name="常规 56 2 2 6" xfId="29476"/>
    <cellStyle name="常规 56 2 3" xfId="29477"/>
    <cellStyle name="常规 61 2 3" xfId="29478"/>
    <cellStyle name="常规 6 3 5 3 3" xfId="29479"/>
    <cellStyle name="常规 6 5 12" xfId="29480"/>
    <cellStyle name="常规 6 3 5 3 3 2" xfId="29481"/>
    <cellStyle name="常规 56 2 3 2" xfId="29482"/>
    <cellStyle name="常规 6 3 5 3 3 2 2" xfId="29483"/>
    <cellStyle name="常规 56 2 3 2 2" xfId="29484"/>
    <cellStyle name="常规 56 2 3 2 3" xfId="29485"/>
    <cellStyle name="常规 6 3 5 3 3 3" xfId="29486"/>
    <cellStyle name="常规 56 2 3 3" xfId="29487"/>
    <cellStyle name="常规 56 2 3 3 2" xfId="29488"/>
    <cellStyle name="常规 56 2 3 3 2 2" xfId="29489"/>
    <cellStyle name="常规 56 2 3 3 3" xfId="29490"/>
    <cellStyle name="常规 56 2 3 4" xfId="29491"/>
    <cellStyle name="常规 56 2 3 4 2" xfId="29492"/>
    <cellStyle name="常规 56 2 3 5" xfId="29493"/>
    <cellStyle name="常规 6 3 5 3 4 2" xfId="29494"/>
    <cellStyle name="常规 56 2 4 2" xfId="29495"/>
    <cellStyle name="常规 56 2 4 2 2" xfId="29496"/>
    <cellStyle name="常规 56 2 4 3" xfId="29497"/>
    <cellStyle name="常规 56 2 5 2" xfId="29498"/>
    <cellStyle name="常规 56 2 5 2 2" xfId="29499"/>
    <cellStyle name="常规 56 2 5 3" xfId="29500"/>
    <cellStyle name="常规 56 2 6" xfId="29501"/>
    <cellStyle name="常规 56 2 6 2" xfId="29502"/>
    <cellStyle name="常规 56 2 6 3" xfId="29503"/>
    <cellStyle name="常规 56 2 7" xfId="29504"/>
    <cellStyle name="常规 56 2 8" xfId="29505"/>
    <cellStyle name="常规 56 3" xfId="29506"/>
    <cellStyle name="常规 61 3" xfId="29507"/>
    <cellStyle name="常规 6 3 5 4" xfId="29508"/>
    <cellStyle name="常规 56 3 2" xfId="29509"/>
    <cellStyle name="常规 61 3 2" xfId="29510"/>
    <cellStyle name="常规 6 3 5 4 2" xfId="29511"/>
    <cellStyle name="常规 56 3 2 3" xfId="29512"/>
    <cellStyle name="常规 56 3 3" xfId="29513"/>
    <cellStyle name="常规 61 3 3" xfId="29514"/>
    <cellStyle name="常规 6 3 5 4 3" xfId="29515"/>
    <cellStyle name="常规 56 3 3 2" xfId="29516"/>
    <cellStyle name="常规 56 3 3 3" xfId="29517"/>
    <cellStyle name="常规 56 3 4" xfId="29518"/>
    <cellStyle name="常规 56 3 4 2" xfId="29519"/>
    <cellStyle name="常规 56 3 4 3" xfId="29520"/>
    <cellStyle name="常规 56 3 5" xfId="29521"/>
    <cellStyle name="常规 56 3 5 2" xfId="29522"/>
    <cellStyle name="常规 56 3 6" xfId="29523"/>
    <cellStyle name="常规 56 4" xfId="29524"/>
    <cellStyle name="常规 61 4" xfId="29525"/>
    <cellStyle name="常规 6 3 5 5" xfId="29526"/>
    <cellStyle name="常规 56 4 2" xfId="29527"/>
    <cellStyle name="常规 61 4 2" xfId="29528"/>
    <cellStyle name="常规 6 3 5 5 2" xfId="29529"/>
    <cellStyle name="常规 56 4 2 2" xfId="29530"/>
    <cellStyle name="常规 61 4 2 2" xfId="29531"/>
    <cellStyle name="常规 6 3 5 5 2 2" xfId="29532"/>
    <cellStyle name="常规 56 4 3" xfId="29533"/>
    <cellStyle name="常规 61 4 3" xfId="29534"/>
    <cellStyle name="常规 6 3 5 5 3" xfId="29535"/>
    <cellStyle name="常规 56 4 3 2" xfId="29536"/>
    <cellStyle name="常规 56 4 4" xfId="29537"/>
    <cellStyle name="常规 56 4 4 2" xfId="29538"/>
    <cellStyle name="常规 56 4 5" xfId="29539"/>
    <cellStyle name="常规 56 4 5 2" xfId="29540"/>
    <cellStyle name="常规 56 4 6" xfId="29541"/>
    <cellStyle name="常规 56 5" xfId="29542"/>
    <cellStyle name="常规 61 5" xfId="29543"/>
    <cellStyle name="常规 6 3 5 6" xfId="29544"/>
    <cellStyle name="常规 56 5 2" xfId="29545"/>
    <cellStyle name="常规 61 5 2" xfId="29546"/>
    <cellStyle name="常规 6 3 5 6 2" xfId="29547"/>
    <cellStyle name="常规 6 3 5 6 3" xfId="29548"/>
    <cellStyle name="常规 56 5 3" xfId="29549"/>
    <cellStyle name="常规 56 6" xfId="29550"/>
    <cellStyle name="常规 61 6" xfId="29551"/>
    <cellStyle name="常规 6 3 5 7" xfId="29552"/>
    <cellStyle name="常规 6 3 5 7 2" xfId="29553"/>
    <cellStyle name="常规 56 6 2" xfId="29554"/>
    <cellStyle name="常规 56 6 2 2" xfId="29555"/>
    <cellStyle name="常规 56 6 3" xfId="29556"/>
    <cellStyle name="常规 6 3 5 8" xfId="29557"/>
    <cellStyle name="常规 56 7" xfId="29558"/>
    <cellStyle name="常规 56 7 2" xfId="29559"/>
    <cellStyle name="常规 56 7 2 2" xfId="29560"/>
    <cellStyle name="常规 56 7 3" xfId="29561"/>
    <cellStyle name="常规 56 8" xfId="29562"/>
    <cellStyle name="常规 56 8 2" xfId="29563"/>
    <cellStyle name="常规 56 9" xfId="29564"/>
    <cellStyle name="常规 57" xfId="29565"/>
    <cellStyle name="常规 62" xfId="29566"/>
    <cellStyle name="常规 57 2" xfId="29567"/>
    <cellStyle name="常规 62 2" xfId="29568"/>
    <cellStyle name="常规 6 3 6 3" xfId="29569"/>
    <cellStyle name="常规 57 2 2" xfId="29570"/>
    <cellStyle name="常规 62 2 2" xfId="29571"/>
    <cellStyle name="常规 6 3 6 3 2" xfId="29572"/>
    <cellStyle name="常规 57 2 2 2" xfId="29573"/>
    <cellStyle name="常规 62 2 2 2" xfId="29574"/>
    <cellStyle name="常规 6 3 6 3 2 2" xfId="29575"/>
    <cellStyle name="常规 57 2 2 2 2" xfId="29576"/>
    <cellStyle name="常规 57 2 2 2 3" xfId="29577"/>
    <cellStyle name="常规 6 10 2 2 2" xfId="29578"/>
    <cellStyle name="常规 57 2 2 3 2" xfId="29579"/>
    <cellStyle name="常规 6 10 2 2 2 2" xfId="29580"/>
    <cellStyle name="常规 57 2 2 3 2 2" xfId="29581"/>
    <cellStyle name="常规 6 10 2 2 3" xfId="29582"/>
    <cellStyle name="常规 57 2 2 3 3" xfId="29583"/>
    <cellStyle name="常规 6 10 2 3" xfId="29584"/>
    <cellStyle name="检查单元格 2 7 2" xfId="29585"/>
    <cellStyle name="常规 57 2 2 4" xfId="29586"/>
    <cellStyle name="常规 6 10 2 3 2" xfId="29587"/>
    <cellStyle name="检查单元格 2 7 2 2" xfId="29588"/>
    <cellStyle name="常规 57 2 2 4 2" xfId="29589"/>
    <cellStyle name="常规 6 10 2 3 2 2" xfId="29590"/>
    <cellStyle name="常规 57 2 2 4 2 2" xfId="29591"/>
    <cellStyle name="常规 6 10 2 3 3" xfId="29592"/>
    <cellStyle name="常规 57 2 2 4 3" xfId="29593"/>
    <cellStyle name="常规 6 10 2 4" xfId="29594"/>
    <cellStyle name="检查单元格 2 7 3" xfId="29595"/>
    <cellStyle name="常规 57 2 2 5" xfId="29596"/>
    <cellStyle name="常规 6 10 2 4 2" xfId="29597"/>
    <cellStyle name="常规 57 2 2 5 2" xfId="29598"/>
    <cellStyle name="常规 6 8 2 2 2 4 2" xfId="29599"/>
    <cellStyle name="常规 6 10 2 5" xfId="29600"/>
    <cellStyle name="常规 57 2 2 6" xfId="29601"/>
    <cellStyle name="常规 57 2 3" xfId="29602"/>
    <cellStyle name="常规 62 2 3" xfId="29603"/>
    <cellStyle name="常规 6 3 6 3 3" xfId="29604"/>
    <cellStyle name="常规 57 2 3 2" xfId="29605"/>
    <cellStyle name="常规 6 10 3 2" xfId="29606"/>
    <cellStyle name="常规 57 2 3 3" xfId="29607"/>
    <cellStyle name="常规 6 10 3 3" xfId="29608"/>
    <cellStyle name="检查单元格 2 8 2" xfId="29609"/>
    <cellStyle name="常规 57 2 3 4" xfId="29610"/>
    <cellStyle name="常规 6 10 3 3 2" xfId="29611"/>
    <cellStyle name="检查单元格 2 8 2 2" xfId="29612"/>
    <cellStyle name="常规 57 2 3 4 2" xfId="29613"/>
    <cellStyle name="常规 6 10 3 4" xfId="29614"/>
    <cellStyle name="检查单元格 2 8 3" xfId="29615"/>
    <cellStyle name="常规 57 2 3 5" xfId="29616"/>
    <cellStyle name="常规 57 2 5 2" xfId="29617"/>
    <cellStyle name="常规 57 2 5 2 2" xfId="29618"/>
    <cellStyle name="常规 6 10 5 2" xfId="29619"/>
    <cellStyle name="常规 57 2 5 3" xfId="29620"/>
    <cellStyle name="常规 57 2 6" xfId="29621"/>
    <cellStyle name="常规 57 2 6 2" xfId="29622"/>
    <cellStyle name="强调文字颜色 4 2 11 3" xfId="29623"/>
    <cellStyle name="常规 57 2 6 2 2" xfId="29624"/>
    <cellStyle name="常规 6 10 6 2" xfId="29625"/>
    <cellStyle name="常规 57 2 6 3" xfId="29626"/>
    <cellStyle name="常规 57 2 7" xfId="29627"/>
    <cellStyle name="常规 57 2 7 2" xfId="29628"/>
    <cellStyle name="常规 57 3" xfId="29629"/>
    <cellStyle name="常规 62 3" xfId="29630"/>
    <cellStyle name="常规 6 3 6 4" xfId="29631"/>
    <cellStyle name="常规 57 3 2" xfId="29632"/>
    <cellStyle name="常规 62 3 2" xfId="29633"/>
    <cellStyle name="常规 6 3 6 4 2" xfId="29634"/>
    <cellStyle name="常规 57 3 2 2" xfId="29635"/>
    <cellStyle name="常规 62 3 2 2" xfId="29636"/>
    <cellStyle name="常规 6 3 6 4 2 2" xfId="29637"/>
    <cellStyle name="常规 6 11 2 2" xfId="29638"/>
    <cellStyle name="常规 57 3 2 3" xfId="29639"/>
    <cellStyle name="常规 57 3 3" xfId="29640"/>
    <cellStyle name="常规 62 3 3" xfId="29641"/>
    <cellStyle name="常规 6 3 6 4 3" xfId="29642"/>
    <cellStyle name="常规 57 3 6" xfId="29643"/>
    <cellStyle name="常规 57 4 2" xfId="29644"/>
    <cellStyle name="常规 62 4 2" xfId="29645"/>
    <cellStyle name="常规 6 3 6 5 2" xfId="29646"/>
    <cellStyle name="常规 57 4 2 2" xfId="29647"/>
    <cellStyle name="常规 62 4 2 2" xfId="29648"/>
    <cellStyle name="常规 57 4 3" xfId="29649"/>
    <cellStyle name="常规 62 4 3" xfId="29650"/>
    <cellStyle name="常规 57 4 4 2 2" xfId="29651"/>
    <cellStyle name="常规 57 4 5 2" xfId="29652"/>
    <cellStyle name="常规 57 4 6" xfId="29653"/>
    <cellStyle name="常规 57 5" xfId="29654"/>
    <cellStyle name="常规 62 5" xfId="29655"/>
    <cellStyle name="常规 6 3 6 6" xfId="29656"/>
    <cellStyle name="常规 57 5 2" xfId="29657"/>
    <cellStyle name="常规 62 5 2" xfId="29658"/>
    <cellStyle name="常规 57 5 2 2" xfId="29659"/>
    <cellStyle name="常规 62 5 2 2" xfId="29660"/>
    <cellStyle name="常规 57 5 3" xfId="29661"/>
    <cellStyle name="常规 62 5 3" xfId="29662"/>
    <cellStyle name="常规 57 6" xfId="29663"/>
    <cellStyle name="常规 62 6" xfId="29664"/>
    <cellStyle name="常规 57 6 2" xfId="29665"/>
    <cellStyle name="常规 62 6 2" xfId="29666"/>
    <cellStyle name="常规 57 6 2 2" xfId="29667"/>
    <cellStyle name="常规 57 6 3" xfId="29668"/>
    <cellStyle name="常规 57 7" xfId="29669"/>
    <cellStyle name="常规 62 7" xfId="29670"/>
    <cellStyle name="常规 57 7 2" xfId="29671"/>
    <cellStyle name="常规 57 7 2 2" xfId="29672"/>
    <cellStyle name="常规 57 7 3" xfId="29673"/>
    <cellStyle name="常规 57 8" xfId="29674"/>
    <cellStyle name="常规 57 8 2" xfId="29675"/>
    <cellStyle name="常规 57 9" xfId="29676"/>
    <cellStyle name="常规 58" xfId="29677"/>
    <cellStyle name="常规 63" xfId="29678"/>
    <cellStyle name="常规 6 9 4 4 2" xfId="29679"/>
    <cellStyle name="常规 58 2" xfId="29680"/>
    <cellStyle name="常规 63 2" xfId="29681"/>
    <cellStyle name="常规 6 3 7 3" xfId="29682"/>
    <cellStyle name="常规 6 9 4 4 2 2" xfId="29683"/>
    <cellStyle name="常规 58 2 2" xfId="29684"/>
    <cellStyle name="常规 63 2 2" xfId="29685"/>
    <cellStyle name="常规 6 3 7 3 2" xfId="29686"/>
    <cellStyle name="常规 58 2 2 2" xfId="29687"/>
    <cellStyle name="常规 63 2 2 2" xfId="29688"/>
    <cellStyle name="常规 6 3 7 3 2 2" xfId="29689"/>
    <cellStyle name="常规 58 2 3 2" xfId="29690"/>
    <cellStyle name="常规 58 2 3 2 2 2" xfId="29691"/>
    <cellStyle name="常规 58 2 4" xfId="29692"/>
    <cellStyle name="常规 58 2 4 2" xfId="29693"/>
    <cellStyle name="常规 58 2 5" xfId="29694"/>
    <cellStyle name="常规 58 2 5 2" xfId="29695"/>
    <cellStyle name="常规 58 2 6" xfId="29696"/>
    <cellStyle name="常规 58 2 6 2" xfId="29697"/>
    <cellStyle name="常规 58 2 7" xfId="29698"/>
    <cellStyle name="常规 58 2 7 2" xfId="29699"/>
    <cellStyle name="常规 58 3" xfId="29700"/>
    <cellStyle name="常规 63 3" xfId="29701"/>
    <cellStyle name="常规 6 3 7 4" xfId="29702"/>
    <cellStyle name="常规 58 3 2" xfId="29703"/>
    <cellStyle name="常规 63 3 2" xfId="29704"/>
    <cellStyle name="常规 6 3 7 4 2" xfId="29705"/>
    <cellStyle name="常规 58 3 2 2" xfId="29706"/>
    <cellStyle name="常规 63 3 2 2" xfId="29707"/>
    <cellStyle name="常规 6 3 7 4 2 2" xfId="29708"/>
    <cellStyle name="常规 58 3 3" xfId="29709"/>
    <cellStyle name="常规 63 3 3" xfId="29710"/>
    <cellStyle name="常规 6 3 7 4 3" xfId="29711"/>
    <cellStyle name="常规 58 3 4" xfId="29712"/>
    <cellStyle name="常规 58 3 5" xfId="29713"/>
    <cellStyle name="常规 58 3 6" xfId="29714"/>
    <cellStyle name="常规 58 4 2" xfId="29715"/>
    <cellStyle name="常规 63 4 2" xfId="29716"/>
    <cellStyle name="常规 6 3 7 5 2" xfId="29717"/>
    <cellStyle name="常规 58 4 3" xfId="29718"/>
    <cellStyle name="常规 63 4 3" xfId="29719"/>
    <cellStyle name="常规 58 4 4" xfId="29720"/>
    <cellStyle name="常规 58 4 5" xfId="29721"/>
    <cellStyle name="常规 58 4 5 2" xfId="29722"/>
    <cellStyle name="常规 58 4 6" xfId="29723"/>
    <cellStyle name="常规 58 5" xfId="29724"/>
    <cellStyle name="常规 63 5" xfId="29725"/>
    <cellStyle name="常规 6 3 7 6" xfId="29726"/>
    <cellStyle name="常规 58 5 2 2" xfId="29727"/>
    <cellStyle name="常规 58 5 3" xfId="29728"/>
    <cellStyle name="常规 58 6" xfId="29729"/>
    <cellStyle name="常规 63 6" xfId="29730"/>
    <cellStyle name="常规 58 6 2 2" xfId="29731"/>
    <cellStyle name="常规 58 6 3" xfId="29732"/>
    <cellStyle name="常规 58 7" xfId="29733"/>
    <cellStyle name="常规 58 7 2 2" xfId="29734"/>
    <cellStyle name="常规 58 7 3" xfId="29735"/>
    <cellStyle name="常规 58 8" xfId="29736"/>
    <cellStyle name="常规 58 8 2" xfId="29737"/>
    <cellStyle name="常规 58 9" xfId="29738"/>
    <cellStyle name="常规 59 2 2" xfId="29739"/>
    <cellStyle name="常规 64 2 2" xfId="29740"/>
    <cellStyle name="常规 6 6 2 2 2 4" xfId="29741"/>
    <cellStyle name="常规 59 2 3" xfId="29742"/>
    <cellStyle name="常规 64 2 3" xfId="29743"/>
    <cellStyle name="常规 6 6 2 2 2 5" xfId="29744"/>
    <cellStyle name="常规 6 5 2 4 3 5" xfId="29745"/>
    <cellStyle name="常规 6 6 2 2 2 5 2" xfId="29746"/>
    <cellStyle name="常规 59 2 3 2" xfId="29747"/>
    <cellStyle name="常规 59 2 3 2 2 2" xfId="29748"/>
    <cellStyle name="常规 59 2 3 2 3" xfId="29749"/>
    <cellStyle name="常规 6 6 2 2 2 6" xfId="29750"/>
    <cellStyle name="常规 59 2 4" xfId="29751"/>
    <cellStyle name="常规 6 6 2 2 2 6 2" xfId="29752"/>
    <cellStyle name="常规 59 2 4 2" xfId="29753"/>
    <cellStyle name="常规 6 6 2 2 2 7" xfId="29754"/>
    <cellStyle name="常规 59 2 5" xfId="29755"/>
    <cellStyle name="常规 6 6 2 2 2 7 2" xfId="29756"/>
    <cellStyle name="常规 59 2 5 2" xfId="29757"/>
    <cellStyle name="常规 6 6 2 2 2 8" xfId="29758"/>
    <cellStyle name="常规 59 2 6" xfId="29759"/>
    <cellStyle name="常规 6 6 2 2 2 8 2" xfId="29760"/>
    <cellStyle name="常规 59 2 6 2" xfId="29761"/>
    <cellStyle name="常规 6 6 2 2 2 9" xfId="29762"/>
    <cellStyle name="常规 59 2 7" xfId="29763"/>
    <cellStyle name="常规 59 2 7 2" xfId="29764"/>
    <cellStyle name="常规 59 2 8" xfId="29765"/>
    <cellStyle name="常规 59 3 2" xfId="29766"/>
    <cellStyle name="常规 64 3 2" xfId="29767"/>
    <cellStyle name="常规 6 6 2 2 3 4" xfId="29768"/>
    <cellStyle name="常规 6 6 2 2 3 4 2" xfId="29769"/>
    <cellStyle name="常规 59 3 2 2" xfId="29770"/>
    <cellStyle name="常规 6 6 2 2 3 5" xfId="29771"/>
    <cellStyle name="常规 59 3 3" xfId="29772"/>
    <cellStyle name="常规 6 6 2 2 3 6" xfId="29773"/>
    <cellStyle name="常规 59 3 4" xfId="29774"/>
    <cellStyle name="常规 6 6 2 2 3 7" xfId="29775"/>
    <cellStyle name="常规 59 3 5" xfId="29776"/>
    <cellStyle name="常规 6 6 2 2 3 7 2" xfId="29777"/>
    <cellStyle name="常规 59 3 5 2" xfId="29778"/>
    <cellStyle name="常规 6 6 2 2 3 8" xfId="29779"/>
    <cellStyle name="常规 59 3 6" xfId="29780"/>
    <cellStyle name="常规 59 4" xfId="29781"/>
    <cellStyle name="常规 64 4" xfId="29782"/>
    <cellStyle name="常规 6 6 2 2 4 4" xfId="29783"/>
    <cellStyle name="常规 59 4 2" xfId="29784"/>
    <cellStyle name="常规 6 6 2 2 4 4 2" xfId="29785"/>
    <cellStyle name="常规 59 4 2 2" xfId="29786"/>
    <cellStyle name="常规 6 6 2 2 4 5" xfId="29787"/>
    <cellStyle name="常规 59 4 3" xfId="29788"/>
    <cellStyle name="常规 6 6 2 2 4 5 2" xfId="29789"/>
    <cellStyle name="常规 59 4 3 2" xfId="29790"/>
    <cellStyle name="常规 6 6 2 2 4 6" xfId="29791"/>
    <cellStyle name="常规 59 4 4" xfId="29792"/>
    <cellStyle name="常规 59 4 4 2" xfId="29793"/>
    <cellStyle name="常规 59 4 5" xfId="29794"/>
    <cellStyle name="常规 59 4 5 2" xfId="29795"/>
    <cellStyle name="常规 59 4 6" xfId="29796"/>
    <cellStyle name="常规 59 5" xfId="29797"/>
    <cellStyle name="常规 6 6 2 2 5 4 2" xfId="29798"/>
    <cellStyle name="常规 59 5 2 2" xfId="29799"/>
    <cellStyle name="常规 6 6 2 2 5 5" xfId="29800"/>
    <cellStyle name="常规 59 5 3" xfId="29801"/>
    <cellStyle name="常规 59 6" xfId="29802"/>
    <cellStyle name="常规 59 6 2 2" xfId="29803"/>
    <cellStyle name="常规 59 6 3" xfId="29804"/>
    <cellStyle name="常规 59 7" xfId="29805"/>
    <cellStyle name="常规 59 7 2 2" xfId="29806"/>
    <cellStyle name="常规 59 7 3" xfId="29807"/>
    <cellStyle name="常规 59 8" xfId="29808"/>
    <cellStyle name="常规 59 8 2" xfId="29809"/>
    <cellStyle name="常规 59 9" xfId="29810"/>
    <cellStyle name="常规 6 10 2 2 2 2 2" xfId="29811"/>
    <cellStyle name="常规 6 10 2 2 2 2 2 2" xfId="29812"/>
    <cellStyle name="常规 6 10 2 2 2 3" xfId="29813"/>
    <cellStyle name="常规 6 10 2 2 2 3 2" xfId="29814"/>
    <cellStyle name="常规 6 10 2 2 2 3 2 2" xfId="29815"/>
    <cellStyle name="常规 6 10 2 2 2 3 3" xfId="29816"/>
    <cellStyle name="常规 6 10 2 2 2 4 2 2" xfId="29817"/>
    <cellStyle name="常规 6 10 2 2 2 4 3" xfId="29818"/>
    <cellStyle name="常规 6 10 2 2 2 5 2" xfId="29819"/>
    <cellStyle name="常规 6 10 2 2 2 6" xfId="29820"/>
    <cellStyle name="常规 6 10 2 2 3 2 2 2" xfId="29821"/>
    <cellStyle name="常规 6 10 2 2 3 3 3" xfId="29822"/>
    <cellStyle name="常规 6 10 2 2 4" xfId="29823"/>
    <cellStyle name="常规 6 10 2 2 4 2" xfId="29824"/>
    <cellStyle name="常规 6 10 2 2 4 2 2" xfId="29825"/>
    <cellStyle name="常规 6 10 2 2 4 3" xfId="29826"/>
    <cellStyle name="常规 6 10 2 2 5 2 2" xfId="29827"/>
    <cellStyle name="常规 6 10 2 2 5 3" xfId="29828"/>
    <cellStyle name="常规 6 10 2 2 6 2 2" xfId="29829"/>
    <cellStyle name="常规 6 10 2 2 6 3" xfId="29830"/>
    <cellStyle name="常规 6 10 2 3 2 2 2" xfId="29831"/>
    <cellStyle name="常规 6 10 2 3 2 3" xfId="29832"/>
    <cellStyle name="常规 6 10 2 3 3 2 2" xfId="29833"/>
    <cellStyle name="常规 6 10 2 3 3 3" xfId="29834"/>
    <cellStyle name="常规 6 10 2 3 4" xfId="29835"/>
    <cellStyle name="常规 6 10 2 3 4 2 2" xfId="29836"/>
    <cellStyle name="常规 6 10 2 3 4 3" xfId="29837"/>
    <cellStyle name="解释性文本 2 2 4 4 2" xfId="29838"/>
    <cellStyle name="常规 6 10 2 3 5" xfId="29839"/>
    <cellStyle name="解释性文本 2 2 4 4 2 2" xfId="29840"/>
    <cellStyle name="常规 6 10 2 3 5 2" xfId="29841"/>
    <cellStyle name="解释性文本 2 2 4 4 3" xfId="29842"/>
    <cellStyle name="常规 6 10 2 3 6" xfId="29843"/>
    <cellStyle name="常规 7 2 2 2 2 6" xfId="29844"/>
    <cellStyle name="常规 6 10 2 4 2 2" xfId="29845"/>
    <cellStyle name="常规 7 2 2 2 2 6 2" xfId="29846"/>
    <cellStyle name="常规 6 10 2 4 2 2 2" xfId="29847"/>
    <cellStyle name="常规 7 2 2 2 2 7" xfId="29848"/>
    <cellStyle name="常规 6 10 2 4 2 3" xfId="29849"/>
    <cellStyle name="常规 6 10 2 4 3" xfId="29850"/>
    <cellStyle name="常规 7 2 2 2 3 6" xfId="29851"/>
    <cellStyle name="常规 6 10 2 4 3 2" xfId="29852"/>
    <cellStyle name="常规 6 10 2 4 3 2 2" xfId="29853"/>
    <cellStyle name="常规 6 10 2 4 3 3" xfId="29854"/>
    <cellStyle name="常规 7 2 2 2 4 6" xfId="29855"/>
    <cellStyle name="常规 6 10 2 4 4 2" xfId="29856"/>
    <cellStyle name="常规 6 10 2 4 4 3" xfId="29857"/>
    <cellStyle name="解释性文本 2 2 4 5 2" xfId="29858"/>
    <cellStyle name="常规 6 10 2 4 5" xfId="29859"/>
    <cellStyle name="常规 6 10 2 4 5 2" xfId="29860"/>
    <cellStyle name="常规 6 10 2 4 6" xfId="29861"/>
    <cellStyle name="常规 6 8 2 2 2 4 2 2" xfId="29862"/>
    <cellStyle name="常规 6 10 2 5 2" xfId="29863"/>
    <cellStyle name="常规 7 2 2 3 2 6" xfId="29864"/>
    <cellStyle name="常规 6 10 2 5 2 2" xfId="29865"/>
    <cellStyle name="常规 6 10 2 5 3" xfId="29866"/>
    <cellStyle name="常规 6 10 2 6 2" xfId="29867"/>
    <cellStyle name="常规 7 2 2 4 2 6" xfId="29868"/>
    <cellStyle name="常规 6 10 2 6 2 2" xfId="29869"/>
    <cellStyle name="常规 6 10 2 6 3" xfId="29870"/>
    <cellStyle name="常规 6 10 2 7 2 2" xfId="29871"/>
    <cellStyle name="常规 6 10 3 2 2 3 2" xfId="29872"/>
    <cellStyle name="常规 7 2 3 4 2 4 3" xfId="29873"/>
    <cellStyle name="常规 6 10 3 2 2 3 2 2" xfId="29874"/>
    <cellStyle name="常规 6 10 3 2 2 3 3" xfId="29875"/>
    <cellStyle name="常规 6 10 3 2 2 4 2" xfId="29876"/>
    <cellStyle name="常规 7 2 3 4 3 4 3" xfId="29877"/>
    <cellStyle name="常规 6 10 3 2 2 4 2 2" xfId="29878"/>
    <cellStyle name="常规 6 10 3 2 2 4 3" xfId="29879"/>
    <cellStyle name="常规 6 10 3 2 2 5" xfId="29880"/>
    <cellStyle name="常规 6 10 3 2 2 5 2" xfId="29881"/>
    <cellStyle name="常规 6 10 3 2 2 6" xfId="29882"/>
    <cellStyle name="常规 6 10 3 2 3 2 3" xfId="29883"/>
    <cellStyle name="常规 6 10 3 2 3 3 2" xfId="29884"/>
    <cellStyle name="常规 7 2 3 5 2 4 3" xfId="29885"/>
    <cellStyle name="常规 6 10 3 2 3 3 2 2" xfId="29886"/>
    <cellStyle name="常规 6 10 3 2 3 3 3" xfId="29887"/>
    <cellStyle name="常规 6 10 3 2 3 4" xfId="29888"/>
    <cellStyle name="常规 6 10 3 2 3 4 2" xfId="29889"/>
    <cellStyle name="常规 6 10 3 2 3 5" xfId="29890"/>
    <cellStyle name="常规 6 10 3 2 4 2 2" xfId="29891"/>
    <cellStyle name="常规 6 10 3 2 4 3" xfId="29892"/>
    <cellStyle name="强调文字颜色 2 2 2" xfId="29893"/>
    <cellStyle name="常规 6 10 3 2 5 2" xfId="29894"/>
    <cellStyle name="强调文字颜色 2 2 3" xfId="29895"/>
    <cellStyle name="常规 6 10 3 2 5 3" xfId="29896"/>
    <cellStyle name="强调文字颜色 2 3 2" xfId="29897"/>
    <cellStyle name="常规 6 10 3 2 6 2" xfId="29898"/>
    <cellStyle name="常规 6 10 3 2 6 2 2" xfId="29899"/>
    <cellStyle name="常规 6 10 3 2 6 3" xfId="29900"/>
    <cellStyle name="常规 6 10 3 2 7" xfId="29901"/>
    <cellStyle name="常规 6 10 3 2 7 2" xfId="29902"/>
    <cellStyle name="常规 6 10 3 2 8" xfId="29903"/>
    <cellStyle name="常规 6 10 3 3 2 2" xfId="29904"/>
    <cellStyle name="常规 6 10 3 3 2 2 2" xfId="29905"/>
    <cellStyle name="常规 6 10 3 3 2 3" xfId="29906"/>
    <cellStyle name="常规 6 10 3 3 3" xfId="29907"/>
    <cellStyle name="常规 6 10 3 3 3 2" xfId="29908"/>
    <cellStyle name="常规 6 10 3 3 3 2 2" xfId="29909"/>
    <cellStyle name="常规 6 10 3 3 3 3" xfId="29910"/>
    <cellStyle name="常规 6 10 3 3 4 2" xfId="29911"/>
    <cellStyle name="常规 6 10 3 3 4 2 2" xfId="29912"/>
    <cellStyle name="常规 6 10 3 3 4 3" xfId="29913"/>
    <cellStyle name="强调文字颜色 3 2" xfId="29914"/>
    <cellStyle name="常规 6 10 3 3 5" xfId="29915"/>
    <cellStyle name="强调文字颜色 3 2 2" xfId="29916"/>
    <cellStyle name="常规 6 10 3 3 5 2" xfId="29917"/>
    <cellStyle name="强调文字颜色 3 3" xfId="29918"/>
    <cellStyle name="常规 6 10 3 3 6" xfId="29919"/>
    <cellStyle name="常规 6 10 3 4 2" xfId="29920"/>
    <cellStyle name="常规 7 2 3 2 2 6" xfId="29921"/>
    <cellStyle name="常规 6 10 3 4 2 2" xfId="29922"/>
    <cellStyle name="常规 7 2 3 2 2 6 2" xfId="29923"/>
    <cellStyle name="常规 6 10 3 4 2 2 2" xfId="29924"/>
    <cellStyle name="常规 7 2 3 2 2 7" xfId="29925"/>
    <cellStyle name="常规 6 10 3 4 2 3" xfId="29926"/>
    <cellStyle name="常规 6 10 3 4 3" xfId="29927"/>
    <cellStyle name="常规 7 2 3 2 3 6" xfId="29928"/>
    <cellStyle name="常规 6 10 3 4 3 2" xfId="29929"/>
    <cellStyle name="常规 6 10 3 4 3 2 2" xfId="29930"/>
    <cellStyle name="常规 6 10 3 4 3 3" xfId="29931"/>
    <cellStyle name="常规 7 2 3 2 4 6" xfId="29932"/>
    <cellStyle name="常规 6 10 3 4 4 2" xfId="29933"/>
    <cellStyle name="常规 6 10 3 4 4 3" xfId="29934"/>
    <cellStyle name="强调文字颜色 4 2" xfId="29935"/>
    <cellStyle name="常规 6 10 3 4 5" xfId="29936"/>
    <cellStyle name="强调文字颜色 4 2 2" xfId="29937"/>
    <cellStyle name="常规 6 10 3 4 5 2" xfId="29938"/>
    <cellStyle name="强调文字颜色 4 3" xfId="29939"/>
    <cellStyle name="常规 6 10 3 4 6" xfId="29940"/>
    <cellStyle name="常规 6 8 2 2 2 5 2" xfId="29941"/>
    <cellStyle name="常规 6 10 3 5" xfId="29942"/>
    <cellStyle name="常规 6 10 3 5 2" xfId="29943"/>
    <cellStyle name="常规 7 2 3 3 2 6" xfId="29944"/>
    <cellStyle name="常规 6 10 3 5 2 2" xfId="29945"/>
    <cellStyle name="常规 6 10 3 5 3" xfId="29946"/>
    <cellStyle name="常规 6 10 3 6 2" xfId="29947"/>
    <cellStyle name="常规 7 2 3 4 2 6" xfId="29948"/>
    <cellStyle name="常规 6 10 3 6 2 2" xfId="29949"/>
    <cellStyle name="常规 6 10 3 6 3" xfId="29950"/>
    <cellStyle name="常规 7 2 3 5 2 6" xfId="29951"/>
    <cellStyle name="常规 6 10 3 7 2 2" xfId="29952"/>
    <cellStyle name="常规 6 2 4 2 3 3 2 2" xfId="29953"/>
    <cellStyle name="常规 6 10 3 7 3" xfId="29954"/>
    <cellStyle name="常规 6 10 3 8 2" xfId="29955"/>
    <cellStyle name="常规 6 10 3 9" xfId="29956"/>
    <cellStyle name="常规 6 10 4" xfId="29957"/>
    <cellStyle name="常规 6 10 4 2 4 2 2" xfId="29958"/>
    <cellStyle name="常规 6 10 4 2 4 3" xfId="29959"/>
    <cellStyle name="常规 6 10 4 2 5 2" xfId="29960"/>
    <cellStyle name="常规 6 10 4 2 6" xfId="29961"/>
    <cellStyle name="常规 6 10 4 3" xfId="29962"/>
    <cellStyle name="常规 6 10 4 3 2" xfId="29963"/>
    <cellStyle name="常规 6 10 4 3 2 2" xfId="29964"/>
    <cellStyle name="常规 6 10 4 3 2 2 2" xfId="29965"/>
    <cellStyle name="常规 6 10 4 3 2 3" xfId="29966"/>
    <cellStyle name="常规 6 10 4 3 3" xfId="29967"/>
    <cellStyle name="常规 6 10 4 3 4" xfId="29968"/>
    <cellStyle name="常规 6 10 4 3 5" xfId="29969"/>
    <cellStyle name="常规 7 2 4 2 2 6" xfId="29970"/>
    <cellStyle name="常规 6 10 4 4 2 2" xfId="29971"/>
    <cellStyle name="常规 6 10 4 4 3" xfId="29972"/>
    <cellStyle name="常规 6 10 4 5 2" xfId="29973"/>
    <cellStyle name="常规 7 2 4 3 2 6" xfId="29974"/>
    <cellStyle name="常规 6 10 4 5 2 2" xfId="29975"/>
    <cellStyle name="常规 6 10 4 5 3" xfId="29976"/>
    <cellStyle name="常规 6 10 4 6 2" xfId="29977"/>
    <cellStyle name="常规 7 2 4 4 2 6" xfId="29978"/>
    <cellStyle name="常规 6 10 4 6 2 2" xfId="29979"/>
    <cellStyle name="常规 6 10 4 6 3" xfId="29980"/>
    <cellStyle name="常规 7 2 4 2 2 2 2 3" xfId="29981"/>
    <cellStyle name="常规 6 10 4 7 2" xfId="29982"/>
    <cellStyle name="常规 6 10 4 8" xfId="29983"/>
    <cellStyle name="常规 6 10 5" xfId="29984"/>
    <cellStyle name="常规 6 10 5 2 2" xfId="29985"/>
    <cellStyle name="常规 6 10 5 2 3" xfId="29986"/>
    <cellStyle name="常规 6 10 5 3" xfId="29987"/>
    <cellStyle name="常规 6 10 5 4 3" xfId="29988"/>
    <cellStyle name="常规 6 10 5 5 2" xfId="29989"/>
    <cellStyle name="常规 6 10 6" xfId="29990"/>
    <cellStyle name="常规 6 10 6 2 2" xfId="29991"/>
    <cellStyle name="常规 6 10 6 2 3" xfId="29992"/>
    <cellStyle name="常规 6 10 6 3" xfId="29993"/>
    <cellStyle name="常规 6 10 6 3 2" xfId="29994"/>
    <cellStyle name="常规 6 10 6 3 2 2" xfId="29995"/>
    <cellStyle name="常规 6 10 6 3 3" xfId="29996"/>
    <cellStyle name="常规 6 10 6 4 2 2" xfId="29997"/>
    <cellStyle name="常规 6 10 6 4 3" xfId="29998"/>
    <cellStyle name="常规 6 10 6 5 2" xfId="29999"/>
    <cellStyle name="常规 6 10 7" xfId="30000"/>
    <cellStyle name="常规 6 10 7 2" xfId="30001"/>
    <cellStyle name="常规 6 10 7 3" xfId="30002"/>
    <cellStyle name="常规 6 10 8" xfId="30003"/>
    <cellStyle name="常规 6 10 8 2" xfId="30004"/>
    <cellStyle name="常规 6 10 8 3" xfId="30005"/>
    <cellStyle name="常规 6 11 2 3" xfId="30006"/>
    <cellStyle name="常规 6 14 4 2 2" xfId="30007"/>
    <cellStyle name="常规 6 11 2 3 2 2 2" xfId="30008"/>
    <cellStyle name="常规 6 11 2 3 3 2 2" xfId="30009"/>
    <cellStyle name="常规 6 11 2 4" xfId="30010"/>
    <cellStyle name="常规 9 3 4 2 2" xfId="30011"/>
    <cellStyle name="常规 6 15 4" xfId="30012"/>
    <cellStyle name="常规 6 11 2 4 2" xfId="30013"/>
    <cellStyle name="常规 9 3 4 2 3" xfId="30014"/>
    <cellStyle name="常规 6 15 5" xfId="30015"/>
    <cellStyle name="常规 6 11 2 4 3" xfId="30016"/>
    <cellStyle name="常规 6 8 2 2 3 4 2" xfId="30017"/>
    <cellStyle name="常规 6 11 2 5" xfId="30018"/>
    <cellStyle name="常规 9 3 4 3 2" xfId="30019"/>
    <cellStyle name="常规 6 16 4" xfId="30020"/>
    <cellStyle name="常规 6 11 2 5 2" xfId="30021"/>
    <cellStyle name="常规 9 3 4 3 2 2" xfId="30022"/>
    <cellStyle name="常规 6 16 4 2" xfId="30023"/>
    <cellStyle name="常规 6 11 2 5 2 2" xfId="30024"/>
    <cellStyle name="常规 9 3 4 3 3" xfId="30025"/>
    <cellStyle name="常规 6 16 5" xfId="30026"/>
    <cellStyle name="常规 6 11 2 5 3" xfId="30027"/>
    <cellStyle name="常规 6 11 2 6 2" xfId="30028"/>
    <cellStyle name="常规 6 11 2 6 2 2" xfId="30029"/>
    <cellStyle name="常规 6 11 2 6 3" xfId="30030"/>
    <cellStyle name="常规 6 6 2 5 6" xfId="30031"/>
    <cellStyle name="常规 6 11 2 7 2 2" xfId="30032"/>
    <cellStyle name="常规 6 11 2 7 3" xfId="30033"/>
    <cellStyle name="常规 6 2 2 2 2 2 3 5" xfId="30034"/>
    <cellStyle name="常规 6 11 2 8 2" xfId="30035"/>
    <cellStyle name="常规 6 11 3" xfId="30036"/>
    <cellStyle name="常规 6 11 3 3 2 2" xfId="30037"/>
    <cellStyle name="常规 6 11 3 3 3" xfId="30038"/>
    <cellStyle name="常规 6 11 3 4 2 2" xfId="30039"/>
    <cellStyle name="常规 6 11 3 4 3" xfId="30040"/>
    <cellStyle name="常规 6 11 3 5 2" xfId="30041"/>
    <cellStyle name="常规 6 11 4" xfId="30042"/>
    <cellStyle name="常规 6 11 4 2 2 2" xfId="30043"/>
    <cellStyle name="常规 6 11 4 2 3" xfId="30044"/>
    <cellStyle name="常规 6 11 4 3" xfId="30045"/>
    <cellStyle name="常规 6 11 4 3 2" xfId="30046"/>
    <cellStyle name="常规 6 11 4 3 2 2" xfId="30047"/>
    <cellStyle name="常规 6 11 4 3 3" xfId="30048"/>
    <cellStyle name="常规 6 11 4 4 2" xfId="30049"/>
    <cellStyle name="常规 6 11 4 4 2 2" xfId="30050"/>
    <cellStyle name="常规 6 11 4 4 3" xfId="30051"/>
    <cellStyle name="常规 6 11 4 5" xfId="30052"/>
    <cellStyle name="常规 6 11 4 5 2" xfId="30053"/>
    <cellStyle name="常规 6 11 5" xfId="30054"/>
    <cellStyle name="常规 6 11 5 2 2" xfId="30055"/>
    <cellStyle name="常规 6 11 5 3" xfId="30056"/>
    <cellStyle name="常规 6 11 6 2 2" xfId="30057"/>
    <cellStyle name="常规 6 11 6 3" xfId="30058"/>
    <cellStyle name="常规 6 11 7 2" xfId="30059"/>
    <cellStyle name="常规 6 11 7 3" xfId="30060"/>
    <cellStyle name="常规 6 11 8" xfId="30061"/>
    <cellStyle name="常规 6 11 8 2" xfId="30062"/>
    <cellStyle name="常规 6 11 8 3" xfId="30063"/>
    <cellStyle name="常规 7 2 5 2 2 4 2" xfId="30064"/>
    <cellStyle name="常规 6 12 10 2" xfId="30065"/>
    <cellStyle name="常规 6 12 2 3 2 3" xfId="30066"/>
    <cellStyle name="常规 6 12 2 3 3 2 2" xfId="30067"/>
    <cellStyle name="常规 6 12 2 3 3 3" xfId="30068"/>
    <cellStyle name="常规 6 12 2 4 2" xfId="30069"/>
    <cellStyle name="常规 6 12 2 4 2 2" xfId="30070"/>
    <cellStyle name="常规 6 12 2 4 3" xfId="30071"/>
    <cellStyle name="常规 6 12 3 2 3" xfId="30072"/>
    <cellStyle name="常规 6 12 3 2 3 3" xfId="30073"/>
    <cellStyle name="常规 6 12 3 2 4 2" xfId="30074"/>
    <cellStyle name="常规 6 12 3 2 4 3" xfId="30075"/>
    <cellStyle name="常规 6 4 2 3 6 2" xfId="30076"/>
    <cellStyle name="常规 6 12 3 2 5" xfId="30077"/>
    <cellStyle name="常规 6 4 2 3 6 3" xfId="30078"/>
    <cellStyle name="常规 6 12 3 2 6" xfId="30079"/>
    <cellStyle name="常规 6 12 3 3 3 2 2" xfId="30080"/>
    <cellStyle name="常规 6 12 3 3 3 3" xfId="30081"/>
    <cellStyle name="常规 6 12 3 3 4" xfId="30082"/>
    <cellStyle name="常规 6 4 2 3 7 2" xfId="30083"/>
    <cellStyle name="常规 6 12 3 3 5" xfId="30084"/>
    <cellStyle name="常规 6 12 4 2 2 2" xfId="30085"/>
    <cellStyle name="常规 6 12 4 2 3" xfId="30086"/>
    <cellStyle name="常规 6 12 5 2 2" xfId="30087"/>
    <cellStyle name="常规 6 12 5 2 2 2" xfId="30088"/>
    <cellStyle name="常规 6 12 5 2 3" xfId="30089"/>
    <cellStyle name="常规 6 12 5 3 2 2" xfId="30090"/>
    <cellStyle name="常规 6 12 5 3 3" xfId="30091"/>
    <cellStyle name="常规 6 12 5 4 2" xfId="30092"/>
    <cellStyle name="常规 6 12 5 4 2 2" xfId="30093"/>
    <cellStyle name="常规 6 12 5 4 3" xfId="30094"/>
    <cellStyle name="常规 6 12 6 2 2" xfId="30095"/>
    <cellStyle name="常规 6 3 2 2 2 8" xfId="30096"/>
    <cellStyle name="常规 6 12 7 2" xfId="30097"/>
    <cellStyle name="常规 6 12 8 2" xfId="30098"/>
    <cellStyle name="常规 6 13 2 2 3" xfId="30099"/>
    <cellStyle name="常规 6 13 2 3 2" xfId="30100"/>
    <cellStyle name="常规 6 13 2 3 2 2" xfId="30101"/>
    <cellStyle name="常规 6 13 2 3 3" xfId="30102"/>
    <cellStyle name="常规 6 13 2 4 2" xfId="30103"/>
    <cellStyle name="常规 6 13 3 3 2 2" xfId="30104"/>
    <cellStyle name="常规 6 13 3 3 3" xfId="30105"/>
    <cellStyle name="常规 6 13 3 4 2" xfId="30106"/>
    <cellStyle name="常规 6 13 6 2 2" xfId="30107"/>
    <cellStyle name="常规 6 3 3 2 2 8" xfId="30108"/>
    <cellStyle name="常规 6 14" xfId="30109"/>
    <cellStyle name="常规 6 15 2 2" xfId="30110"/>
    <cellStyle name="常规 6 15 2 2 2" xfId="30111"/>
    <cellStyle name="常规 6 15 2 3" xfId="30112"/>
    <cellStyle name="常规 6 15 3" xfId="30113"/>
    <cellStyle name="常规 6 15 3 2" xfId="30114"/>
    <cellStyle name="常规 6 15 3 2 2" xfId="30115"/>
    <cellStyle name="常规 9 3 4 2 2 2 2" xfId="30116"/>
    <cellStyle name="常规 6 15 4 2 2" xfId="30117"/>
    <cellStyle name="常规 9 3 4 2 2 3" xfId="30118"/>
    <cellStyle name="常规 6 15 4 3" xfId="30119"/>
    <cellStyle name="常规 9 3 4 2 3 2 2" xfId="30120"/>
    <cellStyle name="常规 6 15 5 2 2" xfId="30121"/>
    <cellStyle name="常规 9 3 4 2 3 3" xfId="30122"/>
    <cellStyle name="常规 6 15 5 3" xfId="30123"/>
    <cellStyle name="常规 9 3 4 2 4 3" xfId="30124"/>
    <cellStyle name="常规 6 15 6 3" xfId="30125"/>
    <cellStyle name="常规 9 3 4 2 5" xfId="30126"/>
    <cellStyle name="常规 6 15 7" xfId="30127"/>
    <cellStyle name="常规 9 3 4 2 5 2" xfId="30128"/>
    <cellStyle name="常规 6 15 7 2" xfId="30129"/>
    <cellStyle name="常规 9 3 4 2 6" xfId="30130"/>
    <cellStyle name="常规 6 15 8" xfId="30131"/>
    <cellStyle name="常规 6 16 2" xfId="30132"/>
    <cellStyle name="常规 6 7" xfId="30133"/>
    <cellStyle name="常规 6 16 2 2" xfId="30134"/>
    <cellStyle name="常规 6 7 2" xfId="30135"/>
    <cellStyle name="常规 6 16 2 2 2" xfId="30136"/>
    <cellStyle name="常规 6 8" xfId="30137"/>
    <cellStyle name="常规 6 16 2 3" xfId="30138"/>
    <cellStyle name="常规 6 16 3" xfId="30139"/>
    <cellStyle name="常规 6 16 3 2" xfId="30140"/>
    <cellStyle name="常规 6 16 3 2 2" xfId="30141"/>
    <cellStyle name="常规 6 4 2 3 4 3 2 2" xfId="30142"/>
    <cellStyle name="常规 6 17" xfId="30143"/>
    <cellStyle name="常规 6 17 2" xfId="30144"/>
    <cellStyle name="常规 6 17 2 2" xfId="30145"/>
    <cellStyle name="常规 6 17 3" xfId="30146"/>
    <cellStyle name="常规 6 6 2 3 6" xfId="30147"/>
    <cellStyle name="常规 6 2 2 2 2 2 2 3 2" xfId="30148"/>
    <cellStyle name="常规 6 18 2 2" xfId="30149"/>
    <cellStyle name="常规 6 2" xfId="30150"/>
    <cellStyle name="常规 6 2 11 2 2" xfId="30151"/>
    <cellStyle name="常规 6 2 12 2" xfId="30152"/>
    <cellStyle name="常规 6 2 12 2 2" xfId="30153"/>
    <cellStyle name="常规 6 2 13" xfId="30154"/>
    <cellStyle name="常规 6 2 13 2" xfId="30155"/>
    <cellStyle name="常规 6 4 3 4 6 2" xfId="30156"/>
    <cellStyle name="常规 6 2 14" xfId="30157"/>
    <cellStyle name="常规 6 2 2" xfId="30158"/>
    <cellStyle name="常规 6 2 2 2 10 2" xfId="30159"/>
    <cellStyle name="常规 6 2 2 2 2" xfId="30160"/>
    <cellStyle name="常规 6 2 2 2 2 10" xfId="30161"/>
    <cellStyle name="常规 6 6 2 3 7" xfId="30162"/>
    <cellStyle name="常规 6 2 2 2 2 2 2 3 3" xfId="30163"/>
    <cellStyle name="常规 6 2 2 2 2 2" xfId="30164"/>
    <cellStyle name="常规 6 6 2 3 7 2" xfId="30165"/>
    <cellStyle name="常规 6 2 2 2 2 2 2" xfId="30166"/>
    <cellStyle name="常规 6 6 2 2 6" xfId="30167"/>
    <cellStyle name="常规 6 2 2 2 2 2 2 2 2" xfId="30168"/>
    <cellStyle name="常规 6 6 2 2 6 2" xfId="30169"/>
    <cellStyle name="常规 6 2 2 2 2 2 2 2 2 2" xfId="30170"/>
    <cellStyle name="常规 6 6 2 2 7" xfId="30171"/>
    <cellStyle name="常规 6 2 2 2 2 2 2 2 3" xfId="30172"/>
    <cellStyle name="常规 6 6 2 3 6 2" xfId="30173"/>
    <cellStyle name="常规 6 2 2 2 2 2 2 3 2 2" xfId="30174"/>
    <cellStyle name="常规 6 6 2 4 6" xfId="30175"/>
    <cellStyle name="常规 6 2 2 2 2 2 2 4 2" xfId="30176"/>
    <cellStyle name="常规 6 6 3 2 6 2" xfId="30177"/>
    <cellStyle name="常规 6 2 2 2 2 2 3 2 2 2" xfId="30178"/>
    <cellStyle name="常规 6 6 3 2 7" xfId="30179"/>
    <cellStyle name="常规 6 2 2 2 2 2 3 2 3" xfId="30180"/>
    <cellStyle name="常规 6 6 3 3 6" xfId="30181"/>
    <cellStyle name="常规 6 2 2 2 2 2 3 3 2" xfId="30182"/>
    <cellStyle name="常规 6 6 3 3 6 2" xfId="30183"/>
    <cellStyle name="常规 6 2 2 2 2 2 3 3 2 2" xfId="30184"/>
    <cellStyle name="常规 6 6 3 3 7" xfId="30185"/>
    <cellStyle name="常规 6 2 2 3 2 2" xfId="30186"/>
    <cellStyle name="常规 6 2 2 2 2 2 3 3 3" xfId="30187"/>
    <cellStyle name="常规 6 2 2 2 2 2 3 4" xfId="30188"/>
    <cellStyle name="常规 6 6 3 4 6" xfId="30189"/>
    <cellStyle name="常规 6 2 2 2 2 2 3 4 2" xfId="30190"/>
    <cellStyle name="常规 6 6 4 2 6" xfId="30191"/>
    <cellStyle name="常规 6 2 2 2 2 2 4 2 2" xfId="30192"/>
    <cellStyle name="常规 6 2 2 2 2 2 4 3" xfId="30193"/>
    <cellStyle name="常规 6 6 5 2 6" xfId="30194"/>
    <cellStyle name="常规 6 2 2 2 2 2 5 2 2" xfId="30195"/>
    <cellStyle name="常规 6 2 2 2 2 2 5 3" xfId="30196"/>
    <cellStyle name="常规 6 4 2 4 2 2 2 2" xfId="30197"/>
    <cellStyle name="常规 6 2 2 2 2 2 6 2" xfId="30198"/>
    <cellStyle name="常规 6 2 2 2 2 2 6 2 2" xfId="30199"/>
    <cellStyle name="常规 6 2 2 2 2 2 6 3" xfId="30200"/>
    <cellStyle name="常规 6 2 2 2 2 2 7 2" xfId="30201"/>
    <cellStyle name="常规 6 2 2 2 2 2 7 2 2" xfId="30202"/>
    <cellStyle name="常规 6 2 2 2 2 2 7 3" xfId="30203"/>
    <cellStyle name="常规 6 2 2 2 2 2 8" xfId="30204"/>
    <cellStyle name="常规 6 2 2 2 2 2 9" xfId="30205"/>
    <cellStyle name="常规 6 6 2 3 8" xfId="30206"/>
    <cellStyle name="常规 6 2 2 2 2 3" xfId="30207"/>
    <cellStyle name="常规 6 6 2 3 8 2" xfId="30208"/>
    <cellStyle name="常规 6 2 2 2 2 3 2" xfId="30209"/>
    <cellStyle name="常规 6 7 2 2 6" xfId="30210"/>
    <cellStyle name="常规 6 2 2 2 2 3 2 2 2" xfId="30211"/>
    <cellStyle name="常规 6 2 2 2 2 3 3" xfId="30212"/>
    <cellStyle name="常规 6 7 3 2 6" xfId="30213"/>
    <cellStyle name="常规 6 2 2 2 2 3 3 2 2" xfId="30214"/>
    <cellStyle name="常规 6 2 2 2 2 3 3 3" xfId="30215"/>
    <cellStyle name="常规 6 2 2 2 2 3 4" xfId="30216"/>
    <cellStyle name="常规 6 2 2 2 2 3 4 2 2" xfId="30217"/>
    <cellStyle name="常规 6 2 2 2 2 3 4 3" xfId="30218"/>
    <cellStyle name="常规 6 2 2 2 2 3 5" xfId="30219"/>
    <cellStyle name="常规 6 2 2 2 2 3 5 2" xfId="30220"/>
    <cellStyle name="常规 6 8 2 2 6" xfId="30221"/>
    <cellStyle name="常规 6 2 2 2 2 4 2 2 2" xfId="30222"/>
    <cellStyle name="常规 6 8 3 2 6" xfId="30223"/>
    <cellStyle name="常规 6 2 2 2 2 4 3 2 2" xfId="30224"/>
    <cellStyle name="常规 6 2 2 2 2 4 4" xfId="30225"/>
    <cellStyle name="常规 6 2 2 2 2 4 5" xfId="30226"/>
    <cellStyle name="常规 6 2 2 2 2 4 5 2" xfId="30227"/>
    <cellStyle name="常规 6 4 2 4 2 4 2" xfId="30228"/>
    <cellStyle name="常规 6 2 2 2 2 4 6" xfId="30229"/>
    <cellStyle name="常规 6 2 2 2 2 5 2" xfId="30230"/>
    <cellStyle name="常规 6 2 2 2 2 5 2 2" xfId="30231"/>
    <cellStyle name="常规 6 2 2 2 2 5 3" xfId="30232"/>
    <cellStyle name="常规 6 2 2 2 2 6" xfId="30233"/>
    <cellStyle name="常规 6 2 2 2 2 6 2" xfId="30234"/>
    <cellStyle name="常规 6 2 2 2 2 6 2 2" xfId="30235"/>
    <cellStyle name="常规 6 2 2 2 2 6 3" xfId="30236"/>
    <cellStyle name="常规 6 2 2 2 2 7" xfId="30237"/>
    <cellStyle name="常规 6 2 2 2 2 8" xfId="30238"/>
    <cellStyle name="常规 6 2 2 2 2 9" xfId="30239"/>
    <cellStyle name="常规 6 6 2 4 7" xfId="30240"/>
    <cellStyle name="常规 6 2 2 2 3 2" xfId="30241"/>
    <cellStyle name="常规 6 6 2 4 7 2" xfId="30242"/>
    <cellStyle name="常规 6 2 2 2 3 2 2" xfId="30243"/>
    <cellStyle name="常规 6 2 2 2 3 2 2 2 2" xfId="30244"/>
    <cellStyle name="常规 6 6 2 4 8" xfId="30245"/>
    <cellStyle name="常规 6 2 2 2 3 3" xfId="30246"/>
    <cellStyle name="常规 6 2 2 2 3 3 2" xfId="30247"/>
    <cellStyle name="常规 6 2 2 2 3 3 2 2" xfId="30248"/>
    <cellStyle name="常规 6 2 2 2 3 3 2 2 2" xfId="30249"/>
    <cellStyle name="常规 6 2 2 2 3 3 2 3" xfId="30250"/>
    <cellStyle name="常规 6 2 2 2 3 3 3" xfId="30251"/>
    <cellStyle name="常规 6 2 2 2 3 3 3 2" xfId="30252"/>
    <cellStyle name="常规 6 2 2 2 3 3 3 2 2" xfId="30253"/>
    <cellStyle name="常规 6 2 2 2 3 3 3 3" xfId="30254"/>
    <cellStyle name="常规 6 2 2 2 3 3 4" xfId="30255"/>
    <cellStyle name="常规 6 2 2 2 3 3 4 2" xfId="30256"/>
    <cellStyle name="常规 6 2 2 2 3 3 5" xfId="30257"/>
    <cellStyle name="常规 6 2 2 2 3 4 2 2" xfId="30258"/>
    <cellStyle name="常规 6 2 2 2 3 4 3" xfId="30259"/>
    <cellStyle name="常规 6 2 2 2 3 5 2" xfId="30260"/>
    <cellStyle name="常规 6 2 2 2 3 5 2 2" xfId="30261"/>
    <cellStyle name="常规 6 2 2 2 3 5 3" xfId="30262"/>
    <cellStyle name="常规 6 2 2 2 3 6" xfId="30263"/>
    <cellStyle name="常规 6 2 2 2 3 6 2" xfId="30264"/>
    <cellStyle name="常规 6 2 2 2 3 6 2 2" xfId="30265"/>
    <cellStyle name="常规 6 2 2 2 3 6 3" xfId="30266"/>
    <cellStyle name="常规 6 2 2 2 3 7" xfId="30267"/>
    <cellStyle name="常规 6 2 2 2 3 9" xfId="30268"/>
    <cellStyle name="常规 6 2 2 2 4" xfId="30269"/>
    <cellStyle name="常规 6 2 2 2 4 2" xfId="30270"/>
    <cellStyle name="常规 6 2 2 2 4 2 2" xfId="30271"/>
    <cellStyle name="常规 7 2 2 2 4 2 3" xfId="30272"/>
    <cellStyle name="常规 6 2 2 2 4 2 2 2" xfId="30273"/>
    <cellStyle name="常规 6 2 2 2 4 2 3" xfId="30274"/>
    <cellStyle name="常规 6 4 2 2 5 4 2 2" xfId="30275"/>
    <cellStyle name="常规 6 2 2 2 4 3" xfId="30276"/>
    <cellStyle name="常规 6 2 2 2 4 3 2" xfId="30277"/>
    <cellStyle name="常规 6 2 2 2 4 3 2 2" xfId="30278"/>
    <cellStyle name="常规 6 2 2 2 4 3 3" xfId="30279"/>
    <cellStyle name="常规 6 2 2 2 4 4 2 2" xfId="30280"/>
    <cellStyle name="常规 6 2 2 2 4 4 3" xfId="30281"/>
    <cellStyle name="常规 6 2 2 2 4 5 2" xfId="30282"/>
    <cellStyle name="常规 6 2 2 2 4 6" xfId="30283"/>
    <cellStyle name="常规 6 2 2 2 5" xfId="30284"/>
    <cellStyle name="常规 6 2 2 2 5 2" xfId="30285"/>
    <cellStyle name="常规 6 2 2 2 5 2 2" xfId="30286"/>
    <cellStyle name="常规 7 2 2 3 4 2 3" xfId="30287"/>
    <cellStyle name="常规 6 2 2 2 5 2 2 2" xfId="30288"/>
    <cellStyle name="常规 6 2 2 2 5 2 3" xfId="30289"/>
    <cellStyle name="常规 6 2 2 2 5 3" xfId="30290"/>
    <cellStyle name="常规 6 2 2 2 5 3 2" xfId="30291"/>
    <cellStyle name="常规 6 2 2 2 5 3 2 2" xfId="30292"/>
    <cellStyle name="常规 6 2 2 2 5 3 3" xfId="30293"/>
    <cellStyle name="常规 6 2 2 2 5 4 2" xfId="30294"/>
    <cellStyle name="常规 6 2 2 2 5 4 2 2" xfId="30295"/>
    <cellStyle name="常规 6 2 2 2 5 4 3" xfId="30296"/>
    <cellStyle name="常规 6 2 2 2 5 5" xfId="30297"/>
    <cellStyle name="常规 6 2 2 2 5 5 2" xfId="30298"/>
    <cellStyle name="常规 6 2 2 2 5 6" xfId="30299"/>
    <cellStyle name="常规 6 8 3 2 2 2" xfId="30300"/>
    <cellStyle name="常规 6 6 2 3 3 2 2 2" xfId="30301"/>
    <cellStyle name="常规 6 2 2 2 6" xfId="30302"/>
    <cellStyle name="常规 6 2 2 2 7" xfId="30303"/>
    <cellStyle name="常规 6 2 2 2 8 2" xfId="30304"/>
    <cellStyle name="常规 6 2 2 2 8 2 2" xfId="30305"/>
    <cellStyle name="常规 6 2 2 2 8 3" xfId="30306"/>
    <cellStyle name="常规 6 2 2 2 9 2" xfId="30307"/>
    <cellStyle name="常规 6 2 2 2 9 3" xfId="30308"/>
    <cellStyle name="常规 6 2 2 3" xfId="30309"/>
    <cellStyle name="常规 6 2 2 3 2" xfId="30310"/>
    <cellStyle name="常规 6 6 3 3 7 2" xfId="30311"/>
    <cellStyle name="常规 6 2 2 3 2 2 2" xfId="30312"/>
    <cellStyle name="常规 6 6 3 3 7 2 2" xfId="30313"/>
    <cellStyle name="常规 6 2 2 3 2 2 2 2" xfId="30314"/>
    <cellStyle name="常规 6 2 2 3 2 2 2 2 2" xfId="30315"/>
    <cellStyle name="常规 6 6 3 3 7 3" xfId="30316"/>
    <cellStyle name="常规 6 2 2 3 2 2 3" xfId="30317"/>
    <cellStyle name="常规 6 2 2 3 2 2 3 2" xfId="30318"/>
    <cellStyle name="常规 6 2 2 3 2 2 3 2 2" xfId="30319"/>
    <cellStyle name="常规 6 2 2 3 2 2 3 3" xfId="30320"/>
    <cellStyle name="常规 6 2 2 3 2 2 4" xfId="30321"/>
    <cellStyle name="常规 6 2 2 3 2 2 4 2" xfId="30322"/>
    <cellStyle name="常规 6 2 2 3 2 2 5" xfId="30323"/>
    <cellStyle name="常规 6 6 3 3 8" xfId="30324"/>
    <cellStyle name="常规 6 2 2 3 2 3" xfId="30325"/>
    <cellStyle name="常规 6 6 3 3 8 2" xfId="30326"/>
    <cellStyle name="常规 6 2 2 3 2 3 2" xfId="30327"/>
    <cellStyle name="常规 6 2 2 3 2 3 2 2" xfId="30328"/>
    <cellStyle name="常规 6 2 2 3 2 3 2 2 2" xfId="30329"/>
    <cellStyle name="常规 6 2 2 3 2 3 2 3" xfId="30330"/>
    <cellStyle name="常规 6 2 2 3 2 3 3" xfId="30331"/>
    <cellStyle name="常规 6 2 2 3 2 3 3 2" xfId="30332"/>
    <cellStyle name="常规 6 2 2 3 2 3 3 2 2" xfId="30333"/>
    <cellStyle name="常规 6 2 2 3 2 3 3 3" xfId="30334"/>
    <cellStyle name="常规 6 2 2 3 2 3 4" xfId="30335"/>
    <cellStyle name="常规 6 2 2 3 2 3 4 2" xfId="30336"/>
    <cellStyle name="常规 6 2 2 3 2 5 2" xfId="30337"/>
    <cellStyle name="常规 6 2 2 3 2 5 2 2" xfId="30338"/>
    <cellStyle name="常规 6 2 2 3 2 5 3" xfId="30339"/>
    <cellStyle name="常规 6 2 2 3 2 6" xfId="30340"/>
    <cellStyle name="常规 6 2 2 3 2 6 2" xfId="30341"/>
    <cellStyle name="常规 6 2 2 3 2 6 2 2" xfId="30342"/>
    <cellStyle name="常规 6 2 2 3 2 6 3" xfId="30343"/>
    <cellStyle name="常规 6 2 2 3 2 7" xfId="30344"/>
    <cellStyle name="常规 6 2 2 3 2 7 2" xfId="30345"/>
    <cellStyle name="常规 6 2 2 3 2 7 2 2" xfId="30346"/>
    <cellStyle name="常规 6 2 2 3 2 7 3" xfId="30347"/>
    <cellStyle name="常规 6 2 2 3 2 8" xfId="30348"/>
    <cellStyle name="常规 6 2 2 3 2 9" xfId="30349"/>
    <cellStyle name="常规 6 2 2 3 3" xfId="30350"/>
    <cellStyle name="常规 6 6 3 4 7" xfId="30351"/>
    <cellStyle name="常规 6 2 2 3 3 2" xfId="30352"/>
    <cellStyle name="常规 6 6 3 4 7 2" xfId="30353"/>
    <cellStyle name="常规 6 2 2 3 3 2 2" xfId="30354"/>
    <cellStyle name="常规 6 2 2 3 3 2 3" xfId="30355"/>
    <cellStyle name="常规 6 6 3 4 8" xfId="30356"/>
    <cellStyle name="常规 6 2 2 3 3 3" xfId="30357"/>
    <cellStyle name="常规 6 2 2 3 3 3 2" xfId="30358"/>
    <cellStyle name="常规 6 2 2 3 3 3 2 2" xfId="30359"/>
    <cellStyle name="常规 6 2 2 3 3 3 3" xfId="30360"/>
    <cellStyle name="常规 6 2 2 3 3 4 2 2" xfId="30361"/>
    <cellStyle name="常规 6 2 2 3 3 5 2" xfId="30362"/>
    <cellStyle name="常规 6 2 2 3 3 6" xfId="30363"/>
    <cellStyle name="常规 6 2 2 3 4" xfId="30364"/>
    <cellStyle name="常规 7 2 3 2 4 2 3" xfId="30365"/>
    <cellStyle name="常规 6 2 2 3 4 2 2 2" xfId="30366"/>
    <cellStyle name="常规 6 2 2 3 4 2 3" xfId="30367"/>
    <cellStyle name="常规 6 2 2 3 4 3 2 2" xfId="30368"/>
    <cellStyle name="常规 6 2 2 3 4 3 3" xfId="30369"/>
    <cellStyle name="常规 6 2 2 3 4 4 2 2" xfId="30370"/>
    <cellStyle name="常规 6 2 2 3 4 4 3" xfId="30371"/>
    <cellStyle name="常规 6 2 2 3 4 5 2" xfId="30372"/>
    <cellStyle name="常规 6 2 2 3 4 6" xfId="30373"/>
    <cellStyle name="常规 6 2 2 3 5" xfId="30374"/>
    <cellStyle name="常规 6 2 2 3 5 2 2" xfId="30375"/>
    <cellStyle name="常规 6 2 2 3 5 3" xfId="30376"/>
    <cellStyle name="常规 6 2 2 3 6" xfId="30377"/>
    <cellStyle name="常规 6 2 2 3 6 2" xfId="30378"/>
    <cellStyle name="常规 6 2 2 3 6 2 2" xfId="30379"/>
    <cellStyle name="常规 6 2 2 3 7" xfId="30380"/>
    <cellStyle name="常规 6 2 2 3 7 2" xfId="30381"/>
    <cellStyle name="常规 6 2 2 3 7 3" xfId="30382"/>
    <cellStyle name="常规 6 2 2 3 8 2" xfId="30383"/>
    <cellStyle name="常规 6 2 2 3 8 2 2" xfId="30384"/>
    <cellStyle name="常规 6 2 2 3 8 3" xfId="30385"/>
    <cellStyle name="常规 6 2 2 3 9" xfId="30386"/>
    <cellStyle name="常规 6 2 2 4" xfId="30387"/>
    <cellStyle name="常规 6 2 2 4 2" xfId="30388"/>
    <cellStyle name="常规 6 2 2 4 2 2" xfId="30389"/>
    <cellStyle name="常规 6 2 2 4 2 2 2" xfId="30390"/>
    <cellStyle name="常规 6 2 2 4 2 2 2 2" xfId="30391"/>
    <cellStyle name="常规 6 2 2 4 2 3" xfId="30392"/>
    <cellStyle name="常规 6 2 2 4 2 3 2" xfId="30393"/>
    <cellStyle name="常规 6 2 2 4 2 3 2 2" xfId="30394"/>
    <cellStyle name="常规 6 2 2 4 2 4" xfId="30395"/>
    <cellStyle name="常规 6 2 2 4 2 4 2" xfId="30396"/>
    <cellStyle name="常规 6 2 2 4 2 5" xfId="30397"/>
    <cellStyle name="常规 6 2 2 4 3" xfId="30398"/>
    <cellStyle name="常规 6 2 2 4 3 2" xfId="30399"/>
    <cellStyle name="常规 6 2 2 4 3 2 2" xfId="30400"/>
    <cellStyle name="常规 6 2 2 4 3 2 2 2" xfId="30401"/>
    <cellStyle name="常规 6 2 2 4 3 3" xfId="30402"/>
    <cellStyle name="常规 6 2 2 4 3 3 2" xfId="30403"/>
    <cellStyle name="常规 6 2 2 4 3 3 2 2" xfId="30404"/>
    <cellStyle name="常规 6 2 2 4 3 3 3" xfId="30405"/>
    <cellStyle name="常规 6 2 2 4 3 4" xfId="30406"/>
    <cellStyle name="常规 6 2 2 4 3 4 2" xfId="30407"/>
    <cellStyle name="常规 6 2 2 4 3 5" xfId="30408"/>
    <cellStyle name="常规 6 2 2 4 4" xfId="30409"/>
    <cellStyle name="常规 6 2 2 4 4 2" xfId="30410"/>
    <cellStyle name="常规 6 2 2 4 4 2 2" xfId="30411"/>
    <cellStyle name="常规 6 2 2 4 4 3" xfId="30412"/>
    <cellStyle name="常规 6 2 2 4 5" xfId="30413"/>
    <cellStyle name="常规 6 2 2 4 5 2" xfId="30414"/>
    <cellStyle name="常规 6 2 2 4 5 2 2" xfId="30415"/>
    <cellStyle name="常规 6 2 2 4 5 3" xfId="30416"/>
    <cellStyle name="常规 6 2 2 4 6" xfId="30417"/>
    <cellStyle name="常规 6 2 2 4 6 2" xfId="30418"/>
    <cellStyle name="常规 6 2 2 4 6 2 2" xfId="30419"/>
    <cellStyle name="常规 6 2 2 4 6 3" xfId="30420"/>
    <cellStyle name="常规 6 2 2 4 7" xfId="30421"/>
    <cellStyle name="常规 6 2 2 4 7 2" xfId="30422"/>
    <cellStyle name="常规 6 2 2 4 7 2 2" xfId="30423"/>
    <cellStyle name="常规 6 2 2 4 7 3" xfId="30424"/>
    <cellStyle name="常规 6 2 2 4 8 2" xfId="30425"/>
    <cellStyle name="常规 6 2 2 4 9" xfId="30426"/>
    <cellStyle name="常规 6 2 2 5 2" xfId="30427"/>
    <cellStyle name="常规 6 2 2 5 2 2" xfId="30428"/>
    <cellStyle name="常规 6 2 2 5 2 2 2" xfId="30429"/>
    <cellStyle name="常规 6 2 2 5 2 3" xfId="30430"/>
    <cellStyle name="常规 6 2 2 5 3" xfId="30431"/>
    <cellStyle name="常规 6 2 2 5 3 2" xfId="30432"/>
    <cellStyle name="常规 6 2 2 5 3 3" xfId="30433"/>
    <cellStyle name="常规 6 2 2 5 4" xfId="30434"/>
    <cellStyle name="常规 6 2 2 5 4 2" xfId="30435"/>
    <cellStyle name="常规 6 2 2 5 4 2 2" xfId="30436"/>
    <cellStyle name="常规 6 2 2 5 4 3" xfId="30437"/>
    <cellStyle name="常规 6 2 2 5 5" xfId="30438"/>
    <cellStyle name="常规 6 2 2 5 5 2" xfId="30439"/>
    <cellStyle name="常规 6 2 2 5 6" xfId="30440"/>
    <cellStyle name="常规 6 2 2 6 2" xfId="30441"/>
    <cellStyle name="常规 6 2 2 6 2 2" xfId="30442"/>
    <cellStyle name="常规 6 2 2 6 2 3" xfId="30443"/>
    <cellStyle name="常规 6 2 2 6 3" xfId="30444"/>
    <cellStyle name="常规 6 2 2 6 3 2" xfId="30445"/>
    <cellStyle name="常规 6 2 2 6 3 3" xfId="30446"/>
    <cellStyle name="常规 7 2 4 3 2 2 4 2 2" xfId="30447"/>
    <cellStyle name="常规 6 2 2 6 4" xfId="30448"/>
    <cellStyle name="常规 6 2 2 6 4 2" xfId="30449"/>
    <cellStyle name="常规 6 2 2 6 4 3" xfId="30450"/>
    <cellStyle name="常规 7 2 4 3 2 2 4 2 3" xfId="30451"/>
    <cellStyle name="常规 6 2 2 6 5" xfId="30452"/>
    <cellStyle name="常规 6 2 2 6 5 2" xfId="30453"/>
    <cellStyle name="常规 6 2 2 6 6" xfId="30454"/>
    <cellStyle name="常规 6 2 2 7" xfId="30455"/>
    <cellStyle name="常规 6 2 2 7 2 2" xfId="30456"/>
    <cellStyle name="常规 6 2 2 7 3" xfId="30457"/>
    <cellStyle name="常规 6 2 2 8 2 2" xfId="30458"/>
    <cellStyle name="常规 6 2 2 8 3" xfId="30459"/>
    <cellStyle name="常规 6 2 2 9" xfId="30460"/>
    <cellStyle name="常规 6 2 2 9 2 2" xfId="30461"/>
    <cellStyle name="常规 6 2 2 9 3" xfId="30462"/>
    <cellStyle name="常规 6 2 3" xfId="30463"/>
    <cellStyle name="常规 6 2 3 10" xfId="30464"/>
    <cellStyle name="常规 6 2 3 10 2" xfId="30465"/>
    <cellStyle name="常规 6 2 3 2 2" xfId="30466"/>
    <cellStyle name="常规 6 7 2 3 7" xfId="30467"/>
    <cellStyle name="常规 6 2 3 2 2 2" xfId="30468"/>
    <cellStyle name="常规 6 7 2 3 7 2" xfId="30469"/>
    <cellStyle name="常规 6 2 3 2 2 2 2" xfId="30470"/>
    <cellStyle name="常规 6 2 3 2 2 2 2 2 2" xfId="30471"/>
    <cellStyle name="常规 6 7 2 3 7 3" xfId="30472"/>
    <cellStyle name="常规 6 2 3 2 2 2 3" xfId="30473"/>
    <cellStyle name="常规 6 2 3 2 2 2 3 2 2" xfId="30474"/>
    <cellStyle name="常规 6 2 3 2 2 2 3 3" xfId="30475"/>
    <cellStyle name="常规 6 2 3 2 2 2 4" xfId="30476"/>
    <cellStyle name="常规 6 2 3 2 2 2 4 2" xfId="30477"/>
    <cellStyle name="常规 6 7 2 3 8" xfId="30478"/>
    <cellStyle name="常规 6 2 3 2 2 3" xfId="30479"/>
    <cellStyle name="常规 6 7 2 3 8 2" xfId="30480"/>
    <cellStyle name="常规 6 2 3 2 2 3 2" xfId="30481"/>
    <cellStyle name="常规 6 2 3 2 2 3 2 2 2" xfId="30482"/>
    <cellStyle name="常规 6 2 3 2 2 3 3" xfId="30483"/>
    <cellStyle name="常规 6 2 3 2 2 3 3 2 2" xfId="30484"/>
    <cellStyle name="常规 6 2 3 2 2 3 3 3" xfId="30485"/>
    <cellStyle name="常规 6 2 3 2 2 3 4" xfId="30486"/>
    <cellStyle name="常规 6 2 3 2 2 3 5" xfId="30487"/>
    <cellStyle name="常规 6 2 3 2 2 4 2" xfId="30488"/>
    <cellStyle name="常规 6 2 3 2 2 4 3" xfId="30489"/>
    <cellStyle name="常规 6 2 3 2 2 5 2" xfId="30490"/>
    <cellStyle name="常规 6 2 3 2 2 5 2 2" xfId="30491"/>
    <cellStyle name="常规 6 2 3 2 2 6" xfId="30492"/>
    <cellStyle name="常规 6 2 3 2 2 6 2 2" xfId="30493"/>
    <cellStyle name="常规 6 2 3 2 2 6 3" xfId="30494"/>
    <cellStyle name="常规 6 2 3 2 2 7" xfId="30495"/>
    <cellStyle name="常规 6 2 3 2 3" xfId="30496"/>
    <cellStyle name="常规 6 2 3 2 3 2" xfId="30497"/>
    <cellStyle name="常规 6 2 3 2 3 2 2" xfId="30498"/>
    <cellStyle name="常规 6 2 3 2 3 2 3" xfId="30499"/>
    <cellStyle name="常规 6 2 3 2 3 3" xfId="30500"/>
    <cellStyle name="常规 6 2 3 2 3 3 2" xfId="30501"/>
    <cellStyle name="常规 6 2 3 2 3 3 2 2" xfId="30502"/>
    <cellStyle name="常规 6 2 3 2 3 3 3" xfId="30503"/>
    <cellStyle name="常规 6 2 3 2 3 4" xfId="30504"/>
    <cellStyle name="常规 6 2 3 2 3 4 2" xfId="30505"/>
    <cellStyle name="常规 6 2 3 2 3 4 2 2" xfId="30506"/>
    <cellStyle name="常规 6 2 3 2 3 4 3" xfId="30507"/>
    <cellStyle name="常规 6 2 3 2 3 5" xfId="30508"/>
    <cellStyle name="常规 6 2 3 2 3 5 2" xfId="30509"/>
    <cellStyle name="常规 6 2 3 2 3 6" xfId="30510"/>
    <cellStyle name="常规 6 2 3 2 4" xfId="30511"/>
    <cellStyle name="常规 6 2 3 2 4 2" xfId="30512"/>
    <cellStyle name="常规 6 2 3 2 4 2 2" xfId="30513"/>
    <cellStyle name="常规 6 2 3 2 4 2 2 2" xfId="30514"/>
    <cellStyle name="常规 6 2 3 2 4 2 3" xfId="30515"/>
    <cellStyle name="常规 6 2 3 2 4 3" xfId="30516"/>
    <cellStyle name="常规 6 2 3 2 4 3 2" xfId="30517"/>
    <cellStyle name="常规 6 2 3 2 4 3 2 2" xfId="30518"/>
    <cellStyle name="常规 6 2 3 2 4 3 3" xfId="30519"/>
    <cellStyle name="常规 6 2 3 2 5 2" xfId="30520"/>
    <cellStyle name="常规 6 2 3 2 5 2 2" xfId="30521"/>
    <cellStyle name="常规 6 2 3 2 5 3" xfId="30522"/>
    <cellStyle name="常规 6 6 2 3 3 3 2 2" xfId="30523"/>
    <cellStyle name="常规 6 2 3 2 6" xfId="30524"/>
    <cellStyle name="常规 6 2 3 2 6 2" xfId="30525"/>
    <cellStyle name="常规 6 2 3 2 6 2 2" xfId="30526"/>
    <cellStyle name="常规 6 2 3 2 6 3" xfId="30527"/>
    <cellStyle name="常规 6 2 3 2 7" xfId="30528"/>
    <cellStyle name="常规 6 2 3 2 7 2" xfId="30529"/>
    <cellStyle name="常规 6 2 3 2 7 2 2" xfId="30530"/>
    <cellStyle name="常规 6 2 3 2 7 3" xfId="30531"/>
    <cellStyle name="常规 6 2 3 2 8 2" xfId="30532"/>
    <cellStyle name="常规 6 2 3 2 8 3" xfId="30533"/>
    <cellStyle name="常规 6 2 3 2 9 2" xfId="30534"/>
    <cellStyle name="常规 6 2 3 3" xfId="30535"/>
    <cellStyle name="常规 6 2 3 3 2" xfId="30536"/>
    <cellStyle name="常规 6 2 3 3 2 2" xfId="30537"/>
    <cellStyle name="常规 6 2 3 3 2 2 2" xfId="30538"/>
    <cellStyle name="常规 6 2 3 3 2 2 3" xfId="30539"/>
    <cellStyle name="常规 6 2 3 3 2 3 2" xfId="30540"/>
    <cellStyle name="常规 6 2 3 3 2 3 2 2" xfId="30541"/>
    <cellStyle name="常规 6 2 3 3 2 3 3" xfId="30542"/>
    <cellStyle name="常规 6 2 3 3 2 4" xfId="30543"/>
    <cellStyle name="常规 6 2 3 3 2 4 2" xfId="30544"/>
    <cellStyle name="常规 6 2 3 3 2 5" xfId="30545"/>
    <cellStyle name="常规 6 2 3 3 3" xfId="30546"/>
    <cellStyle name="常规 6 2 3 3 3 2" xfId="30547"/>
    <cellStyle name="常规 6 2 3 3 3 2 2" xfId="30548"/>
    <cellStyle name="常规 6 2 3 3 3 2 2 2" xfId="30549"/>
    <cellStyle name="常规 6 2 3 3 3 2 3" xfId="30550"/>
    <cellStyle name="常规 6 2 3 3 3 3 2" xfId="30551"/>
    <cellStyle name="常规 6 2 3 3 3 3 2 2" xfId="30552"/>
    <cellStyle name="常规 6 2 3 3 3 3 3" xfId="30553"/>
    <cellStyle name="常规 6 2 3 3 3 4" xfId="30554"/>
    <cellStyle name="常规 6 2 3 3 3 4 2" xfId="30555"/>
    <cellStyle name="常规 6 2 3 3 3 5" xfId="30556"/>
    <cellStyle name="常规 6 2 3 3 4" xfId="30557"/>
    <cellStyle name="常规 6 2 3 3 4 2" xfId="30558"/>
    <cellStyle name="常规 6 2 3 3 4 2 2" xfId="30559"/>
    <cellStyle name="常规 6 2 3 3 5" xfId="30560"/>
    <cellStyle name="常规 6 2 3 3 5 2 2" xfId="30561"/>
    <cellStyle name="常规 6 2 3 3 5 3" xfId="30562"/>
    <cellStyle name="常规 6 2 3 3 6" xfId="30563"/>
    <cellStyle name="常规 6 2 3 3 6 2" xfId="30564"/>
    <cellStyle name="常规 6 2 3 3 6 2 2" xfId="30565"/>
    <cellStyle name="常规 6 2 3 3 6 3" xfId="30566"/>
    <cellStyle name="常规 6 2 3 3 7" xfId="30567"/>
    <cellStyle name="常规 6 2 3 3 7 2" xfId="30568"/>
    <cellStyle name="常规 6 2 3 3 7 2 2" xfId="30569"/>
    <cellStyle name="常规 6 2 3 3 7 3" xfId="30570"/>
    <cellStyle name="常规 6 2 3 3 8 2" xfId="30571"/>
    <cellStyle name="常规 6 2 3 3 9" xfId="30572"/>
    <cellStyle name="常规 6 2 3 4" xfId="30573"/>
    <cellStyle name="常规 6 2 3 4 2" xfId="30574"/>
    <cellStyle name="常规 6 2 3 4 2 2" xfId="30575"/>
    <cellStyle name="常规 6 2 3 4 2 2 2" xfId="30576"/>
    <cellStyle name="常规 6 2 3 4 2 3" xfId="30577"/>
    <cellStyle name="常规 6 2 3 4 3" xfId="30578"/>
    <cellStyle name="常规 6 2 3 4 3 2" xfId="30579"/>
    <cellStyle name="常规 6 2 3 4 3 2 2" xfId="30580"/>
    <cellStyle name="常规 6 2 3 4 3 3" xfId="30581"/>
    <cellStyle name="常规 6 2 3 4 4" xfId="30582"/>
    <cellStyle name="常规 6 2 3 4 4 2" xfId="30583"/>
    <cellStyle name="常规 6 2 3 4 4 2 2" xfId="30584"/>
    <cellStyle name="常规 6 2 3 4 4 3" xfId="30585"/>
    <cellStyle name="常规 6 2 3 4 5" xfId="30586"/>
    <cellStyle name="常规 6 2 3 4 5 2" xfId="30587"/>
    <cellStyle name="常规 6 2 3 4 6" xfId="30588"/>
    <cellStyle name="常规 6 2 3 5" xfId="30589"/>
    <cellStyle name="常规 6 2 3 5 2" xfId="30590"/>
    <cellStyle name="常规 6 2 3 5 2 2" xfId="30591"/>
    <cellStyle name="常规 6 2 3 5 2 3" xfId="30592"/>
    <cellStyle name="常规 6 2 3 5 3" xfId="30593"/>
    <cellStyle name="常规 6 2 3 5 3 2" xfId="30594"/>
    <cellStyle name="常规 6 2 3 5 3 2 2" xfId="30595"/>
    <cellStyle name="常规 6 2 3 5 3 3" xfId="30596"/>
    <cellStyle name="常规 6 2 3 5 4" xfId="30597"/>
    <cellStyle name="常规 6 2 3 5 4 2" xfId="30598"/>
    <cellStyle name="常规 6 2 3 5 4 2 2" xfId="30599"/>
    <cellStyle name="常规 6 2 3 5 4 3" xfId="30600"/>
    <cellStyle name="常规 6 2 3 5 5" xfId="30601"/>
    <cellStyle name="常规 6 2 3 5 5 2" xfId="30602"/>
    <cellStyle name="常规 6 2 3 5 6" xfId="30603"/>
    <cellStyle name="常规 6 2 3 6" xfId="30604"/>
    <cellStyle name="常规 6 2 3 6 2" xfId="30605"/>
    <cellStyle name="常规 6 2 3 6 2 2" xfId="30606"/>
    <cellStyle name="常规 6 2 3 6 3" xfId="30607"/>
    <cellStyle name="常规 6 2 3 7" xfId="30608"/>
    <cellStyle name="常规 6 2 3 7 2 2" xfId="30609"/>
    <cellStyle name="常规 6 2 3 7 3" xfId="30610"/>
    <cellStyle name="常规 6 2 3 8" xfId="30611"/>
    <cellStyle name="常规 6 2 3 8 2 2" xfId="30612"/>
    <cellStyle name="常规 6 2 3 8 3" xfId="30613"/>
    <cellStyle name="常规 6 2 3 9" xfId="30614"/>
    <cellStyle name="常规 6 2 3 9 2" xfId="30615"/>
    <cellStyle name="常规 6 2 3 9 2 2" xfId="30616"/>
    <cellStyle name="常规 6 2 3 9 3" xfId="30617"/>
    <cellStyle name="常规 6 2 4" xfId="30618"/>
    <cellStyle name="常规 6 2 4 2 2 5" xfId="30619"/>
    <cellStyle name="常规 7 2 4 2 2 3 5" xfId="30620"/>
    <cellStyle name="常规 6 2 4 2 3" xfId="30621"/>
    <cellStyle name="常规 6 3 3 3 2 5 3" xfId="30622"/>
    <cellStyle name="常规 6 2 4 2 3 3 2" xfId="30623"/>
    <cellStyle name="常规 6 2 4 2 3 4" xfId="30624"/>
    <cellStyle name="常规 6 2 4 2 3 4 2" xfId="30625"/>
    <cellStyle name="常规 6 2 4 2 3 5" xfId="30626"/>
    <cellStyle name="常规 6 2 4 2 4" xfId="30627"/>
    <cellStyle name="常规 6 2 4 2 5 2" xfId="30628"/>
    <cellStyle name="常规 6 2 4 2 5 2 2" xfId="30629"/>
    <cellStyle name="常规 6 2 4 2 5 3" xfId="30630"/>
    <cellStyle name="常规 6 6 2 3 3 4 2 2" xfId="30631"/>
    <cellStyle name="常规 6 2 4 2 6" xfId="30632"/>
    <cellStyle name="常规 6 2 4 2 7" xfId="30633"/>
    <cellStyle name="常规 6 2 4 2 7 2" xfId="30634"/>
    <cellStyle name="常规 6 2 4 2 7 2 2" xfId="30635"/>
    <cellStyle name="常规 6 2 4 2 7 3" xfId="30636"/>
    <cellStyle name="常规 6 2 5" xfId="30637"/>
    <cellStyle name="常规 6 2 5 2 2" xfId="30638"/>
    <cellStyle name="常规 6 3 3 3 3 5 2" xfId="30639"/>
    <cellStyle name="常规 6 2 5 2 3" xfId="30640"/>
    <cellStyle name="常规 6 2 5 2 3 3 2" xfId="30641"/>
    <cellStyle name="常规 6 2 5 2 3 3 2 2" xfId="30642"/>
    <cellStyle name="常规 6 2 5 2 3 4" xfId="30643"/>
    <cellStyle name="常规 6 2 5 2 3 4 2" xfId="30644"/>
    <cellStyle name="常规 6 2 5 2 3 5" xfId="30645"/>
    <cellStyle name="常规 6 2 5 2 5 2" xfId="30646"/>
    <cellStyle name="常规 6 2 5 2 5 2 2" xfId="30647"/>
    <cellStyle name="常规 6 2 5 2 5 3" xfId="30648"/>
    <cellStyle name="常规 6 2 5 2 6" xfId="30649"/>
    <cellStyle name="常规 6 2 5 2 6 2" xfId="30650"/>
    <cellStyle name="常规 6 2 5 2 6 2 2" xfId="30651"/>
    <cellStyle name="常规 6 2 5 2 6 3" xfId="30652"/>
    <cellStyle name="常规 6 2 5 2 7" xfId="30653"/>
    <cellStyle name="常规 6 2 5 2 7 2" xfId="30654"/>
    <cellStyle name="常规 6 2 6" xfId="30655"/>
    <cellStyle name="常规 6 2 6 2 3" xfId="30656"/>
    <cellStyle name="常规 6 2 6 2 3 2 2" xfId="30657"/>
    <cellStyle name="常规 6 2 6 2 3 3" xfId="30658"/>
    <cellStyle name="常规 6 2 7" xfId="30659"/>
    <cellStyle name="常规 6 2 7 2 2" xfId="30660"/>
    <cellStyle name="常规 6 2 7 2 3" xfId="30661"/>
    <cellStyle name="常规 6 2 8 2 2" xfId="30662"/>
    <cellStyle name="常规 6 4 2 3 2 5" xfId="30663"/>
    <cellStyle name="常规 6 2 8 2 2 2" xfId="30664"/>
    <cellStyle name="常规 6 2 8 2 3" xfId="30665"/>
    <cellStyle name="常规 6 2 9" xfId="30666"/>
    <cellStyle name="常规 6 2 9 2" xfId="30667"/>
    <cellStyle name="常规 6 2 9 2 2" xfId="30668"/>
    <cellStyle name="常规 6 3" xfId="30669"/>
    <cellStyle name="常规 6 3 10" xfId="30670"/>
    <cellStyle name="常规 6 3 10 2" xfId="30671"/>
    <cellStyle name="常规 6 3 10 2 2" xfId="30672"/>
    <cellStyle name="常规 6 4 4 2 3 2" xfId="30673"/>
    <cellStyle name="常规 6 3 10 3" xfId="30674"/>
    <cellStyle name="常规 6 3 2 10 2" xfId="30675"/>
    <cellStyle name="常规 6 3 2 2 2" xfId="30676"/>
    <cellStyle name="常规 6 3 2 2 2 2" xfId="30677"/>
    <cellStyle name="常规 6 3 2 2 2 2 2" xfId="30678"/>
    <cellStyle name="常规 7 4 4 9 2 3" xfId="30679"/>
    <cellStyle name="常规 6 3 2 2 2 2 2 2" xfId="30680"/>
    <cellStyle name="常规 6 7 4 2 4" xfId="30681"/>
    <cellStyle name="常规 6 3 2 2 2 2 2 2 2" xfId="30682"/>
    <cellStyle name="常规 6 7 4 2 4 2" xfId="30683"/>
    <cellStyle name="常规 6 3 2 2 2 2 2 2 2 2" xfId="30684"/>
    <cellStyle name="常规 6 7 4 2 5" xfId="30685"/>
    <cellStyle name="常规 6 3 2 2 2 2 2 2 3" xfId="30686"/>
    <cellStyle name="常规 6 7 4 3 4" xfId="30687"/>
    <cellStyle name="常规 6 3 2 2 2 2 2 3 2" xfId="30688"/>
    <cellStyle name="常规 6 7 4 3 4 2" xfId="30689"/>
    <cellStyle name="常规 6 3 2 2 2 2 2 3 2 2" xfId="30690"/>
    <cellStyle name="常规 6 7 4 3 5" xfId="30691"/>
    <cellStyle name="常规 6 3 2 2 2 2 2 3 3" xfId="30692"/>
    <cellStyle name="常规 6 3 2 2 2 2 2 4" xfId="30693"/>
    <cellStyle name="常规 6 3 2 2 2 2 2 4 2" xfId="30694"/>
    <cellStyle name="常规 6 3 2 2 2 2 2 4 2 2" xfId="30695"/>
    <cellStyle name="常规 6 3 2 2 2 2 2 4 3" xfId="30696"/>
    <cellStyle name="常规 6 3 2 2 2 2 2 5" xfId="30697"/>
    <cellStyle name="常规 6 3 2 2 2 2 2 5 2" xfId="30698"/>
    <cellStyle name="常规 6 3 2 2 2 2 2 6" xfId="30699"/>
    <cellStyle name="常规 6 3 2 2 2 2 3" xfId="30700"/>
    <cellStyle name="常规 6 3 2 2 2 2 3 2 2 2" xfId="30701"/>
    <cellStyle name="常规 6 3 2 2 2 2 3 2 3" xfId="30702"/>
    <cellStyle name="常规 6 3 2 2 2 2 3 3 2 2" xfId="30703"/>
    <cellStyle name="常规 6 3 2 2 2 2 3 3 3" xfId="30704"/>
    <cellStyle name="常规 6 3 2 2 2 2 4 2" xfId="30705"/>
    <cellStyle name="常规 6 3 2 2 2 2 4 3" xfId="30706"/>
    <cellStyle name="常规 6 3 2 2 2 2 5" xfId="30707"/>
    <cellStyle name="常规 6 3 2 2 2 2 5 2" xfId="30708"/>
    <cellStyle name="常规 6 3 2 2 2 2 5 2 2" xfId="30709"/>
    <cellStyle name="常规 6 3 2 2 2 2 8" xfId="30710"/>
    <cellStyle name="常规 6 3 2 2 2 3" xfId="30711"/>
    <cellStyle name="常规 6 3 2 2 2 3 2" xfId="30712"/>
    <cellStyle name="常规 6 3 2 2 2 3 2 2" xfId="30713"/>
    <cellStyle name="常规 6 3 2 2 2 3 2 2 2" xfId="30714"/>
    <cellStyle name="常规 6 3 2 2 2 3 3" xfId="30715"/>
    <cellStyle name="常规 6 3 2 2 2 3 3 2" xfId="30716"/>
    <cellStyle name="常规 6 3 2 2 2 3 3 2 2" xfId="30717"/>
    <cellStyle name="常规 6 3 2 2 2 3 3 3" xfId="30718"/>
    <cellStyle name="常规 6 3 2 2 2 3 4" xfId="30719"/>
    <cellStyle name="常规 6 3 2 2 2 3 5" xfId="30720"/>
    <cellStyle name="常规 6 3 2 2 2 4" xfId="30721"/>
    <cellStyle name="常规 6 3 2 2 2 4 2" xfId="30722"/>
    <cellStyle name="常规 6 3 2 2 2 4 2 2" xfId="30723"/>
    <cellStyle name="常规 6 3 2 2 2 4 3 2" xfId="30724"/>
    <cellStyle name="常规 6 3 2 2 2 4 3 2 2" xfId="30725"/>
    <cellStyle name="常规 6 3 2 2 2 4 3 3" xfId="30726"/>
    <cellStyle name="常规 6 3 2 2 2 4 4" xfId="30727"/>
    <cellStyle name="常规 6 3 2 2 2 4 5" xfId="30728"/>
    <cellStyle name="常规 6 5 2 4 2 4 2" xfId="30729"/>
    <cellStyle name="常规 6 3 2 2 2 4 6" xfId="30730"/>
    <cellStyle name="常规 6 3 2 2 2 5" xfId="30731"/>
    <cellStyle name="常规 6 3 2 2 2 5 2" xfId="30732"/>
    <cellStyle name="常规 6 3 2 2 2 5 3" xfId="30733"/>
    <cellStyle name="常规 6 3 2 2 2 6 2" xfId="30734"/>
    <cellStyle name="常规 6 3 2 2 2 7" xfId="30735"/>
    <cellStyle name="常规 6 3 2 2 2 7 2" xfId="30736"/>
    <cellStyle name="常规 6 3 2 2 2 7 2 2" xfId="30737"/>
    <cellStyle name="常规 6 3 2 2 2 7 3" xfId="30738"/>
    <cellStyle name="常规 6 3 2 2 2 8 2" xfId="30739"/>
    <cellStyle name="常规 6 3 2 2 2 9" xfId="30740"/>
    <cellStyle name="常规 6 3 2 2 3" xfId="30741"/>
    <cellStyle name="常规 6 3 2 2 3 2" xfId="30742"/>
    <cellStyle name="常规 6 3 2 2 3 2 2" xfId="30743"/>
    <cellStyle name="常规 6 3 2 2 3 2 2 2" xfId="30744"/>
    <cellStyle name="常规 6 3 2 2 3 2 2 2 2" xfId="30745"/>
    <cellStyle name="常规 6 3 2 2 3 2 3 2 2" xfId="30746"/>
    <cellStyle name="常规 6 3 2 2 3 3" xfId="30747"/>
    <cellStyle name="常规 6 3 2 2 3 3 2" xfId="30748"/>
    <cellStyle name="常规 6 3 2 2 3 3 3 2 2" xfId="30749"/>
    <cellStyle name="常规 6 3 2 2 3 3 3 3" xfId="30750"/>
    <cellStyle name="常规 6 3 2 2 3 4" xfId="30751"/>
    <cellStyle name="常规 6 3 2 2 3 4 2" xfId="30752"/>
    <cellStyle name="常规 6 3 2 2 3 4 2 2" xfId="30753"/>
    <cellStyle name="常规 6 3 2 2 3 5" xfId="30754"/>
    <cellStyle name="常规 6 3 2 2 3 5 2" xfId="30755"/>
    <cellStyle name="常规 6 3 2 2 3 5 2 2" xfId="30756"/>
    <cellStyle name="常规 6 3 2 2 3 6" xfId="30757"/>
    <cellStyle name="常规 6 3 2 2 3 6 2" xfId="30758"/>
    <cellStyle name="常规 6 3 2 2 3 7" xfId="30759"/>
    <cellStyle name="常规 6 3 2 2 3 7 2" xfId="30760"/>
    <cellStyle name="常规 6 3 2 2 4 2 2" xfId="30761"/>
    <cellStyle name="常规 6 3 2 2 4 2 2 2" xfId="30762"/>
    <cellStyle name="常规 6 3 2 2 4 3" xfId="30763"/>
    <cellStyle name="常规 6 3 2 2 4 3 2" xfId="30764"/>
    <cellStyle name="常规 6 3 2 2 4 3 2 2" xfId="30765"/>
    <cellStyle name="常规 6 3 2 2 4 4 2" xfId="30766"/>
    <cellStyle name="常规 6 3 2 2 4 4 2 2" xfId="30767"/>
    <cellStyle name="常规 6 3 2 2 4 5" xfId="30768"/>
    <cellStyle name="常规 8" xfId="30769"/>
    <cellStyle name="常规 6 3 2 2 4 5 2" xfId="30770"/>
    <cellStyle name="常规 6 3 2 2 4 6" xfId="30771"/>
    <cellStyle name="常规 6 3 2 2 5 2 2" xfId="30772"/>
    <cellStyle name="常规 6 3 2 2 5 2 2 2" xfId="30773"/>
    <cellStyle name="常规 6 3 2 2 5 3" xfId="30774"/>
    <cellStyle name="常规 6 3 2 2 5 3 2" xfId="30775"/>
    <cellStyle name="常规 6 3 2 2 5 3 2 2" xfId="30776"/>
    <cellStyle name="常规 6 3 2 2 5 4" xfId="30777"/>
    <cellStyle name="常规 6 3 2 2 5 4 2" xfId="30778"/>
    <cellStyle name="常规 6 3 2 2 5 4 3" xfId="30779"/>
    <cellStyle name="常规 6 3 2 2 5 5" xfId="30780"/>
    <cellStyle name="常规 6 3 2 2 5 5 2" xfId="30781"/>
    <cellStyle name="常规 6 3 2 2 5 6" xfId="30782"/>
    <cellStyle name="常规 6 9 3 2 2 2" xfId="30783"/>
    <cellStyle name="常规 6 6 2 3 4 2 2 2" xfId="30784"/>
    <cellStyle name="常规 6 3 2 2 6" xfId="30785"/>
    <cellStyle name="常规 6 3 2 2 7" xfId="30786"/>
    <cellStyle name="常规 6 3 2 2 7 2 2" xfId="30787"/>
    <cellStyle name="常规 7 2 2 2 2 4 2 2" xfId="30788"/>
    <cellStyle name="常规 6 3 2 2 7 3" xfId="30789"/>
    <cellStyle name="常规 6 3 2 2 8 2" xfId="30790"/>
    <cellStyle name="常规 6 4 2 2 5 6" xfId="30791"/>
    <cellStyle name="常规 6 3 2 2 8 2 2" xfId="30792"/>
    <cellStyle name="常规 6 3 2 2 8 3" xfId="30793"/>
    <cellStyle name="常规 6 3 2 3 2 2 2 2 2" xfId="30794"/>
    <cellStyle name="常规 6 3 2 3 2 2 3 2" xfId="30795"/>
    <cellStyle name="常规 6 3 2 3 2 2 3 2 2" xfId="30796"/>
    <cellStyle name="常规 6 3 2 3 2 2 3 3" xfId="30797"/>
    <cellStyle name="常规 6 3 2 3 2 2 4" xfId="30798"/>
    <cellStyle name="常规 6 3 2 3 2 2 4 2 2" xfId="30799"/>
    <cellStyle name="常规 6 3 2 3 2 2 4 3" xfId="30800"/>
    <cellStyle name="常规 7 2 2 4 2" xfId="30801"/>
    <cellStyle name="常规 6 3 2 3 2 3 2 2 2" xfId="30802"/>
    <cellStyle name="常规 7 2 2 5" xfId="30803"/>
    <cellStyle name="常规 6 3 2 3 2 3 2 3" xfId="30804"/>
    <cellStyle name="常规 7 2 3 4" xfId="30805"/>
    <cellStyle name="常规 6 3 2 3 2 3 3 2" xfId="30806"/>
    <cellStyle name="常规 7 2 3 4 2" xfId="30807"/>
    <cellStyle name="常规 6 3 2 3 2 3 3 2 2" xfId="30808"/>
    <cellStyle name="常规 7 2 3 5" xfId="30809"/>
    <cellStyle name="常规 6 3 2 3 2 3 3 3" xfId="30810"/>
    <cellStyle name="常规 6 3 2 3 2 3 4" xfId="30811"/>
    <cellStyle name="常规 7 2 4 4" xfId="30812"/>
    <cellStyle name="常规 6 3 2 3 2 3 4 2" xfId="30813"/>
    <cellStyle name="常规 6 3 2 3 2 3 5" xfId="30814"/>
    <cellStyle name="常规 6 3 2 3 3 4 2 2" xfId="30815"/>
    <cellStyle name="常规 6 3 2 3 3 4 3" xfId="30816"/>
    <cellStyle name="常规 6 3 2 3 4 2 2 2" xfId="30817"/>
    <cellStyle name="常规 6 3 2 3 4 2 3" xfId="30818"/>
    <cellStyle name="常规 6 3 2 3 4 3 2 2" xfId="30819"/>
    <cellStyle name="常规 6 8 2 2 2 2 3" xfId="30820"/>
    <cellStyle name="常规 6 3 2 3 4 3 3" xfId="30821"/>
    <cellStyle name="常规 6 3 2 3 4 4 2 2" xfId="30822"/>
    <cellStyle name="常规 6 8 2 2 3 2 3" xfId="30823"/>
    <cellStyle name="常规 6 3 2 3 4 4 3" xfId="30824"/>
    <cellStyle name="常规 6 3 2 3 7 2 2" xfId="30825"/>
    <cellStyle name="常规 7 2 2 2 2 5 2 2" xfId="30826"/>
    <cellStyle name="常规 6 3 2 3 7 3" xfId="30827"/>
    <cellStyle name="常规 6 3 2 3 8 2" xfId="30828"/>
    <cellStyle name="常规 6 3 2 3 9" xfId="30829"/>
    <cellStyle name="常规 6 3 2 4 2 2 2 2" xfId="30830"/>
    <cellStyle name="常规 6 3 2 4 2 2 3" xfId="30831"/>
    <cellStyle name="常规 6 3 2 4 2 3 2" xfId="30832"/>
    <cellStyle name="常规 6 3 2 4 2 3 2 2" xfId="30833"/>
    <cellStyle name="常规 6 3 2 4 2 3 3" xfId="30834"/>
    <cellStyle name="常规 6 3 2 4 2 4" xfId="30835"/>
    <cellStyle name="常规 7 2 3 3 2 2 4" xfId="30836"/>
    <cellStyle name="常规 6 3 2 4 2 4 2" xfId="30837"/>
    <cellStyle name="常规 7 2 3 3 2 2 4 2" xfId="30838"/>
    <cellStyle name="常规 6 3 2 4 2 4 2 2" xfId="30839"/>
    <cellStyle name="常规 7 2 3 3 2 2 5" xfId="30840"/>
    <cellStyle name="常规 6 3 2 4 2 4 3" xfId="30841"/>
    <cellStyle name="常规 6 3 2 4 3 2 2 2" xfId="30842"/>
    <cellStyle name="常规 6 3 2 4 3 2 3" xfId="30843"/>
    <cellStyle name="常规 6 3 2 4 3 3 2" xfId="30844"/>
    <cellStyle name="常规 6 3 2 4 3 3 2 2" xfId="30845"/>
    <cellStyle name="常规 6 3 2 4 3 3 3" xfId="30846"/>
    <cellStyle name="常规 6 3 2 4 3 4" xfId="30847"/>
    <cellStyle name="常规 6 3 2 4 3 4 2" xfId="30848"/>
    <cellStyle name="常规 6 3 2 4 5 2 2" xfId="30849"/>
    <cellStyle name="常规 6 3 2 4 5 3" xfId="30850"/>
    <cellStyle name="常规 6 3 2 4 6 2" xfId="30851"/>
    <cellStyle name="常规 6 3 2 4 6 2 2" xfId="30852"/>
    <cellStyle name="常规 6 3 2 4 6 3" xfId="30853"/>
    <cellStyle name="常规 6 3 2 4 7" xfId="30854"/>
    <cellStyle name="常规 6 3 2 4 7 2" xfId="30855"/>
    <cellStyle name="常规 6 3 2 4 8" xfId="30856"/>
    <cellStyle name="常规 6 3 2 6 2 3" xfId="30857"/>
    <cellStyle name="常规 6 3 2 6 3 2" xfId="30858"/>
    <cellStyle name="常规 6 3 2 6 3 2 2" xfId="30859"/>
    <cellStyle name="常规 6 3 2 6 3 3" xfId="30860"/>
    <cellStyle name="常规 6 3 4 2 2 2 2 2" xfId="30861"/>
    <cellStyle name="常规 6 3 2 6 4 2" xfId="30862"/>
    <cellStyle name="常规 6 3 2 6 4 3" xfId="30863"/>
    <cellStyle name="常规 7 2 4 3 2 3 4 2 3" xfId="30864"/>
    <cellStyle name="常规 6 3 4 2 2 2 3" xfId="30865"/>
    <cellStyle name="常规 6 3 2 6 5" xfId="30866"/>
    <cellStyle name="常规 6 3 2 6 5 2" xfId="30867"/>
    <cellStyle name="常规 6 3 2 6 6" xfId="30868"/>
    <cellStyle name="常规 6 3 2 9 2 2" xfId="30869"/>
    <cellStyle name="常规 6 3 2 9 3" xfId="30870"/>
    <cellStyle name="常规 8 2 2 6 3 2 2" xfId="30871"/>
    <cellStyle name="常规 6 3 3 10" xfId="30872"/>
    <cellStyle name="注释 2 2 4 5" xfId="30873"/>
    <cellStyle name="常规 6 3 3 10 2" xfId="30874"/>
    <cellStyle name="常规 6 3 3 11" xfId="30875"/>
    <cellStyle name="常规 6 3 3 2" xfId="30876"/>
    <cellStyle name="常规 6 3 3 2 2" xfId="30877"/>
    <cellStyle name="常规 6 3 3 2 2 2 2 2 2" xfId="30878"/>
    <cellStyle name="常规 6 3 3 2 2 2 3 2" xfId="30879"/>
    <cellStyle name="常规 6 3 3 2 2 2 3 2 2" xfId="30880"/>
    <cellStyle name="常规 6 3 3 2 2 2 3 3" xfId="30881"/>
    <cellStyle name="常规 6 3 3 2 2 2 4" xfId="30882"/>
    <cellStyle name="常规 7 2 4 2 2 7" xfId="30883"/>
    <cellStyle name="常规 6 3 3 2 2 2 4 2" xfId="30884"/>
    <cellStyle name="常规 7 2 4 2 2 7 2" xfId="30885"/>
    <cellStyle name="常规 6 3 3 2 2 2 4 2 2" xfId="30886"/>
    <cellStyle name="常规 7 2 4 2 2 8" xfId="30887"/>
    <cellStyle name="常规 6 3 3 2 2 2 4 3" xfId="30888"/>
    <cellStyle name="常规 6 3 3 2 2 2 5 2" xfId="30889"/>
    <cellStyle name="常规 6 5 3 4 2 2 2" xfId="30890"/>
    <cellStyle name="常规 6 3 3 2 2 2 6" xfId="30891"/>
    <cellStyle name="常规 6 3 3 2 2 3 3 2" xfId="30892"/>
    <cellStyle name="常规 6 3 3 2 2 3 3 2 2" xfId="30893"/>
    <cellStyle name="常规 6 3 3 2 2 3 3 3" xfId="30894"/>
    <cellStyle name="常规 6 3 3 2 2 3 4" xfId="30895"/>
    <cellStyle name="常规 7 2 4 3 2 7" xfId="30896"/>
    <cellStyle name="常规 6 3 3 2 2 3 4 2" xfId="30897"/>
    <cellStyle name="常规 6 3 3 2 2 3 5" xfId="30898"/>
    <cellStyle name="常规 6 3 3 2 2 4 2 2" xfId="30899"/>
    <cellStyle name="常规 6 3 3 2 2 4 3" xfId="30900"/>
    <cellStyle name="常规 6 3 3 2 2 5 2" xfId="30901"/>
    <cellStyle name="常规 6 3 3 2 2 5 3" xfId="30902"/>
    <cellStyle name="常规 6 3 3 2 2 6" xfId="30903"/>
    <cellStyle name="常规 6 3 3 2 2 6 2" xfId="30904"/>
    <cellStyle name="常规 6 3 3 2 2 6 2 2" xfId="30905"/>
    <cellStyle name="常规 6 3 3 2 2 7" xfId="30906"/>
    <cellStyle name="常规 6 3 3 2 2 7 2" xfId="30907"/>
    <cellStyle name="常规 6 3 3 2 3" xfId="30908"/>
    <cellStyle name="常规 6 3 3 2 3 3 2 2" xfId="30909"/>
    <cellStyle name="常规 6 3 3 2 3 4 2 2" xfId="30910"/>
    <cellStyle name="常规 6 3 3 2 3 6" xfId="30911"/>
    <cellStyle name="常规 6 3 3 2 4 3 2 2" xfId="30912"/>
    <cellStyle name="常规 6 3 3 2 4 4 2 2" xfId="30913"/>
    <cellStyle name="常规 6 3 3 2 4 4 3" xfId="30914"/>
    <cellStyle name="常规 6 3 3 2 4 6" xfId="30915"/>
    <cellStyle name="常规 6 3 3 2 5 2 2" xfId="30916"/>
    <cellStyle name="常规 6 3 3 2 5 3" xfId="30917"/>
    <cellStyle name="常规 6 6 2 3 4 3 2 2" xfId="30918"/>
    <cellStyle name="常规 6 3 3 2 6" xfId="30919"/>
    <cellStyle name="常规 6 3 3 2 6 2" xfId="30920"/>
    <cellStyle name="常规 6 3 3 2 6 2 2" xfId="30921"/>
    <cellStyle name="常规 6 3 3 2 6 3" xfId="30922"/>
    <cellStyle name="常规 6 3 3 2 7" xfId="30923"/>
    <cellStyle name="常规 6 3 3 2 7 2" xfId="30924"/>
    <cellStyle name="常规 6 3 3 2 7 2 2" xfId="30925"/>
    <cellStyle name="常规 7 2 2 2 3 4 2 2" xfId="30926"/>
    <cellStyle name="常规 6 3 3 2 7 3" xfId="30927"/>
    <cellStyle name="常规 6 3 3 2 8" xfId="30928"/>
    <cellStyle name="常规 6 3 3 2 8 2" xfId="30929"/>
    <cellStyle name="常规 6 3 3 2 9" xfId="30930"/>
    <cellStyle name="常规 6 3 3 3 2 2 2 2 2" xfId="30931"/>
    <cellStyle name="常规 6 3 3 3 2 2 3 2" xfId="30932"/>
    <cellStyle name="常规 6 3 3 3 2 2 3 2 2" xfId="30933"/>
    <cellStyle name="常规 6 3 3 3 2 2 3 3" xfId="30934"/>
    <cellStyle name="常规 6 3 3 3 2 2 4" xfId="30935"/>
    <cellStyle name="常规 6 3 3 3 2 2 4 2" xfId="30936"/>
    <cellStyle name="常规 6 3 3 3 2 2 4 2 2" xfId="30937"/>
    <cellStyle name="常规 6 3 3 3 2 2 4 3" xfId="30938"/>
    <cellStyle name="常规 6 3 3 3 2 2 5" xfId="30939"/>
    <cellStyle name="常规 6 3 3 3 2 2 5 2" xfId="30940"/>
    <cellStyle name="常规 6 5 3 5 2 2 2" xfId="30941"/>
    <cellStyle name="常规 6 3 3 3 2 2 6" xfId="30942"/>
    <cellStyle name="常规 6 3 3 3 2 3 2 2 2" xfId="30943"/>
    <cellStyle name="常规 6 3 3 3 2 3 2 3" xfId="30944"/>
    <cellStyle name="常规 6 3 3 3 2 3 3 2" xfId="30945"/>
    <cellStyle name="常规 6 3 3 3 2 3 3 2 2" xfId="30946"/>
    <cellStyle name="常规 6 3 3 3 2 3 3 3" xfId="30947"/>
    <cellStyle name="常规 6 3 3 3 2 3 4" xfId="30948"/>
    <cellStyle name="常规 6 3 3 3 2 3 4 2" xfId="30949"/>
    <cellStyle name="常规 6 3 3 3 2 3 5" xfId="30950"/>
    <cellStyle name="常规 6 3 3 3 3 4 3" xfId="30951"/>
    <cellStyle name="常规 6 3 3 3 4 3 2 2" xfId="30952"/>
    <cellStyle name="常规 6 9 2 2 2 2 3" xfId="30953"/>
    <cellStyle name="常规 6 3 3 3 4 3 3" xfId="30954"/>
    <cellStyle name="常规 6 3 3 3 4 4 2 2" xfId="30955"/>
    <cellStyle name="常规 6 9 2 2 3 2 3" xfId="30956"/>
    <cellStyle name="常规 6 3 3 3 4 4 3" xfId="30957"/>
    <cellStyle name="常规 6 3 3 3 7 2 2" xfId="30958"/>
    <cellStyle name="常规 6 3 3 3 7 3" xfId="30959"/>
    <cellStyle name="常规 6 3 3 3 8 2" xfId="30960"/>
    <cellStyle name="常规 6 3 3 3 9" xfId="30961"/>
    <cellStyle name="常规 7 2 4 3 2 2 4 2" xfId="30962"/>
    <cellStyle name="常规 6 3 3 4 2 4 2 2" xfId="30963"/>
    <cellStyle name="常规 7 2 4 3 2 2 5" xfId="30964"/>
    <cellStyle name="常规 6 3 3 4 2 4 3" xfId="30965"/>
    <cellStyle name="常规 7 2 4 3 2 3 4" xfId="30966"/>
    <cellStyle name="常规 6 3 3 4 2 5 2" xfId="30967"/>
    <cellStyle name="常规 6 3 4 2 2" xfId="30968"/>
    <cellStyle name="常规 6 3 3 4 3 3 2 2" xfId="30969"/>
    <cellStyle name="常规 6 3 3 4 3 3 3" xfId="30970"/>
    <cellStyle name="常规 6 3 3 4 3 4 2" xfId="30971"/>
    <cellStyle name="常规 6 3 3 4 3 5" xfId="30972"/>
    <cellStyle name="常规 6 3 5 2" xfId="30973"/>
    <cellStyle name="常规 6 3 3 4 5 2 2" xfId="30974"/>
    <cellStyle name="常规 6 3 3 4 5 3" xfId="30975"/>
    <cellStyle name="常规 6 3 3 4 6 2" xfId="30976"/>
    <cellStyle name="常规 6 3 3 4 6 2 2" xfId="30977"/>
    <cellStyle name="常规 6 3 3 4 6 3" xfId="30978"/>
    <cellStyle name="常规 6 3 3 4 7" xfId="30979"/>
    <cellStyle name="常规 6 3 3 4 7 2" xfId="30980"/>
    <cellStyle name="常规 6 3 3 4 8" xfId="30981"/>
    <cellStyle name="常规 6 3 4 2 3 2 2" xfId="30982"/>
    <cellStyle name="常规 6 3 3 6 4" xfId="30983"/>
    <cellStyle name="常规 6 3 4 2 3 2 3" xfId="30984"/>
    <cellStyle name="常规 6 3 3 6 5" xfId="30985"/>
    <cellStyle name="常规 6 3 3 6 5 2" xfId="30986"/>
    <cellStyle name="常规 6 3 3 9 3" xfId="30987"/>
    <cellStyle name="常规 6 9 4 2 4 2 2" xfId="30988"/>
    <cellStyle name="常规 6 3 4" xfId="30989"/>
    <cellStyle name="常规 6 3 4 2 2 3 2 2" xfId="30990"/>
    <cellStyle name="常规 6 3 4 2 2 3 3" xfId="30991"/>
    <cellStyle name="常规 6 3 4 2 2 4 2 2" xfId="30992"/>
    <cellStyle name="常规 6 3 4 2 2 4 3" xfId="30993"/>
    <cellStyle name="常规 6 3 4 2 2 5 2" xfId="30994"/>
    <cellStyle name="常规 7 2 4 3 2 3 5" xfId="30995"/>
    <cellStyle name="常规 6 3 4 2 3" xfId="30996"/>
    <cellStyle name="常规 6 3 4 2 3 3 2" xfId="30997"/>
    <cellStyle name="常规 6 3 4 2 3 3 3" xfId="30998"/>
    <cellStyle name="常规 6 3 4 2 4 2" xfId="30999"/>
    <cellStyle name="常规 6 3 4 2 4 2 2" xfId="31000"/>
    <cellStyle name="常规 6 3 4 2 4 3" xfId="31001"/>
    <cellStyle name="常规 6 3 4 2 5 2" xfId="31002"/>
    <cellStyle name="常规 6 3 4 2 5 2 2" xfId="31003"/>
    <cellStyle name="常规 6 3 4 2 5 3" xfId="31004"/>
    <cellStyle name="常规 6 6 2 3 4 4 2 2" xfId="31005"/>
    <cellStyle name="常规 6 3 4 2 6" xfId="31006"/>
    <cellStyle name="常规 6 3 4 2 6 2 2" xfId="31007"/>
    <cellStyle name="常规 6 3 4 2 7" xfId="31008"/>
    <cellStyle name="常规 6 3 4 2 7 2" xfId="31009"/>
    <cellStyle name="常规 6 3 4 2 8" xfId="31010"/>
    <cellStyle name="常规 6 3 5 2 2" xfId="31011"/>
    <cellStyle name="常规 6 3 5 2 3" xfId="31012"/>
    <cellStyle name="常规 6 7 3 7" xfId="31013"/>
    <cellStyle name="常规 6 3 5 2 3 2 2" xfId="31014"/>
    <cellStyle name="常规 6 3 5 2 3 3" xfId="31015"/>
    <cellStyle name="常规 6 8 3 7" xfId="31016"/>
    <cellStyle name="常规 6 3 5 2 4 2 2" xfId="31017"/>
    <cellStyle name="常规 6 3 5 2 5 2" xfId="31018"/>
    <cellStyle name="常规 6 3 5 2 6" xfId="31019"/>
    <cellStyle name="常规 6 3 6 2" xfId="31020"/>
    <cellStyle name="常规 6 3 6 2 2" xfId="31021"/>
    <cellStyle name="常规 6 3 6 2 2 2" xfId="31022"/>
    <cellStyle name="常规 6 3 6 2 3" xfId="31023"/>
    <cellStyle name="常规 6 3 7" xfId="31024"/>
    <cellStyle name="常规 6 3 7 2" xfId="31025"/>
    <cellStyle name="常规 6 3 7 2 2" xfId="31026"/>
    <cellStyle name="常规 6 3 7 2 2 2" xfId="31027"/>
    <cellStyle name="常规 6 3 8" xfId="31028"/>
    <cellStyle name="常规 6 3 8 2" xfId="31029"/>
    <cellStyle name="常规 6 3 8 2 2" xfId="31030"/>
    <cellStyle name="常规 6 3 9" xfId="31031"/>
    <cellStyle name="常规 6 3 9 2" xfId="31032"/>
    <cellStyle name="常规 6 3 9 2 2" xfId="31033"/>
    <cellStyle name="常规 70 2" xfId="31034"/>
    <cellStyle name="常规 65 2" xfId="31035"/>
    <cellStyle name="常规 6 3 9 3" xfId="31036"/>
    <cellStyle name="常规 6 4" xfId="31037"/>
    <cellStyle name="常规 6 4 10 2" xfId="31038"/>
    <cellStyle name="常规 6 4 10 3" xfId="31039"/>
    <cellStyle name="常规 6 4 11" xfId="31040"/>
    <cellStyle name="常规 7 2 2 7" xfId="31041"/>
    <cellStyle name="常规 6 4 11 2" xfId="31042"/>
    <cellStyle name="常规 6 4 12" xfId="31043"/>
    <cellStyle name="常规 6 4 2 2" xfId="31044"/>
    <cellStyle name="常规 6 4 2 2 10" xfId="31045"/>
    <cellStyle name="常规 6 4 2 2 2" xfId="31046"/>
    <cellStyle name="常规 6 4 2 2 2 2" xfId="31047"/>
    <cellStyle name="常规 6 8 6" xfId="31048"/>
    <cellStyle name="常规 6 4 2 2 2 2 2" xfId="31049"/>
    <cellStyle name="常规 6 8 6 2" xfId="31050"/>
    <cellStyle name="常规 6 4 2 2 2 2 2 2" xfId="31051"/>
    <cellStyle name="常规 6 8 6 3" xfId="31052"/>
    <cellStyle name="常规 6 4 2 2 2 2 2 3" xfId="31053"/>
    <cellStyle name="常规 6 4 2 2 2 2 2 4" xfId="31054"/>
    <cellStyle name="常规 6 4 2 2 2 2 2 4 2" xfId="31055"/>
    <cellStyle name="常规 6 4 2 2 2 2 2 4 2 2" xfId="31056"/>
    <cellStyle name="常规 6 4 2 2 2 2 2 5" xfId="31057"/>
    <cellStyle name="常规 6 4 2 2 2 2 2 5 2" xfId="31058"/>
    <cellStyle name="常规 6 4 2 2 2 2 2 6" xfId="31059"/>
    <cellStyle name="常规 6 8 7" xfId="31060"/>
    <cellStyle name="常规 6 4 2 2 2 2 3" xfId="31061"/>
    <cellStyle name="常规 6 8 7 2" xfId="31062"/>
    <cellStyle name="常规 6 4 2 2 2 2 3 2" xfId="31063"/>
    <cellStyle name="常规 6 8 7 2 2" xfId="31064"/>
    <cellStyle name="常规 6 4 2 2 2 2 3 2 2" xfId="31065"/>
    <cellStyle name="常规 6 4 2 2 2 2 3 3 2" xfId="31066"/>
    <cellStyle name="常规 6 4 2 2 2 2 3 4 2" xfId="31067"/>
    <cellStyle name="常规 6 4 2 2 2 2 3 5" xfId="31068"/>
    <cellStyle name="常规 6 8 9" xfId="31069"/>
    <cellStyle name="常规 6 4 2 2 2 2 5" xfId="31070"/>
    <cellStyle name="常规 6 4 2 2 2 2 6 3" xfId="31071"/>
    <cellStyle name="常规 7 2 3 4 2 2 4 2" xfId="31072"/>
    <cellStyle name="常规 6 4 2 2 2 2 8" xfId="31073"/>
    <cellStyle name="常规 6 4 2 2 2 3" xfId="31074"/>
    <cellStyle name="常规 6 9 6" xfId="31075"/>
    <cellStyle name="常规 6 4 2 2 2 3 2" xfId="31076"/>
    <cellStyle name="常规 6 9 6 2" xfId="31077"/>
    <cellStyle name="常规 6 4 2 2 2 3 2 2" xfId="31078"/>
    <cellStyle name="常规 6 9 6 3" xfId="31079"/>
    <cellStyle name="常规 6 4 2 2 2 3 2 3" xfId="31080"/>
    <cellStyle name="常规 6 9 7" xfId="31081"/>
    <cellStyle name="常规 6 4 2 2 2 3 3" xfId="31082"/>
    <cellStyle name="常规 6 9 7 2" xfId="31083"/>
    <cellStyle name="常规 6 4 2 2 2 3 3 2" xfId="31084"/>
    <cellStyle name="常规 6 9 7 2 2" xfId="31085"/>
    <cellStyle name="常规 6 4 2 2 2 3 3 2 2" xfId="31086"/>
    <cellStyle name="常规 6 9 7 3" xfId="31087"/>
    <cellStyle name="常规 6 4 2 2 2 3 3 3" xfId="31088"/>
    <cellStyle name="常规 6 9 8" xfId="31089"/>
    <cellStyle name="常规 6 4 2 2 2 3 4" xfId="31090"/>
    <cellStyle name="常规 6 9 8 2" xfId="31091"/>
    <cellStyle name="常规 6 4 2 2 2 3 4 2" xfId="31092"/>
    <cellStyle name="常规 6 9 8 2 2" xfId="31093"/>
    <cellStyle name="常规 6 4 2 2 2 3 4 2 2" xfId="31094"/>
    <cellStyle name="常规 6 9 8 3" xfId="31095"/>
    <cellStyle name="强调文字颜色 4 2 5 2 2 2" xfId="31096"/>
    <cellStyle name="常规 6 4 2 2 2 3 4 3" xfId="31097"/>
    <cellStyle name="常规 6 9 9" xfId="31098"/>
    <cellStyle name="常规 6 4 2 2 2 3 5" xfId="31099"/>
    <cellStyle name="常规 6 9 9 2" xfId="31100"/>
    <cellStyle name="常规 6 4 2 2 2 3 5 2" xfId="31101"/>
    <cellStyle name="常规 6 4 2 2 2 4 2" xfId="31102"/>
    <cellStyle name="常规 6 4 2 2 2 4 2 2" xfId="31103"/>
    <cellStyle name="常规 6 5 4 4 2 2" xfId="31104"/>
    <cellStyle name="常规 6 4 2 2 2 4 3" xfId="31105"/>
    <cellStyle name="常规 6 5 4 4 2 2 2" xfId="31106"/>
    <cellStyle name="常规 6 4 2 2 2 4 3 2" xfId="31107"/>
    <cellStyle name="常规 6 4 2 2 2 4 3 2 2" xfId="31108"/>
    <cellStyle name="常规 6 5 4 4 2 3" xfId="31109"/>
    <cellStyle name="常规 6 4 2 2 2 4 4" xfId="31110"/>
    <cellStyle name="常规 6 4 2 2 2 4 4 2" xfId="31111"/>
    <cellStyle name="常规 6 4 2 2 2 4 4 2 2" xfId="31112"/>
    <cellStyle name="常规 6 4 2 2 2 4 5" xfId="31113"/>
    <cellStyle name="常规 6 4 2 2 2 4 5 2" xfId="31114"/>
    <cellStyle name="常规 6 4 2 2 2 5" xfId="31115"/>
    <cellStyle name="常规 6 4 2 2 2 5 2" xfId="31116"/>
    <cellStyle name="常规 6 4 2 2 2 5 2 2" xfId="31117"/>
    <cellStyle name="常规 6 5 4 4 3 2" xfId="31118"/>
    <cellStyle name="常规 6 4 2 2 2 5 3" xfId="31119"/>
    <cellStyle name="常规 6 4 2 2 2 6 2" xfId="31120"/>
    <cellStyle name="常规 6 4 2 2 2 6 2 2" xfId="31121"/>
    <cellStyle name="常规 6 5 4 4 4 2" xfId="31122"/>
    <cellStyle name="常规 6 4 2 2 2 6 3" xfId="31123"/>
    <cellStyle name="常规 6 4 2 2 2 7" xfId="31124"/>
    <cellStyle name="常规 6 4 2 2 2 7 2" xfId="31125"/>
    <cellStyle name="常规 6 4 2 2 2 7 2 2" xfId="31126"/>
    <cellStyle name="常规 6 5 4 4 5 2" xfId="31127"/>
    <cellStyle name="常规 6 4 2 2 2 7 3" xfId="31128"/>
    <cellStyle name="常规 6 4 2 2 2 8" xfId="31129"/>
    <cellStyle name="常规 6 4 2 2 2 8 2" xfId="31130"/>
    <cellStyle name="常规 6 4 2 2 2 9" xfId="31131"/>
    <cellStyle name="常规 6 4 2 2 3 2" xfId="31132"/>
    <cellStyle name="常规 6 4 2 2 3 2 2" xfId="31133"/>
    <cellStyle name="常规 6 4 2 2 3 2 2 2" xfId="31134"/>
    <cellStyle name="常规 6 4 2 2 3 2 2 2 2" xfId="31135"/>
    <cellStyle name="常规 6 4 2 2 3 2 2 3" xfId="31136"/>
    <cellStyle name="常规 6 4 2 2 3 2 3" xfId="31137"/>
    <cellStyle name="常规 6 4 2 2 3 2 3 2" xfId="31138"/>
    <cellStyle name="常规 6 4 2 2 3 2 3 2 2" xfId="31139"/>
    <cellStyle name="常规 6 4 2 2 3 2 3 3" xfId="31140"/>
    <cellStyle name="常规 6 4 2 2 3 3" xfId="31141"/>
    <cellStyle name="常规 6 4 2 2 3 3 2" xfId="31142"/>
    <cellStyle name="常规 6 4 2 2 3 3 2 2" xfId="31143"/>
    <cellStyle name="常规 6 4 2 2 3 3 2 2 2" xfId="31144"/>
    <cellStyle name="常规 6 4 2 2 3 3 2 3" xfId="31145"/>
    <cellStyle name="常规 6 4 2 2 3 3 3" xfId="31146"/>
    <cellStyle name="常规 6 4 2 2 3 3 3 2" xfId="31147"/>
    <cellStyle name="常规 6 4 2 2 3 3 3 2 2" xfId="31148"/>
    <cellStyle name="常规 6 4 2 2 3 3 3 3" xfId="31149"/>
    <cellStyle name="常规 6 4 2 2 3 4" xfId="31150"/>
    <cellStyle name="常规 6 4 2 2 3 4 2" xfId="31151"/>
    <cellStyle name="常规 6 4 2 2 3 4 2 2" xfId="31152"/>
    <cellStyle name="常规 6 5 4 5 2 2" xfId="31153"/>
    <cellStyle name="常规 6 4 2 2 3 4 3" xfId="31154"/>
    <cellStyle name="常规 6 4 2 2 3 5" xfId="31155"/>
    <cellStyle name="常规 6 4 2 2 3 5 3" xfId="31156"/>
    <cellStyle name="常规 6 4 2 2 3 6" xfId="31157"/>
    <cellStyle name="常规 6 4 2 2 3 6 2" xfId="31158"/>
    <cellStyle name="常规 6 4 2 2 3 6 2 2" xfId="31159"/>
    <cellStyle name="常规 6 4 2 2 3 6 3" xfId="31160"/>
    <cellStyle name="常规 6 4 2 2 3 7" xfId="31161"/>
    <cellStyle name="常规 6 4 2 2 3 7 2" xfId="31162"/>
    <cellStyle name="常规 6 4 2 2 3 8" xfId="31163"/>
    <cellStyle name="常规 6 4 2 2 4 2 2" xfId="31164"/>
    <cellStyle name="常规 6 4 2 2 4 2 2 2" xfId="31165"/>
    <cellStyle name="常规 6 4 2 2 4 2 3" xfId="31166"/>
    <cellStyle name="常规 6 4 2 2 4 3" xfId="31167"/>
    <cellStyle name="常规 6 4 2 2 4 3 2" xfId="31168"/>
    <cellStyle name="常规 6 4 2 2 4 3 2 2" xfId="31169"/>
    <cellStyle name="常规 6 4 2 2 4 3 3" xfId="31170"/>
    <cellStyle name="常规 6 4 2 2 4 4 2 2" xfId="31171"/>
    <cellStyle name="常规 6 5 4 6 2 2" xfId="31172"/>
    <cellStyle name="常规 6 4 2 2 4 4 3" xfId="31173"/>
    <cellStyle name="常规 6 4 2 2 4 5 2" xfId="31174"/>
    <cellStyle name="常规 6 4 2 2 4 6" xfId="31175"/>
    <cellStyle name="常规 6 4 2 2 5" xfId="31176"/>
    <cellStyle name="常规 6 4 2 2 5 2 2" xfId="31177"/>
    <cellStyle name="常规 6 4 2 2 5 2 2 2" xfId="31178"/>
    <cellStyle name="常规 6 4 2 2 5 2 3" xfId="31179"/>
    <cellStyle name="常规 6 4 2 2 5 3" xfId="31180"/>
    <cellStyle name="常规 6 4 2 2 5 3 2" xfId="31181"/>
    <cellStyle name="常规 6 4 2 2 5 3 2 2" xfId="31182"/>
    <cellStyle name="常规 6 4 2 2 5 3 3" xfId="31183"/>
    <cellStyle name="常规 6 4 2 2 5 4" xfId="31184"/>
    <cellStyle name="常规 6 4 2 2 5 4 2" xfId="31185"/>
    <cellStyle name="常规 6 5 4 7 2 2" xfId="31186"/>
    <cellStyle name="常规 6 4 2 2 5 4 3" xfId="31187"/>
    <cellStyle name="常规 6 4 2 2 5 5" xfId="31188"/>
    <cellStyle name="常规 6 4 2 2 5 5 2" xfId="31189"/>
    <cellStyle name="常规 6 4 2 2 6" xfId="31190"/>
    <cellStyle name="常规 6 4 2 2 6 3" xfId="31191"/>
    <cellStyle name="常规 6 4 2 2 7" xfId="31192"/>
    <cellStyle name="常规 6 4 2 2 7 2 2" xfId="31193"/>
    <cellStyle name="常规 7 2 2 3 2 4 2 2" xfId="31194"/>
    <cellStyle name="常规 6 4 2 2 7 3" xfId="31195"/>
    <cellStyle name="常规 6 4 2 2 8" xfId="31196"/>
    <cellStyle name="常规 6 4 2 2 8 2" xfId="31197"/>
    <cellStyle name="常规 6 4 2 2 8 2 2" xfId="31198"/>
    <cellStyle name="常规 6 4 2 2 8 3" xfId="31199"/>
    <cellStyle name="常规 6 4 2 2 9" xfId="31200"/>
    <cellStyle name="常规 6 4 2 3" xfId="31201"/>
    <cellStyle name="常规 6 4 2 3 2" xfId="31202"/>
    <cellStyle name="常规 6 4 2 3 2 2 4 2 2" xfId="31203"/>
    <cellStyle name="常规 6 4 2 3 2 2 4 3" xfId="31204"/>
    <cellStyle name="常规 6 4 2 3 2 2 5 2" xfId="31205"/>
    <cellStyle name="常规 6 6 2 5 2 2 2" xfId="31206"/>
    <cellStyle name="常规 6 4 2 3 2 2 6" xfId="31207"/>
    <cellStyle name="常规 6 4 2 3 2 3 2" xfId="31208"/>
    <cellStyle name="常规 6 4 2 3 2 3 2 2" xfId="31209"/>
    <cellStyle name="常规 6 4 2 3 2 3 2 2 2" xfId="31210"/>
    <cellStyle name="常规 6 4 2 3 2 3 2 3" xfId="31211"/>
    <cellStyle name="常规 6 4 2 3 2 3 3" xfId="31212"/>
    <cellStyle name="常规 6 4 2 3 2 3 3 2" xfId="31213"/>
    <cellStyle name="常规 6 4 2 3 2 3 3 2 2" xfId="31214"/>
    <cellStyle name="常规 6 4 2 3 2 3 3 3" xfId="31215"/>
    <cellStyle name="常规 6 4 2 3 2 3 4" xfId="31216"/>
    <cellStyle name="常规 6 4 2 3 2 3 4 2" xfId="31217"/>
    <cellStyle name="常规 6 4 2 3 2 3 5" xfId="31218"/>
    <cellStyle name="常规 6 4 2 3 2 4 2" xfId="31219"/>
    <cellStyle name="常规 6 4 2 3 2 4 2 2" xfId="31220"/>
    <cellStyle name="常规 6 5 5 4 2 2" xfId="31221"/>
    <cellStyle name="常规 6 4 2 3 2 4 3" xfId="31222"/>
    <cellStyle name="常规 6 4 2 3 2 5 2" xfId="31223"/>
    <cellStyle name="常规 6 4 2 3 2 5 3" xfId="31224"/>
    <cellStyle name="常规 6 4 2 3 3 3" xfId="31225"/>
    <cellStyle name="常规 6 4 2 3 3 3 2" xfId="31226"/>
    <cellStyle name="常规 6 4 2 3 3 3 2 2" xfId="31227"/>
    <cellStyle name="常规 6 4 2 3 3 3 3" xfId="31228"/>
    <cellStyle name="常规 6 4 2 3 3 4" xfId="31229"/>
    <cellStyle name="常规 6 4 2 3 3 4 2" xfId="31230"/>
    <cellStyle name="常规 6 4 2 3 3 4 2 2" xfId="31231"/>
    <cellStyle name="常规 6 5 5 5 2 2" xfId="31232"/>
    <cellStyle name="常规 6 4 2 3 3 4 3" xfId="31233"/>
    <cellStyle name="常规 6 4 2 3 3 5" xfId="31234"/>
    <cellStyle name="常规 6 4 2 3 3 5 2" xfId="31235"/>
    <cellStyle name="常规 6 4 2 3 4" xfId="31236"/>
    <cellStyle name="常规 6 4 2 3 4 3" xfId="31237"/>
    <cellStyle name="常规 6 4 2 3 4 3 2" xfId="31238"/>
    <cellStyle name="常规 6 4 2 3 4 3 3" xfId="31239"/>
    <cellStyle name="常规 6 4 2 3 4 4 2" xfId="31240"/>
    <cellStyle name="常规 6 4 2 3 4 4 2 2" xfId="31241"/>
    <cellStyle name="常规 6 5 5 6 2 2" xfId="31242"/>
    <cellStyle name="常规 6 4 2 3 4 4 3" xfId="31243"/>
    <cellStyle name="常规 6 4 2 3 4 5" xfId="31244"/>
    <cellStyle name="常规 6 4 2 3 4 5 2" xfId="31245"/>
    <cellStyle name="常规 6 4 2 3 5" xfId="31246"/>
    <cellStyle name="常规 6 4 2 3 5 2 2" xfId="31247"/>
    <cellStyle name="常规 6 4 2 3 5 3" xfId="31248"/>
    <cellStyle name="常规 6 4 2 3 6" xfId="31249"/>
    <cellStyle name="常规 6 4 2 3 7" xfId="31250"/>
    <cellStyle name="常规 7 2 2 3 2 5 2 2" xfId="31251"/>
    <cellStyle name="常规 6 4 2 3 7 3" xfId="31252"/>
    <cellStyle name="常规 6 4 2 3 8" xfId="31253"/>
    <cellStyle name="常规 6 4 2 3 8 2" xfId="31254"/>
    <cellStyle name="常规 6 4 2 3 9" xfId="31255"/>
    <cellStyle name="常规 6 4 2 4 2 3 2 2" xfId="31256"/>
    <cellStyle name="常规 6 4 2 4 2 4 2 2" xfId="31257"/>
    <cellStyle name="常规 6 5 6 4 2 2" xfId="31258"/>
    <cellStyle name="常规 6 4 2 4 2 4 3" xfId="31259"/>
    <cellStyle name="常规 6 4 2 4 3 2 2 2" xfId="31260"/>
    <cellStyle name="常规 6 4 2 4 3 2 3" xfId="31261"/>
    <cellStyle name="常规 6 4 2 4 3 3 2" xfId="31262"/>
    <cellStyle name="常规 6 4 2 4 3 3 2 2" xfId="31263"/>
    <cellStyle name="常规 6 4 2 4 3 3 3" xfId="31264"/>
    <cellStyle name="常规 6 4 2 4 3 4" xfId="31265"/>
    <cellStyle name="常规 6 4 2 4 3 4 2" xfId="31266"/>
    <cellStyle name="常规 6 4 2 4 5 2 2" xfId="31267"/>
    <cellStyle name="常规 6 4 2 4 5 3" xfId="31268"/>
    <cellStyle name="常规 6 4 2 4 6 2" xfId="31269"/>
    <cellStyle name="常规 6 4 2 4 6 3" xfId="31270"/>
    <cellStyle name="常规 6 4 2 4 7" xfId="31271"/>
    <cellStyle name="常规 6 4 2 4 7 2" xfId="31272"/>
    <cellStyle name="常规 6 4 2 4 8" xfId="31273"/>
    <cellStyle name="常规 6 4 2 5 4 2 2" xfId="31274"/>
    <cellStyle name="常规 6 4 2 5 6" xfId="31275"/>
    <cellStyle name="常规 6 4 2 6 3 2" xfId="31276"/>
    <cellStyle name="常规 6 4 2 6 3 2 2" xfId="31277"/>
    <cellStyle name="常规 6 4 2 6 4 2 2" xfId="31278"/>
    <cellStyle name="常规 6 4 2 6 5 2" xfId="31279"/>
    <cellStyle name="常规 7 2 5 2 2 3 2 2" xfId="31280"/>
    <cellStyle name="常规 6 4 2 9 2 2" xfId="31281"/>
    <cellStyle name="常规 7 2 5 2 2 3 3" xfId="31282"/>
    <cellStyle name="常规 6 4 2 9 3" xfId="31283"/>
    <cellStyle name="常规 6 4 3" xfId="31284"/>
    <cellStyle name="常规 6 4 3 11" xfId="31285"/>
    <cellStyle name="常规 6 4 3 2" xfId="31286"/>
    <cellStyle name="常规 6 4 3 2 2" xfId="31287"/>
    <cellStyle name="常规 6 4 3 2 2 2 2 2" xfId="31288"/>
    <cellStyle name="常规 6 4 3 2 2 2 2 2 2" xfId="31289"/>
    <cellStyle name="常规 6 4 3 2 2 2 2 3" xfId="31290"/>
    <cellStyle name="常规 6 4 3 2 2 2 3" xfId="31291"/>
    <cellStyle name="常规 6 4 3 2 2 2 3 2" xfId="31292"/>
    <cellStyle name="常规 6 4 3 2 2 2 4" xfId="31293"/>
    <cellStyle name="常规 6 4 3 2 2 2 4 2" xfId="31294"/>
    <cellStyle name="常规 6 4 3 2 2 2 5" xfId="31295"/>
    <cellStyle name="常规 6 4 3 2 2 2 5 2" xfId="31296"/>
    <cellStyle name="常规 6 6 3 4 2 2 2" xfId="31297"/>
    <cellStyle name="常规 6 4 3 2 2 2 6" xfId="31298"/>
    <cellStyle name="常规 6 4 3 2 2 3 2 2" xfId="31299"/>
    <cellStyle name="常规 6 4 3 2 2 3 2 2 2" xfId="31300"/>
    <cellStyle name="常规 6 4 3 2 2 3 2 3" xfId="31301"/>
    <cellStyle name="常规 6 4 3 2 2 3 3" xfId="31302"/>
    <cellStyle name="常规 6 4 3 2 2 3 3 2" xfId="31303"/>
    <cellStyle name="常规 6 4 3 2 2 3 3 2 2" xfId="31304"/>
    <cellStyle name="常规 6 4 3 2 2 3 3 3" xfId="31305"/>
    <cellStyle name="常规 6 4 3 2 2 3 4" xfId="31306"/>
    <cellStyle name="常规 6 4 3 2 2 3 4 2" xfId="31307"/>
    <cellStyle name="常规 6 4 3 2 2 3 5" xfId="31308"/>
    <cellStyle name="常规 6 4 3 2 2 4 2" xfId="31309"/>
    <cellStyle name="常规 6 4 3 2 2 4 2 2" xfId="31310"/>
    <cellStyle name="常规 6 6 4 4 2 2" xfId="31311"/>
    <cellStyle name="常规 6 4 3 2 2 4 3" xfId="31312"/>
    <cellStyle name="常规 6 4 3 2 2 5 2" xfId="31313"/>
    <cellStyle name="常规 6 4 3 2 2 5 2 2" xfId="31314"/>
    <cellStyle name="常规 6 6 4 4 3 2" xfId="31315"/>
    <cellStyle name="常规 6 4 3 2 2 5 3" xfId="31316"/>
    <cellStyle name="常规 6 4 3 2 2 6 2" xfId="31317"/>
    <cellStyle name="常规 6 4 3 2 2 6 2 2" xfId="31318"/>
    <cellStyle name="常规 6 6 4 4 4 2" xfId="31319"/>
    <cellStyle name="常规 6 4 3 2 2 6 3" xfId="31320"/>
    <cellStyle name="常规 6 4 3 2 2 7" xfId="31321"/>
    <cellStyle name="常规 6 4 3 2 2 7 2" xfId="31322"/>
    <cellStyle name="常规 6 4 3 2 2 8" xfId="31323"/>
    <cellStyle name="常规 6 4 3 2 3" xfId="31324"/>
    <cellStyle name="常规 6 4 3 2 3 2" xfId="31325"/>
    <cellStyle name="常规 6 4 3 2 3 2 2" xfId="31326"/>
    <cellStyle name="常规 6 4 3 2 3 2 2 2" xfId="31327"/>
    <cellStyle name="常规 6 4 3 2 3 2 3" xfId="31328"/>
    <cellStyle name="常规 6 4 3 2 3 3" xfId="31329"/>
    <cellStyle name="常规 6 4 3 2 3 3 2" xfId="31330"/>
    <cellStyle name="常规 6 4 3 2 3 3 2 2" xfId="31331"/>
    <cellStyle name="常规 6 4 3 2 3 3 3" xfId="31332"/>
    <cellStyle name="常规 6 4 3 2 3 4" xfId="31333"/>
    <cellStyle name="常规 6 4 3 2 3 4 2" xfId="31334"/>
    <cellStyle name="常规 6 4 3 2 3 4 2 2" xfId="31335"/>
    <cellStyle name="常规 6 6 4 5 2 2" xfId="31336"/>
    <cellStyle name="常规 6 4 3 2 3 4 3" xfId="31337"/>
    <cellStyle name="常规 6 4 3 2 3 5" xfId="31338"/>
    <cellStyle name="常规 6 4 3 2 3 5 2" xfId="31339"/>
    <cellStyle name="常规 6 4 3 2 3 6" xfId="31340"/>
    <cellStyle name="常规 6 4 3 2 4 2" xfId="31341"/>
    <cellStyle name="常规 6 4 3 2 4 2 2" xfId="31342"/>
    <cellStyle name="常规 6 4 3 2 4 2 3" xfId="31343"/>
    <cellStyle name="常规 6 4 3 2 4 3" xfId="31344"/>
    <cellStyle name="常规 6 4 3 2 4 3 2" xfId="31345"/>
    <cellStyle name="常规 6 4 3 2 4 3 3" xfId="31346"/>
    <cellStyle name="常规 6 6 4 6 2 2" xfId="31347"/>
    <cellStyle name="常规 6 4 3 2 4 4 3" xfId="31348"/>
    <cellStyle name="常规 6 4 3 2 4 5 2" xfId="31349"/>
    <cellStyle name="常规 6 4 3 2 4 6" xfId="31350"/>
    <cellStyle name="常规 6 4 3 2 5" xfId="31351"/>
    <cellStyle name="常规 6 4 3 2 5 2" xfId="31352"/>
    <cellStyle name="常规 6 4 3 2 5 2 2" xfId="31353"/>
    <cellStyle name="常规 6 4 3 2 5 3" xfId="31354"/>
    <cellStyle name="常规 6 4 3 2 6" xfId="31355"/>
    <cellStyle name="常规 6 4 3 2 6 2" xfId="31356"/>
    <cellStyle name="常规 6 4 3 2 6 3" xfId="31357"/>
    <cellStyle name="常规 6 4 3 2 7" xfId="31358"/>
    <cellStyle name="常规 6 4 3 2 7 2" xfId="31359"/>
    <cellStyle name="常规 6 4 3 2 7 2 2" xfId="31360"/>
    <cellStyle name="常规 7 2 2 3 3 4 2 2" xfId="31361"/>
    <cellStyle name="常规 6 4 3 2 7 3" xfId="31362"/>
    <cellStyle name="常规 6 4 3 2 8 2" xfId="31363"/>
    <cellStyle name="常规 6 4 3 2 9" xfId="31364"/>
    <cellStyle name="常规 6 4 3 3" xfId="31365"/>
    <cellStyle name="常规 6 4 3 3 2" xfId="31366"/>
    <cellStyle name="常规 6 4 3 3 2 2 2" xfId="31367"/>
    <cellStyle name="常规 6 4 3 3 2 2 2 2 2" xfId="31368"/>
    <cellStyle name="常规 6 4 3 3 2 2 2 3" xfId="31369"/>
    <cellStyle name="常规 6 4 3 3 2 2 3" xfId="31370"/>
    <cellStyle name="常规 6 4 3 3 2 2 3 2 2" xfId="31371"/>
    <cellStyle name="常规 6 4 3 3 2 2 3 3" xfId="31372"/>
    <cellStyle name="常规 6 4 3 3 2 2 4" xfId="31373"/>
    <cellStyle name="常规 6 4 3 3 2 2 4 2" xfId="31374"/>
    <cellStyle name="常规 6 4 3 3 2 2 4 2 2" xfId="31375"/>
    <cellStyle name="常规 6 4 3 3 2 2 4 3" xfId="31376"/>
    <cellStyle name="常规 6 4 3 3 2 2 5" xfId="31377"/>
    <cellStyle name="常规 6 6 3 5 2 2 2" xfId="31378"/>
    <cellStyle name="常规 6 4 3 3 2 2 6" xfId="31379"/>
    <cellStyle name="常规 6 4 3 3 2 3" xfId="31380"/>
    <cellStyle name="常规 6 4 3 3 2 3 2" xfId="31381"/>
    <cellStyle name="常规 6 4 3 3 2 3 2 2 2" xfId="31382"/>
    <cellStyle name="常规 6 4 3 3 2 3 2 3" xfId="31383"/>
    <cellStyle name="常规 6 4 3 3 2 3 3" xfId="31384"/>
    <cellStyle name="常规 6 4 3 3 2 3 3 2 2" xfId="31385"/>
    <cellStyle name="常规 6 4 3 3 2 3 3 3" xfId="31386"/>
    <cellStyle name="常规 6 5 2 2 2 4 2 2" xfId="31387"/>
    <cellStyle name="常规 6 4 3 3 2 3 4" xfId="31388"/>
    <cellStyle name="常规 6 5 2 2 2 4 2 2 2" xfId="31389"/>
    <cellStyle name="常规 6 4 3 3 2 3 4 2" xfId="31390"/>
    <cellStyle name="常规 6 5 2 2 2 4 2 3" xfId="31391"/>
    <cellStyle name="常规 6 4 3 3 2 3 5" xfId="31392"/>
    <cellStyle name="常规 6 4 3 3 2 4 2" xfId="31393"/>
    <cellStyle name="常规 6 6 5 4 2 2" xfId="31394"/>
    <cellStyle name="常规 6 4 3 3 2 4 3" xfId="31395"/>
    <cellStyle name="常规 6 4 3 3 2 5" xfId="31396"/>
    <cellStyle name="常规 6 4 3 3 2 5 2" xfId="31397"/>
    <cellStyle name="常规 6 4 3 3 2 5 3" xfId="31398"/>
    <cellStyle name="常规 6 4 3 3 3" xfId="31399"/>
    <cellStyle name="常规 6 4 3 3 3 2" xfId="31400"/>
    <cellStyle name="常规 6 4 3 3 3 2 2" xfId="31401"/>
    <cellStyle name="常规 6 4 3 3 3 2 2 2" xfId="31402"/>
    <cellStyle name="常规 6 4 3 3 3 2 3" xfId="31403"/>
    <cellStyle name="常规 6 4 3 3 3 3" xfId="31404"/>
    <cellStyle name="常规 6 4 3 3 3 3 2" xfId="31405"/>
    <cellStyle name="常规 6 4 3 3 3 3 3" xfId="31406"/>
    <cellStyle name="常规 6 4 3 3 3 4" xfId="31407"/>
    <cellStyle name="常规 6 4 3 3 3 4 2" xfId="31408"/>
    <cellStyle name="常规 6 6 5 5 2 2" xfId="31409"/>
    <cellStyle name="常规 6 4 3 3 3 4 3" xfId="31410"/>
    <cellStyle name="常规 6 4 3 3 3 5" xfId="31411"/>
    <cellStyle name="常规 6 4 3 3 3 5 2" xfId="31412"/>
    <cellStyle name="常规 6 4 3 3 4" xfId="31413"/>
    <cellStyle name="常规 6 4 3 3 4 2" xfId="31414"/>
    <cellStyle name="常规 6 4 3 3 4 2 2" xfId="31415"/>
    <cellStyle name="常规 6 4 3 3 4 2 3" xfId="31416"/>
    <cellStyle name="常规 6 4 3 3 4 3" xfId="31417"/>
    <cellStyle name="常规 6 4 3 3 4 3 2" xfId="31418"/>
    <cellStyle name="常规 6 4 3 3 4 3 2 2" xfId="31419"/>
    <cellStyle name="常规 6 4 3 3 4 3 3" xfId="31420"/>
    <cellStyle name="常规 6 6 5 6 2 2" xfId="31421"/>
    <cellStyle name="常规 6 4 3 3 4 4 3" xfId="31422"/>
    <cellStyle name="常规 6 4 3 3 4 5 2" xfId="31423"/>
    <cellStyle name="常规 6 4 3 3 5" xfId="31424"/>
    <cellStyle name="常规 6 4 3 3 5 2" xfId="31425"/>
    <cellStyle name="常规 6 4 3 3 5 2 2" xfId="31426"/>
    <cellStyle name="常规 6 4 3 3 5 3" xfId="31427"/>
    <cellStyle name="常规 6 4 3 3 6" xfId="31428"/>
    <cellStyle name="常规 6 4 3 3 6 2" xfId="31429"/>
    <cellStyle name="常规 6 4 3 3 6 2 2" xfId="31430"/>
    <cellStyle name="常规 6 4 3 3 6 3" xfId="31431"/>
    <cellStyle name="常规 6 4 3 3 7" xfId="31432"/>
    <cellStyle name="常规 6 4 3 3 7 2" xfId="31433"/>
    <cellStyle name="常规 6 4 3 3 7 2 2" xfId="31434"/>
    <cellStyle name="常规 6 4 3 3 7 3" xfId="31435"/>
    <cellStyle name="常规 6 4 3 3 8 2" xfId="31436"/>
    <cellStyle name="常规 6 4 3 3 9" xfId="31437"/>
    <cellStyle name="常规 6 4 3 4 2 2 2" xfId="31438"/>
    <cellStyle name="常规 6 4 3 4 2 2 2 2" xfId="31439"/>
    <cellStyle name="常规 6 4 3 4 2 2 3" xfId="31440"/>
    <cellStyle name="常规 6 4 3 4 2 3 2" xfId="31441"/>
    <cellStyle name="常规 6 4 3 4 2 3 3" xfId="31442"/>
    <cellStyle name="常规 6 4 3 4 2 4 2" xfId="31443"/>
    <cellStyle name="常规 6 6 6 4 2 2" xfId="31444"/>
    <cellStyle name="常规 6 4 3 4 2 4 3" xfId="31445"/>
    <cellStyle name="常规 6 4 3 4 3 2" xfId="31446"/>
    <cellStyle name="常规 6 4 3 4 3 2 2" xfId="31447"/>
    <cellStyle name="常规 6 4 3 4 3 2 2 2" xfId="31448"/>
    <cellStyle name="常规 6 4 3 4 3 2 3" xfId="31449"/>
    <cellStyle name="常规 6 4 3 4 3 3" xfId="31450"/>
    <cellStyle name="常规 6 4 3 4 3 3 2" xfId="31451"/>
    <cellStyle name="常规 7 2 4 6" xfId="31452"/>
    <cellStyle name="常规 6 4 3 4 3 3 2 2" xfId="31453"/>
    <cellStyle name="常规 6 4 3 4 3 3 3" xfId="31454"/>
    <cellStyle name="常规 6 4 3 4 3 4" xfId="31455"/>
    <cellStyle name="常规 6 4 3 4 3 4 2" xfId="31456"/>
    <cellStyle name="常规 6 4 3 4 4" xfId="31457"/>
    <cellStyle name="常规 6 4 3 4 4 2" xfId="31458"/>
    <cellStyle name="常规 6 4 3 4 4 2 2" xfId="31459"/>
    <cellStyle name="常规 6 4 3 4 4 3" xfId="31460"/>
    <cellStyle name="常规 6 4 3 4 5" xfId="31461"/>
    <cellStyle name="常规 6 4 3 4 5 2" xfId="31462"/>
    <cellStyle name="常规 6 4 3 4 5 2 2" xfId="31463"/>
    <cellStyle name="常规 6 4 3 4 5 3" xfId="31464"/>
    <cellStyle name="常规 6 4 3 4 6" xfId="31465"/>
    <cellStyle name="常规 6 4 3 4 6 2 2" xfId="31466"/>
    <cellStyle name="常规 6 4 3 4 6 3" xfId="31467"/>
    <cellStyle name="常规 6 4 3 4 7" xfId="31468"/>
    <cellStyle name="常规 6 4 3 4 7 2" xfId="31469"/>
    <cellStyle name="常规 6 4 3 4 8" xfId="31470"/>
    <cellStyle name="常规 6 4 3 5 2 2 2" xfId="31471"/>
    <cellStyle name="常规 6 4 3 5 3 2 2" xfId="31472"/>
    <cellStyle name="常规 6 4 3 5 4" xfId="31473"/>
    <cellStyle name="常规 6 4 3 5 4 2" xfId="31474"/>
    <cellStyle name="常规 6 4 3 5 4 2 2" xfId="31475"/>
    <cellStyle name="常规 6 4 3 5 4 3" xfId="31476"/>
    <cellStyle name="常规 6 4 3 5 5" xfId="31477"/>
    <cellStyle name="常规 6 4 3 5 5 2" xfId="31478"/>
    <cellStyle name="常规 6 4 3 5 6" xfId="31479"/>
    <cellStyle name="常规 6 4 3 6 3 2" xfId="31480"/>
    <cellStyle name="常规 6 4 3 6 3 2 2" xfId="31481"/>
    <cellStyle name="常规 6 4 3 6 4 2 2" xfId="31482"/>
    <cellStyle name="常规 6 4 3 6 4 3" xfId="31483"/>
    <cellStyle name="常规 6 4 3 6 5 2" xfId="31484"/>
    <cellStyle name="常规 6 4 3 7 2 2" xfId="31485"/>
    <cellStyle name="常规 6 4 3 8 2" xfId="31486"/>
    <cellStyle name="常规 6 4 3 8 3" xfId="31487"/>
    <cellStyle name="常规 6 4 3 9" xfId="31488"/>
    <cellStyle name="常规 6 4 3 9 2" xfId="31489"/>
    <cellStyle name="常规 6 4 3 9 2 2" xfId="31490"/>
    <cellStyle name="常规 6 4 3 9 3" xfId="31491"/>
    <cellStyle name="常规 6 4 4" xfId="31492"/>
    <cellStyle name="常规 6 4 4 2 2" xfId="31493"/>
    <cellStyle name="常规 6 4 4 2 2 2" xfId="31494"/>
    <cellStyle name="常规 6 4 4 2 2 2 2" xfId="31495"/>
    <cellStyle name="常规 6 4 4 2 2 2 2 2" xfId="31496"/>
    <cellStyle name="常规 6 4 4 2 2 2 3" xfId="31497"/>
    <cellStyle name="常规 6 4 4 2 2 3" xfId="31498"/>
    <cellStyle name="常规 6 4 4 2 2 3 2" xfId="31499"/>
    <cellStyle name="常规 6 4 4 2 2 3 2 2" xfId="31500"/>
    <cellStyle name="常规 6 4 4 2 2 3 3" xfId="31501"/>
    <cellStyle name="常规 6 4 4 2 2 4 2" xfId="31502"/>
    <cellStyle name="常规 6 7 4 4 2 2" xfId="31503"/>
    <cellStyle name="常规 6 4 4 2 2 4 3" xfId="31504"/>
    <cellStyle name="常规 6 4 4 2 2 5" xfId="31505"/>
    <cellStyle name="常规 6 4 4 2 2 5 2" xfId="31506"/>
    <cellStyle name="常规 6 4 4 2 3" xfId="31507"/>
    <cellStyle name="常规 6 4 4 2 3 2 2" xfId="31508"/>
    <cellStyle name="常规 7 2 4 9 3" xfId="31509"/>
    <cellStyle name="常规 6 4 4 2 3 2 2 2" xfId="31510"/>
    <cellStyle name="常规 6 4 4 2 3 2 3" xfId="31511"/>
    <cellStyle name="常规 6 4 4 2 3 3" xfId="31512"/>
    <cellStyle name="常规 6 4 4 2 3 3 2" xfId="31513"/>
    <cellStyle name="常规 6 4 4 2 3 3 2 2" xfId="31514"/>
    <cellStyle name="常规 6 4 4 2 3 3 3" xfId="31515"/>
    <cellStyle name="常规 6 4 4 2 3 4 2" xfId="31516"/>
    <cellStyle name="常规 6 4 4 2 3 5" xfId="31517"/>
    <cellStyle name="常规 6 4 4 2 4 2" xfId="31518"/>
    <cellStyle name="常规 6 4 4 2 4 2 2" xfId="31519"/>
    <cellStyle name="常规 6 4 4 2 4 3" xfId="31520"/>
    <cellStyle name="常规 6 4 4 2 5" xfId="31521"/>
    <cellStyle name="常规 6 4 4 2 5 2" xfId="31522"/>
    <cellStyle name="常规 6 4 4 2 5 2 2" xfId="31523"/>
    <cellStyle name="常规 6 4 4 2 5 3" xfId="31524"/>
    <cellStyle name="常规 6 4 4 2 6" xfId="31525"/>
    <cellStyle name="常规 6 4 4 2 6 2" xfId="31526"/>
    <cellStyle name="常规 6 4 4 2 6 2 2" xfId="31527"/>
    <cellStyle name="常规 6 4 4 2 7" xfId="31528"/>
    <cellStyle name="常规 6 4 4 2 7 2" xfId="31529"/>
    <cellStyle name="常规 6 4 4 2 8" xfId="31530"/>
    <cellStyle name="常规 6 4 4 3" xfId="31531"/>
    <cellStyle name="常规 6 4 4 3 2 2" xfId="31532"/>
    <cellStyle name="常规 6 4 4 3 2 2 2" xfId="31533"/>
    <cellStyle name="常规 6 4 4 3 2 3" xfId="31534"/>
    <cellStyle name="常规 6 4 4 3 3 2 2" xfId="31535"/>
    <cellStyle name="常规 6 4 4 3 3 3" xfId="31536"/>
    <cellStyle name="常规 6 4 4 3 4" xfId="31537"/>
    <cellStyle name="常规 6 4 4 3 4 2" xfId="31538"/>
    <cellStyle name="常规 6 4 4 3 4 2 2" xfId="31539"/>
    <cellStyle name="常规 6 4 4 3 4 3" xfId="31540"/>
    <cellStyle name="常规 6 4 4 3 5" xfId="31541"/>
    <cellStyle name="常规 6 4 4 3 5 2" xfId="31542"/>
    <cellStyle name="常规 6 4 4 3 6" xfId="31543"/>
    <cellStyle name="常规 6 4 4 4 2 3" xfId="31544"/>
    <cellStyle name="常规 6 4 4 4 4" xfId="31545"/>
    <cellStyle name="常规 6 4 4 4 4 2" xfId="31546"/>
    <cellStyle name="常规 6 4 4 4 4 3" xfId="31547"/>
    <cellStyle name="常规 6 4 4 4 5" xfId="31548"/>
    <cellStyle name="常规 6 4 4 4 5 2" xfId="31549"/>
    <cellStyle name="常规 6 4 4 4 6" xfId="31550"/>
    <cellStyle name="常规 6 4 5" xfId="31551"/>
    <cellStyle name="常规 6 4 5 2 2 2 2" xfId="31552"/>
    <cellStyle name="常规 6 4 5 2 2 3" xfId="31553"/>
    <cellStyle name="常规 6 4 5 2 3 2" xfId="31554"/>
    <cellStyle name="常规 6 4 5 2 3 2 2" xfId="31555"/>
    <cellStyle name="常规 6 4 5 2 3 3" xfId="31556"/>
    <cellStyle name="常规 6 4 5 2 4 2" xfId="31557"/>
    <cellStyle name="常规 6 4 5 2 4 2 2" xfId="31558"/>
    <cellStyle name="常规 6 4 5 2 4 3" xfId="31559"/>
    <cellStyle name="常规 6 4 5 2 5" xfId="31560"/>
    <cellStyle name="常规 6 4 5 2 5 2" xfId="31561"/>
    <cellStyle name="常规 6 4 5 2 6" xfId="31562"/>
    <cellStyle name="常规 6 4 5 3 2 3" xfId="31563"/>
    <cellStyle name="常规 6 4 5 3 3 3" xfId="31564"/>
    <cellStyle name="常规 6 4 5 3 4" xfId="31565"/>
    <cellStyle name="常规 6 4 5 3 4 2" xfId="31566"/>
    <cellStyle name="常规 6 4 5 3 5" xfId="31567"/>
    <cellStyle name="常规 6 4 5 5 2 2" xfId="31568"/>
    <cellStyle name="常规 6 4 5 5 3" xfId="31569"/>
    <cellStyle name="常规 6 4 6" xfId="31570"/>
    <cellStyle name="常规 6 4 6 4 2 2" xfId="31571"/>
    <cellStyle name="常规 6 4 6 4 3" xfId="31572"/>
    <cellStyle name="常规 6 4 6 5 2" xfId="31573"/>
    <cellStyle name="常规 6 4 7" xfId="31574"/>
    <cellStyle name="常规 6 4 7 2 2" xfId="31575"/>
    <cellStyle name="常规 6 4 7 2 3" xfId="31576"/>
    <cellStyle name="常规 6 4 7 3" xfId="31577"/>
    <cellStyle name="常规 6 9 4 5 2 2" xfId="31578"/>
    <cellStyle name="常规 6 4 7 3 2" xfId="31579"/>
    <cellStyle name="常规 6 4 7 4 3" xfId="31580"/>
    <cellStyle name="常规 6 4 7 5 2" xfId="31581"/>
    <cellStyle name="常规 6 4 8" xfId="31582"/>
    <cellStyle name="常规 6 4 8 2 2" xfId="31583"/>
    <cellStyle name="常规 6 4 9" xfId="31584"/>
    <cellStyle name="常规 6 4 9 2 2" xfId="31585"/>
    <cellStyle name="常规 6 4 9 3" xfId="31586"/>
    <cellStyle name="常规 6 5" xfId="31587"/>
    <cellStyle name="常规 6 5 10" xfId="31588"/>
    <cellStyle name="常规 6 5 10 2" xfId="31589"/>
    <cellStyle name="常规 6 5 10 3" xfId="31590"/>
    <cellStyle name="常规 6 5 11" xfId="31591"/>
    <cellStyle name="常规 6 5 11 2" xfId="31592"/>
    <cellStyle name="常规 6 5 2 2 10" xfId="31593"/>
    <cellStyle name="常规 6 5 2 2 2 2 2" xfId="31594"/>
    <cellStyle name="常规 6 5 2 2 2 2 2 2" xfId="31595"/>
    <cellStyle name="常规 6 5 2 2 5 2 2 2" xfId="31596"/>
    <cellStyle name="常规 6 5 2 2 2 2 2 2 3" xfId="31597"/>
    <cellStyle name="常规 6 6 8 2 2" xfId="31598"/>
    <cellStyle name="常规 6 5 2 2 2 2 2 3" xfId="31599"/>
    <cellStyle name="常规 6 5 2 2 2 2 2 3 2" xfId="31600"/>
    <cellStyle name="常规 6 5 2 2 2 2 2 4" xfId="31601"/>
    <cellStyle name="常规 6 5 2 2 2 2 2 5" xfId="31602"/>
    <cellStyle name="常规 6 5 2 2 2 2 2 6" xfId="31603"/>
    <cellStyle name="常规 6 5 2 2 2 2 3" xfId="31604"/>
    <cellStyle name="常规 6 6 5 2 2 3" xfId="31605"/>
    <cellStyle name="常规 6 5 2 2 2 2 3 2" xfId="31606"/>
    <cellStyle name="常规 6 5 2 2 5 3 2 2" xfId="31607"/>
    <cellStyle name="常规 6 5 2 2 2 2 3 2 3" xfId="31608"/>
    <cellStyle name="常规 6 5 2 2 2 2 3 3" xfId="31609"/>
    <cellStyle name="常规 6 5 2 2 2 2 3 4" xfId="31610"/>
    <cellStyle name="常规 6 5 2 2 2 2 3 4 2" xfId="31611"/>
    <cellStyle name="常规 6 5 2 2 2 2 3 5" xfId="31612"/>
    <cellStyle name="常规 6 5 2 2 2 2 4" xfId="31613"/>
    <cellStyle name="常规 6 6 5 2 3 3" xfId="31614"/>
    <cellStyle name="常规 6 5 2 2 2 2 4 2" xfId="31615"/>
    <cellStyle name="常规 6 5 2 2 2 2 4 2 2" xfId="31616"/>
    <cellStyle name="常规 6 5 2 2 2 2 4 3" xfId="31617"/>
    <cellStyle name="常规 6 5 2 2 2 2 5" xfId="31618"/>
    <cellStyle name="常规 6 6 5 2 4 3" xfId="31619"/>
    <cellStyle name="常规 6 5 2 2 2 2 5 2" xfId="31620"/>
    <cellStyle name="常规 6 5 2 2 2 2 5 2 2" xfId="31621"/>
    <cellStyle name="常规 6 5 2 2 2 2 5 3" xfId="31622"/>
    <cellStyle name="常规 6 5 2 2 2 2 6 2" xfId="31623"/>
    <cellStyle name="常规 6 5 2 2 2 2 6 2 2" xfId="31624"/>
    <cellStyle name="常规 6 5 2 2 2 2 6 3" xfId="31625"/>
    <cellStyle name="常规 6 5 2 2 2 2 7 2" xfId="31626"/>
    <cellStyle name="常规 6 5 2 2 2 2 8" xfId="31627"/>
    <cellStyle name="常规 6 5 2 2 2 3" xfId="31628"/>
    <cellStyle name="常规 6 5 2 2 2 3 2" xfId="31629"/>
    <cellStyle name="常规 6 5 2 2 2 3 2 2" xfId="31630"/>
    <cellStyle name="常规 6 5 2 2 2 3 2 2 2" xfId="31631"/>
    <cellStyle name="常规 6 6 9 2 2" xfId="31632"/>
    <cellStyle name="常规 6 5 2 2 2 3 2 3" xfId="31633"/>
    <cellStyle name="常规 6 5 2 2 2 3 3" xfId="31634"/>
    <cellStyle name="常规 6 6 5 3 2 3" xfId="31635"/>
    <cellStyle name="常规 6 5 2 2 2 3 3 2" xfId="31636"/>
    <cellStyle name="常规 6 5 2 2 2 3 3 2 2" xfId="31637"/>
    <cellStyle name="常规 6 5 2 2 2 3 3 3" xfId="31638"/>
    <cellStyle name="常规 6 5 2 2 2 3 4" xfId="31639"/>
    <cellStyle name="常规 6 6 5 3 3 3" xfId="31640"/>
    <cellStyle name="常规 6 5 2 2 2 3 4 2" xfId="31641"/>
    <cellStyle name="常规 6 5 2 2 2 3 4 2 2" xfId="31642"/>
    <cellStyle name="常规 6 5 2 2 2 3 4 3" xfId="31643"/>
    <cellStyle name="常规 6 5 2 2 2 3 5" xfId="31644"/>
    <cellStyle name="常规 6 5 2 2 2 3 5 2" xfId="31645"/>
    <cellStyle name="常规 6 5 2 2 2 4 2" xfId="31646"/>
    <cellStyle name="常规 6 5 2 2 2 4 3" xfId="31647"/>
    <cellStyle name="常规 6 5 2 2 2 4 3 2" xfId="31648"/>
    <cellStyle name="常规 6 5 2 2 2 4 3 2 2" xfId="31649"/>
    <cellStyle name="常规 6 5 2 2 2 4 3 3" xfId="31650"/>
    <cellStyle name="常规 6 5 2 2 2 4 4" xfId="31651"/>
    <cellStyle name="常规 6 5 2 2 2 4 4 2" xfId="31652"/>
    <cellStyle name="常规 6 5 2 2 2 4 4 2 2" xfId="31653"/>
    <cellStyle name="常规 6 5 2 2 2 4 4 3" xfId="31654"/>
    <cellStyle name="常规 6 5 2 2 2 4 5" xfId="31655"/>
    <cellStyle name="常规 6 5 2 2 2 4 5 2" xfId="31656"/>
    <cellStyle name="常规 6 5 2 2 2 4 6" xfId="31657"/>
    <cellStyle name="常规 6 5 2 2 2 5" xfId="31658"/>
    <cellStyle name="常规 6 5 2 2 2 5 2 2" xfId="31659"/>
    <cellStyle name="常规 6 5 2 2 2 5 3" xfId="31660"/>
    <cellStyle name="常规 6 5 2 2 2 6 2 2" xfId="31661"/>
    <cellStyle name="常规 6 5 2 2 2 6 3" xfId="31662"/>
    <cellStyle name="常规 6 5 2 2 2 7 2 2" xfId="31663"/>
    <cellStyle name="常规 6 5 2 2 2 7 3" xfId="31664"/>
    <cellStyle name="常规 6 5 2 2 2 8" xfId="31665"/>
    <cellStyle name="常规 6 5 2 2 2 9" xfId="31666"/>
    <cellStyle name="常规 6 5 2 2 3 2" xfId="31667"/>
    <cellStyle name="常规 6 5 2 2 3 2 2" xfId="31668"/>
    <cellStyle name="常规 6 7 8 2 2" xfId="31669"/>
    <cellStyle name="常规 6 5 2 2 3 2 2 3" xfId="31670"/>
    <cellStyle name="常规 6 5 2 2 3 2 3" xfId="31671"/>
    <cellStyle name="常规 6 5 2 2 3 2 3 3" xfId="31672"/>
    <cellStyle name="常规 6 5 2 2 3 2 4 3" xfId="31673"/>
    <cellStyle name="常规 6 5 2 2 3 2 5 2" xfId="31674"/>
    <cellStyle name="常规 6 7 2 4 3 2 2" xfId="31675"/>
    <cellStyle name="常规 6 5 2 2 3 2 6" xfId="31676"/>
    <cellStyle name="常规 6 5 2 2 3 3" xfId="31677"/>
    <cellStyle name="常规 6 5 2 2 3 3 2" xfId="31678"/>
    <cellStyle name="常规 6 7 9 2 2" xfId="31679"/>
    <cellStyle name="常规 6 5 2 2 3 3 2 3" xfId="31680"/>
    <cellStyle name="常规 6 5 2 2 3 3 3" xfId="31681"/>
    <cellStyle name="常规 6 5 2 2 3 3 3 3" xfId="31682"/>
    <cellStyle name="常规 6 5 2 2 3 4" xfId="31683"/>
    <cellStyle name="常规 6 5 2 2 3 4 2" xfId="31684"/>
    <cellStyle name="常规 6 5 2 2 3 4 2 2" xfId="31685"/>
    <cellStyle name="常规 6 5 2 2 3 4 3" xfId="31686"/>
    <cellStyle name="常规 6 5 2 2 3 5" xfId="31687"/>
    <cellStyle name="常规 6 5 2 2 3 5 2 2" xfId="31688"/>
    <cellStyle name="常规 6 5 2 2 3 5 3" xfId="31689"/>
    <cellStyle name="常规 6 5 2 2 3 6 2 2" xfId="31690"/>
    <cellStyle name="常规 6 5 2 2 3 6 3" xfId="31691"/>
    <cellStyle name="常规 6 5 2 2 3 7" xfId="31692"/>
    <cellStyle name="常规 6 5 2 2 3 8" xfId="31693"/>
    <cellStyle name="常规 6 5 2 2 4 2" xfId="31694"/>
    <cellStyle name="常规 6 5 2 2 4 2 2" xfId="31695"/>
    <cellStyle name="常规 6 5 2 2 4 2 2 2" xfId="31696"/>
    <cellStyle name="常规 6 5 2 2 4 3" xfId="31697"/>
    <cellStyle name="常规 6 5 2 2 4 3 2" xfId="31698"/>
    <cellStyle name="常规 6 5 2 2 4 3 2 2" xfId="31699"/>
    <cellStyle name="常规 6 5 2 2 4 5" xfId="31700"/>
    <cellStyle name="常规 6 5 2 2 4 6" xfId="31701"/>
    <cellStyle name="常规 6 5 2 2 5" xfId="31702"/>
    <cellStyle name="常规 6 5 2 2 5 2" xfId="31703"/>
    <cellStyle name="常规 6 5 2 2 5 2 2" xfId="31704"/>
    <cellStyle name="常规 6 5 2 2 5 3" xfId="31705"/>
    <cellStyle name="常规 6 5 2 2 5 3 2" xfId="31706"/>
    <cellStyle name="常规 6 5 2 2 5 4" xfId="31707"/>
    <cellStyle name="常规 6 5 2 2 5 5" xfId="31708"/>
    <cellStyle name="常规 6 5 2 2 5 6" xfId="31709"/>
    <cellStyle name="常规 6 5 2 2 6 2" xfId="31710"/>
    <cellStyle name="常规 6 5 2 2 6 2 2" xfId="31711"/>
    <cellStyle name="常规 6 5 2 2 6 3" xfId="31712"/>
    <cellStyle name="常规 6 5 2 2 7 2" xfId="31713"/>
    <cellStyle name="常规 6 5 2 2 7 2 2" xfId="31714"/>
    <cellStyle name="常规 7 2 2 4 2 4 2 2" xfId="31715"/>
    <cellStyle name="常规 6 5 2 2 7 3" xfId="31716"/>
    <cellStyle name="常规 6 5 2 2 8" xfId="31717"/>
    <cellStyle name="常规 6 5 2 2 8 2" xfId="31718"/>
    <cellStyle name="常规 6 5 2 2 8 2 2" xfId="31719"/>
    <cellStyle name="常规 6 5 2 2 8 3" xfId="31720"/>
    <cellStyle name="常规 6 5 2 3 2 2 2 2 2" xfId="31721"/>
    <cellStyle name="常规 6 5 2 3 2 2 2 3" xfId="31722"/>
    <cellStyle name="常规 6 5 2 3 2 2 3" xfId="31723"/>
    <cellStyle name="常规 6 5 2 3 2 2 3 2" xfId="31724"/>
    <cellStyle name="常规 6 5 2 3 2 2 3 2 2" xfId="31725"/>
    <cellStyle name="常规 6 5 2 3 2 2 3 3" xfId="31726"/>
    <cellStyle name="常规 6 5 2 3 2 2 4" xfId="31727"/>
    <cellStyle name="常规 6 5 2 3 2 2 4 2" xfId="31728"/>
    <cellStyle name="常规 6 5 2 3 2 2 4 2 2" xfId="31729"/>
    <cellStyle name="常规 6 5 2 3 2 2 4 3" xfId="31730"/>
    <cellStyle name="常规 6 5 2 3 2 2 5" xfId="31731"/>
    <cellStyle name="常规 6 5 2 3 2 2 5 2" xfId="31732"/>
    <cellStyle name="常规 6 7 2 5 2 2 2" xfId="31733"/>
    <cellStyle name="常规 6 5 2 3 2 2 6" xfId="31734"/>
    <cellStyle name="常规 6 5 2 3 2 3 2" xfId="31735"/>
    <cellStyle name="常规 6 5 2 3 2 3 2 2 2" xfId="31736"/>
    <cellStyle name="常规 6 5 2 3 2 3 2 3" xfId="31737"/>
    <cellStyle name="常规 6 5 2 3 2 3 3" xfId="31738"/>
    <cellStyle name="常规 6 5 2 3 2 3 3 2 2" xfId="31739"/>
    <cellStyle name="常规 6 5 2 3 2 3 3 3" xfId="31740"/>
    <cellStyle name="常规 6 5 2 3 2 3 4" xfId="31741"/>
    <cellStyle name="常规 6 5 2 3 2 3 4 2" xfId="31742"/>
    <cellStyle name="常规 6 5 2 3 2 3 5" xfId="31743"/>
    <cellStyle name="常规 6 5 2 3 2 4 2" xfId="31744"/>
    <cellStyle name="常规 6 5 2 3 2 4 3" xfId="31745"/>
    <cellStyle name="常规 6 5 2 3 2 5" xfId="31746"/>
    <cellStyle name="常规 6 5 2 3 3" xfId="31747"/>
    <cellStyle name="常规 6 5 2 3 3 2 2" xfId="31748"/>
    <cellStyle name="常规 6 5 2 3 3 2 3" xfId="31749"/>
    <cellStyle name="常规 6 5 2 3 3 3" xfId="31750"/>
    <cellStyle name="常规 6 5 2 3 3 3 2" xfId="31751"/>
    <cellStyle name="常规 6 5 2 3 3 3 3" xfId="31752"/>
    <cellStyle name="常规 6 5 2 3 3 4" xfId="31753"/>
    <cellStyle name="常规 6 5 2 3 3 4 2" xfId="31754"/>
    <cellStyle name="常规 6 5 2 3 3 4 3" xfId="31755"/>
    <cellStyle name="常规 6 5 2 3 3 5" xfId="31756"/>
    <cellStyle name="常规 6 5 2 3 4" xfId="31757"/>
    <cellStyle name="常规 6 5 2 3 4 2 2" xfId="31758"/>
    <cellStyle name="常规 6 5 2 3 4 3" xfId="31759"/>
    <cellStyle name="常规 6 5 2 3 4 3 2" xfId="31760"/>
    <cellStyle name="常规 6 5 2 3 4 4" xfId="31761"/>
    <cellStyle name="常规 6 5 2 3 4 5" xfId="31762"/>
    <cellStyle name="常规 6 5 2 3 5" xfId="31763"/>
    <cellStyle name="常规 6 5 2 3 5 2" xfId="31764"/>
    <cellStyle name="常规 6 5 2 3 5 2 2" xfId="31765"/>
    <cellStyle name="常规 6 5 2 3 5 3" xfId="31766"/>
    <cellStyle name="常规 6 5 2 3 6 2" xfId="31767"/>
    <cellStyle name="常规 6 5 2 3 6 3" xfId="31768"/>
    <cellStyle name="常规 6 5 2 3 7 2" xfId="31769"/>
    <cellStyle name="常规 6 5 2 3 7 3" xfId="31770"/>
    <cellStyle name="常规 6 5 2 3 8" xfId="31771"/>
    <cellStyle name="常规 6 5 2 3 8 2" xfId="31772"/>
    <cellStyle name="常规 6 5 2 4 2 4 3" xfId="31773"/>
    <cellStyle name="常规 6 5 2 4 3 2" xfId="31774"/>
    <cellStyle name="常规 6 5 2 4 3 3" xfId="31775"/>
    <cellStyle name="常规 6 5 2 4 3 4" xfId="31776"/>
    <cellStyle name="常规 6 5 2 4 4" xfId="31777"/>
    <cellStyle name="常规 6 5 2 4 4 3" xfId="31778"/>
    <cellStyle name="常规 6 5 2 4 5" xfId="31779"/>
    <cellStyle name="常规 6 5 2 4 5 2" xfId="31780"/>
    <cellStyle name="常规 6 5 2 4 5 3" xfId="31781"/>
    <cellStyle name="常规 6 5 2 4 6" xfId="31782"/>
    <cellStyle name="常规 6 5 2 4 6 2" xfId="31783"/>
    <cellStyle name="常规 6 5 2 4 6 3" xfId="31784"/>
    <cellStyle name="常规 6 5 2 4 7" xfId="31785"/>
    <cellStyle name="常规 6 5 2 4 7 2" xfId="31786"/>
    <cellStyle name="常规 6 5 2 4 8" xfId="31787"/>
    <cellStyle name="常规 6 5 2 5 4" xfId="31788"/>
    <cellStyle name="常规 6 5 2 5 4 2" xfId="31789"/>
    <cellStyle name="常规 6 5 2 5 4 3" xfId="31790"/>
    <cellStyle name="常规 6 5 2 5 5" xfId="31791"/>
    <cellStyle name="常规 6 5 2 5 6" xfId="31792"/>
    <cellStyle name="常规 6 5 2 6 2 2 2" xfId="31793"/>
    <cellStyle name="常规 6 5 2 6 3 2" xfId="31794"/>
    <cellStyle name="常规 6 5 2 6 3 3" xfId="31795"/>
    <cellStyle name="常规 6 5 2 6 4 2" xfId="31796"/>
    <cellStyle name="常规 6 5 2 6 4 3" xfId="31797"/>
    <cellStyle name="常规 6 5 2 6 5" xfId="31798"/>
    <cellStyle name="常规 6 5 2 6 5 2" xfId="31799"/>
    <cellStyle name="常规 6 5 2 6 6" xfId="31800"/>
    <cellStyle name="常规 6 5 2 7 2 2" xfId="31801"/>
    <cellStyle name="常规 6 5 2 7 3" xfId="31802"/>
    <cellStyle name="常规 6 5 2 8 2" xfId="31803"/>
    <cellStyle name="常规 6 5 2 8 2 2" xfId="31804"/>
    <cellStyle name="常规 6 5 2 8 3" xfId="31805"/>
    <cellStyle name="常规 6 5 2 9" xfId="31806"/>
    <cellStyle name="常规 6 5 2 9 2" xfId="31807"/>
    <cellStyle name="常规 6 5 2 9 2 2" xfId="31808"/>
    <cellStyle name="常规 6 5 2 9 3" xfId="31809"/>
    <cellStyle name="常规 6 5 3" xfId="31810"/>
    <cellStyle name="常规 6 5 3 2" xfId="31811"/>
    <cellStyle name="常规 6 5 3 2 2" xfId="31812"/>
    <cellStyle name="常规 6 5 3 2 2 2" xfId="31813"/>
    <cellStyle name="常规 6 5 3 2 2 2 2" xfId="31814"/>
    <cellStyle name="常规 6 5 3 2 2 2 2 2" xfId="31815"/>
    <cellStyle name="常规 6 5 3 2 2 2 3" xfId="31816"/>
    <cellStyle name="常规 6 5 3 2 2 2 3 2" xfId="31817"/>
    <cellStyle name="常规 6 5 3 2 2 2 3 2 2" xfId="31818"/>
    <cellStyle name="常规 9 5 3 10" xfId="31819"/>
    <cellStyle name="常规 6 5 3 2 2 2 3 3" xfId="31820"/>
    <cellStyle name="常规 6 5 3 2 2 2 4" xfId="31821"/>
    <cellStyle name="常规 6 5 3 2 2 2 4 2" xfId="31822"/>
    <cellStyle name="常规 6 5 3 2 2 2 4 2 2" xfId="31823"/>
    <cellStyle name="常规 6 5 3 2 2 2 4 3" xfId="31824"/>
    <cellStyle name="常规 6 5 3 2 2 2 5 2" xfId="31825"/>
    <cellStyle name="常规 6 7 3 4 2 2 2" xfId="31826"/>
    <cellStyle name="常规 6 5 3 2 2 2 6" xfId="31827"/>
    <cellStyle name="常规 6 5 3 2 2 3" xfId="31828"/>
    <cellStyle name="常规 6 5 3 2 2 3 2" xfId="31829"/>
    <cellStyle name="常规 6 5 3 2 2 3 2 2" xfId="31830"/>
    <cellStyle name="常规 6 5 3 2 2 3 2 3" xfId="31831"/>
    <cellStyle name="常规 6 5 3 2 2 3 3 2" xfId="31832"/>
    <cellStyle name="常规 6 5 3 2 2 3 3 3" xfId="31833"/>
    <cellStyle name="常规 6 5 3 2 2 3 4" xfId="31834"/>
    <cellStyle name="常规 6 5 3 2 2 3 5" xfId="31835"/>
    <cellStyle name="常规 6 5 3 2 2 4 2" xfId="31836"/>
    <cellStyle name="常规 6 5 3 3 2 3 4" xfId="31837"/>
    <cellStyle name="常规 6 5 3 2 2 4 2 2" xfId="31838"/>
    <cellStyle name="常规 6 5 3 2 2 4 3" xfId="31839"/>
    <cellStyle name="常规 6 5 3 2 2 6" xfId="31840"/>
    <cellStyle name="常规 6 5 3 2 2 8" xfId="31841"/>
    <cellStyle name="常规 6 5 3 2 3" xfId="31842"/>
    <cellStyle name="常规 6 5 3 2 3 2" xfId="31843"/>
    <cellStyle name="常规 6 5 3 2 3 2 2" xfId="31844"/>
    <cellStyle name="常规 6 5 3 2 3 2 2 2" xfId="31845"/>
    <cellStyle name="常规 6 5 3 2 3 2 3" xfId="31846"/>
    <cellStyle name="常规 6 5 3 2 3 3" xfId="31847"/>
    <cellStyle name="常规 6 5 3 2 3 3 2" xfId="31848"/>
    <cellStyle name="常规 6 5 3 2 3 3 2 2" xfId="31849"/>
    <cellStyle name="常规 6 5 3 2 3 3 3" xfId="31850"/>
    <cellStyle name="常规 6 5 3 2 3 4" xfId="31851"/>
    <cellStyle name="常规 6 5 3 2 3 4 2" xfId="31852"/>
    <cellStyle name="常规 6 5 3 2 3 4 2 2" xfId="31853"/>
    <cellStyle name="常规 6 5 3 2 3 4 3" xfId="31854"/>
    <cellStyle name="常规 6 5 3 2 3 5" xfId="31855"/>
    <cellStyle name="常规 6 5 3 2 3 6" xfId="31856"/>
    <cellStyle name="常规 6 5 3 2 4 2" xfId="31857"/>
    <cellStyle name="常规 6 5 3 2 4 2 2" xfId="31858"/>
    <cellStyle name="常规 6 5 3 2 4 3" xfId="31859"/>
    <cellStyle name="常规 6 5 3 2 4 3 2" xfId="31860"/>
    <cellStyle name="常规 6 5 3 2 4 3 2 2" xfId="31861"/>
    <cellStyle name="常规 6 5 3 2 4 5" xfId="31862"/>
    <cellStyle name="常规 6 5 3 2 4 6" xfId="31863"/>
    <cellStyle name="常规 6 5 3 2 5" xfId="31864"/>
    <cellStyle name="常规 6 5 3 2 5 2" xfId="31865"/>
    <cellStyle name="常规 6 5 3 2 5 2 2" xfId="31866"/>
    <cellStyle name="常规 6 5 3 2 5 3" xfId="31867"/>
    <cellStyle name="常规 6 5 3 2 6 2" xfId="31868"/>
    <cellStyle name="常规 6 5 3 2 6 2 2" xfId="31869"/>
    <cellStyle name="常规 6 5 3 2 6 3" xfId="31870"/>
    <cellStyle name="常规 6 5 3 2 7 2" xfId="31871"/>
    <cellStyle name="常规 6 5 3 2 7 2 2" xfId="31872"/>
    <cellStyle name="常规 6 5 3 2 7 3" xfId="31873"/>
    <cellStyle name="常规 6 5 3 2 8" xfId="31874"/>
    <cellStyle name="常规 6 5 3 2 8 2" xfId="31875"/>
    <cellStyle name="常规 6 5 3 3" xfId="31876"/>
    <cellStyle name="常规 6 5 3 3 2" xfId="31877"/>
    <cellStyle name="常规 6 5 3 3 2 2 2" xfId="31878"/>
    <cellStyle name="常规 6 5 3 3 2 2 3" xfId="31879"/>
    <cellStyle name="常规 6 5 3 3 2 2 4" xfId="31880"/>
    <cellStyle name="常规 6 5 3 3 2 2 4 2" xfId="31881"/>
    <cellStyle name="常规 6 5 3 3 2 2 4 3" xfId="31882"/>
    <cellStyle name="常规 6 5 3 3 2 2 5 2" xfId="31883"/>
    <cellStyle name="常规 6 5 3 3 2 2 6" xfId="31884"/>
    <cellStyle name="常规 6 5 3 3 2 3" xfId="31885"/>
    <cellStyle name="常规 6 5 3 3 2 3 2" xfId="31886"/>
    <cellStyle name="常规 6 5 3 3 2 3 2 2 2" xfId="31887"/>
    <cellStyle name="常规 6 5 3 3 2 3 2 3" xfId="31888"/>
    <cellStyle name="常规 6 5 3 3 2 3 3" xfId="31889"/>
    <cellStyle name="常规 6 5 3 3 2 4" xfId="31890"/>
    <cellStyle name="常规 6 5 3 3 2 4 2" xfId="31891"/>
    <cellStyle name="常规 6 5 3 3 2 4 3" xfId="31892"/>
    <cellStyle name="常规 6 5 3 3 2 5" xfId="31893"/>
    <cellStyle name="常规 6 5 3 3 2 5 2 2" xfId="31894"/>
    <cellStyle name="常规 6 5 3 3 2 5 3" xfId="31895"/>
    <cellStyle name="常规 6 5 3 3 3" xfId="31896"/>
    <cellStyle name="常规 6 5 3 3 3 2" xfId="31897"/>
    <cellStyle name="常规 6 5 3 3 3 2 2" xfId="31898"/>
    <cellStyle name="常规 6 5 3 3 3 2 3" xfId="31899"/>
    <cellStyle name="常规 6 5 3 3 3 3" xfId="31900"/>
    <cellStyle name="常规 6 5 3 3 3 3 2" xfId="31901"/>
    <cellStyle name="常规 6 5 3 3 3 3 2 2" xfId="31902"/>
    <cellStyle name="常规 6 5 3 3 3 3 3" xfId="31903"/>
    <cellStyle name="常规 6 5 3 3 3 4 3" xfId="31904"/>
    <cellStyle name="常规 6 5 3 3 4" xfId="31905"/>
    <cellStyle name="常规 6 5 3 3 4 2" xfId="31906"/>
    <cellStyle name="常规 6 5 3 3 4 2 2" xfId="31907"/>
    <cellStyle name="常规 6 5 3 3 4 3" xfId="31908"/>
    <cellStyle name="常规 6 5 3 3 4 3 2" xfId="31909"/>
    <cellStyle name="常规 6 5 3 3 4 3 2 2" xfId="31910"/>
    <cellStyle name="常规 6 5 3 3 4 4 2 2" xfId="31911"/>
    <cellStyle name="常规 6 5 3 3 5" xfId="31912"/>
    <cellStyle name="常规 6 5 3 3 5 2" xfId="31913"/>
    <cellStyle name="常规 6 5 3 3 5 2 2" xfId="31914"/>
    <cellStyle name="常规 6 5 3 3 5 3" xfId="31915"/>
    <cellStyle name="常规 6 5 3 3 6 2" xfId="31916"/>
    <cellStyle name="常规 6 5 3 3 6 2 2" xfId="31917"/>
    <cellStyle name="常规 6 5 3 3 6 3" xfId="31918"/>
    <cellStyle name="常规 6 5 3 3 7 2" xfId="31919"/>
    <cellStyle name="常规 6 5 3 3 7 2 2" xfId="31920"/>
    <cellStyle name="常规 6 5 3 3 7 3" xfId="31921"/>
    <cellStyle name="常规 6 5 3 3 8" xfId="31922"/>
    <cellStyle name="常规 6 5 3 3 8 2" xfId="31923"/>
    <cellStyle name="常规 6 5 3 4 2 2 3" xfId="31924"/>
    <cellStyle name="常规 6 5 3 4 2 3" xfId="31925"/>
    <cellStyle name="常规 6 5 3 4 2 3 2" xfId="31926"/>
    <cellStyle name="常规 6 5 3 4 2 3 2 2" xfId="31927"/>
    <cellStyle name="常规 6 5 3 4 2 3 3" xfId="31928"/>
    <cellStyle name="常规 6 5 3 4 2 4" xfId="31929"/>
    <cellStyle name="常规 6 5 3 4 2 4 2" xfId="31930"/>
    <cellStyle name="常规 6 5 3 4 2 4 2 2" xfId="31931"/>
    <cellStyle name="常规 6 5 3 4 2 4 3" xfId="31932"/>
    <cellStyle name="常规 6 5 3 4 3 2" xfId="31933"/>
    <cellStyle name="常规 6 5 3 4 3 3" xfId="31934"/>
    <cellStyle name="常规 6 5 3 4 3 4" xfId="31935"/>
    <cellStyle name="常规 6 5 3 4 3 4 2" xfId="31936"/>
    <cellStyle name="常规 6 5 3 4 4" xfId="31937"/>
    <cellStyle name="常规 6 5 3 4 4 2" xfId="31938"/>
    <cellStyle name="常规 6 5 3 4 4 2 2" xfId="31939"/>
    <cellStyle name="常规 6 5 3 4 4 3" xfId="31940"/>
    <cellStyle name="常规 6 5 3 4 5" xfId="31941"/>
    <cellStyle name="常规 6 5 3 4 5 2" xfId="31942"/>
    <cellStyle name="常规 6 5 3 4 5 2 2" xfId="31943"/>
    <cellStyle name="常规 6 5 3 4 5 3" xfId="31944"/>
    <cellStyle name="常规 6 5 3 4 6" xfId="31945"/>
    <cellStyle name="常规 6 5 3 4 6 2" xfId="31946"/>
    <cellStyle name="常规 6 5 3 4 6 2 2" xfId="31947"/>
    <cellStyle name="常规 6 5 3 4 6 3" xfId="31948"/>
    <cellStyle name="常规 6 5 3 4 7" xfId="31949"/>
    <cellStyle name="常规 6 5 3 4 7 2" xfId="31950"/>
    <cellStyle name="常规 6 5 3 4 8" xfId="31951"/>
    <cellStyle name="常规 6 5 3 5 2 3" xfId="31952"/>
    <cellStyle name="常规 6 5 3 5 3 2" xfId="31953"/>
    <cellStyle name="常规 6 5 3 5 3 3" xfId="31954"/>
    <cellStyle name="常规 6 5 3 5 4" xfId="31955"/>
    <cellStyle name="常规 6 5 3 5 4 2" xfId="31956"/>
    <cellStyle name="常规 6 5 3 5 4 3" xfId="31957"/>
    <cellStyle name="常规 6 5 3 5 5" xfId="31958"/>
    <cellStyle name="常规 6 5 3 5 5 2" xfId="31959"/>
    <cellStyle name="常规 6 5 3 5 6" xfId="31960"/>
    <cellStyle name="常规 6 5 3 6 2 2" xfId="31961"/>
    <cellStyle name="常规 6 5 3 6 2 2 2" xfId="31962"/>
    <cellStyle name="常规 6 5 3 6 3" xfId="31963"/>
    <cellStyle name="常规 6 5 3 6 3 2" xfId="31964"/>
    <cellStyle name="常规 6 5 3 6 3 2 2" xfId="31965"/>
    <cellStyle name="常规 6 5 3 6 4 2" xfId="31966"/>
    <cellStyle name="常规 6 5 3 6 4 2 2" xfId="31967"/>
    <cellStyle name="常规 6 5 3 6 5" xfId="31968"/>
    <cellStyle name="常规 6 5 3 6 5 2" xfId="31969"/>
    <cellStyle name="常规 6 5 3 7 2" xfId="31970"/>
    <cellStyle name="常规 6 5 3 7 2 2" xfId="31971"/>
    <cellStyle name="常规 6 5 3 7 3" xfId="31972"/>
    <cellStyle name="常规 6 5 3 8" xfId="31973"/>
    <cellStyle name="常规 6 5 3 8 2" xfId="31974"/>
    <cellStyle name="常规 6 5 3 8 2 2" xfId="31975"/>
    <cellStyle name="常规 6 5 3 8 3" xfId="31976"/>
    <cellStyle name="常规 6 5 3 9" xfId="31977"/>
    <cellStyle name="常规 6 5 3 9 2" xfId="31978"/>
    <cellStyle name="常规 6 5 3 9 2 2" xfId="31979"/>
    <cellStyle name="常规 6 5 3 9 3" xfId="31980"/>
    <cellStyle name="常规 6 5 4" xfId="31981"/>
    <cellStyle name="常规 6 5 4 2 2" xfId="31982"/>
    <cellStyle name="常规 6 5 4 2 2 2" xfId="31983"/>
    <cellStyle name="常规 6 5 4 2 2 2 2" xfId="31984"/>
    <cellStyle name="常规 6 5 4 2 2 2 2 2" xfId="31985"/>
    <cellStyle name="常规 6 5 4 2 2 3" xfId="31986"/>
    <cellStyle name="常规 6 5 4 2 2 4" xfId="31987"/>
    <cellStyle name="常规 6 5 4 2 2 4 2" xfId="31988"/>
    <cellStyle name="常规 6 6 3 3 2 3 4" xfId="31989"/>
    <cellStyle name="常规 6 5 4 2 2 4 2 2" xfId="31990"/>
    <cellStyle name="常规 6 5 4 2 2 5" xfId="31991"/>
    <cellStyle name="常规 6 5 4 2 2 6" xfId="31992"/>
    <cellStyle name="常规 6 5 4 2 3" xfId="31993"/>
    <cellStyle name="常规 6 5 4 2 3 2" xfId="31994"/>
    <cellStyle name="常规 6 5 4 2 3 2 2" xfId="31995"/>
    <cellStyle name="常规 6 5 4 2 3 2 2 2" xfId="31996"/>
    <cellStyle name="常规 6 5 4 2 3 2 3" xfId="31997"/>
    <cellStyle name="常规 6 5 4 2 3 3" xfId="31998"/>
    <cellStyle name="常规 6 5 4 2 3 3 2" xfId="31999"/>
    <cellStyle name="常规 6 5 4 2 3 3 2 2" xfId="32000"/>
    <cellStyle name="常规 6 5 4 2 3 3 3" xfId="32001"/>
    <cellStyle name="常规 6 5 4 2 3 4" xfId="32002"/>
    <cellStyle name="常规 6 5 4 2 3 4 2" xfId="32003"/>
    <cellStyle name="常规 6 5 4 2 3 5" xfId="32004"/>
    <cellStyle name="常规 6 6 3 2 2 2 2 2" xfId="32005"/>
    <cellStyle name="常规 6 5 4 2 4 2" xfId="32006"/>
    <cellStyle name="常规 6 5 4 2 4 2 2" xfId="32007"/>
    <cellStyle name="常规 6 5 4 2 4 3" xfId="32008"/>
    <cellStyle name="常规 6 5 4 2 5 2 2" xfId="32009"/>
    <cellStyle name="常规 6 5 4 2 5 3" xfId="32010"/>
    <cellStyle name="常规 6 5 4 2 6 2" xfId="32011"/>
    <cellStyle name="常规 6 5 4 2 6 2 2" xfId="32012"/>
    <cellStyle name="常规 6 5 4 2 7" xfId="32013"/>
    <cellStyle name="常规 6 5 4 2 7 2" xfId="32014"/>
    <cellStyle name="常规 6 5 4 2 8" xfId="32015"/>
    <cellStyle name="常规 6 5 4 3" xfId="32016"/>
    <cellStyle name="常规 6 5 4 3 2" xfId="32017"/>
    <cellStyle name="常规 6 5 4 3 2 2" xfId="32018"/>
    <cellStyle name="常规 6 5 4 3 2 2 2" xfId="32019"/>
    <cellStyle name="常规 6 5 4 3 2 3" xfId="32020"/>
    <cellStyle name="常规 6 5 4 3 3" xfId="32021"/>
    <cellStyle name="常规 6 5 4 3 3 2 2" xfId="32022"/>
    <cellStyle name="常规 6 5 4 3 3 3" xfId="32023"/>
    <cellStyle name="常规 6 5 4 3 4" xfId="32024"/>
    <cellStyle name="常规 6 5 4 3 4 2" xfId="32025"/>
    <cellStyle name="常规 6 5 4 3 4 3" xfId="32026"/>
    <cellStyle name="常规 6 5 4 4 3" xfId="32027"/>
    <cellStyle name="常规 6 5 4 4 3 3" xfId="32028"/>
    <cellStyle name="常规 6 5 4 4 4" xfId="32029"/>
    <cellStyle name="常规 6 5 4 4 4 2 2" xfId="32030"/>
    <cellStyle name="常规 6 5 4 4 4 3" xfId="32031"/>
    <cellStyle name="常规 6 5 4 4 6" xfId="32032"/>
    <cellStyle name="常规 6 5 4 5 2" xfId="32033"/>
    <cellStyle name="常规 6 5 4 5 3" xfId="32034"/>
    <cellStyle name="常规 6 5 4 6 3" xfId="32035"/>
    <cellStyle name="常规 6 5 4 7 2" xfId="32036"/>
    <cellStyle name="常规 6 5 4 7 3" xfId="32037"/>
    <cellStyle name="常规 6 5 4 8" xfId="32038"/>
    <cellStyle name="常规 6 5 4 8 2" xfId="32039"/>
    <cellStyle name="常规 6 5 4 9" xfId="32040"/>
    <cellStyle name="常规 6 5 5" xfId="32041"/>
    <cellStyle name="常规 6 5 5 2 2" xfId="32042"/>
    <cellStyle name="常规 6 5 5 2 2 2" xfId="32043"/>
    <cellStyle name="常规 7 2 3 4 3 5" xfId="32044"/>
    <cellStyle name="常规 6 5 5 2 2 2 2" xfId="32045"/>
    <cellStyle name="常规 6 5 5 2 2 3" xfId="32046"/>
    <cellStyle name="常规 6 5 5 2 3" xfId="32047"/>
    <cellStyle name="常规 6 5 5 2 3 2" xfId="32048"/>
    <cellStyle name="常规 6 5 5 2 4 2" xfId="32049"/>
    <cellStyle name="常规 6 5 5 2 4 3" xfId="32050"/>
    <cellStyle name="常规 6 5 5 3" xfId="32051"/>
    <cellStyle name="常规 6 5 5 3 2" xfId="32052"/>
    <cellStyle name="常规 6 5 5 3 2 2" xfId="32053"/>
    <cellStyle name="常规 7 2 4 4 3 5" xfId="32054"/>
    <cellStyle name="常规 6 5 5 3 2 2 2" xfId="32055"/>
    <cellStyle name="常规 6 5 5 3 2 3" xfId="32056"/>
    <cellStyle name="常规 6 5 5 3 3" xfId="32057"/>
    <cellStyle name="常规 6 5 5 3 3 2" xfId="32058"/>
    <cellStyle name="常规 6 5 5 3 3 3" xfId="32059"/>
    <cellStyle name="常规 6 5 5 3 4" xfId="32060"/>
    <cellStyle name="常规 6 5 5 3 4 2" xfId="32061"/>
    <cellStyle name="常规 6 5 5 4 3" xfId="32062"/>
    <cellStyle name="常规 6 5 5 5 2" xfId="32063"/>
    <cellStyle name="常规 6 5 5 5 3" xfId="32064"/>
    <cellStyle name="常规 6 5 5 6 3" xfId="32065"/>
    <cellStyle name="常规 6 5 5 7 2" xfId="32066"/>
    <cellStyle name="常规 6 5 5 8" xfId="32067"/>
    <cellStyle name="常规 6 5 6" xfId="32068"/>
    <cellStyle name="常规 6 5 6 3" xfId="32069"/>
    <cellStyle name="常规 6 5 6 4 3" xfId="32070"/>
    <cellStyle name="常规 6 5 6 5 2" xfId="32071"/>
    <cellStyle name="常规 6 5 7" xfId="32072"/>
    <cellStyle name="常规 6 5 7 2 2" xfId="32073"/>
    <cellStyle name="常规 7 2 9 3 3" xfId="32074"/>
    <cellStyle name="常规 6 5 7 2 2 2" xfId="32075"/>
    <cellStyle name="常规 6 5 7 2 3" xfId="32076"/>
    <cellStyle name="常规 6 5 7 3" xfId="32077"/>
    <cellStyle name="常规 6 9 4 6 2 2" xfId="32078"/>
    <cellStyle name="常规 6 5 7 3 2" xfId="32079"/>
    <cellStyle name="常规 6 5 7 3 2 2" xfId="32080"/>
    <cellStyle name="常规 6 5 7 3 3" xfId="32081"/>
    <cellStyle name="常规 6 5 7 4 2 2" xfId="32082"/>
    <cellStyle name="常规 6 5 7 4 3" xfId="32083"/>
    <cellStyle name="常规 6 5 7 5 2" xfId="32084"/>
    <cellStyle name="常规 6 5 8 2 2" xfId="32085"/>
    <cellStyle name="常规 6 5 9" xfId="32086"/>
    <cellStyle name="常规 6 5 9 2" xfId="32087"/>
    <cellStyle name="常规 6 5 9 2 2" xfId="32088"/>
    <cellStyle name="常规 6 5 9 3" xfId="32089"/>
    <cellStyle name="常规 6 6" xfId="32090"/>
    <cellStyle name="常规 6 6 10 2" xfId="32091"/>
    <cellStyle name="常规 6 6 10 2 2" xfId="32092"/>
    <cellStyle name="常规 6 6 10 3" xfId="32093"/>
    <cellStyle name="常规 6 6 11" xfId="32094"/>
    <cellStyle name="常规 6 6 11 2" xfId="32095"/>
    <cellStyle name="常规 6 6 12" xfId="32096"/>
    <cellStyle name="常规 6 6 2" xfId="32097"/>
    <cellStyle name="常规 6 6 2 10 2" xfId="32098"/>
    <cellStyle name="常规 6 6 2 11" xfId="32099"/>
    <cellStyle name="常规 6 6 2 2" xfId="32100"/>
    <cellStyle name="常规 6 6 2 2 10" xfId="32101"/>
    <cellStyle name="常规 6 6 2 2 2" xfId="32102"/>
    <cellStyle name="常规 6 6 2 2 2 2" xfId="32103"/>
    <cellStyle name="常规 6 6 2 2 2 2 2" xfId="32104"/>
    <cellStyle name="常规 6 6 2 2 2 2 2 2" xfId="32105"/>
    <cellStyle name="常规 6 6 2 2 2 2 2 2 2" xfId="32106"/>
    <cellStyle name="常规 6 6 2 2 2 2 2 2 2 2" xfId="32107"/>
    <cellStyle name="常规 6 6 2 2 2 2 2 2 3" xfId="32108"/>
    <cellStyle name="常规 6 6 2 2 2 2 2 3" xfId="32109"/>
    <cellStyle name="常规 6 6 2 2 2 2 2 3 2" xfId="32110"/>
    <cellStyle name="常规 6 6 2 2 2 2 2 3 2 2" xfId="32111"/>
    <cellStyle name="常规 6 6 2 2 2 2 2 3 3" xfId="32112"/>
    <cellStyle name="常规 6 6 2 2 2 2 2 4" xfId="32113"/>
    <cellStyle name="常规 6 6 2 2 2 2 2 4 2 2" xfId="32114"/>
    <cellStyle name="常规 6 6 2 2 2 2 3" xfId="32115"/>
    <cellStyle name="常规 6 6 2 2 2 2 5" xfId="32116"/>
    <cellStyle name="常规 6 6 2 2 2 2 6 2 2" xfId="32117"/>
    <cellStyle name="常规 6 6 2 2 2 2 6 3" xfId="32118"/>
    <cellStyle name="常规 6 6 2 2 2 3" xfId="32119"/>
    <cellStyle name="常规 6 6 2 2 2 3 3" xfId="32120"/>
    <cellStyle name="常规 6 6 2 2 2 3 5" xfId="32121"/>
    <cellStyle name="常规 6 6 2 2 3" xfId="32122"/>
    <cellStyle name="常规 6 6 2 2 3 2" xfId="32123"/>
    <cellStyle name="常规 6 6 2 2 3 2 3" xfId="32124"/>
    <cellStyle name="常规 6 6 2 2 3 3" xfId="32125"/>
    <cellStyle name="常规 6 6 2 2 3 3 2" xfId="32126"/>
    <cellStyle name="常规 6 6 2 2 3 3 3" xfId="32127"/>
    <cellStyle name="常规 6 6 2 2 4" xfId="32128"/>
    <cellStyle name="常规 6 6 2 2 4 2" xfId="32129"/>
    <cellStyle name="常规 6 6 2 2 4 2 2" xfId="32130"/>
    <cellStyle name="常规 6 6 2 2 4 3" xfId="32131"/>
    <cellStyle name="常规 6 6 2 2 4 3 2" xfId="32132"/>
    <cellStyle name="常规 6 6 2 2 5" xfId="32133"/>
    <cellStyle name="常规 6 6 2 2 5 2" xfId="32134"/>
    <cellStyle name="常规 6 6 2 2 5 2 2" xfId="32135"/>
    <cellStyle name="常规 6 6 2 2 5 3 2" xfId="32136"/>
    <cellStyle name="常规 6 6 2 2 5 3 2 2" xfId="32137"/>
    <cellStyle name="常规 6 6 2 2 5 4 2 2" xfId="32138"/>
    <cellStyle name="常规 6 6 2 2 5 5 2" xfId="32139"/>
    <cellStyle name="常规 6 6 2 2 5 6" xfId="32140"/>
    <cellStyle name="常规 6 6 2 2 6 2 2" xfId="32141"/>
    <cellStyle name="常规 6 6 2 2 7 2" xfId="32142"/>
    <cellStyle name="常规 6 6 2 2 7 2 2" xfId="32143"/>
    <cellStyle name="常规 6 6 2 2 8" xfId="32144"/>
    <cellStyle name="常规 6 6 2 2 8 2" xfId="32145"/>
    <cellStyle name="常规 6 6 2 2 8 2 2" xfId="32146"/>
    <cellStyle name="常规 6 6 2 2 8 3" xfId="32147"/>
    <cellStyle name="常规 6 6 2 3" xfId="32148"/>
    <cellStyle name="常规 6 6 2 3 2" xfId="32149"/>
    <cellStyle name="常规 6 6 2 3 2 2" xfId="32150"/>
    <cellStyle name="常规 6 6 2 3 2 2 2" xfId="32151"/>
    <cellStyle name="常规 6 6 2 3 2 2 2 2" xfId="32152"/>
    <cellStyle name="常规 6 6 2 3 2 2 2 2 2" xfId="32153"/>
    <cellStyle name="常规 6 6 2 3 2 2 2 3" xfId="32154"/>
    <cellStyle name="常规 6 6 2 3 2 2 3" xfId="32155"/>
    <cellStyle name="常规 6 6 2 3 2 2 3 2" xfId="32156"/>
    <cellStyle name="常规 6 6 2 3 2 2 3 2 2" xfId="32157"/>
    <cellStyle name="常规 6 6 2 3 2 2 3 3" xfId="32158"/>
    <cellStyle name="常规 6 6 2 3 2 2 4" xfId="32159"/>
    <cellStyle name="常规 6 6 2 3 2 2 4 2" xfId="32160"/>
    <cellStyle name="常规 6 6 2 3 2 2 4 2 2" xfId="32161"/>
    <cellStyle name="常规 6 6 2 3 2 2 5" xfId="32162"/>
    <cellStyle name="常规 6 6 2 3 2 2 5 2" xfId="32163"/>
    <cellStyle name="常规 6 6 2 3 2 2 6" xfId="32164"/>
    <cellStyle name="常规 6 6 2 3 3" xfId="32165"/>
    <cellStyle name="常规 6 6 2 3 3 2 2" xfId="32166"/>
    <cellStyle name="常规 6 6 2 3 3 2 3" xfId="32167"/>
    <cellStyle name="常规 6 6 2 3 3 3" xfId="32168"/>
    <cellStyle name="常规 6 6 2 3 3 3 2" xfId="32169"/>
    <cellStyle name="常规 6 6 2 3 3 3 3" xfId="32170"/>
    <cellStyle name="常规 65 3 2" xfId="32171"/>
    <cellStyle name="常规 6 6 2 3 3 4" xfId="32172"/>
    <cellStyle name="常规 6 6 2 3 3 4 2" xfId="32173"/>
    <cellStyle name="常规 6 6 2 3 3 5" xfId="32174"/>
    <cellStyle name="常规 6 6 2 3 3 5 2" xfId="32175"/>
    <cellStyle name="常规 6 6 2 3 4" xfId="32176"/>
    <cellStyle name="常规 6 6 2 3 4 2" xfId="32177"/>
    <cellStyle name="常规 6 6 2 3 4 2 2" xfId="32178"/>
    <cellStyle name="常规 6 6 2 3 4 3" xfId="32179"/>
    <cellStyle name="常规 6 6 2 3 4 3 2" xfId="32180"/>
    <cellStyle name="常规 6 6 2 3 4 3 3" xfId="32181"/>
    <cellStyle name="常规 6 6 2 3 4 4" xfId="32182"/>
    <cellStyle name="常规 6 6 2 3 4 4 2" xfId="32183"/>
    <cellStyle name="常规 6 6 2 3 4 5" xfId="32184"/>
    <cellStyle name="常规 6 6 2 3 4 5 2" xfId="32185"/>
    <cellStyle name="常规 6 6 2 3 5" xfId="32186"/>
    <cellStyle name="常规 6 6 2 3 5 2" xfId="32187"/>
    <cellStyle name="常规 6 6 2 3 5 3" xfId="32188"/>
    <cellStyle name="常规 6 6 2 3 6 3" xfId="32189"/>
    <cellStyle name="常规 6 6 2 4 2 5 2" xfId="32190"/>
    <cellStyle name="常规 6 6 3 2 2 4 2 2" xfId="32191"/>
    <cellStyle name="常规 6 6 2 4 3" xfId="32192"/>
    <cellStyle name="常规 6 6 2 4 3 2" xfId="32193"/>
    <cellStyle name="常规 6 6 2 4 3 3" xfId="32194"/>
    <cellStyle name="常规 66 3 2" xfId="32195"/>
    <cellStyle name="常规 6 6 2 4 3 4" xfId="32196"/>
    <cellStyle name="常规 6 6 2 4 3 4 2" xfId="32197"/>
    <cellStyle name="常规 6 6 2 4 3 5" xfId="32198"/>
    <cellStyle name="常规 6 6 3 2 2 5 2" xfId="32199"/>
    <cellStyle name="常规 6 6 2 4 4" xfId="32200"/>
    <cellStyle name="常规 6 6 2 4 4 2" xfId="32201"/>
    <cellStyle name="常规 6 6 2 4 4 2 2" xfId="32202"/>
    <cellStyle name="常规 6 6 2 4 4 3" xfId="32203"/>
    <cellStyle name="常规 6 6 2 4 5" xfId="32204"/>
    <cellStyle name="常规 6 6 2 4 5 2" xfId="32205"/>
    <cellStyle name="常规 6 6 2 4 5 3" xfId="32206"/>
    <cellStyle name="常规 6 6 2 4 6 2" xfId="32207"/>
    <cellStyle name="常规 6 6 2 4 6 3" xfId="32208"/>
    <cellStyle name="常规 6 6 2 5 2" xfId="32209"/>
    <cellStyle name="常规 6 6 2 5 2 2" xfId="32210"/>
    <cellStyle name="常规 6 6 2 5 3" xfId="32211"/>
    <cellStyle name="常规 6 6 2 5 4" xfId="32212"/>
    <cellStyle name="常规 6 6 2 5 5" xfId="32213"/>
    <cellStyle name="常规 6 6 2 6 2" xfId="32214"/>
    <cellStyle name="常规 6 6 2 6 2 2" xfId="32215"/>
    <cellStyle name="常规 6 6 2 6 2 2 2" xfId="32216"/>
    <cellStyle name="常规 6 6 2 6 2 3" xfId="32217"/>
    <cellStyle name="常规 6 6 2 6 3" xfId="32218"/>
    <cellStyle name="常规 6 6 2 6 3 2" xfId="32219"/>
    <cellStyle name="常规 6 6 2 6 3 2 2" xfId="32220"/>
    <cellStyle name="常规 6 6 2 6 3 3" xfId="32221"/>
    <cellStyle name="常规 6 6 2 6 4 2" xfId="32222"/>
    <cellStyle name="常规 6 6 2 6 4 2 2" xfId="32223"/>
    <cellStyle name="常规 6 6 2 6 4 3" xfId="32224"/>
    <cellStyle name="常规 6 6 2 6 5" xfId="32225"/>
    <cellStyle name="常规 6 6 2 6 5 2" xfId="32226"/>
    <cellStyle name="常规 6 6 2 6 6" xfId="32227"/>
    <cellStyle name="常规 6 6 2 7 2 2" xfId="32228"/>
    <cellStyle name="常规 6 6 2 7 3" xfId="32229"/>
    <cellStyle name="常规 6 6 2 8 2" xfId="32230"/>
    <cellStyle name="常规 6 6 2 8 2 2" xfId="32231"/>
    <cellStyle name="常规 6 6 2 8 3" xfId="32232"/>
    <cellStyle name="常规 6 6 2 9" xfId="32233"/>
    <cellStyle name="常规 6 6 2 9 2" xfId="32234"/>
    <cellStyle name="常规 6 6 2 9 2 2" xfId="32235"/>
    <cellStyle name="常规 6 6 2 9 3" xfId="32236"/>
    <cellStyle name="常规 6 6 3" xfId="32237"/>
    <cellStyle name="常规 6 6 3 2" xfId="32238"/>
    <cellStyle name="警告文本 2 2 9 3" xfId="32239"/>
    <cellStyle name="常规 6 6 3 2 2" xfId="32240"/>
    <cellStyle name="常规 6 6 3 2 2 2" xfId="32241"/>
    <cellStyle name="常规 6 6 3 2 2 2 2" xfId="32242"/>
    <cellStyle name="常规 6 6 3 2 2 2 2 3" xfId="32243"/>
    <cellStyle name="好 2 2 9 2" xfId="32244"/>
    <cellStyle name="常规 6 6 3 2 2 2 3" xfId="32245"/>
    <cellStyle name="好 2 2 9 3" xfId="32246"/>
    <cellStyle name="常规 6 6 3 2 2 2 4" xfId="32247"/>
    <cellStyle name="常规 6 6 3 2 2 2 4 2" xfId="32248"/>
    <cellStyle name="常规 6 6 3 2 2 2 4 2 2" xfId="32249"/>
    <cellStyle name="常规 6 6 3 2 2 2 4 3" xfId="32250"/>
    <cellStyle name="常规 6 6 3 2 2 2 5" xfId="32251"/>
    <cellStyle name="常规 6 6 3 2 2 2 6" xfId="32252"/>
    <cellStyle name="常规 6 6 3 2 2 3" xfId="32253"/>
    <cellStyle name="输入 2 10 3" xfId="32254"/>
    <cellStyle name="常规 6 6 3 2 2 3 2 2" xfId="32255"/>
    <cellStyle name="常规 6 6 3 2 2 3 3" xfId="32256"/>
    <cellStyle name="常规 6 6 3 2 2 3 3 2" xfId="32257"/>
    <cellStyle name="常规 6 6 3 2 2 3 4" xfId="32258"/>
    <cellStyle name="常规 6 6 3 2 2 3 4 2" xfId="32259"/>
    <cellStyle name="常规 6 6 3 2 2 3 5" xfId="32260"/>
    <cellStyle name="常规 6 6 3 2 2 4" xfId="32261"/>
    <cellStyle name="常规 6 6 3 2 2 5" xfId="32262"/>
    <cellStyle name="常规 6 6 3 2 2 5 2 2" xfId="32263"/>
    <cellStyle name="常规 6 6 3 2 2 6" xfId="32264"/>
    <cellStyle name="常规 6 6 3 2 2 6 2" xfId="32265"/>
    <cellStyle name="常规 6 6 3 2 2 6 2 2" xfId="32266"/>
    <cellStyle name="常规 6 6 3 2 2 7 2" xfId="32267"/>
    <cellStyle name="常规 6 6 3 2 2 8" xfId="32268"/>
    <cellStyle name="常规 6 6 3 2 3" xfId="32269"/>
    <cellStyle name="常规 6 6 3 2 3 2" xfId="32270"/>
    <cellStyle name="常规 6 6 3 2 3 2 2 2" xfId="32271"/>
    <cellStyle name="好 2 3 9 2" xfId="32272"/>
    <cellStyle name="常规 6 6 3 2 3 2 3" xfId="32273"/>
    <cellStyle name="常规 6 6 3 2 3 3" xfId="32274"/>
    <cellStyle name="常规 6 6 3 2 3 3 2" xfId="32275"/>
    <cellStyle name="常规 6 6 3 2 3 3 2 2" xfId="32276"/>
    <cellStyle name="常规 6 6 3 2 3 3 3" xfId="32277"/>
    <cellStyle name="常规 6 6 3 2 3 5" xfId="32278"/>
    <cellStyle name="常规 6 6 3 2 3 6" xfId="32279"/>
    <cellStyle name="常规 6 6 3 2 4" xfId="32280"/>
    <cellStyle name="常规 6 6 3 2 4 2" xfId="32281"/>
    <cellStyle name="常规 6 6 3 2 4 2 2" xfId="32282"/>
    <cellStyle name="常规 6 6 3 2 4 5 2" xfId="32283"/>
    <cellStyle name="常规 6 6 3 2 5" xfId="32284"/>
    <cellStyle name="常规 6 6 3 2 5 2" xfId="32285"/>
    <cellStyle name="常规 6 6 3 2 5 2 2" xfId="32286"/>
    <cellStyle name="常规 6 6 3 2 5 3" xfId="32287"/>
    <cellStyle name="常规 6 6 3 2 6 2 2" xfId="32288"/>
    <cellStyle name="常规 6 6 3 2 6 3" xfId="32289"/>
    <cellStyle name="常规 6 6 3 2 7 2 2" xfId="32290"/>
    <cellStyle name="常规 6 6 3 2 7 3" xfId="32291"/>
    <cellStyle name="常规 6 6 3 2 8" xfId="32292"/>
    <cellStyle name="常规 6 6 3 2 8 2" xfId="32293"/>
    <cellStyle name="常规 6 6 3 3" xfId="32294"/>
    <cellStyle name="常规 6 6 3 3 2" xfId="32295"/>
    <cellStyle name="常规 6 6 3 3 2 2" xfId="32296"/>
    <cellStyle name="常规 6 6 3 3 2 2 2" xfId="32297"/>
    <cellStyle name="常规 6 6 3 3 2 2 2 2" xfId="32298"/>
    <cellStyle name="常规 6 6 4 2 3 5" xfId="32299"/>
    <cellStyle name="常规 6 6 3 3 2 2 2 3" xfId="32300"/>
    <cellStyle name="好 3 2 9 2" xfId="32301"/>
    <cellStyle name="常规 6 6 3 3 2 2 3" xfId="32302"/>
    <cellStyle name="常规 6 6 3 3 2 2 3 2" xfId="32303"/>
    <cellStyle name="常规 6 6 3 3 2 2 3 2 2" xfId="32304"/>
    <cellStyle name="常规 6 6 3 3 2 2 3 3" xfId="32305"/>
    <cellStyle name="常规 6 6 3 3 2 2 4" xfId="32306"/>
    <cellStyle name="常规 6 6 3 3 2 2 4 2" xfId="32307"/>
    <cellStyle name="常规 6 6 3 3 2 2 4 2 2" xfId="32308"/>
    <cellStyle name="常规 6 6 3 3 2 2 4 3" xfId="32309"/>
    <cellStyle name="常规 6 6 3 3 2 2 5" xfId="32310"/>
    <cellStyle name="常规 6 6 3 3 2 2 6" xfId="32311"/>
    <cellStyle name="常规 6 6 3 3 2 3" xfId="32312"/>
    <cellStyle name="常规 6 6 3 3 2 3 2" xfId="32313"/>
    <cellStyle name="常规 6 6 3 3 2 3 2 2" xfId="32314"/>
    <cellStyle name="常规 6 6 3 3 2 3 2 2 2" xfId="32315"/>
    <cellStyle name="常规 6 6 3 3 2 3 2 3" xfId="32316"/>
    <cellStyle name="常规 6 6 3 3 2 3 3" xfId="32317"/>
    <cellStyle name="常规 6 6 3 3 2 3 3 2" xfId="32318"/>
    <cellStyle name="常规 6 6 3 3 2 3 3 2 2" xfId="32319"/>
    <cellStyle name="常规 6 6 3 3 2 3 4 2" xfId="32320"/>
    <cellStyle name="常规 6 6 3 3 2 3 5" xfId="32321"/>
    <cellStyle name="常规 6 6 3 3 2 4" xfId="32322"/>
    <cellStyle name="常规 6 6 3 3 2 4 2" xfId="32323"/>
    <cellStyle name="常规 6 6 3 4 2 5" xfId="32324"/>
    <cellStyle name="常规 6 6 3 3 2 4 2 2" xfId="32325"/>
    <cellStyle name="常规 6 6 3 4 2 5 2" xfId="32326"/>
    <cellStyle name="常规 6 6 3 3 2 5" xfId="32327"/>
    <cellStyle name="常规 6 6 3 3 2 5 2" xfId="32328"/>
    <cellStyle name="常规 6 6 3 4 3 5" xfId="32329"/>
    <cellStyle name="常规 6 6 3 3 2 5 2 2" xfId="32330"/>
    <cellStyle name="常规 6 6 3 3 2 6 2 2" xfId="32331"/>
    <cellStyle name="常规 6 6 3 3 2 7 2" xfId="32332"/>
    <cellStyle name="常规 6 6 3 3 2 8" xfId="32333"/>
    <cellStyle name="常规 6 6 3 3 3" xfId="32334"/>
    <cellStyle name="常规 6 6 3 3 3 2" xfId="32335"/>
    <cellStyle name="常规 6 6 3 3 3 2 2" xfId="32336"/>
    <cellStyle name="常规 6 6 3 3 3 2 2 2" xfId="32337"/>
    <cellStyle name="常规 6 6 3 3 3 2 3" xfId="32338"/>
    <cellStyle name="常规 6 6 3 3 3 3" xfId="32339"/>
    <cellStyle name="常规 6 6 3 3 3 3 2" xfId="32340"/>
    <cellStyle name="常规 6 6 3 3 3 3 2 2" xfId="32341"/>
    <cellStyle name="常规 6 6 3 3 3 3 3" xfId="32342"/>
    <cellStyle name="常规 6 6 3 3 3 4" xfId="32343"/>
    <cellStyle name="常规 6 6 3 3 3 4 2" xfId="32344"/>
    <cellStyle name="常规 6 6 3 3 3 4 2 2" xfId="32345"/>
    <cellStyle name="常规 6 6 3 3 4" xfId="32346"/>
    <cellStyle name="常规 6 6 3 3 4 2" xfId="32347"/>
    <cellStyle name="常规 6 6 3 3 4 2 2" xfId="32348"/>
    <cellStyle name="常规 6 6 3 3 4 2 2 2" xfId="32349"/>
    <cellStyle name="常规 6 6 3 3 4 3 2" xfId="32350"/>
    <cellStyle name="常规 6 6 3 3 4 3 2 2" xfId="32351"/>
    <cellStyle name="常规 6 6 3 3 4 3 3" xfId="32352"/>
    <cellStyle name="常规 6 6 3 3 4 4" xfId="32353"/>
    <cellStyle name="常规 6 6 3 3 4 4 2" xfId="32354"/>
    <cellStyle name="常规 6 6 3 3 4 5" xfId="32355"/>
    <cellStyle name="常规 6 6 3 3 4 5 2" xfId="32356"/>
    <cellStyle name="常规 6 6 3 3 5" xfId="32357"/>
    <cellStyle name="常规 6 6 3 3 5 2" xfId="32358"/>
    <cellStyle name="常规 6 6 3 3 5 3" xfId="32359"/>
    <cellStyle name="常规 6 6 3 3 6 3" xfId="32360"/>
    <cellStyle name="常规 6 6 3 4 2 2" xfId="32361"/>
    <cellStyle name="常规 6 6 3 4 2 2 2 2" xfId="32362"/>
    <cellStyle name="常规 6 6 3 4 2 2 3" xfId="32363"/>
    <cellStyle name="常规 6 6 3 4 2 3" xfId="32364"/>
    <cellStyle name="常规 6 6 3 4 2 3 2" xfId="32365"/>
    <cellStyle name="常规 6 6 3 4 2 3 2 2" xfId="32366"/>
    <cellStyle name="常规 6 6 3 4 2 3 3" xfId="32367"/>
    <cellStyle name="常规 6 6 3 4 2 4" xfId="32368"/>
    <cellStyle name="常规 6 6 3 4 2 4 2" xfId="32369"/>
    <cellStyle name="常规 6 6 3 4 2 4 2 2" xfId="32370"/>
    <cellStyle name="常规 6 6 3 4 3" xfId="32371"/>
    <cellStyle name="常规 6 6 3 4 3 2" xfId="32372"/>
    <cellStyle name="常规 6 6 3 4 3 2 2" xfId="32373"/>
    <cellStyle name="常规 6 6 3 4 3 2 2 2" xfId="32374"/>
    <cellStyle name="常规 6 6 3 4 3 2 3" xfId="32375"/>
    <cellStyle name="常规 6 6 3 4 3 3" xfId="32376"/>
    <cellStyle name="常规 6 6 3 4 3 3 2" xfId="32377"/>
    <cellStyle name="常规 6 6 3 4 3 3 2 2" xfId="32378"/>
    <cellStyle name="常规 6 6 3 4 3 3 3" xfId="32379"/>
    <cellStyle name="常规 6 6 3 4 3 4" xfId="32380"/>
    <cellStyle name="常规 6 6 3 4 3 4 2" xfId="32381"/>
    <cellStyle name="常规 6 6 3 4 4 2" xfId="32382"/>
    <cellStyle name="常规 6 6 3 4 4 2 2" xfId="32383"/>
    <cellStyle name="常规 6 6 3 4 4 3" xfId="32384"/>
    <cellStyle name="常规 6 6 3 4 5" xfId="32385"/>
    <cellStyle name="常规 6 6 3 4 5 2" xfId="32386"/>
    <cellStyle name="常规 6 6 3 4 5 2 2" xfId="32387"/>
    <cellStyle name="常规 6 6 3 4 5 3" xfId="32388"/>
    <cellStyle name="常规 6 6 3 4 6 2" xfId="32389"/>
    <cellStyle name="常规 6 6 3 4 6 2 2" xfId="32390"/>
    <cellStyle name="常规 6 6 3 4 6 3" xfId="32391"/>
    <cellStyle name="常规 6 6 3 5 2" xfId="32392"/>
    <cellStyle name="常规 6 6 3 5 2 2" xfId="32393"/>
    <cellStyle name="常规 6 6 3 5 2 3" xfId="32394"/>
    <cellStyle name="常规 6 6 3 5 3" xfId="32395"/>
    <cellStyle name="常规 6 6 3 5 3 2" xfId="32396"/>
    <cellStyle name="常规 6 6 3 5 3 2 2" xfId="32397"/>
    <cellStyle name="常规 6 6 3 5 3 3" xfId="32398"/>
    <cellStyle name="常规 6 6 3 5 4" xfId="32399"/>
    <cellStyle name="常规 6 6 3 5 4 2" xfId="32400"/>
    <cellStyle name="常规 6 6 3 5 4 2 2" xfId="32401"/>
    <cellStyle name="常规 6 6 3 5 4 3" xfId="32402"/>
    <cellStyle name="常规 6 6 3 5 5" xfId="32403"/>
    <cellStyle name="常规 6 6 3 5 5 2" xfId="32404"/>
    <cellStyle name="常规 6 6 3 5 6" xfId="32405"/>
    <cellStyle name="常规 6 6 3 6 2" xfId="32406"/>
    <cellStyle name="常规 6 6 3 6 2 2 2" xfId="32407"/>
    <cellStyle name="常规 6 6 3 6 3" xfId="32408"/>
    <cellStyle name="常规 6 6 3 6 3 2" xfId="32409"/>
    <cellStyle name="常规 6 6 3 6 3 2 2" xfId="32410"/>
    <cellStyle name="常规 6 6 3 6 4 2" xfId="32411"/>
    <cellStyle name="常规 6 6 3 6 4 2 2" xfId="32412"/>
    <cellStyle name="常规 6 6 3 6 4 3" xfId="32413"/>
    <cellStyle name="常规 6 6 3 6 5" xfId="32414"/>
    <cellStyle name="常规 6 6 3 6 5 2" xfId="32415"/>
    <cellStyle name="常规 6 6 3 7 2" xfId="32416"/>
    <cellStyle name="常规 6 6 3 7 2 2" xfId="32417"/>
    <cellStyle name="常规 6 6 3 7 3" xfId="32418"/>
    <cellStyle name="常规 6 6 3 8" xfId="32419"/>
    <cellStyle name="常规 6 6 3 8 2" xfId="32420"/>
    <cellStyle name="常规 6 6 3 8 2 2" xfId="32421"/>
    <cellStyle name="常规 6 6 3 8 3" xfId="32422"/>
    <cellStyle name="常规 6 6 3 9" xfId="32423"/>
    <cellStyle name="常规 6 6 3 9 2" xfId="32424"/>
    <cellStyle name="常规 6 6 3 9 2 2" xfId="32425"/>
    <cellStyle name="常规 6 6 3 9 3" xfId="32426"/>
    <cellStyle name="常规 6 6 4" xfId="32427"/>
    <cellStyle name="常规 6 6 4 2 2" xfId="32428"/>
    <cellStyle name="常规 6 6 4 2 2 2" xfId="32429"/>
    <cellStyle name="常规 6 6 4 2 2 2 2" xfId="32430"/>
    <cellStyle name="常规 6 6 4 2 2 2 2 2" xfId="32431"/>
    <cellStyle name="常规 6 6 4 2 2 2 3" xfId="32432"/>
    <cellStyle name="常规 6 6 4 2 2 3" xfId="32433"/>
    <cellStyle name="常规 6 6 4 2 2 3 3" xfId="32434"/>
    <cellStyle name="常规 6 6 4 2 2 4" xfId="32435"/>
    <cellStyle name="常规 6 6 4 2 2 4 2 2" xfId="32436"/>
    <cellStyle name="常规 6 6 4 2 2 5" xfId="32437"/>
    <cellStyle name="常规 6 6 4 2 2 5 2" xfId="32438"/>
    <cellStyle name="常规 6 6 4 2 2 6" xfId="32439"/>
    <cellStyle name="常规 6 6 4 2 3" xfId="32440"/>
    <cellStyle name="常规 6 6 4 2 3 2" xfId="32441"/>
    <cellStyle name="常规 6 6 4 2 3 2 2 2" xfId="32442"/>
    <cellStyle name="常规 6 6 4 2 3 3" xfId="32443"/>
    <cellStyle name="常规 6 6 4 2 3 3 2" xfId="32444"/>
    <cellStyle name="常规 6 6 4 2 3 4" xfId="32445"/>
    <cellStyle name="常规 6 6 4 2 4" xfId="32446"/>
    <cellStyle name="常规 6 6 4 2 4 2" xfId="32447"/>
    <cellStyle name="常规 6 6 4 2 4 2 2" xfId="32448"/>
    <cellStyle name="常规 6 6 4 2 4 3" xfId="32449"/>
    <cellStyle name="常规 6 6 4 2 5" xfId="32450"/>
    <cellStyle name="常规 6 6 4 2 5 2" xfId="32451"/>
    <cellStyle name="常规 6 6 4 2 5 2 2" xfId="32452"/>
    <cellStyle name="常规 6 6 4 2 5 3" xfId="32453"/>
    <cellStyle name="常规 6 6 4 2 6 2" xfId="32454"/>
    <cellStyle name="常规 6 6 4 2 6 2 2" xfId="32455"/>
    <cellStyle name="常规 6 6 4 2 7" xfId="32456"/>
    <cellStyle name="常规 6 6 4 2 7 2" xfId="32457"/>
    <cellStyle name="常规 6 6 4 2 8" xfId="32458"/>
    <cellStyle name="计算 2 3 2 2 2" xfId="32459"/>
    <cellStyle name="常规 6 6 4 3" xfId="32460"/>
    <cellStyle name="常规 6 6 4 3 2" xfId="32461"/>
    <cellStyle name="常规 6 6 4 3 2 2" xfId="32462"/>
    <cellStyle name="常规 6 6 4 3 2 2 2" xfId="32463"/>
    <cellStyle name="常规 6 6 4 3 2 3" xfId="32464"/>
    <cellStyle name="常规 6 6 4 3 3" xfId="32465"/>
    <cellStyle name="常规 6 6 4 3 3 2" xfId="32466"/>
    <cellStyle name="常规 6 6 4 3 3 2 2" xfId="32467"/>
    <cellStyle name="常规 6 6 4 3 3 3" xfId="32468"/>
    <cellStyle name="常规 6 6 4 3 4" xfId="32469"/>
    <cellStyle name="常规 6 6 4 3 4 2" xfId="32470"/>
    <cellStyle name="常规 6 6 4 3 4 2 2" xfId="32471"/>
    <cellStyle name="常规 6 6 4 3 4 3" xfId="32472"/>
    <cellStyle name="常规 6 6 4 3 5" xfId="32473"/>
    <cellStyle name="常规 6 6 4 3 5 2" xfId="32474"/>
    <cellStyle name="常规 6 6 4 3 6" xfId="32475"/>
    <cellStyle name="常规 6 6 4 4 2 2 2" xfId="32476"/>
    <cellStyle name="常规 6 6 4 4 2 3" xfId="32477"/>
    <cellStyle name="常规 6 6 4 4 3" xfId="32478"/>
    <cellStyle name="常规 6 6 4 4 3 2 2" xfId="32479"/>
    <cellStyle name="常规 6 6 4 4 3 3" xfId="32480"/>
    <cellStyle name="常规 6 6 4 4 4 2 2" xfId="32481"/>
    <cellStyle name="常规 6 6 4 4 4 3" xfId="32482"/>
    <cellStyle name="常规 6 6 4 4 5" xfId="32483"/>
    <cellStyle name="常规 6 6 4 4 5 2" xfId="32484"/>
    <cellStyle name="常规 6 6 4 4 6" xfId="32485"/>
    <cellStyle name="常规 6 6 4 5 2" xfId="32486"/>
    <cellStyle name="常规 6 6 4 5 3" xfId="32487"/>
    <cellStyle name="常规 6 6 4 6 3" xfId="32488"/>
    <cellStyle name="常规 6 6 4 7 2" xfId="32489"/>
    <cellStyle name="常规 6 6 4 7 2 2" xfId="32490"/>
    <cellStyle name="常规 6 6 4 7 3" xfId="32491"/>
    <cellStyle name="常规 6 6 4 8" xfId="32492"/>
    <cellStyle name="常规 6 6 4 8 2" xfId="32493"/>
    <cellStyle name="常规 6 6 4 9" xfId="32494"/>
    <cellStyle name="常规 6 6 5" xfId="32495"/>
    <cellStyle name="常规 6 6 5 2 2" xfId="32496"/>
    <cellStyle name="常规 6 6 5 2 2 2" xfId="32497"/>
    <cellStyle name="常规 6 6 5 2 2 2 2" xfId="32498"/>
    <cellStyle name="常规 6 6 5 2 3" xfId="32499"/>
    <cellStyle name="常规 6 6 5 2 3 2" xfId="32500"/>
    <cellStyle name="常规 6 6 5 2 4" xfId="32501"/>
    <cellStyle name="常规 6 6 5 2 4 2" xfId="32502"/>
    <cellStyle name="常规 6 6 5 2 4 2 2" xfId="32503"/>
    <cellStyle name="常规 6 6 5 2 5" xfId="32504"/>
    <cellStyle name="常规 6 6 5 2 5 2" xfId="32505"/>
    <cellStyle name="常规 6 6 5 3" xfId="32506"/>
    <cellStyle name="常规 6 6 5 3 2" xfId="32507"/>
    <cellStyle name="常规 6 6 5 3 2 2" xfId="32508"/>
    <cellStyle name="常规 6 6 5 3 2 2 2" xfId="32509"/>
    <cellStyle name="常规 6 6 5 3 3" xfId="32510"/>
    <cellStyle name="常规 6 6 5 3 3 2" xfId="32511"/>
    <cellStyle name="常规 6 6 5 3 3 2 2" xfId="32512"/>
    <cellStyle name="常规 6 6 5 3 4" xfId="32513"/>
    <cellStyle name="常规 6 6 5 3 4 2" xfId="32514"/>
    <cellStyle name="常规 6 6 5 3 5" xfId="32515"/>
    <cellStyle name="常规 6 6 5 4 2" xfId="32516"/>
    <cellStyle name="常规 6 6 5 4 3" xfId="32517"/>
    <cellStyle name="常规 6 6 5 5" xfId="32518"/>
    <cellStyle name="常规 6 6 5 5 2" xfId="32519"/>
    <cellStyle name="常规 6 6 5 5 3" xfId="32520"/>
    <cellStyle name="常规 6 6 5 6 3" xfId="32521"/>
    <cellStyle name="常规 6 6 5 7 2" xfId="32522"/>
    <cellStyle name="常规 6 6 5 8" xfId="32523"/>
    <cellStyle name="常规 6 6 6 3" xfId="32524"/>
    <cellStyle name="常规 6 6 6 4 2" xfId="32525"/>
    <cellStyle name="常规 6 6 6 4 3" xfId="32526"/>
    <cellStyle name="常规 6 6 6 5" xfId="32527"/>
    <cellStyle name="常规 6 6 6 5 2" xfId="32528"/>
    <cellStyle name="常规 6 6 7" xfId="32529"/>
    <cellStyle name="常规 6 6 7 2 2" xfId="32530"/>
    <cellStyle name="常规 6 6 7 2 2 2" xfId="32531"/>
    <cellStyle name="常规 6 6 7 2 3" xfId="32532"/>
    <cellStyle name="常规 6 6 7 3" xfId="32533"/>
    <cellStyle name="常规 6 6 7 3 2" xfId="32534"/>
    <cellStyle name="常规 6 6 7 3 2 2" xfId="32535"/>
    <cellStyle name="常规 6 6 7 3 3" xfId="32536"/>
    <cellStyle name="常规 6 6 7 4 2" xfId="32537"/>
    <cellStyle name="常规 6 6 7 4 2 2" xfId="32538"/>
    <cellStyle name="常规 6 6 7 4 3" xfId="32539"/>
    <cellStyle name="常规 6 6 7 5" xfId="32540"/>
    <cellStyle name="常规 6 6 7 5 2" xfId="32541"/>
    <cellStyle name="常规 6 6 8" xfId="32542"/>
    <cellStyle name="常规 6 6 8 3" xfId="32543"/>
    <cellStyle name="常规 6 6 9" xfId="32544"/>
    <cellStyle name="常规 6 6 9 2" xfId="32545"/>
    <cellStyle name="常规 9 3 2 2 2 2 2 2" xfId="32546"/>
    <cellStyle name="常规 6 6 9 3" xfId="32547"/>
    <cellStyle name="常规 6 7 10" xfId="32548"/>
    <cellStyle name="常规 6 7 10 2" xfId="32549"/>
    <cellStyle name="常规 6 7 10 2 2" xfId="32550"/>
    <cellStyle name="常规 6 7 10 3" xfId="32551"/>
    <cellStyle name="常规 6 7 11 2" xfId="32552"/>
    <cellStyle name="常规 6 7 12" xfId="32553"/>
    <cellStyle name="常规 6 7 2 2" xfId="32554"/>
    <cellStyle name="常规 6 7 2 2 10" xfId="32555"/>
    <cellStyle name="常规 7 2 4 3 4 6" xfId="32556"/>
    <cellStyle name="常规 6 7 2 2 2" xfId="32557"/>
    <cellStyle name="常规 6 7 2 2 2 2" xfId="32558"/>
    <cellStyle name="常规 6 7 2 2 2 2 2" xfId="32559"/>
    <cellStyle name="常规 6 7 2 2 2 2 2 2" xfId="32560"/>
    <cellStyle name="常规 6 7 2 2 2 2 2 2 2" xfId="32561"/>
    <cellStyle name="常规 6 7 2 2 2 2 2 3" xfId="32562"/>
    <cellStyle name="常规 6 7 2 2 2 2 3" xfId="32563"/>
    <cellStyle name="常规 6 7 2 2 2 2 3 2" xfId="32564"/>
    <cellStyle name="常规 6 7 2 2 2 2 3 2 2" xfId="32565"/>
    <cellStyle name="常规 6 7 2 2 2 2 3 3" xfId="32566"/>
    <cellStyle name="常规 6 7 2 2 2 2 4" xfId="32567"/>
    <cellStyle name="常规 6 7 2 2 2 2 4 2" xfId="32568"/>
    <cellStyle name="常规 6 7 2 2 2 2 5" xfId="32569"/>
    <cellStyle name="常规 6 7 2 2 2 3" xfId="32570"/>
    <cellStyle name="常规 6 7 2 2 2 3 2" xfId="32571"/>
    <cellStyle name="常规 6 7 2 2 2 3 2 2" xfId="32572"/>
    <cellStyle name="常规 6 7 2 2 2 3 2 3" xfId="32573"/>
    <cellStyle name="常规 6 7 2 2 2 3 3" xfId="32574"/>
    <cellStyle name="常规 6 7 2 2 2 3 3 2" xfId="32575"/>
    <cellStyle name="常规 6 7 2 2 2 3 3 3" xfId="32576"/>
    <cellStyle name="常规 6 7 2 2 2 3 4" xfId="32577"/>
    <cellStyle name="常规 6 7 2 2 2 3 5" xfId="32578"/>
    <cellStyle name="常规 6 7 2 2 2 4" xfId="32579"/>
    <cellStyle name="常规 6 7 2 2 2 4 2" xfId="32580"/>
    <cellStyle name="常规 6 7 2 2 2 5" xfId="32581"/>
    <cellStyle name="常规 6 7 2 2 2 6" xfId="32582"/>
    <cellStyle name="常规 6 7 2 2 2 7" xfId="32583"/>
    <cellStyle name="常规 8 2 3 9" xfId="32584"/>
    <cellStyle name="常规 6 7 2 2 2 7 2 2" xfId="32585"/>
    <cellStyle name="常规 6 7 2 2 3 2 2" xfId="32586"/>
    <cellStyle name="常规 6 7 2 2 3 2 3" xfId="32587"/>
    <cellStyle name="常规 6 7 2 2 3 3" xfId="32588"/>
    <cellStyle name="常规 6 7 2 2 3 3 2" xfId="32589"/>
    <cellStyle name="常规 6 7 2 2 3 3 2 2" xfId="32590"/>
    <cellStyle name="常规 6 7 2 2 3 3 3" xfId="32591"/>
    <cellStyle name="常规 6 7 2 2 3 4" xfId="32592"/>
    <cellStyle name="常规 6 7 2 2 3 4 2" xfId="32593"/>
    <cellStyle name="常规 6 7 2 2 3 5" xfId="32594"/>
    <cellStyle name="常规 6 7 2 2 3 6" xfId="32595"/>
    <cellStyle name="常规 6 7 2 2 4 2" xfId="32596"/>
    <cellStyle name="常规 6 7 2 2 4 3" xfId="32597"/>
    <cellStyle name="常规 6 7 2 2 4 4" xfId="32598"/>
    <cellStyle name="常规 6 7 2 2 4 5" xfId="32599"/>
    <cellStyle name="常规 6 7 2 2 4 6" xfId="32600"/>
    <cellStyle name="常规 6 7 2 2 5" xfId="32601"/>
    <cellStyle name="常规 6 7 2 2 5 2" xfId="32602"/>
    <cellStyle name="常规 6 7 2 2 5 3" xfId="32603"/>
    <cellStyle name="常规 6 7 2 2 6 2" xfId="32604"/>
    <cellStyle name="常规 6 7 2 2 6 3" xfId="32605"/>
    <cellStyle name="常规 6 7 2 2 7" xfId="32606"/>
    <cellStyle name="常规 6 7 2 2 7 2" xfId="32607"/>
    <cellStyle name="常规 6 7 2 2 7 2 2" xfId="32608"/>
    <cellStyle name="常规 6 7 2 2 7 3" xfId="32609"/>
    <cellStyle name="常规 7 2 3 3 2 2 2 2 2" xfId="32610"/>
    <cellStyle name="常规 6 7 2 2 8" xfId="32611"/>
    <cellStyle name="常规 6 7 2 2 8 2" xfId="32612"/>
    <cellStyle name="常规 6 7 2 2 8 2 2" xfId="32613"/>
    <cellStyle name="常规 6 7 2 2 8 3" xfId="32614"/>
    <cellStyle name="常规 6 7 2 2 9 2" xfId="32615"/>
    <cellStyle name="常规 6 7 2 3" xfId="32616"/>
    <cellStyle name="常规 6 7 2 3 2" xfId="32617"/>
    <cellStyle name="常规 6 7 2 3 2 2" xfId="32618"/>
    <cellStyle name="常规 6 7 2 3 2 2 2" xfId="32619"/>
    <cellStyle name="常规 6 7 2 3 2 2 2 2" xfId="32620"/>
    <cellStyle name="常规 6 7 2 3 2 2 3" xfId="32621"/>
    <cellStyle name="常规 6 7 2 3 2 3" xfId="32622"/>
    <cellStyle name="常规 6 7 2 3 2 3 2" xfId="32623"/>
    <cellStyle name="常规 6 7 2 3 2 3 2 2" xfId="32624"/>
    <cellStyle name="常规 6 7 2 3 2 3 3" xfId="32625"/>
    <cellStyle name="常规 6 7 2 3 2 4" xfId="32626"/>
    <cellStyle name="常规 6 7 2 3 2 4 2" xfId="32627"/>
    <cellStyle name="常规 6 7 2 3 2 5" xfId="32628"/>
    <cellStyle name="常规 6 7 2 3 3 2" xfId="32629"/>
    <cellStyle name="常规 6 7 2 3 3 3" xfId="32630"/>
    <cellStyle name="常规 6 7 2 3 3 3 2" xfId="32631"/>
    <cellStyle name="常规 6 7 2 3 3 3 2 2" xfId="32632"/>
    <cellStyle name="常规 6 7 2 3 3 3 3" xfId="32633"/>
    <cellStyle name="常规 6 7 2 3 3 4" xfId="32634"/>
    <cellStyle name="常规 6 7 2 3 3 4 2" xfId="32635"/>
    <cellStyle name="常规 6 7 2 3 3 5" xfId="32636"/>
    <cellStyle name="常规 6 7 2 3 4" xfId="32637"/>
    <cellStyle name="常规 6 7 2 3 4 2" xfId="32638"/>
    <cellStyle name="常规 6 7 2 3 4 3" xfId="32639"/>
    <cellStyle name="常规 6 7 2 3 5" xfId="32640"/>
    <cellStyle name="常规 6 7 2 3 5 2" xfId="32641"/>
    <cellStyle name="常规 6 7 2 3 5 2 2" xfId="32642"/>
    <cellStyle name="常规 6 7 2 3 5 3" xfId="32643"/>
    <cellStyle name="常规 6 7 2 3 6" xfId="32644"/>
    <cellStyle name="常规 6 7 2 3 6 2" xfId="32645"/>
    <cellStyle name="常规 6 7 2 3 6 3" xfId="32646"/>
    <cellStyle name="常规 6 7 2 4 3" xfId="32647"/>
    <cellStyle name="常规 6 7 2 4 3 2" xfId="32648"/>
    <cellStyle name="常规 6 7 2 4 3 3" xfId="32649"/>
    <cellStyle name="常规 6 7 2 4 4" xfId="32650"/>
    <cellStyle name="常规 6 7 2 4 4 2" xfId="32651"/>
    <cellStyle name="常规 6 7 2 4 4 3" xfId="32652"/>
    <cellStyle name="常规 6 7 2 4 5" xfId="32653"/>
    <cellStyle name="常规 6 7 2 4 5 2" xfId="32654"/>
    <cellStyle name="常规 6 7 2 4 6" xfId="32655"/>
    <cellStyle name="常规 6 7 2 5 2" xfId="32656"/>
    <cellStyle name="常规 6 7 2 5 2 2" xfId="32657"/>
    <cellStyle name="常规 6 7 2 5 2 3" xfId="32658"/>
    <cellStyle name="常规 6 7 2 5 3" xfId="32659"/>
    <cellStyle name="常规 6 7 2 5 3 2" xfId="32660"/>
    <cellStyle name="常规 6 7 2 5 3 2 2" xfId="32661"/>
    <cellStyle name="常规 6 7 2 5 3 3" xfId="32662"/>
    <cellStyle name="常规 6 7 2 5 4" xfId="32663"/>
    <cellStyle name="常规 6 7 2 5 4 2" xfId="32664"/>
    <cellStyle name="常规 6 7 2 5 4 3" xfId="32665"/>
    <cellStyle name="常规 6 7 2 5 5" xfId="32666"/>
    <cellStyle name="常规 6 7 2 5 6" xfId="32667"/>
    <cellStyle name="常规 6 7 2 6" xfId="32668"/>
    <cellStyle name="常规 6 7 2 6 2" xfId="32669"/>
    <cellStyle name="常规 6 7 2 6 2 2" xfId="32670"/>
    <cellStyle name="常规 6 7 2 6 3" xfId="32671"/>
    <cellStyle name="常规 6 7 2 7 2" xfId="32672"/>
    <cellStyle name="常规 6 7 2 7 2 2" xfId="32673"/>
    <cellStyle name="常规 6 7 2 7 3" xfId="32674"/>
    <cellStyle name="常规 6 7 2 8" xfId="32675"/>
    <cellStyle name="常规 6 7 2 8 2" xfId="32676"/>
    <cellStyle name="常规 6 7 2 8 2 2" xfId="32677"/>
    <cellStyle name="常规 6 7 2 8 3" xfId="32678"/>
    <cellStyle name="常规 6 7 2 9" xfId="32679"/>
    <cellStyle name="常规 6 7 2 9 2" xfId="32680"/>
    <cellStyle name="常规 6 7 2 9 2 2" xfId="32681"/>
    <cellStyle name="常规 6 7 2 9 3" xfId="32682"/>
    <cellStyle name="常规 6 7 3 2" xfId="32683"/>
    <cellStyle name="常规 6 7 3 2 2" xfId="32684"/>
    <cellStyle name="常规 6 7 3 2 2 2" xfId="32685"/>
    <cellStyle name="常规 6 7 3 2 2 2 2" xfId="32686"/>
    <cellStyle name="常规 6 7 3 2 2 2 2 2" xfId="32687"/>
    <cellStyle name="常规 6 7 3 2 2 2 3" xfId="32688"/>
    <cellStyle name="常规 6 7 3 2 2 3" xfId="32689"/>
    <cellStyle name="常规 6 7 3 2 2 4" xfId="32690"/>
    <cellStyle name="常规 6 7 3 2 2 4 2" xfId="32691"/>
    <cellStyle name="常规 6 7 3 2 2 5" xfId="32692"/>
    <cellStyle name="常规 6 7 3 2 3 2" xfId="32693"/>
    <cellStyle name="常规 6 7 3 2 3 2 2" xfId="32694"/>
    <cellStyle name="常规 6 7 3 2 3 2 2 2" xfId="32695"/>
    <cellStyle name="常规 6 7 3 2 3 2 3" xfId="32696"/>
    <cellStyle name="常规 6 7 3 2 3 3" xfId="32697"/>
    <cellStyle name="常规 6 7 3 2 3 3 2" xfId="32698"/>
    <cellStyle name="常规 6 7 3 2 3 3 2 2" xfId="32699"/>
    <cellStyle name="常规 6 7 3 2 3 3 3" xfId="32700"/>
    <cellStyle name="常规 6 7 3 2 3 4" xfId="32701"/>
    <cellStyle name="常规 6 7 3 2 3 4 2" xfId="32702"/>
    <cellStyle name="常规 6 7 3 2 3 5" xfId="32703"/>
    <cellStyle name="常规 6 7 3 2 4" xfId="32704"/>
    <cellStyle name="常规 6 7 3 2 4 2" xfId="32705"/>
    <cellStyle name="常规 7 2 3 10" xfId="32706"/>
    <cellStyle name="常规 6 7 3 2 4 3" xfId="32707"/>
    <cellStyle name="常规 6 7 3 2 5" xfId="32708"/>
    <cellStyle name="常规 6 7 3 2 5 2" xfId="32709"/>
    <cellStyle name="常规 6 7 3 2 5 3" xfId="32710"/>
    <cellStyle name="常规 6 7 3 2 6 2" xfId="32711"/>
    <cellStyle name="常规 6 7 3 2 6 3" xfId="32712"/>
    <cellStyle name="常规 6 7 3 2 7" xfId="32713"/>
    <cellStyle name="常规 6 7 3 2 7 2" xfId="32714"/>
    <cellStyle name="常规 6 7 3 2 7 2 2" xfId="32715"/>
    <cellStyle name="常规 6 7 3 2 7 3" xfId="32716"/>
    <cellStyle name="常规 6 7 3 3" xfId="32717"/>
    <cellStyle name="常规 6 7 3 3 2" xfId="32718"/>
    <cellStyle name="常规 6 7 3 3 2 2" xfId="32719"/>
    <cellStyle name="常规 6 7 3 3 2 2 2" xfId="32720"/>
    <cellStyle name="常规 6 7 3 3 2 3" xfId="32721"/>
    <cellStyle name="常规 7 10 2 2 2" xfId="32722"/>
    <cellStyle name="常规 6 7 3 3 3" xfId="32723"/>
    <cellStyle name="常规 6 7 3 3 3 2" xfId="32724"/>
    <cellStyle name="常规 6 7 3 3 3 2 2" xfId="32725"/>
    <cellStyle name="常规 6 7 3 3 3 3" xfId="32726"/>
    <cellStyle name="常规 6 7 3 3 4" xfId="32727"/>
    <cellStyle name="常规 6 7 3 3 4 2" xfId="32728"/>
    <cellStyle name="常规 6 7 3 3 4 3" xfId="32729"/>
    <cellStyle name="常规 6 7 3 3 5" xfId="32730"/>
    <cellStyle name="常规 6 7 3 3 5 2" xfId="32731"/>
    <cellStyle name="常规 6 7 3 3 6" xfId="32732"/>
    <cellStyle name="常规 6 7 3 4 2 2" xfId="32733"/>
    <cellStyle name="常规 6 7 3 4 2 3" xfId="32734"/>
    <cellStyle name="常规 6 7 3 4 3" xfId="32735"/>
    <cellStyle name="常规 6 7 3 4 3 2" xfId="32736"/>
    <cellStyle name="常规 6 7 3 4 3 2 2" xfId="32737"/>
    <cellStyle name="常规 6 7 3 4 3 3" xfId="32738"/>
    <cellStyle name="常规 6 7 3 4 4" xfId="32739"/>
    <cellStyle name="常规 6 7 3 4 4 2" xfId="32740"/>
    <cellStyle name="常规 6 7 3 4 4 3" xfId="32741"/>
    <cellStyle name="常规 6 7 3 4 5" xfId="32742"/>
    <cellStyle name="常规 6 7 3 4 5 2" xfId="32743"/>
    <cellStyle name="常规 6 7 3 4 6" xfId="32744"/>
    <cellStyle name="常规 6 7 3 5 2" xfId="32745"/>
    <cellStyle name="常规 6 7 3 5 2 2" xfId="32746"/>
    <cellStyle name="常规 6 7 3 5 3" xfId="32747"/>
    <cellStyle name="常规 6 7 3 6" xfId="32748"/>
    <cellStyle name="常规 6 7 3 6 2" xfId="32749"/>
    <cellStyle name="常规 6 7 3 6 2 2" xfId="32750"/>
    <cellStyle name="常规 6 7 3 6 3" xfId="32751"/>
    <cellStyle name="常规 6 7 3 7 2" xfId="32752"/>
    <cellStyle name="常规 6 7 3 7 2 2" xfId="32753"/>
    <cellStyle name="常规 6 7 3 7 3" xfId="32754"/>
    <cellStyle name="常规 6 7 3 8" xfId="32755"/>
    <cellStyle name="常规 6 7 3 8 2" xfId="32756"/>
    <cellStyle name="常规 6 7 3 8 2 2" xfId="32757"/>
    <cellStyle name="常规 6 7 3 8 3" xfId="32758"/>
    <cellStyle name="常规 6 7 4" xfId="32759"/>
    <cellStyle name="常规 6 7 4 2 2 2" xfId="32760"/>
    <cellStyle name="常规 6 7 4 2 2 2 2" xfId="32761"/>
    <cellStyle name="常规 6 7 4 2 2 3" xfId="32762"/>
    <cellStyle name="常规 6 7 4 2 3 2" xfId="32763"/>
    <cellStyle name="常规 6 7 4 2 3 2 2" xfId="32764"/>
    <cellStyle name="常规 6 7 4 2 3 3" xfId="32765"/>
    <cellStyle name="计算 2 3 3 2 2" xfId="32766"/>
    <cellStyle name="常规 6 7 4 3" xfId="32767"/>
    <cellStyle name="常规 6 7 4 3 2 2" xfId="32768"/>
    <cellStyle name="常规 6 7 4 3 2 2 2" xfId="32769"/>
    <cellStyle name="常规 6 7 4 3 2 3" xfId="32770"/>
    <cellStyle name="常规 7 10 3 2 2" xfId="32771"/>
    <cellStyle name="常规 6 7 4 3 3" xfId="32772"/>
    <cellStyle name="常规 6 7 4 3 3 2" xfId="32773"/>
    <cellStyle name="常规 6 7 4 3 3 2 2" xfId="32774"/>
    <cellStyle name="常规 6 7 4 3 3 3" xfId="32775"/>
    <cellStyle name="常规 6 7 4 4 3" xfId="32776"/>
    <cellStyle name="常规 6 7 4 5 2" xfId="32777"/>
    <cellStyle name="常规 6 7 4 5 2 2" xfId="32778"/>
    <cellStyle name="常规 6 7 4 5 3" xfId="32779"/>
    <cellStyle name="常规 6 7 4 6 2" xfId="32780"/>
    <cellStyle name="常规 6 7 4 6 2 2" xfId="32781"/>
    <cellStyle name="常规 6 7 4 6 3" xfId="32782"/>
    <cellStyle name="常规 6 7 4 7" xfId="32783"/>
    <cellStyle name="常规 6 7 4 7 2" xfId="32784"/>
    <cellStyle name="常规 6 7 4 7 3" xfId="32785"/>
    <cellStyle name="常规 6 7 4 8" xfId="32786"/>
    <cellStyle name="常规 6 7 4 8 2" xfId="32787"/>
    <cellStyle name="常规 6 7 5" xfId="32788"/>
    <cellStyle name="常规 6 7 5 2" xfId="32789"/>
    <cellStyle name="常规 6 7 5 2 2 2" xfId="32790"/>
    <cellStyle name="常规 6 7 5 3" xfId="32791"/>
    <cellStyle name="常规 6 7 5 5" xfId="32792"/>
    <cellStyle name="常规 6 7 5 5 2" xfId="32793"/>
    <cellStyle name="常规 6 7 5 6" xfId="32794"/>
    <cellStyle name="常规 6 7 6" xfId="32795"/>
    <cellStyle name="常规 6 7 6 2" xfId="32796"/>
    <cellStyle name="常规 6 7 6 3" xfId="32797"/>
    <cellStyle name="常规 6 7 6 4" xfId="32798"/>
    <cellStyle name="常规 6 7 6 4 2" xfId="32799"/>
    <cellStyle name="常规 6 7 6 4 3" xfId="32800"/>
    <cellStyle name="常规 6 7 6 5" xfId="32801"/>
    <cellStyle name="常规 6 7 6 5 2" xfId="32802"/>
    <cellStyle name="常规 6 7 6 6" xfId="32803"/>
    <cellStyle name="常规 6 7 7" xfId="32804"/>
    <cellStyle name="常规 6 7 7 2" xfId="32805"/>
    <cellStyle name="常规 6 7 7 2 2" xfId="32806"/>
    <cellStyle name="常规 6 7 8" xfId="32807"/>
    <cellStyle name="常规 6 7 8 2" xfId="32808"/>
    <cellStyle name="常规 6 7 9" xfId="32809"/>
    <cellStyle name="常规 6 7 9 2" xfId="32810"/>
    <cellStyle name="常规 6 8 10" xfId="32811"/>
    <cellStyle name="常规 6 8 2" xfId="32812"/>
    <cellStyle name="常规 6 8 2 2" xfId="32813"/>
    <cellStyle name="常规 6 8 2 2 2" xfId="32814"/>
    <cellStyle name="常规 6 8 2 2 2 2" xfId="32815"/>
    <cellStyle name="常规 6 8 2 2 2 2 2" xfId="32816"/>
    <cellStyle name="常规 6 8 2 2 2 3 2" xfId="32817"/>
    <cellStyle name="常规 6 8 2 2 2 3 2 2" xfId="32818"/>
    <cellStyle name="常规 6 8 2 2 2 3 3" xfId="32819"/>
    <cellStyle name="常规 6 8 2 2 2 6" xfId="32820"/>
    <cellStyle name="常规 6 8 2 2 3 2 2" xfId="32821"/>
    <cellStyle name="常规 6 8 2 2 3 3 2" xfId="32822"/>
    <cellStyle name="常规 6 8 2 2 3 3 3" xfId="32823"/>
    <cellStyle name="常规 6 8 2 2 3 5" xfId="32824"/>
    <cellStyle name="常规 6 8 2 2 4 2" xfId="32825"/>
    <cellStyle name="常规 6 8 2 2 5" xfId="32826"/>
    <cellStyle name="常规 6 8 2 2 5 2" xfId="32827"/>
    <cellStyle name="常规 7 3 2 3 3 4 2 3" xfId="32828"/>
    <cellStyle name="常规 6 8 2 2 5 2 2" xfId="32829"/>
    <cellStyle name="常规 6 8 2 2 6 2" xfId="32830"/>
    <cellStyle name="常规 7 3 2 3 3 5 2 3" xfId="32831"/>
    <cellStyle name="常规 6 8 2 2 6 2 2" xfId="32832"/>
    <cellStyle name="常规 6 8 2 3" xfId="32833"/>
    <cellStyle name="常规 6 8 2 3 2" xfId="32834"/>
    <cellStyle name="常规 6 8 2 3 2 2" xfId="32835"/>
    <cellStyle name="常规 6 8 2 3 2 2 2" xfId="32836"/>
    <cellStyle name="常规 6 8 2 3 2 3" xfId="32837"/>
    <cellStyle name="常规 6 8 2 4 2" xfId="32838"/>
    <cellStyle name="常规 6 8 2 5" xfId="32839"/>
    <cellStyle name="常规 6 8 2 5 2" xfId="32840"/>
    <cellStyle name="常规 6 8 2 5 2 2" xfId="32841"/>
    <cellStyle name="常规 6 8 2 6" xfId="32842"/>
    <cellStyle name="常规 6 8 2 6 2" xfId="32843"/>
    <cellStyle name="常规 6 8 2 6 2 2" xfId="32844"/>
    <cellStyle name="常规 6 8 2 7" xfId="32845"/>
    <cellStyle name="常规 6 8 2 7 2" xfId="32846"/>
    <cellStyle name="常规 6 8 2 7 2 2" xfId="32847"/>
    <cellStyle name="常规 6 8 2 8" xfId="32848"/>
    <cellStyle name="常规 6 8 2 8 2" xfId="32849"/>
    <cellStyle name="常规 6 8 2 9" xfId="32850"/>
    <cellStyle name="常规 6 8 3 2" xfId="32851"/>
    <cellStyle name="常规 6 8 3 2 2" xfId="32852"/>
    <cellStyle name="常规 6 8 3 2 2 2 2" xfId="32853"/>
    <cellStyle name="常规 6 8 3 2 2 3" xfId="32854"/>
    <cellStyle name="常规 6 8 3 2 3" xfId="32855"/>
    <cellStyle name="常规 6 8 3 2 3 2" xfId="32856"/>
    <cellStyle name="常规 6 8 3 2 3 2 2" xfId="32857"/>
    <cellStyle name="常规 6 8 3 2 3 3" xfId="32858"/>
    <cellStyle name="常规 6 8 3 2 4" xfId="32859"/>
    <cellStyle name="常规 6 8 3 2 4 2" xfId="32860"/>
    <cellStyle name="常规 6 8 3 2 5" xfId="32861"/>
    <cellStyle name="常规 6 8 3 2 5 2" xfId="32862"/>
    <cellStyle name="常规 6 8 3 3 2" xfId="32863"/>
    <cellStyle name="常规 6 8 3 3 2 2" xfId="32864"/>
    <cellStyle name="常规 6 8 3 3 2 2 2" xfId="32865"/>
    <cellStyle name="常规 6 8 3 3 2 3" xfId="32866"/>
    <cellStyle name="常规 6 8 3 4 2" xfId="32867"/>
    <cellStyle name="常规 6 8 3 4 2 2" xfId="32868"/>
    <cellStyle name="常规 6 8 3 5" xfId="32869"/>
    <cellStyle name="常规 6 8 3 5 2" xfId="32870"/>
    <cellStyle name="常规 6 8 3 5 2 2" xfId="32871"/>
    <cellStyle name="常规 6 8 3 6" xfId="32872"/>
    <cellStyle name="常规 6 8 3 6 2" xfId="32873"/>
    <cellStyle name="常规 6 8 3 6 2 2" xfId="32874"/>
    <cellStyle name="常规 6 8 3 7 2" xfId="32875"/>
    <cellStyle name="常规 6 8 3 8" xfId="32876"/>
    <cellStyle name="常规 6 8 4" xfId="32877"/>
    <cellStyle name="常规 6 8 4 2 3" xfId="32878"/>
    <cellStyle name="计算 2 3 4 2 2" xfId="32879"/>
    <cellStyle name="常规 6 8 4 3" xfId="32880"/>
    <cellStyle name="常规 6 8 4 3 2" xfId="32881"/>
    <cellStyle name="常规 6 8 4 3 2 2" xfId="32882"/>
    <cellStyle name="常规 6 8 4 4 2" xfId="32883"/>
    <cellStyle name="常规 6 8 4 4 2 2" xfId="32884"/>
    <cellStyle name="常规 6 8 4 5" xfId="32885"/>
    <cellStyle name="常规 6 8 4 5 2" xfId="32886"/>
    <cellStyle name="常规 6 8 5" xfId="32887"/>
    <cellStyle name="常规 6 8 5 2" xfId="32888"/>
    <cellStyle name="常规 6 8 5 2 3" xfId="32889"/>
    <cellStyle name="常规 6 8 5 3" xfId="32890"/>
    <cellStyle name="常规 6 8 5 4 2" xfId="32891"/>
    <cellStyle name="常规 6 8 5 5" xfId="32892"/>
    <cellStyle name="常规 6 8 5 5 2" xfId="32893"/>
    <cellStyle name="常规 6 8 5 6" xfId="32894"/>
    <cellStyle name="常规 6 9 10" xfId="32895"/>
    <cellStyle name="常规 6 9 10 2" xfId="32896"/>
    <cellStyle name="常规 6 9 2" xfId="32897"/>
    <cellStyle name="常规 6 9 2 2" xfId="32898"/>
    <cellStyle name="常规 6 9 2 2 2" xfId="32899"/>
    <cellStyle name="常规 6 9 2 2 2 2" xfId="32900"/>
    <cellStyle name="常规 6 9 2 2 2 2 2" xfId="32901"/>
    <cellStyle name="常规 6 9 2 2 2 3" xfId="32902"/>
    <cellStyle name="常规 6 9 2 2 2 3 2" xfId="32903"/>
    <cellStyle name="常规 6 9 2 2 2 3 3" xfId="32904"/>
    <cellStyle name="常规 6 9 2 2 2 4" xfId="32905"/>
    <cellStyle name="常规 6 9 2 2 2 4 2" xfId="32906"/>
    <cellStyle name="常规 6 9 2 2 2 5" xfId="32907"/>
    <cellStyle name="常规 6 9 2 2 2 5 2" xfId="32908"/>
    <cellStyle name="常规 6 9 2 2 2 6" xfId="32909"/>
    <cellStyle name="常规 6 9 2 2 3" xfId="32910"/>
    <cellStyle name="常规 6 9 2 2 3 2" xfId="32911"/>
    <cellStyle name="常规 6 9 2 2 3 2 2" xfId="32912"/>
    <cellStyle name="常规 6 9 2 2 3 2 2 2" xfId="32913"/>
    <cellStyle name="常规 6 9 2 2 3 3" xfId="32914"/>
    <cellStyle name="常规 6 9 2 2 3 3 2" xfId="32915"/>
    <cellStyle name="常规 6 9 2 2 3 3 2 2" xfId="32916"/>
    <cellStyle name="常规 6 9 2 2 3 3 3" xfId="32917"/>
    <cellStyle name="常规 6 9 2 2 3 4 2" xfId="32918"/>
    <cellStyle name="常规 6 9 2 2 3 5" xfId="32919"/>
    <cellStyle name="常规 6 9 2 2 4" xfId="32920"/>
    <cellStyle name="常规 6 9 2 2 4 2" xfId="32921"/>
    <cellStyle name="常规 7 2 4 2 3 4 2 2" xfId="32922"/>
    <cellStyle name="常规 6 9 2 2 4 3" xfId="32923"/>
    <cellStyle name="常规 6 9 2 2 5" xfId="32924"/>
    <cellStyle name="常规 6 9 3 2 6" xfId="32925"/>
    <cellStyle name="常规 6 9 2 2 5 2" xfId="32926"/>
    <cellStyle name="常规 6 9 3 2 7" xfId="32927"/>
    <cellStyle name="常规 6 9 2 2 5 3" xfId="32928"/>
    <cellStyle name="常规 6 9 2 2 6" xfId="32929"/>
    <cellStyle name="常规 6 9 2 2 7" xfId="32930"/>
    <cellStyle name="常规 6 9 2 2 8" xfId="32931"/>
    <cellStyle name="常规 6 9 2 3" xfId="32932"/>
    <cellStyle name="常规 7 16" xfId="32933"/>
    <cellStyle name="常规 6 9 2 3 2" xfId="32934"/>
    <cellStyle name="常规 6 9 2 4 2" xfId="32935"/>
    <cellStyle name="常规 6 9 2 5" xfId="32936"/>
    <cellStyle name="常规 6 9 2 5 2" xfId="32937"/>
    <cellStyle name="常规 6 9 2 6" xfId="32938"/>
    <cellStyle name="常规 6 9 2 6 2" xfId="32939"/>
    <cellStyle name="常规 6 9 2 7" xfId="32940"/>
    <cellStyle name="常规 6 9 2 7 2" xfId="32941"/>
    <cellStyle name="常规 6 9 3" xfId="32942"/>
    <cellStyle name="常规 6 9 3 2" xfId="32943"/>
    <cellStyle name="常规 6 9 3 2 2" xfId="32944"/>
    <cellStyle name="常规 6 9 3 2 2 2 2" xfId="32945"/>
    <cellStyle name="常规 6 9 3 2 2 2 2 2" xfId="32946"/>
    <cellStyle name="常规 6 9 3 2 2 2 3" xfId="32947"/>
    <cellStyle name="常规 6 9 3 2 2 3" xfId="32948"/>
    <cellStyle name="常规 6 9 3 2 2 3 2" xfId="32949"/>
    <cellStyle name="常规 6 9 3 2 2 3 2 2" xfId="32950"/>
    <cellStyle name="常规 6 9 3 2 2 3 3" xfId="32951"/>
    <cellStyle name="常规 6 9 3 2 2 4 2" xfId="32952"/>
    <cellStyle name="常规 6 9 3 2 2 4 2 2" xfId="32953"/>
    <cellStyle name="常规 6 9 3 2 2 5" xfId="32954"/>
    <cellStyle name="常规 6 9 3 2 2 5 2" xfId="32955"/>
    <cellStyle name="常规 6 9 3 2 2 6" xfId="32956"/>
    <cellStyle name="常规 6 9 3 2 3" xfId="32957"/>
    <cellStyle name="常规 6 9 3 2 3 2" xfId="32958"/>
    <cellStyle name="常规 6 9 3 2 3 2 2" xfId="32959"/>
    <cellStyle name="常规 6 9 3 2 3 2 2 2" xfId="32960"/>
    <cellStyle name="常规 6 9 3 2 3 2 3" xfId="32961"/>
    <cellStyle name="常规 6 9 3 2 3 3" xfId="32962"/>
    <cellStyle name="常规 6 9 3 2 3 3 2" xfId="32963"/>
    <cellStyle name="常规 6 9 3 2 3 3 2 2" xfId="32964"/>
    <cellStyle name="常规 6 9 3 2 3 3 3" xfId="32965"/>
    <cellStyle name="常规 6 9 3 2 3 4" xfId="32966"/>
    <cellStyle name="常规 6 9 3 2 3 4 2" xfId="32967"/>
    <cellStyle name="常规 6 9 3 2 3 5" xfId="32968"/>
    <cellStyle name="常规 6 9 3 2 4" xfId="32969"/>
    <cellStyle name="常规 6 9 3 2 4 2" xfId="32970"/>
    <cellStyle name="常规 6 9 3 2 4 2 2" xfId="32971"/>
    <cellStyle name="常规 7 2 4 2 4 4 2 2" xfId="32972"/>
    <cellStyle name="常规 6 9 3 2 4 3" xfId="32973"/>
    <cellStyle name="常规 6 9 3 2 5" xfId="32974"/>
    <cellStyle name="常规 6 9 3 2 5 2" xfId="32975"/>
    <cellStyle name="常规 6 9 3 2 5 2 2" xfId="32976"/>
    <cellStyle name="常规 6 9 3 2 5 3" xfId="32977"/>
    <cellStyle name="常规 6 9 3 2 6 2 2" xfId="32978"/>
    <cellStyle name="常规 6 9 3 3 2" xfId="32979"/>
    <cellStyle name="常规 6 9 3 4 2" xfId="32980"/>
    <cellStyle name="常规 6 9 3 4 2 2 2" xfId="32981"/>
    <cellStyle name="常规 6 9 3 4 2 3" xfId="32982"/>
    <cellStyle name="常规 6 9 3 5" xfId="32983"/>
    <cellStyle name="常规 6 9 3 5 2" xfId="32984"/>
    <cellStyle name="常规 6 9 3 6" xfId="32985"/>
    <cellStyle name="常规 6 9 3 6 2" xfId="32986"/>
    <cellStyle name="常规 6 9 3 7" xfId="32987"/>
    <cellStyle name="计算 2 2 2 5" xfId="32988"/>
    <cellStyle name="常规 6 9 3 7 2" xfId="32989"/>
    <cellStyle name="常规 6 9 4" xfId="32990"/>
    <cellStyle name="常规 6 9 4 2 3 3" xfId="32991"/>
    <cellStyle name="常规 6 9 4 2 4 3" xfId="32992"/>
    <cellStyle name="常规 6 9 4 3" xfId="32993"/>
    <cellStyle name="常规 6 9 4 5" xfId="32994"/>
    <cellStyle name="常规 6 9 4 5 2" xfId="32995"/>
    <cellStyle name="常规 6 9 4 6 2" xfId="32996"/>
    <cellStyle name="常规 6 9 4 7" xfId="32997"/>
    <cellStyle name="常规 6 9 4 7 2" xfId="32998"/>
    <cellStyle name="常规 6 9 5" xfId="32999"/>
    <cellStyle name="常规 6 9 5 2" xfId="33000"/>
    <cellStyle name="常规 6 9 5 2 2 2" xfId="33001"/>
    <cellStyle name="常规 6 9 5 2 3" xfId="33002"/>
    <cellStyle name="常规 6 9 5 3" xfId="33003"/>
    <cellStyle name="常规 6 9 5 3 2" xfId="33004"/>
    <cellStyle name="常规 7 2 7 3" xfId="33005"/>
    <cellStyle name="常规 6 9 5 3 2 2" xfId="33006"/>
    <cellStyle name="常规 6 9 5 4" xfId="33007"/>
    <cellStyle name="常规 6 9 5 4 2" xfId="33008"/>
    <cellStyle name="常规 7 3 7 3" xfId="33009"/>
    <cellStyle name="常规 6 9 5 4 2 2" xfId="33010"/>
    <cellStyle name="常规 6 9 5 5" xfId="33011"/>
    <cellStyle name="常规 6 9 5 5 2" xfId="33012"/>
    <cellStyle name="常规 6 9 5 6" xfId="33013"/>
    <cellStyle name="常规 6 9 6 4" xfId="33014"/>
    <cellStyle name="常规 6 9 6 4 2" xfId="33015"/>
    <cellStyle name="常规 8 3 7 3" xfId="33016"/>
    <cellStyle name="常规 6 9 6 4 2 2" xfId="33017"/>
    <cellStyle name="常规 6 9 6 4 3" xfId="33018"/>
    <cellStyle name="常规 6 9 6 5" xfId="33019"/>
    <cellStyle name="常规 6 9 6 6" xfId="33020"/>
    <cellStyle name="常规 6 9 9 2 2" xfId="33021"/>
    <cellStyle name="常规 6 9 9 3" xfId="33022"/>
    <cellStyle name="常规 70 3" xfId="33023"/>
    <cellStyle name="常规 65 3" xfId="33024"/>
    <cellStyle name="常规 65 4" xfId="33025"/>
    <cellStyle name="常规 71" xfId="33026"/>
    <cellStyle name="常规 66" xfId="33027"/>
    <cellStyle name="常规 71 2" xfId="33028"/>
    <cellStyle name="常规 66 2" xfId="33029"/>
    <cellStyle name="常规 71 3" xfId="33030"/>
    <cellStyle name="常规 66 3" xfId="33031"/>
    <cellStyle name="常规 66 4" xfId="33032"/>
    <cellStyle name="常规 7 10 3 3" xfId="33033"/>
    <cellStyle name="常规 7 10 4" xfId="33034"/>
    <cellStyle name="常规 7 10 4 3" xfId="33035"/>
    <cellStyle name="常规 7 10 5" xfId="33036"/>
    <cellStyle name="常规 7 10 5 2" xfId="33037"/>
    <cellStyle name="常规 7 10 6" xfId="33038"/>
    <cellStyle name="常规 7 15" xfId="33039"/>
    <cellStyle name="常规 7 2" xfId="33040"/>
    <cellStyle name="常规 7 2 2" xfId="33041"/>
    <cellStyle name="常规 7 2 2 10" xfId="33042"/>
    <cellStyle name="常规 7 2 2 2" xfId="33043"/>
    <cellStyle name="常规 7 2 2 2 2" xfId="33044"/>
    <cellStyle name="常规 7 2 2 2 2 2 2 2 2" xfId="33045"/>
    <cellStyle name="常规 7 2 2 2 2 2 2 3" xfId="33046"/>
    <cellStyle name="常规 7 2 2 2 2 2 3" xfId="33047"/>
    <cellStyle name="常规 7 2 2 2 2 2 3 2" xfId="33048"/>
    <cellStyle name="常规 7 2 2 2 2 2 3 2 2" xfId="33049"/>
    <cellStyle name="常规 7 2 2 2 2 2 3 3" xfId="33050"/>
    <cellStyle name="常规 7 2 2 2 2 2 4 2 2" xfId="33051"/>
    <cellStyle name="常规 7 2 2 2 2 2 4 3" xfId="33052"/>
    <cellStyle name="常规 7 2 2 2 2 2 5 2" xfId="33053"/>
    <cellStyle name="常规 7 2 2 2 2 2 6" xfId="33054"/>
    <cellStyle name="常规 7 2 2 2 2 3 2 2" xfId="33055"/>
    <cellStyle name="常规 7 2 2 2 2 3 2 2 2" xfId="33056"/>
    <cellStyle name="常规 7 2 2 2 2 3 2 3" xfId="33057"/>
    <cellStyle name="常规 7 2 2 2 2 3 3" xfId="33058"/>
    <cellStyle name="常规 7 2 2 2 2 3 3 2" xfId="33059"/>
    <cellStyle name="常规 7 2 2 2 2 3 3 2 2" xfId="33060"/>
    <cellStyle name="常规 7 2 2 2 2 3 3 3" xfId="33061"/>
    <cellStyle name="常规 7 2 2 2 2 4" xfId="33062"/>
    <cellStyle name="常规 7 2 2 2 2 4 3" xfId="33063"/>
    <cellStyle name="常规 7 2 2 2 2 5" xfId="33064"/>
    <cellStyle name="常规 7 2 2 2 2 5 3" xfId="33065"/>
    <cellStyle name="常规 7 2 2 2 2 6 2 2" xfId="33066"/>
    <cellStyle name="常规 7 2 2 2 2 7 2" xfId="33067"/>
    <cellStyle name="常规 7 2 2 2 2 8" xfId="33068"/>
    <cellStyle name="常规 7 2 2 2 3 2 3" xfId="33069"/>
    <cellStyle name="常规 7 2 2 2 3 3 2 2" xfId="33070"/>
    <cellStyle name="常规 7 2 2 2 3 3 3" xfId="33071"/>
    <cellStyle name="常规 7 2 2 2 3 4" xfId="33072"/>
    <cellStyle name="常规 7 2 2 2 3 4 2" xfId="33073"/>
    <cellStyle name="常规 7 2 2 2 3 4 3" xfId="33074"/>
    <cellStyle name="常规 7 2 2 2 3 5" xfId="33075"/>
    <cellStyle name="常规 7 2 2 2 3 5 2" xfId="33076"/>
    <cellStyle name="常规 7 2 2 2 4 2 2" xfId="33077"/>
    <cellStyle name="常规 7 2 2 2 4 2 2 2" xfId="33078"/>
    <cellStyle name="常规 7 2 2 2 4 3 2" xfId="33079"/>
    <cellStyle name="常规 7 2 2 2 4 3 2 2" xfId="33080"/>
    <cellStyle name="常规 7 2 2 2 4 3 3" xfId="33081"/>
    <cellStyle name="常规 7 2 2 2 4 4" xfId="33082"/>
    <cellStyle name="常规 7 2 2 2 4 5" xfId="33083"/>
    <cellStyle name="常规 7 2 2 2 5 2 2" xfId="33084"/>
    <cellStyle name="常规 7 2 2 2 5 3" xfId="33085"/>
    <cellStyle name="常规 7 2 2 2 6 2 2" xfId="33086"/>
    <cellStyle name="常规 7 2 2 2 6 3" xfId="33087"/>
    <cellStyle name="常规 7 2 2 2 7 2 2" xfId="33088"/>
    <cellStyle name="常规 7 2 2 2 7 3" xfId="33089"/>
    <cellStyle name="常规 7 2 2 2 9" xfId="33090"/>
    <cellStyle name="常规 7 2 2 3" xfId="33091"/>
    <cellStyle name="常规 7 2 2 3 2" xfId="33092"/>
    <cellStyle name="常规 7 2 2 3 2 2 2" xfId="33093"/>
    <cellStyle name="常规 7 2 2 3 2 2 2 2" xfId="33094"/>
    <cellStyle name="常规 7 2 2 3 2 2 2 2 2" xfId="33095"/>
    <cellStyle name="常规 7 2 2 3 2 2 2 3" xfId="33096"/>
    <cellStyle name="常规 7 2 2 3 2 2 3" xfId="33097"/>
    <cellStyle name="常规 7 2 2 3 2 2 3 2" xfId="33098"/>
    <cellStyle name="常规 7 2 2 3 2 2 3 2 2" xfId="33099"/>
    <cellStyle name="常规 7 2 2 3 2 2 3 3" xfId="33100"/>
    <cellStyle name="常规 7 2 2 3 2 2 4" xfId="33101"/>
    <cellStyle name="常规 7 2 2 3 2 2 4 2" xfId="33102"/>
    <cellStyle name="常规 7 2 6 2 6 3" xfId="33103"/>
    <cellStyle name="常规 7 2 2 3 2 2 4 2 2" xfId="33104"/>
    <cellStyle name="常规 7 2 2 3 2 2 4 3" xfId="33105"/>
    <cellStyle name="常规 7 2 2 3 2 2 5" xfId="33106"/>
    <cellStyle name="常规 7 2 2 3 2 2 5 2" xfId="33107"/>
    <cellStyle name="常规 7 2 2 3 2 2 6" xfId="33108"/>
    <cellStyle name="常规 7 2 2 3 2 3" xfId="33109"/>
    <cellStyle name="常规 7 2 2 3 2 3 2" xfId="33110"/>
    <cellStyle name="常规 7 2 2 3 2 3 2 2" xfId="33111"/>
    <cellStyle name="常规 7 2 2 3 2 3 2 2 2" xfId="33112"/>
    <cellStyle name="常规 7 2 2 3 2 3 2 3" xfId="33113"/>
    <cellStyle name="常规 7 2 2 3 2 3 3" xfId="33114"/>
    <cellStyle name="常规 7 2 2 3 2 3 3 2" xfId="33115"/>
    <cellStyle name="常规 7 2 2 3 2 3 3 2 2" xfId="33116"/>
    <cellStyle name="常规 7 2 2 3 2 3 3 3" xfId="33117"/>
    <cellStyle name="常规 7 2 2 3 2 4 2" xfId="33118"/>
    <cellStyle name="常规 7 2 2 3 2 4 3" xfId="33119"/>
    <cellStyle name="常规 7 2 2 3 2 5 2" xfId="33120"/>
    <cellStyle name="常规 7 2 2 3 2 5 3" xfId="33121"/>
    <cellStyle name="常规 7 2 2 3 2 6 2" xfId="33122"/>
    <cellStyle name="常规 7 2 2 3 2 6 2 2" xfId="33123"/>
    <cellStyle name="常规 7 2 2 3 2 6 3" xfId="33124"/>
    <cellStyle name="常规 7 2 2 3 2 7" xfId="33125"/>
    <cellStyle name="常规 7 2 2 3 2 7 2" xfId="33126"/>
    <cellStyle name="常规 7 2 2 3 2 8" xfId="33127"/>
    <cellStyle name="常规 7 2 2 3 3 2 2" xfId="33128"/>
    <cellStyle name="常规 7 2 2 3 3 2 2 2" xfId="33129"/>
    <cellStyle name="常规 7 2 2 3 3 2 3" xfId="33130"/>
    <cellStyle name="常规 7 2 2 3 3 3 2" xfId="33131"/>
    <cellStyle name="常规 7 2 2 3 3 3 2 2" xfId="33132"/>
    <cellStyle name="常规 7 2 2 3 3 3 3" xfId="33133"/>
    <cellStyle name="常规 7 2 2 3 3 4" xfId="33134"/>
    <cellStyle name="常规 7 2 2 3 3 4 2" xfId="33135"/>
    <cellStyle name="常规 7 2 2 3 3 4 3" xfId="33136"/>
    <cellStyle name="常规 7 2 2 3 3 5" xfId="33137"/>
    <cellStyle name="常规 7 2 2 3 3 5 2" xfId="33138"/>
    <cellStyle name="常规 7 2 2 3 3 6" xfId="33139"/>
    <cellStyle name="常规 7 2 2 3 4 2 2" xfId="33140"/>
    <cellStyle name="常规 7 2 2 3 4 2 2 2" xfId="33141"/>
    <cellStyle name="常规 7 2 2 3 4 3 2" xfId="33142"/>
    <cellStyle name="常规 7 2 2 3 4 3 2 2" xfId="33143"/>
    <cellStyle name="常规 7 2 2 3 4 3 3" xfId="33144"/>
    <cellStyle name="常规 7 2 2 3 4 4" xfId="33145"/>
    <cellStyle name="常规 7 2 2 3 4 5" xfId="33146"/>
    <cellStyle name="常规 7 2 2 3 4 6" xfId="33147"/>
    <cellStyle name="常规 7 2 2 3 5 2 2" xfId="33148"/>
    <cellStyle name="常规 7 2 2 3 6 2 2" xfId="33149"/>
    <cellStyle name="常规 7 2 2 3 6 3" xfId="33150"/>
    <cellStyle name="常规 7 2 2 3 7 2 2" xfId="33151"/>
    <cellStyle name="常规 7 2 2 3 7 3" xfId="33152"/>
    <cellStyle name="常规 7 2 2 3 8" xfId="33153"/>
    <cellStyle name="常规 7 2 2 3 8 2" xfId="33154"/>
    <cellStyle name="常规 7 2 2 3 9" xfId="33155"/>
    <cellStyle name="常规 7 2 2 4 2 3 2 2" xfId="33156"/>
    <cellStyle name="常规 7 2 2 4 2 3 3" xfId="33157"/>
    <cellStyle name="常规 7 2 2 4 2 4" xfId="33158"/>
    <cellStyle name="常规 7 2 2 4 2 4 2" xfId="33159"/>
    <cellStyle name="常规 7 2 2 4 2 4 3" xfId="33160"/>
    <cellStyle name="常规 7 2 2 4 2 5" xfId="33161"/>
    <cellStyle name="常规 7 2 2 4 2 5 2" xfId="33162"/>
    <cellStyle name="常规 7 2 2 4 3 2 2" xfId="33163"/>
    <cellStyle name="常规 7 2 2 4 3 2 2 2" xfId="33164"/>
    <cellStyle name="常规 7 2 2 4 3 3 2" xfId="33165"/>
    <cellStyle name="常规 7 2 2 4 3 3 2 2" xfId="33166"/>
    <cellStyle name="常规 7 2 2 4 3 3 3" xfId="33167"/>
    <cellStyle name="常规 7 2 2 4 3 4" xfId="33168"/>
    <cellStyle name="常规 7 2 2 4 3 4 2" xfId="33169"/>
    <cellStyle name="常规 7 2 2 4 3 5" xfId="33170"/>
    <cellStyle name="常规 7 2 2 4 4 2 2" xfId="33171"/>
    <cellStyle name="常规 7 2 2 4 5 2 2" xfId="33172"/>
    <cellStyle name="常规 7 2 2 4 6 2" xfId="33173"/>
    <cellStyle name="常规 7 2 2 4 6 3" xfId="33174"/>
    <cellStyle name="常规 7 2 2 4 7 2" xfId="33175"/>
    <cellStyle name="常规 7 2 2 4 8" xfId="33176"/>
    <cellStyle name="常规 7 2 2 6" xfId="33177"/>
    <cellStyle name="常规 7 2 2 6 3 2 2" xfId="33178"/>
    <cellStyle name="常规 7 2 2 6 3 3" xfId="33179"/>
    <cellStyle name="常规 7 2 2 6 4 2" xfId="33180"/>
    <cellStyle name="常规 7 2 2 6 4 2 2" xfId="33181"/>
    <cellStyle name="常规 7 2 2 6 4 3" xfId="33182"/>
    <cellStyle name="常规 7 2 4 4 3 2" xfId="33183"/>
    <cellStyle name="常规 7 2 2 6 5" xfId="33184"/>
    <cellStyle name="常规 7 2 4 4 3 2 2" xfId="33185"/>
    <cellStyle name="常规 7 2 2 6 5 2" xfId="33186"/>
    <cellStyle name="常规 7 2 4 4 3 3" xfId="33187"/>
    <cellStyle name="常规 7 2 2 6 6" xfId="33188"/>
    <cellStyle name="常规 7 2 2 8" xfId="33189"/>
    <cellStyle name="常规 7 2 2 8 2 2" xfId="33190"/>
    <cellStyle name="常规 7 2 2 8 3" xfId="33191"/>
    <cellStyle name="常规 7 2 2 9 2 2" xfId="33192"/>
    <cellStyle name="常规 7 2 2 9 3" xfId="33193"/>
    <cellStyle name="常规 7 2 3" xfId="33194"/>
    <cellStyle name="常规 7 2 3 11" xfId="33195"/>
    <cellStyle name="常规 7 2 3 12" xfId="33196"/>
    <cellStyle name="常规 7 2 3 2" xfId="33197"/>
    <cellStyle name="常规 7 2 3 2 2" xfId="33198"/>
    <cellStyle name="常规 7 2 3 2 2 2 2" xfId="33199"/>
    <cellStyle name="常规 7 2 3 2 2 2 2 2 2" xfId="33200"/>
    <cellStyle name="常规 7 2 3 2 2 2 2 3" xfId="33201"/>
    <cellStyle name="常规 7 2 3 2 2 2 3" xfId="33202"/>
    <cellStyle name="常规 7 2 3 2 2 2 3 2" xfId="33203"/>
    <cellStyle name="常规 7 2 3 2 2 2 3 3" xfId="33204"/>
    <cellStyle name="常规 7 2 3 2 2 2 4 2 2" xfId="33205"/>
    <cellStyle name="常规 7 2 3 2 2 2 4 3" xfId="33206"/>
    <cellStyle name="常规 7 2 3 2 2 2 5 2" xfId="33207"/>
    <cellStyle name="常规 7 2 3 2 2 2 6" xfId="33208"/>
    <cellStyle name="常规 7 2 3 2 2 3" xfId="33209"/>
    <cellStyle name="常规 7 2 3 2 2 3 2" xfId="33210"/>
    <cellStyle name="常规 7 2 3 2 2 3 2 2" xfId="33211"/>
    <cellStyle name="常规 7 2 3 2 2 3 3 3" xfId="33212"/>
    <cellStyle name="常规 7 2 3 2 2 3 2 2 2" xfId="33213"/>
    <cellStyle name="常规 7 2 3 2 2 3 2 3" xfId="33214"/>
    <cellStyle name="常规 7 2 3 2 2 3 3" xfId="33215"/>
    <cellStyle name="常规 7 2 3 2 2 3 3 2" xfId="33216"/>
    <cellStyle name="常规 7 2 3 2 2 4" xfId="33217"/>
    <cellStyle name="常规 7 2 3 2 2 4 2" xfId="33218"/>
    <cellStyle name="常规 7 2 3 2 2 4 2 2" xfId="33219"/>
    <cellStyle name="常规 7 2 3 2 2 4 3" xfId="33220"/>
    <cellStyle name="常规 7 2 3 2 2 5 2" xfId="33221"/>
    <cellStyle name="常规 7 2 3 2 2 5 2 2" xfId="33222"/>
    <cellStyle name="常规 7 2 3 2 2 5 3" xfId="33223"/>
    <cellStyle name="常规 7 2 3 2 2 6 2 2" xfId="33224"/>
    <cellStyle name="常规 7 2 3 2 2 6 3" xfId="33225"/>
    <cellStyle name="常规 7 2 3 2 2 7 2" xfId="33226"/>
    <cellStyle name="常规 7 2 3 2 2 8" xfId="33227"/>
    <cellStyle name="常规 7 2 3 2 3" xfId="33228"/>
    <cellStyle name="常规 7 2 3 2 3 2" xfId="33229"/>
    <cellStyle name="常规 7 2 3 2 3 2 2" xfId="33230"/>
    <cellStyle name="常规 7 2 3 2 3 2 2 2" xfId="33231"/>
    <cellStyle name="常规 7 2 3 2 3 2 3" xfId="33232"/>
    <cellStyle name="常规 7 2 3 2 3 3" xfId="33233"/>
    <cellStyle name="常规 7 2 3 2 3 3 2" xfId="33234"/>
    <cellStyle name="常规 7 2 3 2 3 3 2 2" xfId="33235"/>
    <cellStyle name="常规 7 2 3 2 3 3 3" xfId="33236"/>
    <cellStyle name="常规 7 2 3 2 3 4" xfId="33237"/>
    <cellStyle name="常规 7 2 3 2 3 4 2" xfId="33238"/>
    <cellStyle name="常规 7 2 3 2 3 4 2 2" xfId="33239"/>
    <cellStyle name="常规 7 2 3 2 3 4 3" xfId="33240"/>
    <cellStyle name="常规 7 2 3 2 3 5 2" xfId="33241"/>
    <cellStyle name="常规 7 2 3 2 4" xfId="33242"/>
    <cellStyle name="常规 7 2 3 2 4 2" xfId="33243"/>
    <cellStyle name="常规 7 2 3 2 4 2 2" xfId="33244"/>
    <cellStyle name="常规 7 2 3 2 4 2 2 2" xfId="33245"/>
    <cellStyle name="常规 7 2 3 2 4 3" xfId="33246"/>
    <cellStyle name="常规 7 2 3 2 4 3 2" xfId="33247"/>
    <cellStyle name="常规 7 2 3 2 4 3 2 2" xfId="33248"/>
    <cellStyle name="常规 7 2 3 2 4 3 3" xfId="33249"/>
    <cellStyle name="常规 7 2 3 2 4 4 2 2" xfId="33250"/>
    <cellStyle name="常规 7 2 3 2 4 4 3" xfId="33251"/>
    <cellStyle name="常规 7 2 3 2 4 5 2" xfId="33252"/>
    <cellStyle name="常规 7 2 3 2 5 2" xfId="33253"/>
    <cellStyle name="常规 7 2 3 2 5 2 2" xfId="33254"/>
    <cellStyle name="常规 7 2 3 2 5 3" xfId="33255"/>
    <cellStyle name="常规 7 2 3 2 6 2 2" xfId="33256"/>
    <cellStyle name="常规 7 2 3 2 6 3" xfId="33257"/>
    <cellStyle name="常规 7 2 3 2 7 2" xfId="33258"/>
    <cellStyle name="常规 7 2 3 2 7 2 2" xfId="33259"/>
    <cellStyle name="常规 7 2 3 2 7 3" xfId="33260"/>
    <cellStyle name="常规 7 2 3 2 9" xfId="33261"/>
    <cellStyle name="常规 7 2 3 3" xfId="33262"/>
    <cellStyle name="常规 7 2 3 3 2" xfId="33263"/>
    <cellStyle name="常规 7 2 3 3 2 2 2" xfId="33264"/>
    <cellStyle name="常规 7 2 3 3 2 2 2 2" xfId="33265"/>
    <cellStyle name="常规 7 2 3 3 2 2 2 3" xfId="33266"/>
    <cellStyle name="常规 7 2 3 3 2 2 3" xfId="33267"/>
    <cellStyle name="常规 7 2 3 3 2 2 4 2 2" xfId="33268"/>
    <cellStyle name="常规 7 2 3 3 2 2 4 3" xfId="33269"/>
    <cellStyle name="常规 7 2 3 3 2 2 5 2" xfId="33270"/>
    <cellStyle name="常规 7 2 3 3 2 2 6" xfId="33271"/>
    <cellStyle name="常规 7 2 3 3 2 3" xfId="33272"/>
    <cellStyle name="常规 7 2 3 3 2 3 2" xfId="33273"/>
    <cellStyle name="常规 7 2 3 3 2 3 2 2" xfId="33274"/>
    <cellStyle name="常规 7 2 3 3 2 3 2 3" xfId="33275"/>
    <cellStyle name="常规 7 2 3 3 2 3 3" xfId="33276"/>
    <cellStyle name="常规 7 2 3 3 2 3 3 2" xfId="33277"/>
    <cellStyle name="常规 7 2 3 3 2 3 3 2 2" xfId="33278"/>
    <cellStyle name="常规 7 2 3 3 2 3 3 3" xfId="33279"/>
    <cellStyle name="常规 7 2 3 3 2 4" xfId="33280"/>
    <cellStyle name="常规 7 2 3 3 2 4 2" xfId="33281"/>
    <cellStyle name="常规 7 2 3 3 2 4 2 2" xfId="33282"/>
    <cellStyle name="常规 7 2 3 3 2 4 3" xfId="33283"/>
    <cellStyle name="常规 7 2 3 3 2 5" xfId="33284"/>
    <cellStyle name="常规 7 2 3 3 2 5 2" xfId="33285"/>
    <cellStyle name="常规 7 2 3 3 2 5 3" xfId="33286"/>
    <cellStyle name="常规 7 2 3 3 2 6 2" xfId="33287"/>
    <cellStyle name="常规 7 2 3 3 2 6 3" xfId="33288"/>
    <cellStyle name="常规 7 2 3 3 2 7" xfId="33289"/>
    <cellStyle name="常规 7 2 3 3 2 7 2" xfId="33290"/>
    <cellStyle name="常规 7 2 3 3 2 8" xfId="33291"/>
    <cellStyle name="常规 7 2 3 3 3" xfId="33292"/>
    <cellStyle name="常规 7 2 3 3 3 2 2" xfId="33293"/>
    <cellStyle name="常规 7 2 3 3 3 2 2 2" xfId="33294"/>
    <cellStyle name="常规 7 2 3 3 3 2 3" xfId="33295"/>
    <cellStyle name="常规 7 2 3 3 3 3" xfId="33296"/>
    <cellStyle name="常规 7 2 3 3 3 3 2" xfId="33297"/>
    <cellStyle name="常规 7 2 3 3 3 3 2 2" xfId="33298"/>
    <cellStyle name="常规 7 2 3 3 3 3 3" xfId="33299"/>
    <cellStyle name="常规 7 2 3 3 3 4" xfId="33300"/>
    <cellStyle name="常规 7 2 3 3 3 4 2" xfId="33301"/>
    <cellStyle name="常规 7 2 3 3 3 4 2 2" xfId="33302"/>
    <cellStyle name="常规 7 2 3 3 3 4 3" xfId="33303"/>
    <cellStyle name="常规 7 2 3 3 3 5" xfId="33304"/>
    <cellStyle name="常规 7 2 3 3 3 5 2" xfId="33305"/>
    <cellStyle name="常规 7 2 3 3 3 6" xfId="33306"/>
    <cellStyle name="常规 7 2 3 3 4" xfId="33307"/>
    <cellStyle name="常规 7 2 3 3 4 2" xfId="33308"/>
    <cellStyle name="常规 7 2 3 3 4 2 2" xfId="33309"/>
    <cellStyle name="常规 7 2 3 3 4 2 2 2" xfId="33310"/>
    <cellStyle name="常规 7 2 3 3 4 2 3" xfId="33311"/>
    <cellStyle name="常规 7 2 3 3 4 3" xfId="33312"/>
    <cellStyle name="常规 7 2 3 3 4 3 2" xfId="33313"/>
    <cellStyle name="常规 7 2 3 3 4 3 2 2" xfId="33314"/>
    <cellStyle name="常规 7 2 3 3 4 3 3" xfId="33315"/>
    <cellStyle name="常规 7 2 3 3 4 4 2 2" xfId="33316"/>
    <cellStyle name="常规 7 2 3 3 4 4 3" xfId="33317"/>
    <cellStyle name="常规 7 2 3 3 4 5 2" xfId="33318"/>
    <cellStyle name="常规 7 2 3 3 4 6" xfId="33319"/>
    <cellStyle name="常规 7 2 3 3 5" xfId="33320"/>
    <cellStyle name="常规 7 2 3 3 5 2" xfId="33321"/>
    <cellStyle name="常规 7 2 3 3 5 2 2" xfId="33322"/>
    <cellStyle name="常规 7 2 3 3 5 3" xfId="33323"/>
    <cellStyle name="常规 7 2 3 3 6 2" xfId="33324"/>
    <cellStyle name="常规 7 2 3 3 6 2 2" xfId="33325"/>
    <cellStyle name="常规 7 2 3 3 6 3" xfId="33326"/>
    <cellStyle name="常规 7 2 3 4 10" xfId="33327"/>
    <cellStyle name="常规 7 2 3 4 2 2 2 2" xfId="33328"/>
    <cellStyle name="常规 7 2 3 4 2 2 2 2 2" xfId="33329"/>
    <cellStyle name="常规 7 2 3 4 2 2 2 3" xfId="33330"/>
    <cellStyle name="常规 7 2 3 4 2 2 3" xfId="33331"/>
    <cellStyle name="常规 7 2 3 4 2 2 3 2" xfId="33332"/>
    <cellStyle name="常规 7 2 3 4 2 2 3 2 2" xfId="33333"/>
    <cellStyle name="常规 7 2 3 4 2 2 3 3" xfId="33334"/>
    <cellStyle name="常规 7 2 3 4 2 2 4 3" xfId="33335"/>
    <cellStyle name="常规 7 2 3 4 2 2 5" xfId="33336"/>
    <cellStyle name="常规 7 2 3 4 2 2 5 2" xfId="33337"/>
    <cellStyle name="常规 7 2 3 4 2 2 5 3" xfId="33338"/>
    <cellStyle name="常规 7 2 3 4 2 2 6" xfId="33339"/>
    <cellStyle name="常规 7 2 3 4 2 2 7" xfId="33340"/>
    <cellStyle name="常规 7 2 3 4 2 3 2" xfId="33341"/>
    <cellStyle name="常规 7 2 3 4 2 3 2 2" xfId="33342"/>
    <cellStyle name="常规 7 2 3 4 2 3 2 2 2" xfId="33343"/>
    <cellStyle name="常规 7 2 3 4 2 3 2 3" xfId="33344"/>
    <cellStyle name="常规 7 2 3 4 2 3 3" xfId="33345"/>
    <cellStyle name="常规 7 2 3 4 2 3 3 2" xfId="33346"/>
    <cellStyle name="常规 7 2 3 4 2 3 3 2 2" xfId="33347"/>
    <cellStyle name="常规 7 2 3 4 2 3 3 2 3" xfId="33348"/>
    <cellStyle name="常规 7 2 3 4 2 3 3 3" xfId="33349"/>
    <cellStyle name="常规 7 2 3 4 2 3 6" xfId="33350"/>
    <cellStyle name="常规 7 2 3 4 2 4" xfId="33351"/>
    <cellStyle name="常规 7 2 3 4 2 4 2" xfId="33352"/>
    <cellStyle name="常规 7 2 3 4 2 4 2 2" xfId="33353"/>
    <cellStyle name="常规 7 2 3 4 2 5" xfId="33354"/>
    <cellStyle name="常规 7 2 3 4 2 5 2" xfId="33355"/>
    <cellStyle name="常规 7 2 3 4 2 5 3" xfId="33356"/>
    <cellStyle name="常规 7 2 3 4 2 6 2" xfId="33357"/>
    <cellStyle name="常规 7 2 3 4 2 6 2 2" xfId="33358"/>
    <cellStyle name="常规 7 2 3 4 2 6 3" xfId="33359"/>
    <cellStyle name="常规 7 2 3 4 2 7" xfId="33360"/>
    <cellStyle name="常规 7 2 3 4 2 7 2" xfId="33361"/>
    <cellStyle name="常规 7 2 3 4 2 7 2 2" xfId="33362"/>
    <cellStyle name="常规 7 2 3 4 2 7 3" xfId="33363"/>
    <cellStyle name="常规 7 2 3 4 2 8" xfId="33364"/>
    <cellStyle name="常规 7 2 3 4 2 8 2" xfId="33365"/>
    <cellStyle name="常规 7 2 3 4 2 9" xfId="33366"/>
    <cellStyle name="常规 7 2 3 4 3" xfId="33367"/>
    <cellStyle name="常规 7 2 3 4 3 2" xfId="33368"/>
    <cellStyle name="常规 7 2 3 4 3 2 2" xfId="33369"/>
    <cellStyle name="常规 7 2 3 4 3 2 2 2" xfId="33370"/>
    <cellStyle name="常规 7 2 3 4 3 2 3" xfId="33371"/>
    <cellStyle name="常规 7 2 3 4 3 3" xfId="33372"/>
    <cellStyle name="常规 7 2 3 4 3 3 2" xfId="33373"/>
    <cellStyle name="常规 7 2 3 4 3 3 2 2" xfId="33374"/>
    <cellStyle name="常规 7 2 3 4 3 3 3" xfId="33375"/>
    <cellStyle name="常规 7 2 3 4 3 4" xfId="33376"/>
    <cellStyle name="常规 7 2 3 4 3 4 2" xfId="33377"/>
    <cellStyle name="常规 7 2 3 4 3 4 2 2" xfId="33378"/>
    <cellStyle name="常规 7 2 3 4 3 4 2 3" xfId="33379"/>
    <cellStyle name="常规 7 2 3 4 3 5 2" xfId="33380"/>
    <cellStyle name="常规 7 2 3 4 3 5 2 3" xfId="33381"/>
    <cellStyle name="常规 7 2 3 4 3 5 3" xfId="33382"/>
    <cellStyle name="常规 7 2 3 4 3 6" xfId="33383"/>
    <cellStyle name="常规 7 2 3 4 3 6 2" xfId="33384"/>
    <cellStyle name="常规 7 2 3 4 3 7" xfId="33385"/>
    <cellStyle name="常规 7 2 3 4 4" xfId="33386"/>
    <cellStyle name="常规 7 2 3 4 4 2" xfId="33387"/>
    <cellStyle name="常规 7 2 3 4 4 2 2" xfId="33388"/>
    <cellStyle name="常规 7 2 3 4 4 2 2 2" xfId="33389"/>
    <cellStyle name="常规 7 2 3 4 4 2 3" xfId="33390"/>
    <cellStyle name="常规 7 2 3 4 4 3" xfId="33391"/>
    <cellStyle name="常规 7 2 3 4 4 3 2" xfId="33392"/>
    <cellStyle name="常规 7 2 3 4 4 3 2 2" xfId="33393"/>
    <cellStyle name="常规 7 2 3 4 4 3 2 3" xfId="33394"/>
    <cellStyle name="常规 7 2 3 4 4 3 3" xfId="33395"/>
    <cellStyle name="常规 7 2 3 4 4 4 2" xfId="33396"/>
    <cellStyle name="常规 7 2 3 4 4 4 2 2" xfId="33397"/>
    <cellStyle name="常规 7 2 3 4 4 4 2 3" xfId="33398"/>
    <cellStyle name="常规 7 2 3 4 4 4 3" xfId="33399"/>
    <cellStyle name="链接单元格 2 2 2 4 2 2" xfId="33400"/>
    <cellStyle name="常规 7 2 3 4 4 5" xfId="33401"/>
    <cellStyle name="常规 7 2 3 4 4 5 2" xfId="33402"/>
    <cellStyle name="常规 7 2 3 4 4 6" xfId="33403"/>
    <cellStyle name="常规 7 2 3 4 5 2" xfId="33404"/>
    <cellStyle name="常规 7 2 3 4 5 2 2" xfId="33405"/>
    <cellStyle name="常规 7 2 3 4 5 3" xfId="33406"/>
    <cellStyle name="常规 7 2 3 4 6" xfId="33407"/>
    <cellStyle name="常规 7 2 3 4 6 2" xfId="33408"/>
    <cellStyle name="常规 7 2 3 4 6 2 2" xfId="33409"/>
    <cellStyle name="常规 7 2 3 4 6 3" xfId="33410"/>
    <cellStyle name="常规 7 2 3 4 7 2 3" xfId="33411"/>
    <cellStyle name="常规 7 2 3 5 2 2 2" xfId="33412"/>
    <cellStyle name="常规 7 2 3 5 2 2 3" xfId="33413"/>
    <cellStyle name="常规 7 2 3 5 2 3" xfId="33414"/>
    <cellStyle name="常规 7 2 3 5 2 3 2" xfId="33415"/>
    <cellStyle name="常规 7 2 3 5 2 3 2 2" xfId="33416"/>
    <cellStyle name="常规 7 2 3 5 2 3 3" xfId="33417"/>
    <cellStyle name="常规 7 2 3 5 2 4 2 2" xfId="33418"/>
    <cellStyle name="常规 7 2 3 5 2 5 2" xfId="33419"/>
    <cellStyle name="常规 7 2 3 5 3 2" xfId="33420"/>
    <cellStyle name="常规 7 2 3 5 3 2 2" xfId="33421"/>
    <cellStyle name="常规 7 2 3 5 3 2 2 2" xfId="33422"/>
    <cellStyle name="常规 7 2 3 5 3 2 3" xfId="33423"/>
    <cellStyle name="常规 7 2 3 5 3 3" xfId="33424"/>
    <cellStyle name="常规 7 2 3 5 3 3 2" xfId="33425"/>
    <cellStyle name="常规 7 2 3 5 3 3 2 2" xfId="33426"/>
    <cellStyle name="常规 7 2 3 5 3 3 3" xfId="33427"/>
    <cellStyle name="常规 7 2 3 5 4" xfId="33428"/>
    <cellStyle name="常规 7 2 3 5 4 2" xfId="33429"/>
    <cellStyle name="常规 7 2 3 5 4 3" xfId="33430"/>
    <cellStyle name="常规 7 2 4 5 2 2" xfId="33431"/>
    <cellStyle name="常规 7 2 3 5 5" xfId="33432"/>
    <cellStyle name="常规 7 2 4 5 2 2 2" xfId="33433"/>
    <cellStyle name="常规 7 2 3 5 5 2" xfId="33434"/>
    <cellStyle name="常规 7 2 3 5 5 3" xfId="33435"/>
    <cellStyle name="常规 7 2 4 5 2 3" xfId="33436"/>
    <cellStyle name="好 2 5 3 2 2" xfId="33437"/>
    <cellStyle name="常规 7 2 3 5 6" xfId="33438"/>
    <cellStyle name="常规 7 2 3 5 6 2" xfId="33439"/>
    <cellStyle name="常规 7 2 3 5 6 3" xfId="33440"/>
    <cellStyle name="常规 7 2 3 6" xfId="33441"/>
    <cellStyle name="常规 7 2 3 6 2 2" xfId="33442"/>
    <cellStyle name="常规 7 2 3 6 2 2 2" xfId="33443"/>
    <cellStyle name="常规 7 2 3 6 2 3" xfId="33444"/>
    <cellStyle name="常规 7 2 3 6 3" xfId="33445"/>
    <cellStyle name="常规 7 2 3 6 3 2" xfId="33446"/>
    <cellStyle name="常规 7 2 3 6 3 3" xfId="33447"/>
    <cellStyle name="常规 7 2 3 6 4" xfId="33448"/>
    <cellStyle name="常规 7 2 3 6 4 2" xfId="33449"/>
    <cellStyle name="常规 7 2 3 6 4 3" xfId="33450"/>
    <cellStyle name="常规 7 2 4 5 3 2" xfId="33451"/>
    <cellStyle name="常规 7 2 3 6 5" xfId="33452"/>
    <cellStyle name="常规 7 2 4 5 3 2 2" xfId="33453"/>
    <cellStyle name="常规 7 2 3 6 5 2" xfId="33454"/>
    <cellStyle name="常规 7 2 4 5 3 3" xfId="33455"/>
    <cellStyle name="常规 7 2 3 6 6" xfId="33456"/>
    <cellStyle name="常规 7 2 3 7" xfId="33457"/>
    <cellStyle name="常规 7 2 3 7 2 2" xfId="33458"/>
    <cellStyle name="常规 7 2 3 7 2 2 2" xfId="33459"/>
    <cellStyle name="常规 7 2 3 7 2 3" xfId="33460"/>
    <cellStyle name="常规 7 2 3 8" xfId="33461"/>
    <cellStyle name="常规 7 2 3 8 2" xfId="33462"/>
    <cellStyle name="常规 7 2 3 9 2" xfId="33463"/>
    <cellStyle name="常规 7 2 3 9 2 2" xfId="33464"/>
    <cellStyle name="常规 7 2 3 9 3" xfId="33465"/>
    <cellStyle name="常规 7 2 4" xfId="33466"/>
    <cellStyle name="常规 7 2 4 10 2" xfId="33467"/>
    <cellStyle name="常规 7 2 4 11" xfId="33468"/>
    <cellStyle name="常规 7 2 4 2 2 2 3 2" xfId="33469"/>
    <cellStyle name="常规 7 2 4 2 2 2 3 2 2" xfId="33470"/>
    <cellStyle name="常规 7 2 4 2 2 2 3 3" xfId="33471"/>
    <cellStyle name="常规 7 2 4 2 2 2 4 2 2" xfId="33472"/>
    <cellStyle name="常规 7 2 4 2 2 2 4 3" xfId="33473"/>
    <cellStyle name="常规 7 2 4 2 2 2 5 2" xfId="33474"/>
    <cellStyle name="常规 9 2 2 5 5 2" xfId="33475"/>
    <cellStyle name="常规 7 2 4 2 2 2 6" xfId="33476"/>
    <cellStyle name="常规 7 2 4 2 2 3 2 2" xfId="33477"/>
    <cellStyle name="常规 7 2 4 2 2 3 2 3" xfId="33478"/>
    <cellStyle name="常规 7 2 4 2 2 3 3" xfId="33479"/>
    <cellStyle name="常规 7 2 4 2 2 4 2 2" xfId="33480"/>
    <cellStyle name="常规 7 2 4 2 2 4 3" xfId="33481"/>
    <cellStyle name="常规 7 2 4 2 2 5 3" xfId="33482"/>
    <cellStyle name="常规 7 2 4 2 2 6 2" xfId="33483"/>
    <cellStyle name="常规 7 2 4 2 2 6 2 2" xfId="33484"/>
    <cellStyle name="常规 7 2 4 2 2 6 3" xfId="33485"/>
    <cellStyle name="常规 7 2 4 2 3" xfId="33486"/>
    <cellStyle name="常规 7 2 4 2 3 2 2" xfId="33487"/>
    <cellStyle name="常规 7 2 4 2 3 2 2 2" xfId="33488"/>
    <cellStyle name="常规 7 2 4 2 3 2 3" xfId="33489"/>
    <cellStyle name="常规 7 2 4 2 3 3" xfId="33490"/>
    <cellStyle name="常规 7 2 4 2 3 3 2" xfId="33491"/>
    <cellStyle name="常规 7 2 4 2 3 3 2 2" xfId="33492"/>
    <cellStyle name="常规 7 2 4 2 3 3 3" xfId="33493"/>
    <cellStyle name="常规 7 2 4 2 3 4" xfId="33494"/>
    <cellStyle name="常规 7 2 4 2 3 4 2" xfId="33495"/>
    <cellStyle name="常规 7 2 4 2 3 4 3" xfId="33496"/>
    <cellStyle name="常规 7 2 4 2 3 5 2" xfId="33497"/>
    <cellStyle name="常规 7 2 4 2 3 6" xfId="33498"/>
    <cellStyle name="常规 7 2 4 2 4" xfId="33499"/>
    <cellStyle name="常规 7 2 4 2 4 5 2" xfId="33500"/>
    <cellStyle name="常规 7 2 4 2 5 2" xfId="33501"/>
    <cellStyle name="常规 7 2 4 2 5 2 2" xfId="33502"/>
    <cellStyle name="常规 7 2 4 2 5 3" xfId="33503"/>
    <cellStyle name="常规 7 2 4 2 6" xfId="33504"/>
    <cellStyle name="常规 7 2 4 2 6 2" xfId="33505"/>
    <cellStyle name="常规 7 2 4 2 6 2 2" xfId="33506"/>
    <cellStyle name="常规 7 2 4 2 6 3" xfId="33507"/>
    <cellStyle name="常规 7 2 4 2 7 2" xfId="33508"/>
    <cellStyle name="常规 7 2 4 2 7 2 2" xfId="33509"/>
    <cellStyle name="常规 7 2 4 2 7 3" xfId="33510"/>
    <cellStyle name="常规 7 2 4 2 8" xfId="33511"/>
    <cellStyle name="常规 7 2 4 2 8 2" xfId="33512"/>
    <cellStyle name="常规 7 2 4 2 9" xfId="33513"/>
    <cellStyle name="常规 7 2 4 3 2" xfId="33514"/>
    <cellStyle name="常规 7 2 4 3 2 2 2 2 2" xfId="33515"/>
    <cellStyle name="常规 7 2 4 3 2 2 2 3" xfId="33516"/>
    <cellStyle name="常规 7 2 4 3 2 2 3 2" xfId="33517"/>
    <cellStyle name="常规 7 2 4 3 2 2 3 2 2" xfId="33518"/>
    <cellStyle name="常规 7 2 4 3 2 2 3 3" xfId="33519"/>
    <cellStyle name="常规 7 2 4 3 2 2 5 2" xfId="33520"/>
    <cellStyle name="常规 7 2 4 3 2 2 5 2 2" xfId="33521"/>
    <cellStyle name="常规 7 2 4 3 2 2 5 2 3" xfId="33522"/>
    <cellStyle name="常规 9 2 3 5 5 2" xfId="33523"/>
    <cellStyle name="常规 7 2 4 3 2 2 6" xfId="33524"/>
    <cellStyle name="常规 7 2 4 3 2 2 6 2" xfId="33525"/>
    <cellStyle name="常规 7 2 4 3 2 2 7" xfId="33526"/>
    <cellStyle name="常规 7 2 4 3 2 3 2 2" xfId="33527"/>
    <cellStyle name="常规 7 2 4 3 2 3 2 2 2" xfId="33528"/>
    <cellStyle name="常规 7 2 4 3 2 3 2 3" xfId="33529"/>
    <cellStyle name="常规 7 2 4 3 2 3 3" xfId="33530"/>
    <cellStyle name="常规 7 8 2 2 7" xfId="33531"/>
    <cellStyle name="常规 7 2 4 3 2 3 3 2" xfId="33532"/>
    <cellStyle name="常规 7 2 4 3 2 3 3 2 2" xfId="33533"/>
    <cellStyle name="常规 7 2 4 3 2 3 3 2 3" xfId="33534"/>
    <cellStyle name="常规 7 2 4 3 2 3 3 3" xfId="33535"/>
    <cellStyle name="常规 7 2 4 3 2 4 2" xfId="33536"/>
    <cellStyle name="常规 7 2 4 3 2 4 2 2" xfId="33537"/>
    <cellStyle name="常规 7 2 4 3 2 4 3" xfId="33538"/>
    <cellStyle name="常规 7 2 4 3 2 5" xfId="33539"/>
    <cellStyle name="常规 7 2 4 3 2 5 2" xfId="33540"/>
    <cellStyle name="常规 7 2 4 3 2 5 2 2" xfId="33541"/>
    <cellStyle name="常规 7 2 4 3 2 5 3" xfId="33542"/>
    <cellStyle name="常规 7 2 4 3 2 6 2" xfId="33543"/>
    <cellStyle name="常规 7 2 4 3 2 6 2 2" xfId="33544"/>
    <cellStyle name="常规 7 2 4 3 2 6 3" xfId="33545"/>
    <cellStyle name="常规 7 2 4 3 2 7 2" xfId="33546"/>
    <cellStyle name="常规 7 2 4 3 2 7 3" xfId="33547"/>
    <cellStyle name="常规 7 2 4 3 2 8" xfId="33548"/>
    <cellStyle name="常规 7 2 4 3 2 8 2" xfId="33549"/>
    <cellStyle name="常规 7 2 4 3 2 9" xfId="33550"/>
    <cellStyle name="常规 7 2 4 3 3" xfId="33551"/>
    <cellStyle name="常规 7 2 4 3 3 2 2" xfId="33552"/>
    <cellStyle name="常规 7 2 4 3 3 2 2 2" xfId="33553"/>
    <cellStyle name="常规 7 2 4 3 3 2 3" xfId="33554"/>
    <cellStyle name="常规 7 2 4 3 3 3" xfId="33555"/>
    <cellStyle name="常规 7 2 4 3 3 3 2" xfId="33556"/>
    <cellStyle name="常规 7 2 4 3 3 3 2 2" xfId="33557"/>
    <cellStyle name="常规 7 2 4 3 3 3 3" xfId="33558"/>
    <cellStyle name="常规 7 2 4 3 3 4" xfId="33559"/>
    <cellStyle name="常规 7 2 4 3 3 4 2" xfId="33560"/>
    <cellStyle name="常规 7 2 4 3 3 4 2 2" xfId="33561"/>
    <cellStyle name="常规 7 2 4 3 3 4 2 3" xfId="33562"/>
    <cellStyle name="常规 7 2 4 3 3 4 3" xfId="33563"/>
    <cellStyle name="常规 7 2 4 3 3 5" xfId="33564"/>
    <cellStyle name="常规 7 2 4 3 3 5 2" xfId="33565"/>
    <cellStyle name="常规 7 2 4 3 3 5 3" xfId="33566"/>
    <cellStyle name="常规 7 2 4 3 3 6" xfId="33567"/>
    <cellStyle name="常规 7 2 4 3 3 6 2" xfId="33568"/>
    <cellStyle name="常规 7 2 4 3 3 7" xfId="33569"/>
    <cellStyle name="常规 7 2 4 3 4" xfId="33570"/>
    <cellStyle name="常规 7 2 4 3 4 2 2 2" xfId="33571"/>
    <cellStyle name="常规 7 2 4 3 4 2 3" xfId="33572"/>
    <cellStyle name="常规 7 2 4 3 4 3" xfId="33573"/>
    <cellStyle name="常规 7 2 4 3 4 3 2" xfId="33574"/>
    <cellStyle name="常规 7 2 4 3 4 3 2 2" xfId="33575"/>
    <cellStyle name="常规 7 2 4 3 4 3 3" xfId="33576"/>
    <cellStyle name="常规 7 2 4 3 4 4 2" xfId="33577"/>
    <cellStyle name="常规 7 2 4 3 4 4 2 2" xfId="33578"/>
    <cellStyle name="常规 7 2 4 3 4 4 3" xfId="33579"/>
    <cellStyle name="链接单元格 2 2 3 3 2 2" xfId="33580"/>
    <cellStyle name="常规 7 2 4 3 4 5" xfId="33581"/>
    <cellStyle name="常规 7 2 4 3 4 5 2" xfId="33582"/>
    <cellStyle name="常规 7 2 4 3 5" xfId="33583"/>
    <cellStyle name="常规 7 2 4 3 5 2" xfId="33584"/>
    <cellStyle name="常规 7 2 4 3 5 2 2" xfId="33585"/>
    <cellStyle name="常规 7 2 4 3 5 3" xfId="33586"/>
    <cellStyle name="常规 7 2 4 3 6" xfId="33587"/>
    <cellStyle name="常规 7 2 4 3 6 2" xfId="33588"/>
    <cellStyle name="常规 7 2 4 3 6 2 2" xfId="33589"/>
    <cellStyle name="常规 7 2 4 3 6 3" xfId="33590"/>
    <cellStyle name="常规 7 2 4 3 7 2 2" xfId="33591"/>
    <cellStyle name="常规 7 2 4 3 7 2 3" xfId="33592"/>
    <cellStyle name="常规 7 2 4 3 7 3" xfId="33593"/>
    <cellStyle name="常规 7 2 4 3 8 2" xfId="33594"/>
    <cellStyle name="常规 7 2 4 3 8 3" xfId="33595"/>
    <cellStyle name="常规 7 2 4 3 9" xfId="33596"/>
    <cellStyle name="常规 7 2 4 3 9 2" xfId="33597"/>
    <cellStyle name="常规 7 2 4 4 2" xfId="33598"/>
    <cellStyle name="常规 7 2 4 4 2 2 2 2" xfId="33599"/>
    <cellStyle name="常规 7 2 4 4 2 2 3" xfId="33600"/>
    <cellStyle name="常规 7 2 4 4 2 3 2" xfId="33601"/>
    <cellStyle name="常规 7 2 4 4 2 3 2 2" xfId="33602"/>
    <cellStyle name="常规 7 2 4 4 2 3 3" xfId="33603"/>
    <cellStyle name="常规 7 2 4 4 2 4" xfId="33604"/>
    <cellStyle name="常规 7 2 4 4 2 5" xfId="33605"/>
    <cellStyle name="常规 7 2 4 4 3" xfId="33606"/>
    <cellStyle name="常规 7 2 4 4 3 2 2 2" xfId="33607"/>
    <cellStyle name="常规 7 2 4 4 3 2 3" xfId="33608"/>
    <cellStyle name="常规 7 2 4 4 3 3 2" xfId="33609"/>
    <cellStyle name="常规 7 2 4 4 3 3 2 2" xfId="33610"/>
    <cellStyle name="常规 7 2 4 4 3 3 3" xfId="33611"/>
    <cellStyle name="常规 7 2 4 4 3 4" xfId="33612"/>
    <cellStyle name="常规 7 2 4 4 4" xfId="33613"/>
    <cellStyle name="常规 7 2 4 4 4 2" xfId="33614"/>
    <cellStyle name="常规 7 2 4 4 4 3" xfId="33615"/>
    <cellStyle name="常规 7 2 4 4 5 2" xfId="33616"/>
    <cellStyle name="常规 7 2 4 4 5 2 2" xfId="33617"/>
    <cellStyle name="常规 7 2 4 4 5 3" xfId="33618"/>
    <cellStyle name="常规 7 2 4 4 6" xfId="33619"/>
    <cellStyle name="常规 7 2 4 4 6 2" xfId="33620"/>
    <cellStyle name="常规 7 2 4 4 6 2 2" xfId="33621"/>
    <cellStyle name="常规 7 2 4 4 6 3" xfId="33622"/>
    <cellStyle name="常规 7 2 4 5" xfId="33623"/>
    <cellStyle name="常规 7 2 4 5 3" xfId="33624"/>
    <cellStyle name="常规 7 2 4 5 4" xfId="33625"/>
    <cellStyle name="常规 7 2 4 6 2 2" xfId="33626"/>
    <cellStyle name="常规 7 2 4 5 5" xfId="33627"/>
    <cellStyle name="常规 7 2 4 6 2 2 2" xfId="33628"/>
    <cellStyle name="常规 7 2 4 5 5 2" xfId="33629"/>
    <cellStyle name="常规 7 2 4 6 2 3" xfId="33630"/>
    <cellStyle name="好 2 5 4 2 2" xfId="33631"/>
    <cellStyle name="常规 7 2 4 5 6" xfId="33632"/>
    <cellStyle name="常规 7 2 4 6 3" xfId="33633"/>
    <cellStyle name="常规 7 2 4 6 5" xfId="33634"/>
    <cellStyle name="常规 7 2 4 6 3 2" xfId="33635"/>
    <cellStyle name="常规 7 2 4 6 5 2" xfId="33636"/>
    <cellStyle name="常规 7 2 4 6 3 2 2" xfId="33637"/>
    <cellStyle name="常规 7 2 4 6 6" xfId="33638"/>
    <cellStyle name="常规 7 2 4 6 3 3" xfId="33639"/>
    <cellStyle name="常规 7 2 4 6 4" xfId="33640"/>
    <cellStyle name="常规 7 2 4 6 5 2 2" xfId="33641"/>
    <cellStyle name="常规 7 2 4 6 5 3" xfId="33642"/>
    <cellStyle name="常规 7 2 4 6 6 2" xfId="33643"/>
    <cellStyle name="常规 7 2 4 7" xfId="33644"/>
    <cellStyle name="常规 7 2 4 7 2 2" xfId="33645"/>
    <cellStyle name="常规 7 2 4 8 2" xfId="33646"/>
    <cellStyle name="常规 7 2 4 8 2 2" xfId="33647"/>
    <cellStyle name="常规 7 2 4 9 2" xfId="33648"/>
    <cellStyle name="常规 7 2 4 9 2 2" xfId="33649"/>
    <cellStyle name="常规 7 2 5" xfId="33650"/>
    <cellStyle name="常规 7 2 5 10" xfId="33651"/>
    <cellStyle name="常规 7 2 5 10 2" xfId="33652"/>
    <cellStyle name="常规 7 2 5 11" xfId="33653"/>
    <cellStyle name="常规 7 2 5 2 2" xfId="33654"/>
    <cellStyle name="常规 7 2 5 2 2 4 2 2" xfId="33655"/>
    <cellStyle name="常规 7 2 5 2 2 4 3" xfId="33656"/>
    <cellStyle name="常规 7 2 5 2 3" xfId="33657"/>
    <cellStyle name="常规 7 2 5 2 3 2" xfId="33658"/>
    <cellStyle name="常规 7 2 5 2 3 2 2" xfId="33659"/>
    <cellStyle name="常规 7 2 5 2 3 2 2 2" xfId="33660"/>
    <cellStyle name="常规 7 2 5 2 3 2 3" xfId="33661"/>
    <cellStyle name="常规 7 2 5 2 3 3" xfId="33662"/>
    <cellStyle name="常规 7 2 5 2 3 3 2" xfId="33663"/>
    <cellStyle name="常规 7 2 5 2 3 3 2 2" xfId="33664"/>
    <cellStyle name="常规 7 2 5 2 3 3 3" xfId="33665"/>
    <cellStyle name="常规 7 2 5 2 3 4" xfId="33666"/>
    <cellStyle name="常规 7 2 5 2 3 4 2" xfId="33667"/>
    <cellStyle name="常规 7 2 5 2 3 5" xfId="33668"/>
    <cellStyle name="常规 7 2 5 2 4" xfId="33669"/>
    <cellStyle name="常规 7 2 5 2 4 2" xfId="33670"/>
    <cellStyle name="常规 7 2 5 2 4 2 2" xfId="33671"/>
    <cellStyle name="常规 7 2 5 2 4 3" xfId="33672"/>
    <cellStyle name="常规 7 2 5 2 5" xfId="33673"/>
    <cellStyle name="常规 7 2 5 2 5 2" xfId="33674"/>
    <cellStyle name="常规 7 2 5 2 5 2 2" xfId="33675"/>
    <cellStyle name="常规 7 2 5 2 5 3" xfId="33676"/>
    <cellStyle name="常规 7 2 5 2 6" xfId="33677"/>
    <cellStyle name="常规 7 2 5 2 6 2" xfId="33678"/>
    <cellStyle name="常规 7 2 5 2 6 2 2" xfId="33679"/>
    <cellStyle name="常规 7 2 5 2 6 3" xfId="33680"/>
    <cellStyle name="常规 7 2 5 2 7" xfId="33681"/>
    <cellStyle name="常规 7 2 5 2 7 2" xfId="33682"/>
    <cellStyle name="常规 7 2 5 2 8" xfId="33683"/>
    <cellStyle name="常规 7 2 5 3" xfId="33684"/>
    <cellStyle name="常规 7 2 5 3 10" xfId="33685"/>
    <cellStyle name="常规 7 2 5 3 10 2" xfId="33686"/>
    <cellStyle name="常规 7 2 5 3 11" xfId="33687"/>
    <cellStyle name="常规 7 2 5 3 2" xfId="33688"/>
    <cellStyle name="常规 7 2 5 3 2 2" xfId="33689"/>
    <cellStyle name="常规 7 2 5 3 2 2 2" xfId="33690"/>
    <cellStyle name="常规 7 2 5 3 2 2 2 2" xfId="33691"/>
    <cellStyle name="常规 7 2 5 3 2 2 3" xfId="33692"/>
    <cellStyle name="常规 7 2 5 3 2 3" xfId="33693"/>
    <cellStyle name="常规 7 2 5 3 2 3 2" xfId="33694"/>
    <cellStyle name="常规 7 2 5 3 2 3 2 2" xfId="33695"/>
    <cellStyle name="常规 7 2 5 3 2 3 3" xfId="33696"/>
    <cellStyle name="常规 7 2 5 3 2 4" xfId="33697"/>
    <cellStyle name="常规 7 2 5 3 2 4 2" xfId="33698"/>
    <cellStyle name="常规 7 2 5 3 2 4 2 2" xfId="33699"/>
    <cellStyle name="常规 7 2 5 3 2 4 3" xfId="33700"/>
    <cellStyle name="常规 7 2 5 3 2 5" xfId="33701"/>
    <cellStyle name="常规 7 2 5 3 2 5 2" xfId="33702"/>
    <cellStyle name="常规 7 2 5 3 2 5 2 2" xfId="33703"/>
    <cellStyle name="常规 7 2 5 3 2 5 3" xfId="33704"/>
    <cellStyle name="常规 7 2 5 3 2 6" xfId="33705"/>
    <cellStyle name="常规 7 2 5 3 2 6 2" xfId="33706"/>
    <cellStyle name="常规 7 2 5 3 2 7" xfId="33707"/>
    <cellStyle name="常规 7 2 5 3 3" xfId="33708"/>
    <cellStyle name="常规 7 2 5 3 3 2" xfId="33709"/>
    <cellStyle name="常规 7 2 5 3 3 2 2" xfId="33710"/>
    <cellStyle name="常规 7 2 5 3 3 2 2 2" xfId="33711"/>
    <cellStyle name="常规 7 2 5 3 3 2 3" xfId="33712"/>
    <cellStyle name="常规 7 2 5 3 3 3" xfId="33713"/>
    <cellStyle name="常规 7 2 5 3 3 3 2" xfId="33714"/>
    <cellStyle name="常规 7 2 5 3 3 3 2 2" xfId="33715"/>
    <cellStyle name="常规 7 2 5 3 3 3 3" xfId="33716"/>
    <cellStyle name="常规 7 2 5 3 3 4" xfId="33717"/>
    <cellStyle name="常规 7 2 5 3 3 4 2" xfId="33718"/>
    <cellStyle name="常规 7 2 5 3 3 4 2 2" xfId="33719"/>
    <cellStyle name="常规 7 2 5 3 3 4 3" xfId="33720"/>
    <cellStyle name="常规 7 2 5 3 3 5" xfId="33721"/>
    <cellStyle name="常规 7 2 5 3 3 5 2" xfId="33722"/>
    <cellStyle name="常规 7 2 5 3 3 6" xfId="33723"/>
    <cellStyle name="常规 7 2 5 3 4" xfId="33724"/>
    <cellStyle name="常规 7 2 5 3 4 2" xfId="33725"/>
    <cellStyle name="常规 7 2 5 3 4 2 2" xfId="33726"/>
    <cellStyle name="常规 7 2 5 3 4 2 2 2" xfId="33727"/>
    <cellStyle name="常规 7 2 5 3 4 2 3" xfId="33728"/>
    <cellStyle name="常规 7 2 5 3 4 3" xfId="33729"/>
    <cellStyle name="常规 7 2 5 3 4 3 2" xfId="33730"/>
    <cellStyle name="常规 7 2 5 3 4 3 2 2" xfId="33731"/>
    <cellStyle name="常规 7 2 5 3 4 3 3" xfId="33732"/>
    <cellStyle name="常规 7 2 5 3 4 4 2" xfId="33733"/>
    <cellStyle name="常规 7 2 5 3 4 4 2 2" xfId="33734"/>
    <cellStyle name="常规 7 2 5 3 4 4 3" xfId="33735"/>
    <cellStyle name="常规 7 2 5 3 4 5" xfId="33736"/>
    <cellStyle name="常规 7 2 5 3 4 5 2" xfId="33737"/>
    <cellStyle name="常规 7 2 5 3 4 6" xfId="33738"/>
    <cellStyle name="常规 7 2 5 3 5" xfId="33739"/>
    <cellStyle name="常规 7 2 5 3 5 2" xfId="33740"/>
    <cellStyle name="常规 7 2 5 3 5 2 2" xfId="33741"/>
    <cellStyle name="常规 7 2 5 3 5 3" xfId="33742"/>
    <cellStyle name="常规 7 2 5 3 6" xfId="33743"/>
    <cellStyle name="常规 7 2 5 3 6 2" xfId="33744"/>
    <cellStyle name="常规 7 2 5 3 6 2 2" xfId="33745"/>
    <cellStyle name="常规 7 2 5 3 6 3" xfId="33746"/>
    <cellStyle name="常规 7 2 5 3 7 2 2" xfId="33747"/>
    <cellStyle name="常规 7 2 5 3 7 3" xfId="33748"/>
    <cellStyle name="常规 7 2 5 3 8 2" xfId="33749"/>
    <cellStyle name="常规 7 2 5 3 8 3" xfId="33750"/>
    <cellStyle name="常规 7 2 5 3 9" xfId="33751"/>
    <cellStyle name="常规 7 2 5 3 9 2" xfId="33752"/>
    <cellStyle name="常规 7 2 5 3 9 3" xfId="33753"/>
    <cellStyle name="常规 7 2 5 4" xfId="33754"/>
    <cellStyle name="常规 7 2 5 4 2" xfId="33755"/>
    <cellStyle name="常规 7 2 5 4 2 2" xfId="33756"/>
    <cellStyle name="常规 7 2 5 4 2 2 2" xfId="33757"/>
    <cellStyle name="常规 7 2 5 4 2 3" xfId="33758"/>
    <cellStyle name="常规 7 2 5 4 3" xfId="33759"/>
    <cellStyle name="常规 7 2 5 4 3 2" xfId="33760"/>
    <cellStyle name="常规 7 2 5 4 3 2 2" xfId="33761"/>
    <cellStyle name="常规 7 2 5 4 3 3" xfId="33762"/>
    <cellStyle name="常规 7 2 5 4 4" xfId="33763"/>
    <cellStyle name="常规 7 2 5 4 4 2" xfId="33764"/>
    <cellStyle name="常规 7 2 5 4 4 2 2" xfId="33765"/>
    <cellStyle name="常规 7 2 5 4 4 3" xfId="33766"/>
    <cellStyle name="常规 7 2 5 4 5" xfId="33767"/>
    <cellStyle name="常规 7 2 5 4 5 2" xfId="33768"/>
    <cellStyle name="常规 7 2 5 4 5 2 2" xfId="33769"/>
    <cellStyle name="常规 7 2 5 4 5 3" xfId="33770"/>
    <cellStyle name="常规 7 2 5 4 6" xfId="33771"/>
    <cellStyle name="常规 7 2 5 4 6 2" xfId="33772"/>
    <cellStyle name="常规 7 2 5 4 6 2 2" xfId="33773"/>
    <cellStyle name="常规 7 2 5 4 6 3" xfId="33774"/>
    <cellStyle name="常规 7 2 5 5" xfId="33775"/>
    <cellStyle name="常规 7 2 5 5 2" xfId="33776"/>
    <cellStyle name="常规 7 2 5 5 2 2" xfId="33777"/>
    <cellStyle name="常规 7 2 5 5 2 2 2" xfId="33778"/>
    <cellStyle name="常规 7 2 5 5 2 3" xfId="33779"/>
    <cellStyle name="常规 7 2 5 5 3" xfId="33780"/>
    <cellStyle name="常规 7 2 5 5 3 2" xfId="33781"/>
    <cellStyle name="常规 7 2 5 5 3 2 2" xfId="33782"/>
    <cellStyle name="常规 7 2 5 5 4" xfId="33783"/>
    <cellStyle name="常规 7 2 5 5 4 2" xfId="33784"/>
    <cellStyle name="常规 7 2 5 5 4 2 2" xfId="33785"/>
    <cellStyle name="常规 7 2 5 5 5" xfId="33786"/>
    <cellStyle name="常规 7 2 5 5 5 2" xfId="33787"/>
    <cellStyle name="常规 7 2 5 5 5 2 2" xfId="33788"/>
    <cellStyle name="好 2 5 5 2 2" xfId="33789"/>
    <cellStyle name="常规 7 2 5 5 6" xfId="33790"/>
    <cellStyle name="常规 7 2 5 5 6 2" xfId="33791"/>
    <cellStyle name="常规 7 2 5 5 6 2 2" xfId="33792"/>
    <cellStyle name="常规 7 2 5 6" xfId="33793"/>
    <cellStyle name="常规 7 2 5 6 2" xfId="33794"/>
    <cellStyle name="常规 7 2 5 6 2 2" xfId="33795"/>
    <cellStyle name="常规 7 2 5 6 2 2 2" xfId="33796"/>
    <cellStyle name="常规 7 2 5 6 2 3" xfId="33797"/>
    <cellStyle name="常规 7 2 5 6 3" xfId="33798"/>
    <cellStyle name="常规 7 2 5 6 3 2" xfId="33799"/>
    <cellStyle name="常规 7 2 5 6 3 2 2" xfId="33800"/>
    <cellStyle name="常规 7 2 5 6 4" xfId="33801"/>
    <cellStyle name="常规 7 2 5 6 4 2" xfId="33802"/>
    <cellStyle name="常规 7 2 5 6 4 2 2" xfId="33803"/>
    <cellStyle name="常规 7 2 5 7" xfId="33804"/>
    <cellStyle name="常规 7 2 5 8" xfId="33805"/>
    <cellStyle name="常规 7 2 5 8 2" xfId="33806"/>
    <cellStyle name="常规 7 2 5 8 2 2" xfId="33807"/>
    <cellStyle name="常规 7 2 5 8 3" xfId="33808"/>
    <cellStyle name="常规 7 2 5 9" xfId="33809"/>
    <cellStyle name="常规 7 2 5 9 2" xfId="33810"/>
    <cellStyle name="常规 7 2 5 9 2 2" xfId="33811"/>
    <cellStyle name="常规 7 2 5 9 3" xfId="33812"/>
    <cellStyle name="常规 7 2 6" xfId="33813"/>
    <cellStyle name="常规 7 2 6 10" xfId="33814"/>
    <cellStyle name="常规 7 2 6 2" xfId="33815"/>
    <cellStyle name="常规 7 2 6 2 2 2 2" xfId="33816"/>
    <cellStyle name="常规 7 2 6 2 2 2 2 2" xfId="33817"/>
    <cellStyle name="常规 7 2 6 2 2 2 3" xfId="33818"/>
    <cellStyle name="常规 7 2 6 2 2 3" xfId="33819"/>
    <cellStyle name="常规 7 2 6 2 2 3 2" xfId="33820"/>
    <cellStyle name="常规 7 2 6 2 2 3 2 2" xfId="33821"/>
    <cellStyle name="常规 7 2 6 2 2 3 3" xfId="33822"/>
    <cellStyle name="常规 7 2 6 2 2 4" xfId="33823"/>
    <cellStyle name="常规 7 2 6 2 2 4 2" xfId="33824"/>
    <cellStyle name="常规 7 2 6 2 2 4 2 2" xfId="33825"/>
    <cellStyle name="常规 7 2 6 2 2 4 2 3" xfId="33826"/>
    <cellStyle name="常规 7 2 6 2 2 4 3" xfId="33827"/>
    <cellStyle name="常规 7 2 6 2 2 5" xfId="33828"/>
    <cellStyle name="常规 7 2 6 2 2 5 2" xfId="33829"/>
    <cellStyle name="常规 7 2 6 2 2 5 2 2" xfId="33830"/>
    <cellStyle name="常规 7 2 6 2 2 5 2 3" xfId="33831"/>
    <cellStyle name="常规 7 2 6 2 2 5 3" xfId="33832"/>
    <cellStyle name="常规 7 2 6 2 2 6" xfId="33833"/>
    <cellStyle name="常规 7 2 6 2 2 6 2" xfId="33834"/>
    <cellStyle name="常规 7 2 6 2 2 7" xfId="33835"/>
    <cellStyle name="常规 7 2 6 2 3 2" xfId="33836"/>
    <cellStyle name="常规 7 2 6 2 3 2 2" xfId="33837"/>
    <cellStyle name="常规 7 2 6 2 3 2 2 2" xfId="33838"/>
    <cellStyle name="常规 7 2 6 2 3 2 3" xfId="33839"/>
    <cellStyle name="常规 7 2 6 2 3 3" xfId="33840"/>
    <cellStyle name="常规 7 2 6 2 3 3 2" xfId="33841"/>
    <cellStyle name="常规 7 2 6 2 3 3 2 2" xfId="33842"/>
    <cellStyle name="常规 7 2 6 2 3 3 2 3" xfId="33843"/>
    <cellStyle name="常规 7 2 6 2 3 3 3" xfId="33844"/>
    <cellStyle name="常规 7 2 6 2 3 4" xfId="33845"/>
    <cellStyle name="常规 7 2 6 2 3 4 2" xfId="33846"/>
    <cellStyle name="常规 7 2 6 2 3 4 2 2" xfId="33847"/>
    <cellStyle name="常规 7 2 6 2 3 4 2 3" xfId="33848"/>
    <cellStyle name="常规 7 2 6 2 3 4 3" xfId="33849"/>
    <cellStyle name="常规 7 2 6 2 3 5" xfId="33850"/>
    <cellStyle name="常规 7 2 6 2 3 5 2" xfId="33851"/>
    <cellStyle name="常规 7 2 6 2 3 6" xfId="33852"/>
    <cellStyle name="常规 7 2 6 2 4" xfId="33853"/>
    <cellStyle name="常规 7 2 6 2 4 2" xfId="33854"/>
    <cellStyle name="常规 7 2 6 2 4 2 2" xfId="33855"/>
    <cellStyle name="常规 7 2 6 2 4 3" xfId="33856"/>
    <cellStyle name="常规 7 2 6 2 5" xfId="33857"/>
    <cellStyle name="常规 7 2 6 2 5 2" xfId="33858"/>
    <cellStyle name="常规 7 2 6 2 5 2 2" xfId="33859"/>
    <cellStyle name="常规 7 2 6 2 5 3" xfId="33860"/>
    <cellStyle name="常规 7 2 6 2 6" xfId="33861"/>
    <cellStyle name="常规 7 2 6 2 6 2" xfId="33862"/>
    <cellStyle name="常规 7 2 6 2 6 2 2" xfId="33863"/>
    <cellStyle name="常规 7 2 6 2 6 2 3" xfId="33864"/>
    <cellStyle name="常规 7 2 6 2 7" xfId="33865"/>
    <cellStyle name="常规 7 2 6 2 7 2" xfId="33866"/>
    <cellStyle name="常规 7 2 6 2 7 2 2" xfId="33867"/>
    <cellStyle name="常规 7 2 6 2 7 2 3" xfId="33868"/>
    <cellStyle name="常规 7 2 6 2 7 3" xfId="33869"/>
    <cellStyle name="常规 7 2 6 2 8" xfId="33870"/>
    <cellStyle name="常规 7 2 6 2 8 2" xfId="33871"/>
    <cellStyle name="常规 7 2 6 2 9" xfId="33872"/>
    <cellStyle name="常规 7 2 6 3" xfId="33873"/>
    <cellStyle name="常规 7 2 6 3 2" xfId="33874"/>
    <cellStyle name="常规 7 2 6 3 2 2" xfId="33875"/>
    <cellStyle name="常规 7 2 6 3 2 2 2" xfId="33876"/>
    <cellStyle name="常规 7 2 6 3 2 3" xfId="33877"/>
    <cellStyle name="常规 7 2 6 3 3" xfId="33878"/>
    <cellStyle name="常规 7 2 6 3 3 2" xfId="33879"/>
    <cellStyle name="常规 7 2 6 3 3 2 2" xfId="33880"/>
    <cellStyle name="常规 7 2 6 3 3 3" xfId="33881"/>
    <cellStyle name="常规 7 2 6 3 4" xfId="33882"/>
    <cellStyle name="常规 7 2 6 3 4 2" xfId="33883"/>
    <cellStyle name="常规 7 2 6 3 4 2 2" xfId="33884"/>
    <cellStyle name="常规 7 2 6 3 4 2 3" xfId="33885"/>
    <cellStyle name="常规 7 2 6 3 4 3" xfId="33886"/>
    <cellStyle name="常规 7 2 6 3 5" xfId="33887"/>
    <cellStyle name="常规 7 2 6 3 5 2" xfId="33888"/>
    <cellStyle name="常规 7 2 6 3 5 2 2" xfId="33889"/>
    <cellStyle name="常规 7 2 6 3 5 2 3" xfId="33890"/>
    <cellStyle name="常规 7 2 6 3 5 3" xfId="33891"/>
    <cellStyle name="常规 7 2 6 3 6" xfId="33892"/>
    <cellStyle name="常规 7 2 6 3 6 2" xfId="33893"/>
    <cellStyle name="常规 7 2 6 4" xfId="33894"/>
    <cellStyle name="常规 7 2 6 4 2" xfId="33895"/>
    <cellStyle name="常规 7 2 6 4 2 2" xfId="33896"/>
    <cellStyle name="常规 7 2 6 4 2 2 2" xfId="33897"/>
    <cellStyle name="常规 7 2 6 4 2 3" xfId="33898"/>
    <cellStyle name="常规 7 2 6 4 3" xfId="33899"/>
    <cellStyle name="常规 7 2 6 4 3 2" xfId="33900"/>
    <cellStyle name="常规 7 2 6 4 3 2 2" xfId="33901"/>
    <cellStyle name="常规 7 2 6 4 3 3" xfId="33902"/>
    <cellStyle name="常规 7 2 6 4 4" xfId="33903"/>
    <cellStyle name="常规 7 2 6 4 4 2" xfId="33904"/>
    <cellStyle name="常规 7 2 6 4 4 2 2" xfId="33905"/>
    <cellStyle name="常规 7 2 6 4 4 2 3" xfId="33906"/>
    <cellStyle name="常规 7 2 6 4 4 3" xfId="33907"/>
    <cellStyle name="常规 7 2 6 4 5" xfId="33908"/>
    <cellStyle name="常规 7 2 6 4 5 2" xfId="33909"/>
    <cellStyle name="常规 7 2 6 4 5 2 2" xfId="33910"/>
    <cellStyle name="常规 7 2 6 4 5 2 3" xfId="33911"/>
    <cellStyle name="常规 7 2 6 4 5 3" xfId="33912"/>
    <cellStyle name="常规 7 2 6 4 6" xfId="33913"/>
    <cellStyle name="常规 7 2 6 4 6 2" xfId="33914"/>
    <cellStyle name="常规 7 2 6 4 7" xfId="33915"/>
    <cellStyle name="常规 7 2 6 5" xfId="33916"/>
    <cellStyle name="常规 7 2 6 5 2" xfId="33917"/>
    <cellStyle name="常规 7 2 6 5 2 2" xfId="33918"/>
    <cellStyle name="常规 7 2 6 5 3" xfId="33919"/>
    <cellStyle name="常规 7 2 6 6" xfId="33920"/>
    <cellStyle name="常规 7 2 6 6 2" xfId="33921"/>
    <cellStyle name="常规 7 2 6 6 2 2" xfId="33922"/>
    <cellStyle name="常规 7 2 6 6 3" xfId="33923"/>
    <cellStyle name="常规 7 2 6 7" xfId="33924"/>
    <cellStyle name="常规 7 2 6 7 2 2" xfId="33925"/>
    <cellStyle name="常规 7 2 6 7 2 3" xfId="33926"/>
    <cellStyle name="常规 7 2 6 7 3" xfId="33927"/>
    <cellStyle name="常规 7 2 6 8" xfId="33928"/>
    <cellStyle name="常规 7 2 6 8 2" xfId="33929"/>
    <cellStyle name="常规 7 2 6 8 2 2" xfId="33930"/>
    <cellStyle name="常规 7 2 6 8 3" xfId="33931"/>
    <cellStyle name="常规 7 2 6 9" xfId="33932"/>
    <cellStyle name="常规 7 2 6 9 2" xfId="33933"/>
    <cellStyle name="常规 7 2 7" xfId="33934"/>
    <cellStyle name="常规 7 2 7 2" xfId="33935"/>
    <cellStyle name="常规 7 2 7 2 2" xfId="33936"/>
    <cellStyle name="常规 7 2 7 2 2 2" xfId="33937"/>
    <cellStyle name="常规 7 2 7 2 2 2 2" xfId="33938"/>
    <cellStyle name="常规 7 2 7 2 2 3" xfId="33939"/>
    <cellStyle name="常规 7 2 7 2 3" xfId="33940"/>
    <cellStyle name="常规 7 2 7 2 3 2" xfId="33941"/>
    <cellStyle name="常规 7 2 7 2 3 2 2" xfId="33942"/>
    <cellStyle name="常规 7 2 7 2 3 3" xfId="33943"/>
    <cellStyle name="常规 7 2 7 2 4" xfId="33944"/>
    <cellStyle name="常规 7 2 7 2 4 2" xfId="33945"/>
    <cellStyle name="常规 7 2 7 2 4 2 2" xfId="33946"/>
    <cellStyle name="常规 7 2 7 2 4 3" xfId="33947"/>
    <cellStyle name="常规 7 2 7 2 5" xfId="33948"/>
    <cellStyle name="常规 7 2 7 2 5 2" xfId="33949"/>
    <cellStyle name="常规 7 2 7 2 6" xfId="33950"/>
    <cellStyle name="常规 7 2 7 3 2" xfId="33951"/>
    <cellStyle name="常规 7 2 7 3 2 2" xfId="33952"/>
    <cellStyle name="常规 7 2 7 3 2 2 2" xfId="33953"/>
    <cellStyle name="常规 7 2 7 3 2 3" xfId="33954"/>
    <cellStyle name="常规 7 2 7 3 3" xfId="33955"/>
    <cellStyle name="常规 7 2 7 3 3 2" xfId="33956"/>
    <cellStyle name="常规 7 2 7 3 3 2 2" xfId="33957"/>
    <cellStyle name="常规 7 2 7 3 3 3" xfId="33958"/>
    <cellStyle name="常规 7 2 7 3 4" xfId="33959"/>
    <cellStyle name="常规 7 2 7 3 4 2" xfId="33960"/>
    <cellStyle name="常规 7 2 7 3 5" xfId="33961"/>
    <cellStyle name="常规 7 2 7 4" xfId="33962"/>
    <cellStyle name="常规 7 2 7 4 2" xfId="33963"/>
    <cellStyle name="常规 7 2 7 4 2 2" xfId="33964"/>
    <cellStyle name="常规 7 2 7 4 3" xfId="33965"/>
    <cellStyle name="常规 7 2 7 5 2" xfId="33966"/>
    <cellStyle name="常规 7 2 7 5 2 2" xfId="33967"/>
    <cellStyle name="常规 7 2 7 5 3" xfId="33968"/>
    <cellStyle name="常规 7 2 7 6" xfId="33969"/>
    <cellStyle name="常规 7 2 7 6 2" xfId="33970"/>
    <cellStyle name="常规 7 2 7 6 2 2" xfId="33971"/>
    <cellStyle name="常规 7 2 7 6 3" xfId="33972"/>
    <cellStyle name="常规 7 2 7 7" xfId="33973"/>
    <cellStyle name="常规 7 2 7 7 2" xfId="33974"/>
    <cellStyle name="常规 7 2 7 8" xfId="33975"/>
    <cellStyle name="常规 7 2 8" xfId="33976"/>
    <cellStyle name="常规 7 2 8 2" xfId="33977"/>
    <cellStyle name="常规 7 2 8 2 2" xfId="33978"/>
    <cellStyle name="常规 7 2 8 2 2 2" xfId="33979"/>
    <cellStyle name="常规 7 2 8 2 3" xfId="33980"/>
    <cellStyle name="常规 7 2 8 3 2" xfId="33981"/>
    <cellStyle name="常规 7 2 8 3 2 2" xfId="33982"/>
    <cellStyle name="常规 7 2 8 3 3" xfId="33983"/>
    <cellStyle name="常规 7 2 8 4" xfId="33984"/>
    <cellStyle name="常规 7 2 8 4 2" xfId="33985"/>
    <cellStyle name="常规 7 2 8 4 2 2" xfId="33986"/>
    <cellStyle name="常规 7 2 8 4 3" xfId="33987"/>
    <cellStyle name="常规 7 2 8 5" xfId="33988"/>
    <cellStyle name="常规 7 2 8 5 2" xfId="33989"/>
    <cellStyle name="常规 7 2 8 6" xfId="33990"/>
    <cellStyle name="常规 7 2 9" xfId="33991"/>
    <cellStyle name="常规 7 2 9 2" xfId="33992"/>
    <cellStyle name="常规 7 2 9 2 2" xfId="33993"/>
    <cellStyle name="常规 7 2 9 2 2 2" xfId="33994"/>
    <cellStyle name="常规 7 2 9 2 3" xfId="33995"/>
    <cellStyle name="常规 7 2 9 3" xfId="33996"/>
    <cellStyle name="常规 7 2 9 3 2" xfId="33997"/>
    <cellStyle name="常规 7 2 9 3 2 2" xfId="33998"/>
    <cellStyle name="常规 7 2 9 4" xfId="33999"/>
    <cellStyle name="常规 7 2 9 4 2" xfId="34000"/>
    <cellStyle name="常规 7 2 9 4 2 2" xfId="34001"/>
    <cellStyle name="常规 7 2 9 4 3" xfId="34002"/>
    <cellStyle name="常规 7 2 9 5" xfId="34003"/>
    <cellStyle name="常规 7 2 9 5 2" xfId="34004"/>
    <cellStyle name="常规 7 2 9 6" xfId="34005"/>
    <cellStyle name="常规 7 3" xfId="34006"/>
    <cellStyle name="常规 7 3 10" xfId="34007"/>
    <cellStyle name="常规 7 3 10 2" xfId="34008"/>
    <cellStyle name="常规 7 3 10 2 2" xfId="34009"/>
    <cellStyle name="常规 7 3 10 3" xfId="34010"/>
    <cellStyle name="常规 7 3 11" xfId="34011"/>
    <cellStyle name="常规 7 3 11 2" xfId="34012"/>
    <cellStyle name="常规 7 3 2" xfId="34013"/>
    <cellStyle name="常规 7 3 2 10" xfId="34014"/>
    <cellStyle name="常规 7 3 2 10 2" xfId="34015"/>
    <cellStyle name="常规 7 3 2 11" xfId="34016"/>
    <cellStyle name="常规 7 3 2 2" xfId="34017"/>
    <cellStyle name="常规 7 3 2 2 2" xfId="34018"/>
    <cellStyle name="常规 7 3 2 2 2 2" xfId="34019"/>
    <cellStyle name="常规 7 3 2 2 2 2 2" xfId="34020"/>
    <cellStyle name="常规 7 3 2 2 2 2 2 2" xfId="34021"/>
    <cellStyle name="常规 7 3 2 2 2 2 2 2 2" xfId="34022"/>
    <cellStyle name="常规 7 3 2 2 2 2 2 3" xfId="34023"/>
    <cellStyle name="常规 7 3 2 2 2 2 3" xfId="34024"/>
    <cellStyle name="常规 7 3 2 2 2 2 3 2" xfId="34025"/>
    <cellStyle name="常规 7 3 2 2 2 2 3 2 2" xfId="34026"/>
    <cellStyle name="常规 7 3 2 2 2 2 3 3" xfId="34027"/>
    <cellStyle name="常规 7 3 2 2 2 2 4" xfId="34028"/>
    <cellStyle name="常规 7 3 2 2 2 2 4 2" xfId="34029"/>
    <cellStyle name="常规 7 3 2 2 2 2 4 2 2" xfId="34030"/>
    <cellStyle name="常规 7 3 2 2 2 2 4 3" xfId="34031"/>
    <cellStyle name="常规 7 3 2 2 2 2 5" xfId="34032"/>
    <cellStyle name="常规 7 3 2 2 2 2 5 2" xfId="34033"/>
    <cellStyle name="常规 7 3 2 2 2 2 6" xfId="34034"/>
    <cellStyle name="常规 7 3 2 2 2 3" xfId="34035"/>
    <cellStyle name="常规 7 3 2 2 2 3 2" xfId="34036"/>
    <cellStyle name="常规 7 3 2 2 2 3 2 2" xfId="34037"/>
    <cellStyle name="常规 7 3 2 2 2 3 2 2 2" xfId="34038"/>
    <cellStyle name="常规 7 3 2 2 2 3 2 3" xfId="34039"/>
    <cellStyle name="常规 7 3 2 2 2 3 3" xfId="34040"/>
    <cellStyle name="常规 7 3 2 2 2 3 3 2" xfId="34041"/>
    <cellStyle name="常规 7 3 2 2 2 3 3 2 2" xfId="34042"/>
    <cellStyle name="常规 7 3 2 2 2 3 3 3" xfId="34043"/>
    <cellStyle name="常规 7 3 2 2 2 3 4" xfId="34044"/>
    <cellStyle name="常规 7 3 2 2 2 3 4 2" xfId="34045"/>
    <cellStyle name="常规 7 3 2 2 2 3 5" xfId="34046"/>
    <cellStyle name="常规 7 3 2 2 2 4" xfId="34047"/>
    <cellStyle name="常规 7 3 2 2 2 4 2" xfId="34048"/>
    <cellStyle name="常规 7 3 2 2 2 4 2 2" xfId="34049"/>
    <cellStyle name="常规 7 3 2 2 2 4 3" xfId="34050"/>
    <cellStyle name="常规 7 3 2 2 2 5" xfId="34051"/>
    <cellStyle name="常规 7 3 2 2 2 5 2" xfId="34052"/>
    <cellStyle name="常规 7 3 2 2 2 5 2 2" xfId="34053"/>
    <cellStyle name="常规 7 3 2 2 2 5 3" xfId="34054"/>
    <cellStyle name="常规 7 3 2 2 2 6" xfId="34055"/>
    <cellStyle name="常规 7 3 2 2 2 6 2" xfId="34056"/>
    <cellStyle name="常规 7 3 2 2 2 6 2 2" xfId="34057"/>
    <cellStyle name="常规 7 3 2 2 2 6 3" xfId="34058"/>
    <cellStyle name="常规 7 3 2 2 2 7" xfId="34059"/>
    <cellStyle name="常规 7 3 2 2 2 7 2" xfId="34060"/>
    <cellStyle name="常规 9 7 6 2" xfId="34061"/>
    <cellStyle name="常规 7 3 2 2 2 8" xfId="34062"/>
    <cellStyle name="常规 7 3 2 2 3" xfId="34063"/>
    <cellStyle name="常规 7 3 2 2 3 2" xfId="34064"/>
    <cellStyle name="常规 7 3 2 2 3 2 2" xfId="34065"/>
    <cellStyle name="常规 7 3 2 2 3 2 2 2" xfId="34066"/>
    <cellStyle name="常规 7 3 2 2 3 2 3" xfId="34067"/>
    <cellStyle name="常规 7 3 2 2 3 3" xfId="34068"/>
    <cellStyle name="常规 7 3 2 2 3 3 2" xfId="34069"/>
    <cellStyle name="常规 7 3 2 2 3 3 2 2" xfId="34070"/>
    <cellStyle name="常规 7 3 2 2 3 3 3" xfId="34071"/>
    <cellStyle name="常规 7 3 2 2 3 4" xfId="34072"/>
    <cellStyle name="常规 7 3 2 2 3 4 2" xfId="34073"/>
    <cellStyle name="常规 7 3 2 2 3 4 2 2" xfId="34074"/>
    <cellStyle name="常规 7 3 2 2 3 4 3" xfId="34075"/>
    <cellStyle name="常规 7 3 2 2 3 5" xfId="34076"/>
    <cellStyle name="常规 7 3 2 2 3 5 2" xfId="34077"/>
    <cellStyle name="常规 7 3 2 2 3 6" xfId="34078"/>
    <cellStyle name="常规 7 3 2 2 4" xfId="34079"/>
    <cellStyle name="常规 7 3 2 2 4 2 2" xfId="34080"/>
    <cellStyle name="常规 7 3 2 2 4 2 2 2" xfId="34081"/>
    <cellStyle name="常规 7 3 2 2 4 2 3" xfId="34082"/>
    <cellStyle name="常规 7 3 2 2 4 3" xfId="34083"/>
    <cellStyle name="常规 7 3 2 2 4 3 2" xfId="34084"/>
    <cellStyle name="常规 7 3 2 2 4 3 2 2" xfId="34085"/>
    <cellStyle name="常规 7 3 2 2 4 3 3" xfId="34086"/>
    <cellStyle name="常规 7 3 2 2 4 4" xfId="34087"/>
    <cellStyle name="常规 7 3 2 2 4 4 2" xfId="34088"/>
    <cellStyle name="常规 7 3 2 2 4 4 2 2" xfId="34089"/>
    <cellStyle name="常规 7 3 2 2 4 4 3" xfId="34090"/>
    <cellStyle name="常规 7 3 2 2 4 5" xfId="34091"/>
    <cellStyle name="常规 7 3 2 2 4 5 2" xfId="34092"/>
    <cellStyle name="常规 7 3 2 2 4 6" xfId="34093"/>
    <cellStyle name="常规 7 3 2 2 5" xfId="34094"/>
    <cellStyle name="常规 7 3 2 2 5 2" xfId="34095"/>
    <cellStyle name="常规 7 3 2 2 5 2 2" xfId="34096"/>
    <cellStyle name="常规 7 3 2 2 5 3" xfId="34097"/>
    <cellStyle name="常规 7 3 2 2 6" xfId="34098"/>
    <cellStyle name="常规 7 3 2 2 6 2" xfId="34099"/>
    <cellStyle name="常规 7 3 2 2 6 2 2" xfId="34100"/>
    <cellStyle name="常规 7 3 2 2 6 3" xfId="34101"/>
    <cellStyle name="常规 7 3 2 2 7" xfId="34102"/>
    <cellStyle name="常规 7 3 2 2 7 2" xfId="34103"/>
    <cellStyle name="常规 7 3 2 2 7 2 2" xfId="34104"/>
    <cellStyle name="常规 7 3 2 2 7 3" xfId="34105"/>
    <cellStyle name="常规 7 3 2 2 8" xfId="34106"/>
    <cellStyle name="常规 7 3 2 2 8 2" xfId="34107"/>
    <cellStyle name="常规 7 3 2 2 9" xfId="34108"/>
    <cellStyle name="常规 7 3 2 3" xfId="34109"/>
    <cellStyle name="常规 7 3 2 3 10" xfId="34110"/>
    <cellStyle name="常规 7 3 2 3 2" xfId="34111"/>
    <cellStyle name="常规 7 3 2 3 2 2" xfId="34112"/>
    <cellStyle name="常规 7 3 2 3 2 2 2" xfId="34113"/>
    <cellStyle name="常规 7 3 2 3 2 2 2 2 2" xfId="34114"/>
    <cellStyle name="常规 7 3 2 3 2 2 2 3" xfId="34115"/>
    <cellStyle name="常规 7 3 2 3 2 2 3" xfId="34116"/>
    <cellStyle name="常规 7 3 2 3 2 2 3 2" xfId="34117"/>
    <cellStyle name="常规 7 3 2 3 2 2 3 2 2" xfId="34118"/>
    <cellStyle name="常规 7 3 2 3 2 2 3 3" xfId="34119"/>
    <cellStyle name="常规 7 3 2 3 2 2 4" xfId="34120"/>
    <cellStyle name="常规 7 3 2 3 2 2 4 2" xfId="34121"/>
    <cellStyle name="常规 7 3 2 3 2 2 4 2 2" xfId="34122"/>
    <cellStyle name="常规 7 3 2 3 2 2 4 2 3" xfId="34123"/>
    <cellStyle name="常规 7 3 2 3 2 2 4 3" xfId="34124"/>
    <cellStyle name="常规 7 3 2 3 2 2 5" xfId="34125"/>
    <cellStyle name="常规 7 3 2 3 2 2 5 2" xfId="34126"/>
    <cellStyle name="常规 7 3 2 3 2 2 5 2 2" xfId="34127"/>
    <cellStyle name="常规 7 3 2 3 2 2 5 2 3" xfId="34128"/>
    <cellStyle name="常规 7 3 2 3 2 2 5 3" xfId="34129"/>
    <cellStyle name="常规 7 3 2 3 2 2 6" xfId="34130"/>
    <cellStyle name="常规 7 3 2 3 2 2 6 2" xfId="34131"/>
    <cellStyle name="常规 7 3 2 3 2 2 7" xfId="34132"/>
    <cellStyle name="常规 7 3 2 3 2 3" xfId="34133"/>
    <cellStyle name="常规 7 3 2 3 2 3 2" xfId="34134"/>
    <cellStyle name="常规 7 3 2 3 2 3 2 2" xfId="34135"/>
    <cellStyle name="常规 7 3 2 3 2 3 2 2 2" xfId="34136"/>
    <cellStyle name="常规 7 3 2 3 2 3 2 3" xfId="34137"/>
    <cellStyle name="常规 7 3 2 3 2 3 3" xfId="34138"/>
    <cellStyle name="常规 7 3 2 3 2 3 3 2" xfId="34139"/>
    <cellStyle name="常规 7 3 2 3 2 3 3 2 2" xfId="34140"/>
    <cellStyle name="常规 7 3 2 3 2 3 3 2 3" xfId="34141"/>
    <cellStyle name="常规 7 3 2 3 2 3 3 3" xfId="34142"/>
    <cellStyle name="常规 7 3 2 3 2 3 4" xfId="34143"/>
    <cellStyle name="常规 7 3 2 3 2 3 4 2" xfId="34144"/>
    <cellStyle name="常规 7 3 2 3 2 3 4 2 2" xfId="34145"/>
    <cellStyle name="常规 7 3 2 3 2 3 4 2 3" xfId="34146"/>
    <cellStyle name="常规 7 3 2 3 2 3 4 3" xfId="34147"/>
    <cellStyle name="常规 7 3 2 3 2 3 5" xfId="34148"/>
    <cellStyle name="常规 7 3 2 3 2 3 5 2" xfId="34149"/>
    <cellStyle name="常规 7 3 2 3 2 3 6" xfId="34150"/>
    <cellStyle name="常规 7 3 2 3 2 4" xfId="34151"/>
    <cellStyle name="常规 7 3 2 3 2 4 2" xfId="34152"/>
    <cellStyle name="常规 7 3 2 3 2 4 2 2" xfId="34153"/>
    <cellStyle name="常规 7 3 2 3 2 4 3" xfId="34154"/>
    <cellStyle name="常规 7 3 2 3 2 5" xfId="34155"/>
    <cellStyle name="常规 7 3 2 3 2 5 2" xfId="34156"/>
    <cellStyle name="常规 7 3 2 3 2 5 2 2" xfId="34157"/>
    <cellStyle name="常规 7 3 2 3 2 5 3" xfId="34158"/>
    <cellStyle name="常规 7 3 2 3 2 6" xfId="34159"/>
    <cellStyle name="常规 7 3 2 3 2 6 2" xfId="34160"/>
    <cellStyle name="常规 7 3 2 3 2 6 2 2" xfId="34161"/>
    <cellStyle name="常规 7 3 2 3 2 6 2 3" xfId="34162"/>
    <cellStyle name="常规 7 3 2 3 2 6 3" xfId="34163"/>
    <cellStyle name="常规 7 3 2 3 2 7" xfId="34164"/>
    <cellStyle name="常规 7 3 2 3 2 7 2" xfId="34165"/>
    <cellStyle name="常规 7 3 2 3 2 7 2 2" xfId="34166"/>
    <cellStyle name="常规 7 3 2 3 2 7 2 3" xfId="34167"/>
    <cellStyle name="常规 7 3 2 3 2 7 3" xfId="34168"/>
    <cellStyle name="常规 7 3 2 3 2 8" xfId="34169"/>
    <cellStyle name="常规 7 3 2 3 2 8 2" xfId="34170"/>
    <cellStyle name="常规 7 3 2 3 2 9" xfId="34171"/>
    <cellStyle name="常规 7 3 2 3 3" xfId="34172"/>
    <cellStyle name="常规 7 3 2 3 3 2" xfId="34173"/>
    <cellStyle name="常规 7 3 2 3 3 2 2" xfId="34174"/>
    <cellStyle name="常规 7 3 2 3 3 2 2 2" xfId="34175"/>
    <cellStyle name="常规 7 3 2 3 3 2 3" xfId="34176"/>
    <cellStyle name="常规 7 3 2 3 3 3" xfId="34177"/>
    <cellStyle name="常规 7 3 2 3 3 3 2" xfId="34178"/>
    <cellStyle name="常规 7 3 2 3 3 3 2 2" xfId="34179"/>
    <cellStyle name="常规 7 3 2 3 3 3 3" xfId="34180"/>
    <cellStyle name="常规 7 3 2 3 3 4" xfId="34181"/>
    <cellStyle name="常规 7 3 2 3 3 4 2" xfId="34182"/>
    <cellStyle name="常规 7 3 2 3 3 4 2 2" xfId="34183"/>
    <cellStyle name="常规 7 3 2 3 3 4 3" xfId="34184"/>
    <cellStyle name="常规 7 3 2 3 3 5" xfId="34185"/>
    <cellStyle name="常规 7 3 2 3 3 5 2" xfId="34186"/>
    <cellStyle name="常规 7 3 2 3 3 5 2 2" xfId="34187"/>
    <cellStyle name="常规 7 3 2 3 3 5 3" xfId="34188"/>
    <cellStyle name="常规 7 3 2 3 3 6" xfId="34189"/>
    <cellStyle name="常规 7 3 2 3 3 6 2" xfId="34190"/>
    <cellStyle name="常规 7 3 2 3 3 7" xfId="34191"/>
    <cellStyle name="常规 7 3 2 3 4" xfId="34192"/>
    <cellStyle name="常规 7 3 2 3 4 2" xfId="34193"/>
    <cellStyle name="常规 7 3 2 3 4 2 2" xfId="34194"/>
    <cellStyle name="常规 7 3 2 3 4 2 2 2" xfId="34195"/>
    <cellStyle name="常规 7 3 2 3 4 2 3" xfId="34196"/>
    <cellStyle name="常规 7 3 2 3 4 3" xfId="34197"/>
    <cellStyle name="常规 7 3 2 3 4 3 2" xfId="34198"/>
    <cellStyle name="常规 7 3 2 3 4 3 2 2" xfId="34199"/>
    <cellStyle name="常规 7 3 2 3 4 3 3" xfId="34200"/>
    <cellStyle name="常规 7 3 2 3 4 4" xfId="34201"/>
    <cellStyle name="常规 7 3 2 3 4 4 2" xfId="34202"/>
    <cellStyle name="常规 7 3 2 3 4 4 2 2" xfId="34203"/>
    <cellStyle name="常规 7 3 2 3 4 4 2 3" xfId="34204"/>
    <cellStyle name="常规 7 3 2 3 4 4 3" xfId="34205"/>
    <cellStyle name="常规 7 3 2 3 4 5" xfId="34206"/>
    <cellStyle name="常规 7 3 2 3 4 5 2" xfId="34207"/>
    <cellStyle name="常规 7 3 2 3 4 6" xfId="34208"/>
    <cellStyle name="常规 7 3 2 3 5" xfId="34209"/>
    <cellStyle name="常规 7 3 2 3 5 2" xfId="34210"/>
    <cellStyle name="常规 7 3 2 3 5 2 2" xfId="34211"/>
    <cellStyle name="常规 7 3 2 3 5 3" xfId="34212"/>
    <cellStyle name="常规 7 3 2 3 6" xfId="34213"/>
    <cellStyle name="常规 7 3 2 3 6 2" xfId="34214"/>
    <cellStyle name="常规 7 3 2 3 6 2 2" xfId="34215"/>
    <cellStyle name="常规 7 3 2 3 6 3" xfId="34216"/>
    <cellStyle name="常规 7 3 2 3 7" xfId="34217"/>
    <cellStyle name="常规 7 3 2 3 7 2" xfId="34218"/>
    <cellStyle name="常规 7 3 2 3 7 2 2" xfId="34219"/>
    <cellStyle name="常规 7 3 2 3 7 2 3" xfId="34220"/>
    <cellStyle name="常规 7 3 2 3 7 3" xfId="34221"/>
    <cellStyle name="常规 7 3 2 3 8" xfId="34222"/>
    <cellStyle name="常规 7 3 2 3 8 2" xfId="34223"/>
    <cellStyle name="常规 7 3 2 3 8 2 2" xfId="34224"/>
    <cellStyle name="常规 7 3 2 3 8 2 3" xfId="34225"/>
    <cellStyle name="常规 7 3 2 3 8 3" xfId="34226"/>
    <cellStyle name="常规 7 3 2 3 9" xfId="34227"/>
    <cellStyle name="常规 7 3 2 3 9 2" xfId="34228"/>
    <cellStyle name="常规 7 3 2 4" xfId="34229"/>
    <cellStyle name="常规 7 3 2 4 2" xfId="34230"/>
    <cellStyle name="常规 7 3 2 4 2 2" xfId="34231"/>
    <cellStyle name="常规 7 3 2 4 2 2 2" xfId="34232"/>
    <cellStyle name="常规 7 3 2 4 2 2 2 2" xfId="34233"/>
    <cellStyle name="常规 7 3 2 4 2 2 3" xfId="34234"/>
    <cellStyle name="常规 7 3 2 4 2 3" xfId="34235"/>
    <cellStyle name="常规 7 3 2 4 2 3 2" xfId="34236"/>
    <cellStyle name="常规 7 3 2 4 2 3 2 2" xfId="34237"/>
    <cellStyle name="常规 7 3 2 4 2 3 3" xfId="34238"/>
    <cellStyle name="常规 7 3 2 4 2 4" xfId="34239"/>
    <cellStyle name="常规 7 3 2 4 2 4 2" xfId="34240"/>
    <cellStyle name="常规 7 3 2 4 2 4 2 2" xfId="34241"/>
    <cellStyle name="常规 7 3 2 4 2 4 3" xfId="34242"/>
    <cellStyle name="常规 7 3 2 4 2 5" xfId="34243"/>
    <cellStyle name="常规 7 3 2 4 2 5 2" xfId="34244"/>
    <cellStyle name="常规 7 3 2 4 2 6" xfId="34245"/>
    <cellStyle name="常规 7 3 2 4 3" xfId="34246"/>
    <cellStyle name="常规 7 3 2 4 3 2" xfId="34247"/>
    <cellStyle name="常规 7 3 2 4 3 2 2" xfId="34248"/>
    <cellStyle name="常规 7 3 2 4 3 2 2 2" xfId="34249"/>
    <cellStyle name="常规 7 3 2 4 3 2 3" xfId="34250"/>
    <cellStyle name="常规 7 3 2 4 3 3" xfId="34251"/>
    <cellStyle name="常规 7 3 2 4 3 3 2" xfId="34252"/>
    <cellStyle name="常规 7 3 2 4 3 3 2 2" xfId="34253"/>
    <cellStyle name="常规 7 3 2 4 3 3 3" xfId="34254"/>
    <cellStyle name="常规 7 3 2 4 3 4" xfId="34255"/>
    <cellStyle name="常规 7 3 2 4 3 4 2" xfId="34256"/>
    <cellStyle name="常规 7 3 2 4 3 5" xfId="34257"/>
    <cellStyle name="常规 7 3 2 4 4" xfId="34258"/>
    <cellStyle name="常规 7 3 2 4 4 2" xfId="34259"/>
    <cellStyle name="常规 7 3 2 4 4 2 2" xfId="34260"/>
    <cellStyle name="常规 7 3 2 4 4 3" xfId="34261"/>
    <cellStyle name="常规 7 3 2 4 5" xfId="34262"/>
    <cellStyle name="常规 7 3 2 4 5 2" xfId="34263"/>
    <cellStyle name="常规 7 3 2 4 5 2 2" xfId="34264"/>
    <cellStyle name="常规 7 3 2 4 5 3" xfId="34265"/>
    <cellStyle name="常规 7 3 2 4 6" xfId="34266"/>
    <cellStyle name="常规 7 3 2 4 6 2" xfId="34267"/>
    <cellStyle name="常规 7 3 2 4 6 2 2" xfId="34268"/>
    <cellStyle name="常规 7 3 2 4 6 3" xfId="34269"/>
    <cellStyle name="常规 7 3 2 4 7" xfId="34270"/>
    <cellStyle name="常规 7 3 2 4 7 2" xfId="34271"/>
    <cellStyle name="常规 7 3 2 4 8" xfId="34272"/>
    <cellStyle name="常规 7 3 2 5" xfId="34273"/>
    <cellStyle name="常规 7 3 2 5 2 2" xfId="34274"/>
    <cellStyle name="常规 7 3 2 5 2 2 2" xfId="34275"/>
    <cellStyle name="常规 7 3 2 5 2 3" xfId="34276"/>
    <cellStyle name="常规 7 3 2 5 3" xfId="34277"/>
    <cellStyle name="常规 7 3 2 5 3 2" xfId="34278"/>
    <cellStyle name="常规 7 3 2 5 3 2 2" xfId="34279"/>
    <cellStyle name="常规 7 3 2 5 3 3" xfId="34280"/>
    <cellStyle name="常规 7 3 2 5 4" xfId="34281"/>
    <cellStyle name="常规 7 3 2 5 4 2" xfId="34282"/>
    <cellStyle name="常规 7 3 2 5 4 2 2" xfId="34283"/>
    <cellStyle name="常规 7 3 2 5 4 3" xfId="34284"/>
    <cellStyle name="常规 7 3 2 5 5" xfId="34285"/>
    <cellStyle name="常规 7 3 2 5 5 2" xfId="34286"/>
    <cellStyle name="好 2 6 2 2 2" xfId="34287"/>
    <cellStyle name="常规 7 3 2 5 6" xfId="34288"/>
    <cellStyle name="常规 7 3 2 6" xfId="34289"/>
    <cellStyle name="常规 7 3 2 6 2 2" xfId="34290"/>
    <cellStyle name="常规 7 3 2 6 2 2 2" xfId="34291"/>
    <cellStyle name="常规 7 3 2 6 2 3" xfId="34292"/>
    <cellStyle name="常规 7 3 2 6 3" xfId="34293"/>
    <cellStyle name="常规 7 3 2 6 3 2" xfId="34294"/>
    <cellStyle name="常规 7 3 2 6 3 2 2" xfId="34295"/>
    <cellStyle name="常规 7 3 2 6 3 3" xfId="34296"/>
    <cellStyle name="常规 7 3 2 6 4" xfId="34297"/>
    <cellStyle name="常规 7 3 2 6 4 2" xfId="34298"/>
    <cellStyle name="常规 7 3 2 6 4 2 2" xfId="34299"/>
    <cellStyle name="常规 7 3 2 6 4 3" xfId="34300"/>
    <cellStyle name="常规 7 3 2 6 5" xfId="34301"/>
    <cellStyle name="常规 7 3 2 6 5 2" xfId="34302"/>
    <cellStyle name="常规 7 3 2 6 5 2 2" xfId="34303"/>
    <cellStyle name="常规 7 3 2 6 5 3" xfId="34304"/>
    <cellStyle name="常规 7 3 2 6 6" xfId="34305"/>
    <cellStyle name="常规 7 3 2 6 6 2" xfId="34306"/>
    <cellStyle name="常规 7 3 2 6 7" xfId="34307"/>
    <cellStyle name="常规 7 3 2 7" xfId="34308"/>
    <cellStyle name="常规 7 3 2 7 2 2" xfId="34309"/>
    <cellStyle name="常规 7 3 2 8" xfId="34310"/>
    <cellStyle name="常规 7 3 2 8 2" xfId="34311"/>
    <cellStyle name="常规 7 3 2 8 2 2" xfId="34312"/>
    <cellStyle name="常规 7 3 2 9" xfId="34313"/>
    <cellStyle name="常规 7 3 2 9 2" xfId="34314"/>
    <cellStyle name="常规 7 3 2 9 2 2" xfId="34315"/>
    <cellStyle name="常规 7 3 3" xfId="34316"/>
    <cellStyle name="常规 7 3 3 10" xfId="34317"/>
    <cellStyle name="常规 7 3 3 10 2" xfId="34318"/>
    <cellStyle name="常规 7 3 3 10 2 2" xfId="34319"/>
    <cellStyle name="常规 7 3 3 10 3" xfId="34320"/>
    <cellStyle name="常规 7 3 3 11" xfId="34321"/>
    <cellStyle name="常规 7 3 3 11 2" xfId="34322"/>
    <cellStyle name="常规 7 3 3 12" xfId="34323"/>
    <cellStyle name="常规 7 3 3 2" xfId="34324"/>
    <cellStyle name="常规 7 3 3 2 2" xfId="34325"/>
    <cellStyle name="常规 7 3 3 2 2 2" xfId="34326"/>
    <cellStyle name="常规 7 3 3 2 2 2 2" xfId="34327"/>
    <cellStyle name="常规 7 3 3 2 2 2 2 2" xfId="34328"/>
    <cellStyle name="常规 7 3 3 2 2 2 2 2 2" xfId="34329"/>
    <cellStyle name="常规 7 3 3 2 2 2 2 3" xfId="34330"/>
    <cellStyle name="常规 7 3 3 2 2 2 3" xfId="34331"/>
    <cellStyle name="常规 7 3 3 2 2 2 3 2" xfId="34332"/>
    <cellStyle name="常规 7 3 3 2 2 2 3 2 2" xfId="34333"/>
    <cellStyle name="常规 7 3 3 2 2 2 3 3" xfId="34334"/>
    <cellStyle name="常规 7 3 3 2 2 2 4" xfId="34335"/>
    <cellStyle name="常规 7 3 3 2 2 2 4 2" xfId="34336"/>
    <cellStyle name="常规 7 3 3 2 2 2 4 2 2" xfId="34337"/>
    <cellStyle name="强调文字颜色 2 2 2 2 10" xfId="34338"/>
    <cellStyle name="常规 7 3 3 2 2 2 4 3" xfId="34339"/>
    <cellStyle name="常规 7 3 3 2 2 2 5" xfId="34340"/>
    <cellStyle name="常规 7 3 3 2 2 2 5 2" xfId="34341"/>
    <cellStyle name="常规 7 3 3 2 2 2 6" xfId="34342"/>
    <cellStyle name="常规 7 3 3 2 2 3" xfId="34343"/>
    <cellStyle name="常规 7 3 3 2 2 3 2" xfId="34344"/>
    <cellStyle name="常规 7 3 3 2 2 3 2 2" xfId="34345"/>
    <cellStyle name="常规 7 3 3 2 2 3 2 2 2" xfId="34346"/>
    <cellStyle name="常规 7 3 3 2 2 3 2 3" xfId="34347"/>
    <cellStyle name="常规 7 3 3 2 2 3 3" xfId="34348"/>
    <cellStyle name="常规 7 3 3 2 2 3 3 2" xfId="34349"/>
    <cellStyle name="常规 7 3 3 2 2 3 3 2 2" xfId="34350"/>
    <cellStyle name="常规 7 3 3 2 2 3 3 3" xfId="34351"/>
    <cellStyle name="常规 7 3 3 2 2 3 4" xfId="34352"/>
    <cellStyle name="常规 7 3 3 2 2 3 4 2" xfId="34353"/>
    <cellStyle name="常规 7 3 3 2 2 3 5" xfId="34354"/>
    <cellStyle name="常规 7 3 3 2 2 4" xfId="34355"/>
    <cellStyle name="常规 7 3 3 2 2 4 2" xfId="34356"/>
    <cellStyle name="常规 7 3 3 2 2 4 2 2" xfId="34357"/>
    <cellStyle name="常规 7 3 3 2 2 4 3" xfId="34358"/>
    <cellStyle name="常规 7 3 3 2 2 5" xfId="34359"/>
    <cellStyle name="常规 7 3 3 2 2 5 2" xfId="34360"/>
    <cellStyle name="常规 7 3 3 2 2 5 2 2" xfId="34361"/>
    <cellStyle name="常规 7 3 3 2 2 5 3" xfId="34362"/>
    <cellStyle name="常规 7 3 3 2 2 6" xfId="34363"/>
    <cellStyle name="常规 7 3 3 2 2 6 2" xfId="34364"/>
    <cellStyle name="常规 7 3 3 2 2 6 2 2" xfId="34365"/>
    <cellStyle name="常规 7 3 3 2 2 6 3" xfId="34366"/>
    <cellStyle name="常规 7 3 3 2 2 7" xfId="34367"/>
    <cellStyle name="常规 7 3 3 2 2 7 2" xfId="34368"/>
    <cellStyle name="常规 7 3 3 2 2 8" xfId="34369"/>
    <cellStyle name="常规 7 3 3 2 3" xfId="34370"/>
    <cellStyle name="常规 7 3 3 2 3 2" xfId="34371"/>
    <cellStyle name="常规 7 3 3 2 3 2 2" xfId="34372"/>
    <cellStyle name="常规 7 3 3 2 3 2 2 2" xfId="34373"/>
    <cellStyle name="常规 7 3 3 2 3 2 3" xfId="34374"/>
    <cellStyle name="常规 7 3 3 2 3 3" xfId="34375"/>
    <cellStyle name="常规 7 3 3 2 3 3 2" xfId="34376"/>
    <cellStyle name="常规 7 3 3 2 3 3 2 2" xfId="34377"/>
    <cellStyle name="常规 7 3 3 2 3 3 3" xfId="34378"/>
    <cellStyle name="常规 7 3 3 2 3 4" xfId="34379"/>
    <cellStyle name="常规 7 3 3 2 3 4 2" xfId="34380"/>
    <cellStyle name="常规 7 3 3 2 3 4 2 2" xfId="34381"/>
    <cellStyle name="常规 7 3 3 2 3 4 3" xfId="34382"/>
    <cellStyle name="常规 7 3 3 2 3 5" xfId="34383"/>
    <cellStyle name="常规 7 3 3 2 3 5 2" xfId="34384"/>
    <cellStyle name="常规 7 3 3 2 3 6" xfId="34385"/>
    <cellStyle name="常规 7 3 3 2 4" xfId="34386"/>
    <cellStyle name="常规 7 3 3 2 4 2 2" xfId="34387"/>
    <cellStyle name="常规 7 3 3 2 4 2 2 2" xfId="34388"/>
    <cellStyle name="常规 7 3 3 2 4 2 3" xfId="34389"/>
    <cellStyle name="常规 7 3 3 2 4 3" xfId="34390"/>
    <cellStyle name="常规 7 3 3 2 4 3 2" xfId="34391"/>
    <cellStyle name="常规 7 3 3 2 4 3 2 2" xfId="34392"/>
    <cellStyle name="常规 7 3 3 2 4 3 3" xfId="34393"/>
    <cellStyle name="常规 7 3 3 2 4 4 2 2" xfId="34394"/>
    <cellStyle name="常规 7 3 3 2 4 4 3" xfId="34395"/>
    <cellStyle name="常规 7 3 3 2 4 5 2" xfId="34396"/>
    <cellStyle name="常规 7 3 3 2 4 6" xfId="34397"/>
    <cellStyle name="常规 7 3 3 2 5" xfId="34398"/>
    <cellStyle name="常规 7 3 3 2 5 2" xfId="34399"/>
    <cellStyle name="常规 7 3 3 2 5 2 2" xfId="34400"/>
    <cellStyle name="常规 7 3 3 2 5 3" xfId="34401"/>
    <cellStyle name="常规 7 3 3 2 6" xfId="34402"/>
    <cellStyle name="常规 7 3 3 2 6 2" xfId="34403"/>
    <cellStyle name="常规 7 3 3 2 6 2 2" xfId="34404"/>
    <cellStyle name="常规 7 3 3 2 6 3" xfId="34405"/>
    <cellStyle name="常规 7 3 3 2 7" xfId="34406"/>
    <cellStyle name="常规 7 3 3 2 7 2" xfId="34407"/>
    <cellStyle name="常规 7 3 3 2 7 2 2" xfId="34408"/>
    <cellStyle name="常规 7 3 3 2 7 3" xfId="34409"/>
    <cellStyle name="常规 7 3 3 2 8" xfId="34410"/>
    <cellStyle name="常规 7 3 3 2 8 2" xfId="34411"/>
    <cellStyle name="常规 7 3 3 2 9" xfId="34412"/>
    <cellStyle name="常规 7 3 3 3" xfId="34413"/>
    <cellStyle name="常规 7 3 3 3 10" xfId="34414"/>
    <cellStyle name="常规 7 3 3 3 10 2" xfId="34415"/>
    <cellStyle name="常规 7 3 3 3 11" xfId="34416"/>
    <cellStyle name="常规 7 3 3 3 2" xfId="34417"/>
    <cellStyle name="常规 7 3 3 3 2 2" xfId="34418"/>
    <cellStyle name="常规 7 3 3 3 2 2 2" xfId="34419"/>
    <cellStyle name="常规 7 3 3 3 2 2 2 2 2" xfId="34420"/>
    <cellStyle name="常规 7 3 3 3 2 2 2 3" xfId="34421"/>
    <cellStyle name="常规 7 3 3 3 2 2 3" xfId="34422"/>
    <cellStyle name="常规 7 3 3 3 2 2 3 2" xfId="34423"/>
    <cellStyle name="常规 7 3 3 3 2 2 3 2 2" xfId="34424"/>
    <cellStyle name="常规 7 3 3 3 2 2 3 3" xfId="34425"/>
    <cellStyle name="常规 7 3 3 3 2 2 4" xfId="34426"/>
    <cellStyle name="常规 7 3 3 3 2 2 4 2" xfId="34427"/>
    <cellStyle name="常规 7 3 3 3 2 2 4 2 2" xfId="34428"/>
    <cellStyle name="常规 7 3 3 3 2 2 4 2 3" xfId="34429"/>
    <cellStyle name="常规 7 3 3 3 2 2 4 3" xfId="34430"/>
    <cellStyle name="常规 7 3 3 3 2 2 5" xfId="34431"/>
    <cellStyle name="常规 7 3 3 3 2 2 5 2" xfId="34432"/>
    <cellStyle name="常规 7 3 3 3 2 2 5 2 2" xfId="34433"/>
    <cellStyle name="常规 7 3 3 3 2 2 5 2 3" xfId="34434"/>
    <cellStyle name="常规 7 3 3 3 2 2 5 3" xfId="34435"/>
    <cellStyle name="常规 7 3 3 3 2 2 6" xfId="34436"/>
    <cellStyle name="常规 7 3 3 3 2 2 6 2" xfId="34437"/>
    <cellStyle name="常规 7 3 3 3 2 2 7" xfId="34438"/>
    <cellStyle name="常规 7 3 3 3 2 3" xfId="34439"/>
    <cellStyle name="常规 7 3 3 3 2 3 2" xfId="34440"/>
    <cellStyle name="常规 7 3 3 3 2 3 2 2" xfId="34441"/>
    <cellStyle name="常规 7 3 3 3 2 3 2 2 2" xfId="34442"/>
    <cellStyle name="常规 7 3 3 3 2 3 2 3" xfId="34443"/>
    <cellStyle name="常规 7 3 3 3 2 3 3" xfId="34444"/>
    <cellStyle name="常规 7 3 3 3 2 3 3 2" xfId="34445"/>
    <cellStyle name="常规 7 3 3 3 2 3 3 2 2" xfId="34446"/>
    <cellStyle name="常规 7 3 3 3 2 3 3 2 3" xfId="34447"/>
    <cellStyle name="常规 7 3 3 3 2 3 3 3" xfId="34448"/>
    <cellStyle name="常规 7 3 3 3 2 3 4" xfId="34449"/>
    <cellStyle name="常规 7 3 3 3 2 3 4 2" xfId="34450"/>
    <cellStyle name="常规 7 3 3 3 2 3 4 2 2" xfId="34451"/>
    <cellStyle name="常规 7 3 3 3 2 3 4 2 3" xfId="34452"/>
    <cellStyle name="常规 7 3 3 3 2 3 4 3" xfId="34453"/>
    <cellStyle name="常规 7 3 3 3 2 3 5" xfId="34454"/>
    <cellStyle name="常规 7 3 3 3 2 3 5 2" xfId="34455"/>
    <cellStyle name="常规 7 3 3 3 2 3 6" xfId="34456"/>
    <cellStyle name="常规 7 3 3 3 2 4 2" xfId="34457"/>
    <cellStyle name="常规 7 3 3 3 2 4 2 2" xfId="34458"/>
    <cellStyle name="常规 7 3 3 3 2 4 3" xfId="34459"/>
    <cellStyle name="常规 7 3 3 3 2 5" xfId="34460"/>
    <cellStyle name="常规 7 3 3 3 2 5 2" xfId="34461"/>
    <cellStyle name="常规 7 3 3 3 2 5 3" xfId="34462"/>
    <cellStyle name="常规 7 3 3 3 2 6" xfId="34463"/>
    <cellStyle name="常规 7 3 3 3 2 6 2" xfId="34464"/>
    <cellStyle name="常规 7 3 3 3 2 6 2 2" xfId="34465"/>
    <cellStyle name="常规 7 3 3 3 2 6 3" xfId="34466"/>
    <cellStyle name="常规 7 3 3 3 2 7" xfId="34467"/>
    <cellStyle name="常规 7 3 3 3 2 7 2" xfId="34468"/>
    <cellStyle name="常规 7 3 3 3 2 7 2 2" xfId="34469"/>
    <cellStyle name="常规 7 3 3 3 2 7 2 3" xfId="34470"/>
    <cellStyle name="常规 7 3 3 3 2 7 3" xfId="34471"/>
    <cellStyle name="常规 7 3 3 3 2 8" xfId="34472"/>
    <cellStyle name="常规 7 3 3 3 2 8 2" xfId="34473"/>
    <cellStyle name="常规 7 3 3 3 2 8 2 2" xfId="34474"/>
    <cellStyle name="常规 7 3 3 3 2 8 2 3" xfId="34475"/>
    <cellStyle name="常规 7 3 3 3 2 8 3" xfId="34476"/>
    <cellStyle name="常规 7 3 3 3 2 9" xfId="34477"/>
    <cellStyle name="常规 7 3 3 3 2 9 2" xfId="34478"/>
    <cellStyle name="常规 7 3 3 3 3" xfId="34479"/>
    <cellStyle name="常规 7 3 3 3 3 2" xfId="34480"/>
    <cellStyle name="常规 7 3 3 3 3 2 2" xfId="34481"/>
    <cellStyle name="常规 7 3 3 3 3 2 2 2" xfId="34482"/>
    <cellStyle name="常规 7 3 3 3 3 2 3" xfId="34483"/>
    <cellStyle name="常规 7 3 3 3 3 3" xfId="34484"/>
    <cellStyle name="常规 7 3 3 3 3 3 2" xfId="34485"/>
    <cellStyle name="常规 7 3 3 3 3 3 2 2" xfId="34486"/>
    <cellStyle name="常规 7 3 3 3 3 3 3" xfId="34487"/>
    <cellStyle name="常规 7 3 3 3 3 4 2" xfId="34488"/>
    <cellStyle name="常规 7 3 3 3 3 4 2 2" xfId="34489"/>
    <cellStyle name="常规 7 3 3 3 3 4 3" xfId="34490"/>
    <cellStyle name="常规 7 3 3 3 3 5" xfId="34491"/>
    <cellStyle name="常规 7 3 3 3 3 5 2" xfId="34492"/>
    <cellStyle name="常规 7 3 3 3 3 5 2 2" xfId="34493"/>
    <cellStyle name="常规 7 3 3 3 3 5 3" xfId="34494"/>
    <cellStyle name="常规 7 3 3 3 3 6" xfId="34495"/>
    <cellStyle name="常规 7 3 3 3 3 6 2" xfId="34496"/>
    <cellStyle name="常规 7 3 3 3 3 7" xfId="34497"/>
    <cellStyle name="常规 7 3 3 3 4" xfId="34498"/>
    <cellStyle name="常规 7 3 3 3 4 2" xfId="34499"/>
    <cellStyle name="常规 7 3 3 3 4 2 2" xfId="34500"/>
    <cellStyle name="常规 7 3 3 3 4 2 2 2" xfId="34501"/>
    <cellStyle name="常规 7 3 3 3 4 2 3" xfId="34502"/>
    <cellStyle name="常规 7 3 3 3 4 3" xfId="34503"/>
    <cellStyle name="常规 7 3 3 3 4 3 2" xfId="34504"/>
    <cellStyle name="常规 7 3 3 3 4 3 2 2" xfId="34505"/>
    <cellStyle name="常规 7 3 3 3 4 3 3" xfId="34506"/>
    <cellStyle name="常规 7 3 3 3 4 4 2 2" xfId="34507"/>
    <cellStyle name="常规 7 3 3 3 4 4 2 3" xfId="34508"/>
    <cellStyle name="常规 7 3 3 3 4 4 3" xfId="34509"/>
    <cellStyle name="常规 7 3 3 3 4 5 2" xfId="34510"/>
    <cellStyle name="常规 7 3 3 3 4 6" xfId="34511"/>
    <cellStyle name="常规 7 3 3 3 5" xfId="34512"/>
    <cellStyle name="常规 7 3 3 3 5 2" xfId="34513"/>
    <cellStyle name="常规 7 3 3 3 5 2 2" xfId="34514"/>
    <cellStyle name="常规 7 3 3 3 5 3" xfId="34515"/>
    <cellStyle name="常规 7 3 3 3 6" xfId="34516"/>
    <cellStyle name="常规 7 3 3 3 6 2" xfId="34517"/>
    <cellStyle name="常规 7 3 3 3 6 2 2" xfId="34518"/>
    <cellStyle name="常规 7 3 3 3 6 3" xfId="34519"/>
    <cellStyle name="常规 7 3 3 3 8 2 3" xfId="34520"/>
    <cellStyle name="常规 7 3 3 3 9 2 3" xfId="34521"/>
    <cellStyle name="常规 7 3 3 4" xfId="34522"/>
    <cellStyle name="常规 7 3 3 4 10" xfId="34523"/>
    <cellStyle name="常规 7 3 3 4 10 2" xfId="34524"/>
    <cellStyle name="常规 7 3 3 4 10 2 2" xfId="34525"/>
    <cellStyle name="常规 7 3 3 4 10 3" xfId="34526"/>
    <cellStyle name="常规 7 3 3 4 11" xfId="34527"/>
    <cellStyle name="常规 7 3 3 4 11 2" xfId="34528"/>
    <cellStyle name="常规 7 3 3 4 12" xfId="34529"/>
    <cellStyle name="常规 7 3 3 4 2" xfId="34530"/>
    <cellStyle name="常规 7 3 3 4 2 2" xfId="34531"/>
    <cellStyle name="常规 7 3 3 4 2 2 2" xfId="34532"/>
    <cellStyle name="常规 7 3 3 4 2 2 2 2" xfId="34533"/>
    <cellStyle name="常规 7 3 3 4 2 2 3" xfId="34534"/>
    <cellStyle name="常规 7 3 3 4 2 3" xfId="34535"/>
    <cellStyle name="常规 7 3 3 4 2 3 2" xfId="34536"/>
    <cellStyle name="常规 7 3 3 4 2 3 2 2" xfId="34537"/>
    <cellStyle name="常规 7 3 3 4 2 3 3" xfId="34538"/>
    <cellStyle name="常规 7 3 3 4 2 4" xfId="34539"/>
    <cellStyle name="常规 7 3 3 4 2 4 2" xfId="34540"/>
    <cellStyle name="常规 7 3 3 4 2 4 2 2" xfId="34541"/>
    <cellStyle name="常规 7 3 3 4 2 4 3" xfId="34542"/>
    <cellStyle name="常规 7 3 3 4 2 5" xfId="34543"/>
    <cellStyle name="常规 7 3 3 4 2 5 2" xfId="34544"/>
    <cellStyle name="常规 7 3 3 4 2 5 2 2" xfId="34545"/>
    <cellStyle name="常规 7 3 3 4 2 5 3" xfId="34546"/>
    <cellStyle name="常规 7 3 3 4 2 6" xfId="34547"/>
    <cellStyle name="常规 7 3 3 4 2 6 2" xfId="34548"/>
    <cellStyle name="常规 7 3 3 4 2 6 2 2" xfId="34549"/>
    <cellStyle name="常规 7 3 3 4 2 6 3" xfId="34550"/>
    <cellStyle name="常规 7 3 3 4 2 7" xfId="34551"/>
    <cellStyle name="常规 7 3 3 4 2 7 2" xfId="34552"/>
    <cellStyle name="常规 7 3 3 4 2 8" xfId="34553"/>
    <cellStyle name="常规 7 3 3 4 3" xfId="34554"/>
    <cellStyle name="常规 7 3 3 4 3 2" xfId="34555"/>
    <cellStyle name="常规 7 3 3 4 3 2 2" xfId="34556"/>
    <cellStyle name="常规 7 3 3 4 3 2 2 2" xfId="34557"/>
    <cellStyle name="常规 7 3 3 4 3 2 3" xfId="34558"/>
    <cellStyle name="常规 7 3 3 4 3 3" xfId="34559"/>
    <cellStyle name="常规 7 3 3 4 3 3 2" xfId="34560"/>
    <cellStyle name="常规 7 3 3 4 3 3 2 2" xfId="34561"/>
    <cellStyle name="常规 7 3 3 4 3 3 3" xfId="34562"/>
    <cellStyle name="常规 7 3 3 4 3 4" xfId="34563"/>
    <cellStyle name="常规 7 3 3 4 3 4 2" xfId="34564"/>
    <cellStyle name="常规 7 3 3 4 3 4 2 2" xfId="34565"/>
    <cellStyle name="常规 7 3 3 4 3 4 3" xfId="34566"/>
    <cellStyle name="常规 7 3 3 4 3 5" xfId="34567"/>
    <cellStyle name="常规 7 3 3 4 3 5 2" xfId="34568"/>
    <cellStyle name="常规 7 3 3 4 3 6" xfId="34569"/>
    <cellStyle name="常规 7 3 3 4 4" xfId="34570"/>
    <cellStyle name="常规 7 3 3 4 4 2" xfId="34571"/>
    <cellStyle name="常规 7 3 3 4 4 2 2" xfId="34572"/>
    <cellStyle name="常规 7 3 3 4 4 2 2 2" xfId="34573"/>
    <cellStyle name="常规 7 3 3 4 4 2 3" xfId="34574"/>
    <cellStyle name="常规 7 3 3 4 4 3" xfId="34575"/>
    <cellStyle name="常规 7 3 3 4 4 3 2" xfId="34576"/>
    <cellStyle name="常规 7 3 3 4 4 3 2 2" xfId="34577"/>
    <cellStyle name="常规 7 3 3 4 4 3 3" xfId="34578"/>
    <cellStyle name="常规 7 3 3 4 4 4 2" xfId="34579"/>
    <cellStyle name="常规 7 3 3 4 4 4 2 2" xfId="34580"/>
    <cellStyle name="常规 7 3 3 4 4 4 3" xfId="34581"/>
    <cellStyle name="常规 7 3 3 4 4 5" xfId="34582"/>
    <cellStyle name="常规 7 3 3 4 4 5 2" xfId="34583"/>
    <cellStyle name="常规 7 3 3 4 4 6" xfId="34584"/>
    <cellStyle name="常规 7 3 3 4 5" xfId="34585"/>
    <cellStyle name="常规 7 3 3 4 5 2" xfId="34586"/>
    <cellStyle name="常规 7 3 3 4 5 2 2" xfId="34587"/>
    <cellStyle name="常规 7 3 3 4 5 3" xfId="34588"/>
    <cellStyle name="常规 7 3 3 4 6" xfId="34589"/>
    <cellStyle name="常规 7 3 3 4 6 2" xfId="34590"/>
    <cellStyle name="常规 7 3 3 4 6 2 2" xfId="34591"/>
    <cellStyle name="常规 7 3 3 4 6 3" xfId="34592"/>
    <cellStyle name="常规 7 3 3 4 9 2 2" xfId="34593"/>
    <cellStyle name="常规 7 3 3 4 9 3" xfId="34594"/>
    <cellStyle name="常规 7 3 3 5" xfId="34595"/>
    <cellStyle name="常规 7 3 3 5 2 2" xfId="34596"/>
    <cellStyle name="常规 7 3 3 5 2 2 2" xfId="34597"/>
    <cellStyle name="常规 7 3 3 5 2 3" xfId="34598"/>
    <cellStyle name="常规 7 3 3 5 3" xfId="34599"/>
    <cellStyle name="常规 7 3 3 5 3 2" xfId="34600"/>
    <cellStyle name="常规 7 3 3 5 3 2 2" xfId="34601"/>
    <cellStyle name="常规 7 3 3 5 3 3" xfId="34602"/>
    <cellStyle name="常规 7 3 3 5 4" xfId="34603"/>
    <cellStyle name="常规 7 3 3 5 4 2" xfId="34604"/>
    <cellStyle name="常规 7 3 3 5 4 2 2" xfId="34605"/>
    <cellStyle name="常规 7 3 3 5 4 3" xfId="34606"/>
    <cellStyle name="常规 7 3 3 5 5" xfId="34607"/>
    <cellStyle name="常规 7 3 3 5 5 2" xfId="34608"/>
    <cellStyle name="常规 7 3 3 5 5 2 2" xfId="34609"/>
    <cellStyle name="常规 7 3 3 5 5 3" xfId="34610"/>
    <cellStyle name="好 2 6 3 2 2" xfId="34611"/>
    <cellStyle name="常规 7 3 3 5 6" xfId="34612"/>
    <cellStyle name="常规 7 3 3 5 6 2" xfId="34613"/>
    <cellStyle name="常规 7 3 3 5 6 2 2" xfId="34614"/>
    <cellStyle name="常规 7 3 3 5 6 3" xfId="34615"/>
    <cellStyle name="常规 7 3 3 6" xfId="34616"/>
    <cellStyle name="常规 7 3 3 6 2 2" xfId="34617"/>
    <cellStyle name="常规 7 3 3 6 2 2 2" xfId="34618"/>
    <cellStyle name="常规 7 3 3 6 2 3" xfId="34619"/>
    <cellStyle name="常规 7 3 3 6 3" xfId="34620"/>
    <cellStyle name="常规 7 3 3 6 3 2" xfId="34621"/>
    <cellStyle name="常规 7 3 3 6 3 2 2" xfId="34622"/>
    <cellStyle name="常规 7 3 3 6 3 3" xfId="34623"/>
    <cellStyle name="常规 7 3 3 6 4" xfId="34624"/>
    <cellStyle name="常规 7 3 3 6 4 2" xfId="34625"/>
    <cellStyle name="常规 7 3 3 6 4 2 2" xfId="34626"/>
    <cellStyle name="常规 7 3 3 6 4 3" xfId="34627"/>
    <cellStyle name="常规 7 3 3 6 5" xfId="34628"/>
    <cellStyle name="常规 7 3 3 6 5 2" xfId="34629"/>
    <cellStyle name="常规 7 3 3 6 5 2 2" xfId="34630"/>
    <cellStyle name="常规 7 3 3 6 5 3" xfId="34631"/>
    <cellStyle name="常规 7 3 3 6 6" xfId="34632"/>
    <cellStyle name="常规 7 3 3 6 6 2" xfId="34633"/>
    <cellStyle name="常规 7 3 3 6 6 2 2" xfId="34634"/>
    <cellStyle name="常规 7 3 3 6 6 3" xfId="34635"/>
    <cellStyle name="常规 7 3 3 7" xfId="34636"/>
    <cellStyle name="常规 7 3 3 7 2 2" xfId="34637"/>
    <cellStyle name="常规 7 3 3 7 2 2 2" xfId="34638"/>
    <cellStyle name="常规 7 3 3 7 2 3" xfId="34639"/>
    <cellStyle name="常规 7 3 3 7 3 2" xfId="34640"/>
    <cellStyle name="常规 7 3 3 7 3 2 2" xfId="34641"/>
    <cellStyle name="常规 7 3 3 7 3 3" xfId="34642"/>
    <cellStyle name="常规 7 3 3 7 4" xfId="34643"/>
    <cellStyle name="常规 7 3 3 7 4 2" xfId="34644"/>
    <cellStyle name="常规 7 3 3 7 4 2 2" xfId="34645"/>
    <cellStyle name="常规 7 3 3 7 4 3" xfId="34646"/>
    <cellStyle name="常规 7 3 3 7 5" xfId="34647"/>
    <cellStyle name="常规 7 3 3 7 5 2" xfId="34648"/>
    <cellStyle name="常规 7 3 3 7 6" xfId="34649"/>
    <cellStyle name="常规 7 3 3 8" xfId="34650"/>
    <cellStyle name="常规 7 3 3 8 2" xfId="34651"/>
    <cellStyle name="常规 7 3 3 8 2 2" xfId="34652"/>
    <cellStyle name="常规 7 3 3 8 3" xfId="34653"/>
    <cellStyle name="常规 7 3 3 9" xfId="34654"/>
    <cellStyle name="常规 7 3 3 9 2" xfId="34655"/>
    <cellStyle name="常规 7 3 3 9 2 2" xfId="34656"/>
    <cellStyle name="常规 7 3 3 9 3" xfId="34657"/>
    <cellStyle name="常规 7 3 4" xfId="34658"/>
    <cellStyle name="常规 7 3 4 10" xfId="34659"/>
    <cellStyle name="常规 7 3 4 10 2" xfId="34660"/>
    <cellStyle name="常规 7 3 4 11" xfId="34661"/>
    <cellStyle name="常规 7 3 4 2" xfId="34662"/>
    <cellStyle name="常规 7 3 4 2 10" xfId="34663"/>
    <cellStyle name="常规 7 3 4 2 2" xfId="34664"/>
    <cellStyle name="常规 7 3 4 2 2 2" xfId="34665"/>
    <cellStyle name="常规 7 3 4 2 2 2 2" xfId="34666"/>
    <cellStyle name="常规 7 3 4 2 2 2 2 2" xfId="34667"/>
    <cellStyle name="常规 7 3 4 2 2 2 3" xfId="34668"/>
    <cellStyle name="常规 7 3 4 2 2 3" xfId="34669"/>
    <cellStyle name="常规 7 3 4 2 2 3 2" xfId="34670"/>
    <cellStyle name="常规 7 3 4 2 2 3 2 2" xfId="34671"/>
    <cellStyle name="常规 7 3 4 2 2 3 3" xfId="34672"/>
    <cellStyle name="常规 7 3 4 2 2 4" xfId="34673"/>
    <cellStyle name="常规 7 3 4 2 2 4 2" xfId="34674"/>
    <cellStyle name="常规 7 3 4 2 2 4 2 2" xfId="34675"/>
    <cellStyle name="常规 7 3 4 2 2 4 2 3" xfId="34676"/>
    <cellStyle name="常规 7 3 4 2 2 4 3" xfId="34677"/>
    <cellStyle name="常规 7 3 4 2 2 5" xfId="34678"/>
    <cellStyle name="常规 7 3 4 2 2 5 2" xfId="34679"/>
    <cellStyle name="常规 7 3 4 2 2 5 2 2" xfId="34680"/>
    <cellStyle name="常规 7 3 4 2 2 5 2 3" xfId="34681"/>
    <cellStyle name="常规 7 3 4 2 2 5 3" xfId="34682"/>
    <cellStyle name="常规 7 3 4 2 2 6" xfId="34683"/>
    <cellStyle name="常规 7 3 4 2 2 6 2" xfId="34684"/>
    <cellStyle name="常规 7 3 4 2 2 7" xfId="34685"/>
    <cellStyle name="常规 7 3 4 2 3" xfId="34686"/>
    <cellStyle name="常规 7 3 4 2 3 2" xfId="34687"/>
    <cellStyle name="常规 7 3 4 2 3 2 2" xfId="34688"/>
    <cellStyle name="常规 7 3 4 2 3 2 2 2" xfId="34689"/>
    <cellStyle name="常规 7 3 4 2 3 2 3" xfId="34690"/>
    <cellStyle name="常规 7 3 4 2 3 3" xfId="34691"/>
    <cellStyle name="常规 7 3 4 2 3 3 2" xfId="34692"/>
    <cellStyle name="常规 7 3 4 2 3 3 2 2" xfId="34693"/>
    <cellStyle name="常规 7 3 4 2 3 3 2 3" xfId="34694"/>
    <cellStyle name="常规 7 3 4 2 3 3 3" xfId="34695"/>
    <cellStyle name="常规 7 3 4 2 3 4" xfId="34696"/>
    <cellStyle name="常规 7 3 4 2 3 4 2" xfId="34697"/>
    <cellStyle name="常规 7 3 4 2 3 4 2 2" xfId="34698"/>
    <cellStyle name="常规 7 3 4 2 3 4 2 3" xfId="34699"/>
    <cellStyle name="常规 7 3 4 2 3 4 3" xfId="34700"/>
    <cellStyle name="常规 7 3 4 2 3 5" xfId="34701"/>
    <cellStyle name="常规 7 3 4 2 3 5 2" xfId="34702"/>
    <cellStyle name="常规 7 3 4 2 3 6" xfId="34703"/>
    <cellStyle name="常规 7 3 4 2 4" xfId="34704"/>
    <cellStyle name="常规 7 3 4 2 4 2 2" xfId="34705"/>
    <cellStyle name="常规 7 3 4 2 4 3" xfId="34706"/>
    <cellStyle name="常规 7 3 4 2 5" xfId="34707"/>
    <cellStyle name="常规 7 3 4 2 5 2" xfId="34708"/>
    <cellStyle name="常规 7 3 4 2 5 2 2" xfId="34709"/>
    <cellStyle name="常规 7 3 4 2 5 3" xfId="34710"/>
    <cellStyle name="常规 7 3 4 2 6" xfId="34711"/>
    <cellStyle name="常规 7 3 4 2 6 2" xfId="34712"/>
    <cellStyle name="常规 7 3 4 2 6 2 2" xfId="34713"/>
    <cellStyle name="常规 7 3 4 2 6 3" xfId="34714"/>
    <cellStyle name="常规 7 3 4 2 7" xfId="34715"/>
    <cellStyle name="常规 7 3 4 2 7 2" xfId="34716"/>
    <cellStyle name="常规 7 3 4 2 7 2 2" xfId="34717"/>
    <cellStyle name="常规 7 3 4 2 7 2 3" xfId="34718"/>
    <cellStyle name="常规 7 3 4 2 7 3" xfId="34719"/>
    <cellStyle name="常规 7 3 4 2 8" xfId="34720"/>
    <cellStyle name="常规 7 3 4 2 8 2" xfId="34721"/>
    <cellStyle name="常规 7 3 4 2 8 2 2" xfId="34722"/>
    <cellStyle name="常规 7 3 4 2 8 2 3" xfId="34723"/>
    <cellStyle name="常规 7 3 4 2 8 3" xfId="34724"/>
    <cellStyle name="常规 7 3 4 2 9" xfId="34725"/>
    <cellStyle name="常规 7 3 4 2 9 2" xfId="34726"/>
    <cellStyle name="常规 7 3 4 3" xfId="34727"/>
    <cellStyle name="常规 7 3 4 3 2" xfId="34728"/>
    <cellStyle name="常规 7 3 4 3 2 2" xfId="34729"/>
    <cellStyle name="常规 7 3 4 3 2 2 2" xfId="34730"/>
    <cellStyle name="常规 7 3 4 3 2 3" xfId="34731"/>
    <cellStyle name="常规 7 3 4 3 3" xfId="34732"/>
    <cellStyle name="常规 7 3 4 3 3 2" xfId="34733"/>
    <cellStyle name="常规 7 3 4 3 3 2 2" xfId="34734"/>
    <cellStyle name="常规 7 3 4 3 3 3" xfId="34735"/>
    <cellStyle name="常规 7 3 4 3 4" xfId="34736"/>
    <cellStyle name="常规 7 3 4 3 4 2" xfId="34737"/>
    <cellStyle name="常规 7 3 4 3 4 2 2" xfId="34738"/>
    <cellStyle name="常规 7 3 4 3 4 2 3" xfId="34739"/>
    <cellStyle name="常规 7 3 4 3 4 3" xfId="34740"/>
    <cellStyle name="常规 7 3 4 3 5" xfId="34741"/>
    <cellStyle name="常规 7 3 4 3 5 2" xfId="34742"/>
    <cellStyle name="常规 7 3 4 3 5 2 2" xfId="34743"/>
    <cellStyle name="常规 7 3 4 3 5 2 3" xfId="34744"/>
    <cellStyle name="常规 7 3 4 3 5 3" xfId="34745"/>
    <cellStyle name="常规 7 3 4 3 6" xfId="34746"/>
    <cellStyle name="常规 7 3 4 3 6 2" xfId="34747"/>
    <cellStyle name="常规 7 3 4 4" xfId="34748"/>
    <cellStyle name="常规 7 3 4 4 2" xfId="34749"/>
    <cellStyle name="常规 7 3 4 4 2 2" xfId="34750"/>
    <cellStyle name="常规 7 3 4 4 2 2 2" xfId="34751"/>
    <cellStyle name="常规 7 3 4 4 2 3" xfId="34752"/>
    <cellStyle name="常规 7 3 4 4 3" xfId="34753"/>
    <cellStyle name="常规 7 3 4 4 3 2" xfId="34754"/>
    <cellStyle name="常规 7 3 4 4 3 2 2" xfId="34755"/>
    <cellStyle name="常规 7 3 4 4 3 3" xfId="34756"/>
    <cellStyle name="常规 7 3 4 4 4" xfId="34757"/>
    <cellStyle name="常规 7 3 4 4 4 2" xfId="34758"/>
    <cellStyle name="常规 7 3 4 4 4 2 2" xfId="34759"/>
    <cellStyle name="常规 7 3 4 4 4 2 3" xfId="34760"/>
    <cellStyle name="常规 7 3 4 4 4 3" xfId="34761"/>
    <cellStyle name="常规 7 3 4 4 5" xfId="34762"/>
    <cellStyle name="常规 7 3 4 4 5 2" xfId="34763"/>
    <cellStyle name="常规 7 3 4 4 5 2 2" xfId="34764"/>
    <cellStyle name="常规 7 3 4 4 5 2 3" xfId="34765"/>
    <cellStyle name="常规 7 3 4 4 5 3" xfId="34766"/>
    <cellStyle name="常规 7 3 4 4 6" xfId="34767"/>
    <cellStyle name="常规 7 3 4 4 6 2" xfId="34768"/>
    <cellStyle name="常规 7 3 4 5" xfId="34769"/>
    <cellStyle name="常规 7 3 4 5 2" xfId="34770"/>
    <cellStyle name="常规 7 3 4 5 2 2" xfId="34771"/>
    <cellStyle name="常规 7 3 4 5 3" xfId="34772"/>
    <cellStyle name="常规 7 3 4 6" xfId="34773"/>
    <cellStyle name="常规 7 3 4 6 2" xfId="34774"/>
    <cellStyle name="常规 7 3 4 6 2 2" xfId="34775"/>
    <cellStyle name="常规 7 3 4 6 3" xfId="34776"/>
    <cellStyle name="常规 7 3 4 7" xfId="34777"/>
    <cellStyle name="常规 7 3 4 7 2" xfId="34778"/>
    <cellStyle name="常规 7 3 4 7 2 2" xfId="34779"/>
    <cellStyle name="常规 7 3 4 8" xfId="34780"/>
    <cellStyle name="常规 7 3 4 8 2" xfId="34781"/>
    <cellStyle name="常规 7 3 4 8 2 2" xfId="34782"/>
    <cellStyle name="常规 7 3 4 8 3" xfId="34783"/>
    <cellStyle name="常规 7 3 4 9" xfId="34784"/>
    <cellStyle name="常规 7 3 4 9 2" xfId="34785"/>
    <cellStyle name="常规 7 3 4 9 2 2" xfId="34786"/>
    <cellStyle name="常规 7 3 4 9 2 3" xfId="34787"/>
    <cellStyle name="常规 7 3 4 9 3" xfId="34788"/>
    <cellStyle name="常规 7 3 5 2" xfId="34789"/>
    <cellStyle name="常规 7 3 5 2 2" xfId="34790"/>
    <cellStyle name="常规 7 3 5 2 2 2" xfId="34791"/>
    <cellStyle name="常规 7 3 5 2 2 2 2" xfId="34792"/>
    <cellStyle name="常规 7 3 5 2 2 3" xfId="34793"/>
    <cellStyle name="常规 7 3 5 2 3" xfId="34794"/>
    <cellStyle name="常规 7 3 5 2 3 2" xfId="34795"/>
    <cellStyle name="常规 7 3 5 2 3 2 2" xfId="34796"/>
    <cellStyle name="常规 7 3 5 2 3 3" xfId="34797"/>
    <cellStyle name="常规 7 3 5 2 4" xfId="34798"/>
    <cellStyle name="常规 7 3 5 2 5" xfId="34799"/>
    <cellStyle name="常规 7 3 5 2 6" xfId="34800"/>
    <cellStyle name="常规 7 3 5 3" xfId="34801"/>
    <cellStyle name="常规 7 3 5 3 2" xfId="34802"/>
    <cellStyle name="常规 7 3 5 3 2 2" xfId="34803"/>
    <cellStyle name="常规 7 3 5 3 2 2 2" xfId="34804"/>
    <cellStyle name="常规 7 3 5 3 2 3" xfId="34805"/>
    <cellStyle name="常规 7 3 5 3 3" xfId="34806"/>
    <cellStyle name="常规 7 3 5 3 3 2" xfId="34807"/>
    <cellStyle name="常规 7 3 5 3 3 2 2" xfId="34808"/>
    <cellStyle name="常规 7 3 5 3 3 3" xfId="34809"/>
    <cellStyle name="常规 7 3 5 3 4" xfId="34810"/>
    <cellStyle name="常规 7 3 5 3 5" xfId="34811"/>
    <cellStyle name="常规 7 3 5 4" xfId="34812"/>
    <cellStyle name="常规 7 3 5 4 2" xfId="34813"/>
    <cellStyle name="常规 7 3 5 4 2 2" xfId="34814"/>
    <cellStyle name="常规 7 3 5 4 3" xfId="34815"/>
    <cellStyle name="常规 7 3 5 5" xfId="34816"/>
    <cellStyle name="常规 7 3 5 5 2" xfId="34817"/>
    <cellStyle name="常规 7 3 5 5 2 2" xfId="34818"/>
    <cellStyle name="常规 7 3 5 5 3" xfId="34819"/>
    <cellStyle name="常规 7 3 5 6" xfId="34820"/>
    <cellStyle name="常规 7 3 5 6 2" xfId="34821"/>
    <cellStyle name="常规 7 3 5 6 2 2" xfId="34822"/>
    <cellStyle name="常规 7 3 5 6 3" xfId="34823"/>
    <cellStyle name="常规 7 3 5 7" xfId="34824"/>
    <cellStyle name="常规 8 2 11" xfId="34825"/>
    <cellStyle name="常规 7 3 5 7 2" xfId="34826"/>
    <cellStyle name="常规 7 3 5 8" xfId="34827"/>
    <cellStyle name="常规 7 3 6" xfId="34828"/>
    <cellStyle name="常规 7 3 6 2" xfId="34829"/>
    <cellStyle name="常规 7 3 6 2 2" xfId="34830"/>
    <cellStyle name="常规 7 3 6 2 2 2" xfId="34831"/>
    <cellStyle name="常规 7 3 6 2 3" xfId="34832"/>
    <cellStyle name="常规 7 3 6 3" xfId="34833"/>
    <cellStyle name="常规 7 3 6 3 2" xfId="34834"/>
    <cellStyle name="常规 7 3 6 3 2 2" xfId="34835"/>
    <cellStyle name="常规 7 3 6 3 3" xfId="34836"/>
    <cellStyle name="常规 7 3 6 4" xfId="34837"/>
    <cellStyle name="常规 7 3 6 4 2" xfId="34838"/>
    <cellStyle name="常规 7 3 6 4 2 2" xfId="34839"/>
    <cellStyle name="常规 7 3 6 4 3" xfId="34840"/>
    <cellStyle name="常规 7 3 6 5" xfId="34841"/>
    <cellStyle name="常规 7 3 6 5 2" xfId="34842"/>
    <cellStyle name="常规 7 3 6 6" xfId="34843"/>
    <cellStyle name="常规 7 3 7" xfId="34844"/>
    <cellStyle name="常规 7 3 7 2" xfId="34845"/>
    <cellStyle name="常规 7 3 7 2 2" xfId="34846"/>
    <cellStyle name="常规 7 3 7 2 2 2" xfId="34847"/>
    <cellStyle name="常规 7 3 7 2 3" xfId="34848"/>
    <cellStyle name="常规 7 3 7 3 2" xfId="34849"/>
    <cellStyle name="常规 7 3 7 3 2 2" xfId="34850"/>
    <cellStyle name="常规 7 3 7 3 3" xfId="34851"/>
    <cellStyle name="常规 7 3 7 4" xfId="34852"/>
    <cellStyle name="常规 7 3 7 4 2" xfId="34853"/>
    <cellStyle name="常规 7 3 7 4 2 2" xfId="34854"/>
    <cellStyle name="常规 7 3 7 4 3" xfId="34855"/>
    <cellStyle name="常规 7 3 7 5 2" xfId="34856"/>
    <cellStyle name="常规 7 3 7 6" xfId="34857"/>
    <cellStyle name="常规 7 3 8" xfId="34858"/>
    <cellStyle name="常规 7 3 8 2" xfId="34859"/>
    <cellStyle name="常规 7 3 8 2 2" xfId="34860"/>
    <cellStyle name="常规 7 3 9" xfId="34861"/>
    <cellStyle name="常规 7 3 9 2" xfId="34862"/>
    <cellStyle name="常规 7 3 9 2 2" xfId="34863"/>
    <cellStyle name="常规 7 3 9 3" xfId="34864"/>
    <cellStyle name="常规 7 4" xfId="34865"/>
    <cellStyle name="常规 7 4 10 2" xfId="34866"/>
    <cellStyle name="常规 7 4 10 2 2" xfId="34867"/>
    <cellStyle name="常规 7 4 10 3" xfId="34868"/>
    <cellStyle name="常规 7 4 11" xfId="34869"/>
    <cellStyle name="常规 7 4 11 2" xfId="34870"/>
    <cellStyle name="常规 7 4 12" xfId="34871"/>
    <cellStyle name="常规 7 4 2" xfId="34872"/>
    <cellStyle name="常规 7 4 2 10" xfId="34873"/>
    <cellStyle name="常规 7 4 2 11" xfId="34874"/>
    <cellStyle name="常规 7 4 2 2" xfId="34875"/>
    <cellStyle name="常规 7 4 2 2 10" xfId="34876"/>
    <cellStyle name="常规 7 4 2 2 2" xfId="34877"/>
    <cellStyle name="常规 7 4 2 2 2 2" xfId="34878"/>
    <cellStyle name="常规 7 4 2 2 2 2 2" xfId="34879"/>
    <cellStyle name="常规 7 4 2 2 2 2 2 2" xfId="34880"/>
    <cellStyle name="常规 7 4 2 2 2 2 3" xfId="34881"/>
    <cellStyle name="常规 7 4 2 2 2 3" xfId="34882"/>
    <cellStyle name="常规 7 4 2 2 2 3 2" xfId="34883"/>
    <cellStyle name="常规 7 4 2 2 2 3 2 2" xfId="34884"/>
    <cellStyle name="常规 7 4 2 2 2 3 3" xfId="34885"/>
    <cellStyle name="常规 7 4 2 2 2 4" xfId="34886"/>
    <cellStyle name="常规 7 4 2 2 2 4 2" xfId="34887"/>
    <cellStyle name="常规 7 4 2 2 2 4 2 2" xfId="34888"/>
    <cellStyle name="常规 7 4 2 2 2 4 2 3" xfId="34889"/>
    <cellStyle name="常规 7 4 2 2 2 4 3" xfId="34890"/>
    <cellStyle name="常规 7 4 2 2 2 5" xfId="34891"/>
    <cellStyle name="常规 7 4 2 2 2 5 2" xfId="34892"/>
    <cellStyle name="常规 7 4 2 2 2 5 2 2" xfId="34893"/>
    <cellStyle name="常规 7 4 2 2 2 5 2 3" xfId="34894"/>
    <cellStyle name="常规 7 4 2 2 2 5 3" xfId="34895"/>
    <cellStyle name="常规 7 4 2 2 2 6" xfId="34896"/>
    <cellStyle name="常规 7 4 2 2 2 6 2" xfId="34897"/>
    <cellStyle name="常规 7 4 2 2 2 7" xfId="34898"/>
    <cellStyle name="常规 7 4 2 2 3" xfId="34899"/>
    <cellStyle name="常规 7 4 2 2 3 2" xfId="34900"/>
    <cellStyle name="常规 7 4 2 2 3 2 2" xfId="34901"/>
    <cellStyle name="常规 7 4 2 2 3 2 2 2" xfId="34902"/>
    <cellStyle name="常规 7 4 2 2 3 2 3" xfId="34903"/>
    <cellStyle name="常规 7 4 2 2 3 3" xfId="34904"/>
    <cellStyle name="常规 7 4 2 2 3 3 2" xfId="34905"/>
    <cellStyle name="常规 7 4 2 2 3 3 2 2" xfId="34906"/>
    <cellStyle name="常规 7 4 2 2 3 3 2 3" xfId="34907"/>
    <cellStyle name="常规 7 4 2 2 3 3 3" xfId="34908"/>
    <cellStyle name="常规 7 4 2 2 3 4" xfId="34909"/>
    <cellStyle name="常规 7 4 2 2 3 4 2" xfId="34910"/>
    <cellStyle name="常规 7 4 2 2 3 4 2 2" xfId="34911"/>
    <cellStyle name="常规 7 4 2 2 3 4 2 3" xfId="34912"/>
    <cellStyle name="常规 7 4 2 2 3 4 3" xfId="34913"/>
    <cellStyle name="常规 7 4 2 2 3 5" xfId="34914"/>
    <cellStyle name="常规 7 4 2 2 3 5 2" xfId="34915"/>
    <cellStyle name="常规 7 4 2 2 3 6" xfId="34916"/>
    <cellStyle name="常规 7 4 2 2 4" xfId="34917"/>
    <cellStyle name="常规 7 4 2 2 4 2" xfId="34918"/>
    <cellStyle name="常规 7 4 2 2 4 2 2" xfId="34919"/>
    <cellStyle name="常规 7 4 2 2 4 3" xfId="34920"/>
    <cellStyle name="常规 7 4 2 2 5" xfId="34921"/>
    <cellStyle name="常规 7 4 2 2 5 2" xfId="34922"/>
    <cellStyle name="常规 7 4 2 2 5 2 2" xfId="34923"/>
    <cellStyle name="常规 7 4 2 2 5 3" xfId="34924"/>
    <cellStyle name="常规 7 4 2 2 6" xfId="34925"/>
    <cellStyle name="常规 7 4 2 2 6 2" xfId="34926"/>
    <cellStyle name="常规 7 4 2 2 6 2 2" xfId="34927"/>
    <cellStyle name="常规 7 4 2 2 6 3" xfId="34928"/>
    <cellStyle name="常规 7 4 2 2 7" xfId="34929"/>
    <cellStyle name="常规 7 4 2 2 7 2" xfId="34930"/>
    <cellStyle name="常规 7 4 2 2 7 2 2" xfId="34931"/>
    <cellStyle name="常规 7 4 2 2 7 2 3" xfId="34932"/>
    <cellStyle name="常规 7 4 2 2 7 3" xfId="34933"/>
    <cellStyle name="常规 7 4 2 2 8" xfId="34934"/>
    <cellStyle name="常规 7 4 2 2 8 2" xfId="34935"/>
    <cellStyle name="常规 7 4 2 2 8 2 2" xfId="34936"/>
    <cellStyle name="常规 7 4 2 2 8 2 3" xfId="34937"/>
    <cellStyle name="常规 7 4 2 2 8 3" xfId="34938"/>
    <cellStyle name="常规 7 4 2 2 9" xfId="34939"/>
    <cellStyle name="常规 7 4 2 2 9 2" xfId="34940"/>
    <cellStyle name="常规 7 4 2 3" xfId="34941"/>
    <cellStyle name="常规 7 4 2 3 2" xfId="34942"/>
    <cellStyle name="常规 7 4 2 3 2 2" xfId="34943"/>
    <cellStyle name="常规 7 4 2 3 2 2 2" xfId="34944"/>
    <cellStyle name="常规 7 4 2 3 2 3" xfId="34945"/>
    <cellStyle name="常规 7 4 2 3 3" xfId="34946"/>
    <cellStyle name="常规 7 4 2 3 3 2" xfId="34947"/>
    <cellStyle name="常规 7 4 2 3 3 2 2" xfId="34948"/>
    <cellStyle name="常规 7 4 2 3 3 3" xfId="34949"/>
    <cellStyle name="常规 7 4 2 3 4" xfId="34950"/>
    <cellStyle name="常规 7 4 2 3 4 2" xfId="34951"/>
    <cellStyle name="常规 7 4 2 3 4 2 2" xfId="34952"/>
    <cellStyle name="常规 7 4 2 3 4 2 3" xfId="34953"/>
    <cellStyle name="常规 7 4 2 3 4 3" xfId="34954"/>
    <cellStyle name="常规 7 4 2 3 5" xfId="34955"/>
    <cellStyle name="常规 7 4 2 3 5 2" xfId="34956"/>
    <cellStyle name="常规 7 4 2 3 5 2 2" xfId="34957"/>
    <cellStyle name="常规 7 4 2 3 5 2 3" xfId="34958"/>
    <cellStyle name="常规 7 4 2 3 5 3" xfId="34959"/>
    <cellStyle name="常规 7 4 2 3 6" xfId="34960"/>
    <cellStyle name="常规 7 4 2 3 6 2" xfId="34961"/>
    <cellStyle name="常规 7 4 2 3 7" xfId="34962"/>
    <cellStyle name="常规 7 4 2 4" xfId="34963"/>
    <cellStyle name="常规 7 4 2 4 2" xfId="34964"/>
    <cellStyle name="常规 7 4 2 4 2 2" xfId="34965"/>
    <cellStyle name="常规 7 4 2 4 2 2 2" xfId="34966"/>
    <cellStyle name="常规 7 4 2 4 2 3" xfId="34967"/>
    <cellStyle name="常规 7 4 2 4 3" xfId="34968"/>
    <cellStyle name="常规 7 4 2 4 3 2" xfId="34969"/>
    <cellStyle name="常规 7 4 2 4 3 2 2" xfId="34970"/>
    <cellStyle name="常规 7 4 2 4 3 3" xfId="34971"/>
    <cellStyle name="常规 7 4 2 4 4" xfId="34972"/>
    <cellStyle name="常规 7 4 2 4 4 2" xfId="34973"/>
    <cellStyle name="常规 7 4 2 4 4 2 2" xfId="34974"/>
    <cellStyle name="常规 7 4 2 4 4 2 3" xfId="34975"/>
    <cellStyle name="常规 7 4 2 4 4 3" xfId="34976"/>
    <cellStyle name="常规 7 4 2 4 5" xfId="34977"/>
    <cellStyle name="常规 7 4 2 4 5 2 3" xfId="34978"/>
    <cellStyle name="常规 7 4 2 4 6" xfId="34979"/>
    <cellStyle name="常规 7 4 2 4 6 2" xfId="34980"/>
    <cellStyle name="常规 7 4 2 4 7" xfId="34981"/>
    <cellStyle name="常规 7 4 2 5" xfId="34982"/>
    <cellStyle name="常规 7 4 2 5 2 2" xfId="34983"/>
    <cellStyle name="常规 7 4 2 5 3" xfId="34984"/>
    <cellStyle name="常规 7 4 2 6" xfId="34985"/>
    <cellStyle name="常规 7 4 2 6 2 2" xfId="34986"/>
    <cellStyle name="常规 7 4 2 6 3" xfId="34987"/>
    <cellStyle name="常规 7 4 2 7" xfId="34988"/>
    <cellStyle name="常规 7 4 2 7 2 2" xfId="34989"/>
    <cellStyle name="常规 7 4 2 8" xfId="34990"/>
    <cellStyle name="常规 7 4 2 8 2" xfId="34991"/>
    <cellStyle name="常规 7 4 2 8 2 2" xfId="34992"/>
    <cellStyle name="常规 7 4 2 8 2 3" xfId="34993"/>
    <cellStyle name="常规 7 4 2 9" xfId="34994"/>
    <cellStyle name="常规 7 4 2 9 2" xfId="34995"/>
    <cellStyle name="常规 7 4 2 9 2 2" xfId="34996"/>
    <cellStyle name="常规 7 4 2 9 2 3" xfId="34997"/>
    <cellStyle name="常规 7 4 3" xfId="34998"/>
    <cellStyle name="常规 7 4 3 10" xfId="34999"/>
    <cellStyle name="常规 7 4 3 11" xfId="35000"/>
    <cellStyle name="常规 7 4 3 2" xfId="35001"/>
    <cellStyle name="常规 7 4 3 2 10" xfId="35002"/>
    <cellStyle name="常规 7 4 3 2 2" xfId="35003"/>
    <cellStyle name="常规 7 4 3 2 2 2" xfId="35004"/>
    <cellStyle name="常规 7 4 3 2 2 2 2" xfId="35005"/>
    <cellStyle name="常规 7 4 3 2 2 2 2 2" xfId="35006"/>
    <cellStyle name="常规 7 4 3 2 2 2 3" xfId="35007"/>
    <cellStyle name="常规 7 4 3 2 2 3" xfId="35008"/>
    <cellStyle name="常规 7 4 3 2 2 3 2" xfId="35009"/>
    <cellStyle name="常规 7 4 3 2 2 3 2 2" xfId="35010"/>
    <cellStyle name="常规 7 4 3 2 2 3 3" xfId="35011"/>
    <cellStyle name="常规 7 4 3 2 2 4" xfId="35012"/>
    <cellStyle name="常规 7 4 3 2 2 4 2" xfId="35013"/>
    <cellStyle name="常规 7 4 3 2 2 4 2 2" xfId="35014"/>
    <cellStyle name="常规 7 4 3 2 2 4 2 3" xfId="35015"/>
    <cellStyle name="常规 7 4 3 2 2 4 3" xfId="35016"/>
    <cellStyle name="常规 7 4 3 2 2 5" xfId="35017"/>
    <cellStyle name="常规 7 4 3 2 2 5 2" xfId="35018"/>
    <cellStyle name="常规 7 4 3 2 2 5 2 2" xfId="35019"/>
    <cellStyle name="常规 7 4 3 2 2 5 2 3" xfId="35020"/>
    <cellStyle name="常规 7 4 3 2 2 5 3" xfId="35021"/>
    <cellStyle name="常规 7 4 3 2 2 6" xfId="35022"/>
    <cellStyle name="常规 7 4 3 2 2 6 2" xfId="35023"/>
    <cellStyle name="常规 7 4 3 2 2 7" xfId="35024"/>
    <cellStyle name="常规 7 4 3 2 3" xfId="35025"/>
    <cellStyle name="常规 7 4 3 2 3 2" xfId="35026"/>
    <cellStyle name="常规 7 4 3 2 3 2 2" xfId="35027"/>
    <cellStyle name="常规 7 4 3 2 3 2 2 2" xfId="35028"/>
    <cellStyle name="常规 7 4 3 2 3 2 3" xfId="35029"/>
    <cellStyle name="常规 7 4 3 2 3 3" xfId="35030"/>
    <cellStyle name="常规 7 4 3 2 3 3 2" xfId="35031"/>
    <cellStyle name="常规 7 4 3 2 3 3 2 2" xfId="35032"/>
    <cellStyle name="常规 7 4 3 2 3 3 2 3" xfId="35033"/>
    <cellStyle name="常规 7 4 3 2 3 3 3" xfId="35034"/>
    <cellStyle name="常规 7 4 3 2 3 4" xfId="35035"/>
    <cellStyle name="常规 7 4 3 2 3 4 2" xfId="35036"/>
    <cellStyle name="常规 7 4 3 2 3 4 2 2" xfId="35037"/>
    <cellStyle name="常规 7 4 3 2 3 4 2 3" xfId="35038"/>
    <cellStyle name="常规 7 4 3 2 3 4 3" xfId="35039"/>
    <cellStyle name="常规 7 4 3 2 3 5" xfId="35040"/>
    <cellStyle name="常规 7 4 3 2 3 5 2" xfId="35041"/>
    <cellStyle name="常规 7 4 3 2 3 6" xfId="35042"/>
    <cellStyle name="常规 7 4 3 2 4" xfId="35043"/>
    <cellStyle name="常规 7 4 3 2 4 2" xfId="35044"/>
    <cellStyle name="常规 7 4 3 2 4 2 2" xfId="35045"/>
    <cellStyle name="常规 7 4 3 2 4 3" xfId="35046"/>
    <cellStyle name="常规 7 4 3 2 5" xfId="35047"/>
    <cellStyle name="常规 7 4 3 2 5 2" xfId="35048"/>
    <cellStyle name="常规 7 4 3 2 5 2 2" xfId="35049"/>
    <cellStyle name="常规 7 4 3 2 5 3" xfId="35050"/>
    <cellStyle name="常规 7 4 3 2 6" xfId="35051"/>
    <cellStyle name="常规 7 4 3 2 6 2" xfId="35052"/>
    <cellStyle name="常规 7 4 3 2 6 2 2" xfId="35053"/>
    <cellStyle name="常规 7 4 3 2 6 3" xfId="35054"/>
    <cellStyle name="常规 7 4 3 2 7" xfId="35055"/>
    <cellStyle name="常规 7 4 3 2 7 2" xfId="35056"/>
    <cellStyle name="常规 7 4 3 2 7 2 2" xfId="35057"/>
    <cellStyle name="常规 7 4 3 2 7 2 3" xfId="35058"/>
    <cellStyle name="常规 7 4 3 2 7 3" xfId="35059"/>
    <cellStyle name="常规 7 4 3 2 8" xfId="35060"/>
    <cellStyle name="常规 7 4 3 2 8 2" xfId="35061"/>
    <cellStyle name="常规 7 4 3 2 8 2 2" xfId="35062"/>
    <cellStyle name="常规 7 4 3 2 8 2 3" xfId="35063"/>
    <cellStyle name="常规 7 4 3 2 8 3" xfId="35064"/>
    <cellStyle name="常规 7 4 3 2 9" xfId="35065"/>
    <cellStyle name="常规 7 4 3 2 9 2" xfId="35066"/>
    <cellStyle name="常规 7 4 3 3" xfId="35067"/>
    <cellStyle name="常规 7 4 3 3 2" xfId="35068"/>
    <cellStyle name="常规 7 4 3 3 2 2" xfId="35069"/>
    <cellStyle name="常规 7 4 3 3 2 2 2" xfId="35070"/>
    <cellStyle name="常规 7 4 3 3 2 3" xfId="35071"/>
    <cellStyle name="常规 7 4 3 3 3" xfId="35072"/>
    <cellStyle name="常规 7 4 3 3 3 2" xfId="35073"/>
    <cellStyle name="常规 7 4 3 3 3 2 2" xfId="35074"/>
    <cellStyle name="常规 7 4 3 3 3 3" xfId="35075"/>
    <cellStyle name="常规 7 4 3 3 4" xfId="35076"/>
    <cellStyle name="常规 7 4 3 3 4 2" xfId="35077"/>
    <cellStyle name="常规 7 4 3 3 4 2 2" xfId="35078"/>
    <cellStyle name="常规 7 4 3 3 4 2 3" xfId="35079"/>
    <cellStyle name="常规 7 4 3 3 4 3" xfId="35080"/>
    <cellStyle name="常规 7 4 3 3 5" xfId="35081"/>
    <cellStyle name="常规 7 4 3 3 5 2" xfId="35082"/>
    <cellStyle name="常规 7 4 3 3 5 2 2" xfId="35083"/>
    <cellStyle name="常规 7 4 3 3 5 2 3" xfId="35084"/>
    <cellStyle name="常规 7 4 3 3 5 3" xfId="35085"/>
    <cellStyle name="常规 7 4 3 3 6" xfId="35086"/>
    <cellStyle name="常规 7 4 3 3 6 2" xfId="35087"/>
    <cellStyle name="常规 7 4 3 4" xfId="35088"/>
    <cellStyle name="常规 7 4 3 4 2" xfId="35089"/>
    <cellStyle name="常规 7 4 3 4 2 2" xfId="35090"/>
    <cellStyle name="常规 7 4 3 4 2 2 2" xfId="35091"/>
    <cellStyle name="常规 7 4 3 4 2 3" xfId="35092"/>
    <cellStyle name="常规 7 4 3 4 3" xfId="35093"/>
    <cellStyle name="常规 7 4 3 4 3 2" xfId="35094"/>
    <cellStyle name="常规 7 4 3 4 3 2 2" xfId="35095"/>
    <cellStyle name="常规 7 4 3 4 3 3" xfId="35096"/>
    <cellStyle name="常规 7 4 3 4 4" xfId="35097"/>
    <cellStyle name="常规 7 4 3 4 4 2" xfId="35098"/>
    <cellStyle name="常规 7 4 3 4 4 2 2" xfId="35099"/>
    <cellStyle name="常规 7 4 3 4 4 2 3" xfId="35100"/>
    <cellStyle name="常规 7 4 3 4 4 3" xfId="35101"/>
    <cellStyle name="常规 7 4 3 4 5" xfId="35102"/>
    <cellStyle name="常规 7 4 3 4 5 2" xfId="35103"/>
    <cellStyle name="常规 7 4 3 4 5 2 2" xfId="35104"/>
    <cellStyle name="常规 7 4 3 4 5 2 3" xfId="35105"/>
    <cellStyle name="常规 7 4 3 4 5 3" xfId="35106"/>
    <cellStyle name="常规 7 4 3 4 6" xfId="35107"/>
    <cellStyle name="常规 7 4 3 4 6 2" xfId="35108"/>
    <cellStyle name="常规 7 4 3 5" xfId="35109"/>
    <cellStyle name="常规 7 4 3 5 2" xfId="35110"/>
    <cellStyle name="常规 7 4 3 5 2 2" xfId="35111"/>
    <cellStyle name="常规 7 4 3 5 3" xfId="35112"/>
    <cellStyle name="常规 7 4 3 6" xfId="35113"/>
    <cellStyle name="常规 7 4 3 6 2" xfId="35114"/>
    <cellStyle name="常规 7 4 3 6 2 2" xfId="35115"/>
    <cellStyle name="常规 7 4 3 6 3" xfId="35116"/>
    <cellStyle name="常规 7 4 3 7" xfId="35117"/>
    <cellStyle name="常规 7 4 3 7 2" xfId="35118"/>
    <cellStyle name="常规 7 4 3 7 2 2" xfId="35119"/>
    <cellStyle name="常规 7 4 3 8" xfId="35120"/>
    <cellStyle name="常规 7 4 3 8 2" xfId="35121"/>
    <cellStyle name="常规 7 4 3 8 2 2" xfId="35122"/>
    <cellStyle name="常规 7 4 3 8 2 3" xfId="35123"/>
    <cellStyle name="常规 7 4 3 8 3" xfId="35124"/>
    <cellStyle name="常规 7 4 3 9" xfId="35125"/>
    <cellStyle name="常规 7 4 3 9 2" xfId="35126"/>
    <cellStyle name="常规 7 4 3 9 2 2" xfId="35127"/>
    <cellStyle name="常规 7 4 3 9 2 3" xfId="35128"/>
    <cellStyle name="常规 7 4 3 9 3" xfId="35129"/>
    <cellStyle name="常规 7 4 4" xfId="35130"/>
    <cellStyle name="常规 7 4 4 10" xfId="35131"/>
    <cellStyle name="常规 7 4 4 10 2" xfId="35132"/>
    <cellStyle name="常规 7 4 4 2" xfId="35133"/>
    <cellStyle name="常规 7 4 4 2 10" xfId="35134"/>
    <cellStyle name="常规 7 4 4 2 2" xfId="35135"/>
    <cellStyle name="常规 7 4 4 2 2 2" xfId="35136"/>
    <cellStyle name="常规 7 4 4 2 2 2 2" xfId="35137"/>
    <cellStyle name="常规 7 4 4 2 2 2 3" xfId="35138"/>
    <cellStyle name="常规 7 4 4 2 2 3" xfId="35139"/>
    <cellStyle name="常规 7 4 4 2 2 3 2" xfId="35140"/>
    <cellStyle name="常规 7 4 4 2 2 3 2 2" xfId="35141"/>
    <cellStyle name="常规 7 4 4 2 2 3 3" xfId="35142"/>
    <cellStyle name="常规 7 4 4 2 2 4" xfId="35143"/>
    <cellStyle name="常规 7 4 4 2 2 4 2" xfId="35144"/>
    <cellStyle name="常规 7 4 4 2 2 4 2 2" xfId="35145"/>
    <cellStyle name="常规 7 4 4 2 2 4 2 3" xfId="35146"/>
    <cellStyle name="常规 7 4 4 2 2 4 3" xfId="35147"/>
    <cellStyle name="常规 7 4 4 2 2 5" xfId="35148"/>
    <cellStyle name="常规 7 4 4 2 2 5 2" xfId="35149"/>
    <cellStyle name="常规 7 4 4 2 2 5 2 2" xfId="35150"/>
    <cellStyle name="常规 7 4 4 2 2 5 2 3" xfId="35151"/>
    <cellStyle name="常规 7 4 4 2 2 5 3" xfId="35152"/>
    <cellStyle name="常规 7 4 4 2 2 6" xfId="35153"/>
    <cellStyle name="常规 7 4 4 2 2 6 2" xfId="35154"/>
    <cellStyle name="常规 7 4 4 2 2 7" xfId="35155"/>
    <cellStyle name="常规 7 4 4 2 3" xfId="35156"/>
    <cellStyle name="常规 7 4 4 2 3 2" xfId="35157"/>
    <cellStyle name="常规 7 4 4 2 3 2 2" xfId="35158"/>
    <cellStyle name="常规 7 4 4 2 3 2 3" xfId="35159"/>
    <cellStyle name="常规 7 4 4 2 3 3" xfId="35160"/>
    <cellStyle name="常规 7 4 4 2 3 3 2 3" xfId="35161"/>
    <cellStyle name="常规 7 4 4 2 3 4" xfId="35162"/>
    <cellStyle name="常规 7 4 4 2 3 4 2" xfId="35163"/>
    <cellStyle name="常规 7 4 4 2 3 4 2 2" xfId="35164"/>
    <cellStyle name="常规 7 4 4 2 3 4 2 3" xfId="35165"/>
    <cellStyle name="常规 7 4 4 2 3 4 3" xfId="35166"/>
    <cellStyle name="常规 7 4 4 2 3 5" xfId="35167"/>
    <cellStyle name="常规 7 4 4 2 3 5 2" xfId="35168"/>
    <cellStyle name="常规 7 4 4 2 3 6" xfId="35169"/>
    <cellStyle name="常规 7 4 4 2 4" xfId="35170"/>
    <cellStyle name="常规 7 4 4 2 4 2" xfId="35171"/>
    <cellStyle name="常规 7 4 4 2 4 2 2" xfId="35172"/>
    <cellStyle name="常规 7 4 4 2 4 3" xfId="35173"/>
    <cellStyle name="常规 7 4 4 2 5" xfId="35174"/>
    <cellStyle name="常规 7 4 4 2 5 2" xfId="35175"/>
    <cellStyle name="常规 7 4 4 2 5 2 2" xfId="35176"/>
    <cellStyle name="常规 7 4 4 2 5 3" xfId="35177"/>
    <cellStyle name="常规 7 4 4 2 6" xfId="35178"/>
    <cellStyle name="常规 7 4 4 2 6 2" xfId="35179"/>
    <cellStyle name="常规 7 4 4 2 6 2 2" xfId="35180"/>
    <cellStyle name="常规 7 4 4 2 6 3" xfId="35181"/>
    <cellStyle name="常规 7 4 4 2 7" xfId="35182"/>
    <cellStyle name="常规 7 4 4 2 7 2" xfId="35183"/>
    <cellStyle name="常规 7 4 4 2 7 2 2" xfId="35184"/>
    <cellStyle name="常规 7 4 4 2 7 2 3" xfId="35185"/>
    <cellStyle name="常规 7 4 4 2 7 3" xfId="35186"/>
    <cellStyle name="常规 7 4 4 2 8" xfId="35187"/>
    <cellStyle name="常规 7 4 4 2 8 2" xfId="35188"/>
    <cellStyle name="常规 7 4 4 2 8 2 2" xfId="35189"/>
    <cellStyle name="常规 7 4 4 2 8 2 3" xfId="35190"/>
    <cellStyle name="常规 7 4 4 2 8 3" xfId="35191"/>
    <cellStyle name="常规 7 4 4 2 9" xfId="35192"/>
    <cellStyle name="常规 7 4 4 2 9 2" xfId="35193"/>
    <cellStyle name="常规 7 4 4 3" xfId="35194"/>
    <cellStyle name="常规 7 4 4 3 2" xfId="35195"/>
    <cellStyle name="常规 7 4 4 3 2 2" xfId="35196"/>
    <cellStyle name="常规 7 4 4 3 2 2 2" xfId="35197"/>
    <cellStyle name="常规 7 4 4 3 2 3" xfId="35198"/>
    <cellStyle name="常规 7 4 4 3 3" xfId="35199"/>
    <cellStyle name="常规 7 4 4 3 3 2" xfId="35200"/>
    <cellStyle name="常规 7 4 4 3 3 2 2" xfId="35201"/>
    <cellStyle name="常规 7 4 4 3 3 3" xfId="35202"/>
    <cellStyle name="常规 7 4 4 3 4" xfId="35203"/>
    <cellStyle name="常规 7 4 4 3 4 2" xfId="35204"/>
    <cellStyle name="常规 7 4 4 3 4 2 2" xfId="35205"/>
    <cellStyle name="常规 7 4 4 3 4 2 3" xfId="35206"/>
    <cellStyle name="常规 7 4 4 3 4 3" xfId="35207"/>
    <cellStyle name="常规 7 4 4 3 5" xfId="35208"/>
    <cellStyle name="常规 7 4 4 3 5 2" xfId="35209"/>
    <cellStyle name="常规 7 4 4 3 5 2 2" xfId="35210"/>
    <cellStyle name="常规 7 4 4 3 5 2 3" xfId="35211"/>
    <cellStyle name="常规 7 4 4 3 5 3" xfId="35212"/>
    <cellStyle name="常规 7 4 4 3 6" xfId="35213"/>
    <cellStyle name="常规 7 4 4 3 6 2" xfId="35214"/>
    <cellStyle name="常规 7 4 4 4" xfId="35215"/>
    <cellStyle name="解释性文本 2 2 2 8" xfId="35216"/>
    <cellStyle name="常规 7 4 4 4 2" xfId="35217"/>
    <cellStyle name="解释性文本 2 2 2 8 2" xfId="35218"/>
    <cellStyle name="常规 7 4 4 4 2 2" xfId="35219"/>
    <cellStyle name="解释性文本 2 2 2 8 2 2" xfId="35220"/>
    <cellStyle name="常规 7 4 4 4 2 2 2" xfId="35221"/>
    <cellStyle name="解释性文本 2 2 2 8 3" xfId="35222"/>
    <cellStyle name="常规 7 4 4 4 2 3" xfId="35223"/>
    <cellStyle name="解释性文本 2 2 2 9" xfId="35224"/>
    <cellStyle name="常规 7 4 4 4 3" xfId="35225"/>
    <cellStyle name="解释性文本 2 2 2 9 2" xfId="35226"/>
    <cellStyle name="常规 7 4 4 4 3 2" xfId="35227"/>
    <cellStyle name="常规 7 4 4 4 3 2 2" xfId="35228"/>
    <cellStyle name="常规 7 4 4 4 3 3" xfId="35229"/>
    <cellStyle name="常规 7 4 4 4 4" xfId="35230"/>
    <cellStyle name="常规 7 4 4 4 4 2" xfId="35231"/>
    <cellStyle name="常规 7 4 4 4 4 2 2" xfId="35232"/>
    <cellStyle name="常规 7 4 4 4 4 2 3" xfId="35233"/>
    <cellStyle name="常规 7 4 4 4 4 3" xfId="35234"/>
    <cellStyle name="常规 7 4 4 4 5" xfId="35235"/>
    <cellStyle name="常规 7 4 4 4 5 2" xfId="35236"/>
    <cellStyle name="常规 7 4 4 4 5 2 2" xfId="35237"/>
    <cellStyle name="常规 7 4 4 4 5 2 3" xfId="35238"/>
    <cellStyle name="常规 7 4 4 4 5 3" xfId="35239"/>
    <cellStyle name="常规 7 4 4 4 6" xfId="35240"/>
    <cellStyle name="常规 7 4 4 4 6 2" xfId="35241"/>
    <cellStyle name="常规 7 4 4 5" xfId="35242"/>
    <cellStyle name="常规 7 4 4 5 2" xfId="35243"/>
    <cellStyle name="常规 7 4 4 5 2 2" xfId="35244"/>
    <cellStyle name="常规 7 4 4 5 3" xfId="35245"/>
    <cellStyle name="常规 7 4 4 6" xfId="35246"/>
    <cellStyle name="常规 7 4 4 6 2" xfId="35247"/>
    <cellStyle name="常规 7 4 4 6 2 2" xfId="35248"/>
    <cellStyle name="常规 7 4 4 6 3" xfId="35249"/>
    <cellStyle name="常规 7 4 4 7" xfId="35250"/>
    <cellStyle name="常规 7 4 4 7 2" xfId="35251"/>
    <cellStyle name="常规 7 4 4 7 2 2" xfId="35252"/>
    <cellStyle name="常规 7 4 4 8" xfId="35253"/>
    <cellStyle name="常规 7 4 4 8 2" xfId="35254"/>
    <cellStyle name="常规 7 4 4 8 2 2" xfId="35255"/>
    <cellStyle name="常规 7 4 4 8 2 3" xfId="35256"/>
    <cellStyle name="常规 7 4 4 8 3" xfId="35257"/>
    <cellStyle name="常规 7 4 4 9" xfId="35258"/>
    <cellStyle name="常规 7 4 4 9 2" xfId="35259"/>
    <cellStyle name="常规 7 4 4 9 2 2" xfId="35260"/>
    <cellStyle name="常规 7 4 4 9 3" xfId="35261"/>
    <cellStyle name="常规 7 4 5" xfId="35262"/>
    <cellStyle name="常规 7 4 5 2" xfId="35263"/>
    <cellStyle name="常规 7 4 5 2 2" xfId="35264"/>
    <cellStyle name="常规 7 4 5 2 2 2" xfId="35265"/>
    <cellStyle name="常规 7 4 5 2 2 2 2" xfId="35266"/>
    <cellStyle name="常规 7 4 5 2 2 3" xfId="35267"/>
    <cellStyle name="常规 7 4 5 2 3" xfId="35268"/>
    <cellStyle name="常规 7 4 5 2 3 2" xfId="35269"/>
    <cellStyle name="常规 7 4 5 2 3 2 2" xfId="35270"/>
    <cellStyle name="常规 7 4 5 2 3 3" xfId="35271"/>
    <cellStyle name="常规 7 4 5 2 4" xfId="35272"/>
    <cellStyle name="常规 7 4 5 2 4 2" xfId="35273"/>
    <cellStyle name="常规 7 4 5 2 4 3" xfId="35274"/>
    <cellStyle name="常规 7 4 5 2 5" xfId="35275"/>
    <cellStyle name="常规 7 4 5 2 5 2" xfId="35276"/>
    <cellStyle name="常规 7 4 5 2 6" xfId="35277"/>
    <cellStyle name="常规 7 4 5 3" xfId="35278"/>
    <cellStyle name="常规 7 4 5 3 2" xfId="35279"/>
    <cellStyle name="常规 7 4 5 3 2 2" xfId="35280"/>
    <cellStyle name="常规 7 4 5 3 2 2 2" xfId="35281"/>
    <cellStyle name="常规 7 4 5 3 2 3" xfId="35282"/>
    <cellStyle name="常规 7 4 5 3 3" xfId="35283"/>
    <cellStyle name="常规 7 4 5 3 3 2" xfId="35284"/>
    <cellStyle name="常规 7 4 5 3 3 2 2" xfId="35285"/>
    <cellStyle name="常规 7 4 5 3 3 3" xfId="35286"/>
    <cellStyle name="常规 7 4 5 3 4" xfId="35287"/>
    <cellStyle name="常规 7 4 5 3 4 2" xfId="35288"/>
    <cellStyle name="常规 7 4 5 3 5" xfId="35289"/>
    <cellStyle name="常规 7 4 5 4" xfId="35290"/>
    <cellStyle name="常规 7 4 5 4 2" xfId="35291"/>
    <cellStyle name="常规 7 4 5 4 2 2" xfId="35292"/>
    <cellStyle name="常规 7 4 5 4 3" xfId="35293"/>
    <cellStyle name="常规 7 4 5 5" xfId="35294"/>
    <cellStyle name="常规 7 4 5 5 2" xfId="35295"/>
    <cellStyle name="常规 7 4 5 5 2 2" xfId="35296"/>
    <cellStyle name="常规 7 4 5 5 3" xfId="35297"/>
    <cellStyle name="常规 7 4 5 6" xfId="35298"/>
    <cellStyle name="常规 7 4 5 6 2" xfId="35299"/>
    <cellStyle name="常规 7 4 5 6 2 2" xfId="35300"/>
    <cellStyle name="常规 7 4 5 6 3" xfId="35301"/>
    <cellStyle name="常规 7 4 5 7" xfId="35302"/>
    <cellStyle name="好 2 4 11" xfId="35303"/>
    <cellStyle name="常规 7 4 5 7 2" xfId="35304"/>
    <cellStyle name="常规 7 4 5 8" xfId="35305"/>
    <cellStyle name="常规 7 4 6" xfId="35306"/>
    <cellStyle name="常规 7 4 6 2" xfId="35307"/>
    <cellStyle name="常规 7 4 6 2 2" xfId="35308"/>
    <cellStyle name="常规 7 4 6 2 2 2" xfId="35309"/>
    <cellStyle name="常规 7 4 6 2 3" xfId="35310"/>
    <cellStyle name="常规 7 4 6 3" xfId="35311"/>
    <cellStyle name="常规 7 4 6 3 2" xfId="35312"/>
    <cellStyle name="常规 7 4 6 3 2 2" xfId="35313"/>
    <cellStyle name="常规 7 4 6 3 3" xfId="35314"/>
    <cellStyle name="常规 7 4 6 4" xfId="35315"/>
    <cellStyle name="常规 7 4 6 4 2" xfId="35316"/>
    <cellStyle name="常规 7 4 6 4 2 2" xfId="35317"/>
    <cellStyle name="常规 7 4 6 4 3" xfId="35318"/>
    <cellStyle name="常规 7 4 6 5" xfId="35319"/>
    <cellStyle name="常规 7 4 6 5 2" xfId="35320"/>
    <cellStyle name="常规 7 4 6 6" xfId="35321"/>
    <cellStyle name="常规 7 4 7" xfId="35322"/>
    <cellStyle name="常规 7 4 7 2" xfId="35323"/>
    <cellStyle name="常规 7 4 7 2 2" xfId="35324"/>
    <cellStyle name="常规 7 4 7 2 2 2" xfId="35325"/>
    <cellStyle name="常规 7 4 7 2 3" xfId="35326"/>
    <cellStyle name="常规 7 4 7 3" xfId="35327"/>
    <cellStyle name="常规 7 4 7 3 2" xfId="35328"/>
    <cellStyle name="常规 7 4 7 3 2 2" xfId="35329"/>
    <cellStyle name="常规 7 4 7 3 3" xfId="35330"/>
    <cellStyle name="常规 7 4 7 4" xfId="35331"/>
    <cellStyle name="常规 7 4 7 4 2" xfId="35332"/>
    <cellStyle name="常规 7 4 7 4 2 2" xfId="35333"/>
    <cellStyle name="常规 7 4 7 4 3" xfId="35334"/>
    <cellStyle name="常规 7 4 7 5" xfId="35335"/>
    <cellStyle name="常规 7 4 7 5 2" xfId="35336"/>
    <cellStyle name="常规 7 4 7 6" xfId="35337"/>
    <cellStyle name="常规 7 4 8" xfId="35338"/>
    <cellStyle name="常规 7 4 8 2" xfId="35339"/>
    <cellStyle name="常规 7 4 8 2 2" xfId="35340"/>
    <cellStyle name="常规 7 4 9" xfId="35341"/>
    <cellStyle name="常规 7 4 9 2" xfId="35342"/>
    <cellStyle name="常规 7 4 9 2 2" xfId="35343"/>
    <cellStyle name="常规 7 4 9 3" xfId="35344"/>
    <cellStyle name="常规 7 5" xfId="35345"/>
    <cellStyle name="常规 7 5 10" xfId="35346"/>
    <cellStyle name="常规 7 5 10 2" xfId="35347"/>
    <cellStyle name="常规 7 5 10 2 2" xfId="35348"/>
    <cellStyle name="常规 7 5 10 2 3" xfId="35349"/>
    <cellStyle name="常规 7 5 10 3" xfId="35350"/>
    <cellStyle name="常规 7 5 11" xfId="35351"/>
    <cellStyle name="常规 7 5 11 2" xfId="35352"/>
    <cellStyle name="常规 7 5 11 2 2" xfId="35353"/>
    <cellStyle name="常规 7 5 11 2 3" xfId="35354"/>
    <cellStyle name="常规 7 5 11 3" xfId="35355"/>
    <cellStyle name="常规 7 5 12" xfId="35356"/>
    <cellStyle name="常规 7 5 12 2" xfId="35357"/>
    <cellStyle name="常规 7 5 13" xfId="35358"/>
    <cellStyle name="常规 7 5 2" xfId="35359"/>
    <cellStyle name="常规 7 5 2 10" xfId="35360"/>
    <cellStyle name="常规 7 5 2 2" xfId="35361"/>
    <cellStyle name="常规 7 5 2 2 2" xfId="35362"/>
    <cellStyle name="常规 7 5 2 2 2 2" xfId="35363"/>
    <cellStyle name="常规 7 5 2 2 2 2 2" xfId="35364"/>
    <cellStyle name="常规 7 5 2 2 2 3" xfId="35365"/>
    <cellStyle name="常规 7 5 2 2 3" xfId="35366"/>
    <cellStyle name="常规 7 5 2 2 3 2" xfId="35367"/>
    <cellStyle name="常规 7 5 2 2 3 2 2" xfId="35368"/>
    <cellStyle name="常规 7 5 2 2 3 3" xfId="35369"/>
    <cellStyle name="常规 7 5 2 2 4" xfId="35370"/>
    <cellStyle name="常规 7 5 2 2 4 2" xfId="35371"/>
    <cellStyle name="常规 7 5 2 2 4 2 2" xfId="35372"/>
    <cellStyle name="常规 7 5 2 2 4 2 3" xfId="35373"/>
    <cellStyle name="常规 7 5 2 2 4 3" xfId="35374"/>
    <cellStyle name="常规 7 5 2 2 5" xfId="35375"/>
    <cellStyle name="常规 7 5 2 2 5 2" xfId="35376"/>
    <cellStyle name="常规 7 5 2 2 5 2 2" xfId="35377"/>
    <cellStyle name="常规 7 5 2 2 5 2 3" xfId="35378"/>
    <cellStyle name="常规 7 5 2 2 5 3" xfId="35379"/>
    <cellStyle name="常规 7 5 2 2 6" xfId="35380"/>
    <cellStyle name="常规 7 5 2 2 6 2" xfId="35381"/>
    <cellStyle name="常规 7 5 2 2 7" xfId="35382"/>
    <cellStyle name="常规 7 5 2 3" xfId="35383"/>
    <cellStyle name="常规 7 5 2 3 2" xfId="35384"/>
    <cellStyle name="常规 7 5 2 3 2 2" xfId="35385"/>
    <cellStyle name="常规 7 5 2 3 2 2 2" xfId="35386"/>
    <cellStyle name="常规 7 5 2 3 2 3" xfId="35387"/>
    <cellStyle name="常规 7 5 2 3 3" xfId="35388"/>
    <cellStyle name="常规 7 5 2 3 3 2" xfId="35389"/>
    <cellStyle name="常规 7 5 2 3 3 2 2" xfId="35390"/>
    <cellStyle name="常规 7 5 2 3 3 2 3" xfId="35391"/>
    <cellStyle name="常规 7 5 2 3 3 3" xfId="35392"/>
    <cellStyle name="常规 7 5 2 3 4" xfId="35393"/>
    <cellStyle name="常规 7 5 2 3 4 2" xfId="35394"/>
    <cellStyle name="常规 7 5 2 3 4 2 2" xfId="35395"/>
    <cellStyle name="常规 7 5 2 3 4 2 3" xfId="35396"/>
    <cellStyle name="常规 7 5 2 3 4 3" xfId="35397"/>
    <cellStyle name="常规 7 5 2 3 5" xfId="35398"/>
    <cellStyle name="常规 7 5 2 3 5 2" xfId="35399"/>
    <cellStyle name="常规 7 5 2 3 6" xfId="35400"/>
    <cellStyle name="常规 7 5 2 4" xfId="35401"/>
    <cellStyle name="常规 7 5 2 4 2" xfId="35402"/>
    <cellStyle name="常规 7 5 2 4 2 2" xfId="35403"/>
    <cellStyle name="常规 7 5 2 4 3" xfId="35404"/>
    <cellStyle name="常规 7 5 2 5" xfId="35405"/>
    <cellStyle name="常规 7 5 2 5 2 2" xfId="35406"/>
    <cellStyle name="常规 7 5 2 5 3" xfId="35407"/>
    <cellStyle name="常规 7 5 2 6" xfId="35408"/>
    <cellStyle name="常规 7 5 2 6 2 2" xfId="35409"/>
    <cellStyle name="常规 7 5 2 6 3" xfId="35410"/>
    <cellStyle name="常规 7 5 2 7" xfId="35411"/>
    <cellStyle name="常规 7 5 2 7 2" xfId="35412"/>
    <cellStyle name="常规 7 5 2 7 2 2" xfId="35413"/>
    <cellStyle name="常规 7 5 2 7 2 3" xfId="35414"/>
    <cellStyle name="常规 7 5 2 8" xfId="35415"/>
    <cellStyle name="常规 7 5 2 8 2" xfId="35416"/>
    <cellStyle name="常规 7 5 2 8 2 2" xfId="35417"/>
    <cellStyle name="常规 7 5 2 8 2 3" xfId="35418"/>
    <cellStyle name="常规 7 5 2 8 3" xfId="35419"/>
    <cellStyle name="常规 7 5 2 9" xfId="35420"/>
    <cellStyle name="常规 7 5 2 9 2" xfId="35421"/>
    <cellStyle name="常规 7 5 3" xfId="35422"/>
    <cellStyle name="常规 8 2 2 4" xfId="35423"/>
    <cellStyle name="常规 7 5 3 10" xfId="35424"/>
    <cellStyle name="常规 8 2 2 4 2" xfId="35425"/>
    <cellStyle name="常规 7 5 3 10 2" xfId="35426"/>
    <cellStyle name="常规 8 2 2 4 2 2" xfId="35427"/>
    <cellStyle name="常规 7 5 3 10 2 2" xfId="35428"/>
    <cellStyle name="常规 8 2 2 4 3" xfId="35429"/>
    <cellStyle name="常规 7 5 3 10 3" xfId="35430"/>
    <cellStyle name="常规 8 2 2 5" xfId="35431"/>
    <cellStyle name="常规 7 5 3 11" xfId="35432"/>
    <cellStyle name="常规 8 2 2 6" xfId="35433"/>
    <cellStyle name="常规 7 5 3 12" xfId="35434"/>
    <cellStyle name="常规 7 5 3 2" xfId="35435"/>
    <cellStyle name="常规 7 5 3 2 2" xfId="35436"/>
    <cellStyle name="常规 7 5 3 2 2 2" xfId="35437"/>
    <cellStyle name="常规 7 5 3 2 2 2 2" xfId="35438"/>
    <cellStyle name="常规 7 5 3 2 2 3" xfId="35439"/>
    <cellStyle name="常规 7 5 3 2 3" xfId="35440"/>
    <cellStyle name="常规 7 5 3 2 3 2" xfId="35441"/>
    <cellStyle name="常规 7 5 3 2 3 2 2" xfId="35442"/>
    <cellStyle name="常规 7 5 3 2 3 3" xfId="35443"/>
    <cellStyle name="常规 7 5 3 2 4" xfId="35444"/>
    <cellStyle name="常规 7 5 3 2 4 2 2" xfId="35445"/>
    <cellStyle name="常规 7 5 3 2 5" xfId="35446"/>
    <cellStyle name="常规 7 5 3 2 5 2 2" xfId="35447"/>
    <cellStyle name="常规 7 5 3 2 5 3" xfId="35448"/>
    <cellStyle name="常规 7 5 3 2 6" xfId="35449"/>
    <cellStyle name="常规 7 5 3 2 6 2 2" xfId="35450"/>
    <cellStyle name="常规 7 5 3 2 6 3" xfId="35451"/>
    <cellStyle name="常规 7 5 3 2 7" xfId="35452"/>
    <cellStyle name="常规 7 5 3 2 7 2" xfId="35453"/>
    <cellStyle name="常规 7 5 3 2 8" xfId="35454"/>
    <cellStyle name="常规 7 5 3 3" xfId="35455"/>
    <cellStyle name="常规 7 5 3 3 2" xfId="35456"/>
    <cellStyle name="常规 7 5 3 3 2 2" xfId="35457"/>
    <cellStyle name="常规 7 5 3 3 2 2 2" xfId="35458"/>
    <cellStyle name="常规 7 5 3 3 2 3" xfId="35459"/>
    <cellStyle name="常规 7 5 3 3 3" xfId="35460"/>
    <cellStyle name="常规 7 5 3 3 3 2" xfId="35461"/>
    <cellStyle name="常规 7 5 3 3 3 2 2" xfId="35462"/>
    <cellStyle name="常规 7 5 3 3 3 3" xfId="35463"/>
    <cellStyle name="常规 7 5 3 3 4" xfId="35464"/>
    <cellStyle name="常规 7 5 3 3 4 2" xfId="35465"/>
    <cellStyle name="常规 7 5 3 3 4 2 2" xfId="35466"/>
    <cellStyle name="常规 7 5 3 3 4 3" xfId="35467"/>
    <cellStyle name="常规 7 5 3 3 5" xfId="35468"/>
    <cellStyle name="常规 7 5 3 3 5 2" xfId="35469"/>
    <cellStyle name="常规 7 5 3 3 6" xfId="35470"/>
    <cellStyle name="常规 7 5 3 4" xfId="35471"/>
    <cellStyle name="常规 7 5 3 4 2" xfId="35472"/>
    <cellStyle name="常规 7 5 3 4 2 2" xfId="35473"/>
    <cellStyle name="常规 7 5 3 4 2 2 2" xfId="35474"/>
    <cellStyle name="常规 7 5 3 4 2 3" xfId="35475"/>
    <cellStyle name="常规 7 5 3 4 3" xfId="35476"/>
    <cellStyle name="常规 7 5 3 4 3 2" xfId="35477"/>
    <cellStyle name="常规 7 5 3 4 3 2 2" xfId="35478"/>
    <cellStyle name="常规 7 5 3 4 3 3" xfId="35479"/>
    <cellStyle name="常规 7 5 3 4 4" xfId="35480"/>
    <cellStyle name="常规 7 5 3 4 4 2" xfId="35481"/>
    <cellStyle name="常规 7 5 3 4 4 2 2" xfId="35482"/>
    <cellStyle name="常规 7 5 3 4 4 3" xfId="35483"/>
    <cellStyle name="常规 7 5 3 4 5" xfId="35484"/>
    <cellStyle name="常规 7 5 3 4 5 2" xfId="35485"/>
    <cellStyle name="常规 7 5 3 4 6" xfId="35486"/>
    <cellStyle name="常规 7 5 3 5" xfId="35487"/>
    <cellStyle name="常规 7 5 3 5 2" xfId="35488"/>
    <cellStyle name="常规 7 5 3 5 2 2" xfId="35489"/>
    <cellStyle name="常规 7 5 3 5 3" xfId="35490"/>
    <cellStyle name="常规 7 5 3 6" xfId="35491"/>
    <cellStyle name="常规 7 5 3 6 2" xfId="35492"/>
    <cellStyle name="常规 7 5 3 6 2 2" xfId="35493"/>
    <cellStyle name="常规 7 5 3 6 3" xfId="35494"/>
    <cellStyle name="常规 7 5 3 7" xfId="35495"/>
    <cellStyle name="常规 7 5 3 7 2" xfId="35496"/>
    <cellStyle name="常规 7 5 3 7 2 2" xfId="35497"/>
    <cellStyle name="常规 7 5 3 8" xfId="35498"/>
    <cellStyle name="常规 7 5 3 8 2" xfId="35499"/>
    <cellStyle name="常规 7 5 3 8 2 2" xfId="35500"/>
    <cellStyle name="常规 7 5 3 8 3" xfId="35501"/>
    <cellStyle name="常规 7 5 3 9" xfId="35502"/>
    <cellStyle name="常规 7 5 3 9 2" xfId="35503"/>
    <cellStyle name="常规 7 5 3 9 2 2" xfId="35504"/>
    <cellStyle name="常规 7 5 3 9 3" xfId="35505"/>
    <cellStyle name="常规 7 5 4" xfId="35506"/>
    <cellStyle name="常规 7 5 4 2" xfId="35507"/>
    <cellStyle name="常规 7 5 4 2 2" xfId="35508"/>
    <cellStyle name="常规 7 5 4 2 2 2" xfId="35509"/>
    <cellStyle name="常规 7 5 4 2 3" xfId="35510"/>
    <cellStyle name="常规 7 5 4 3" xfId="35511"/>
    <cellStyle name="常规 7 5 4 3 2" xfId="35512"/>
    <cellStyle name="常规 7 5 4 3 2 2" xfId="35513"/>
    <cellStyle name="常规 7 5 4 3 3" xfId="35514"/>
    <cellStyle name="常规 7 5 4 4" xfId="35515"/>
    <cellStyle name="常规 7 5 4 4 2" xfId="35516"/>
    <cellStyle name="常规 7 5 4 4 2 2" xfId="35517"/>
    <cellStyle name="常规 7 5 4 4 3" xfId="35518"/>
    <cellStyle name="常规 7 5 4 5" xfId="35519"/>
    <cellStyle name="常规 7 5 4 5 2" xfId="35520"/>
    <cellStyle name="常规 7 5 4 5 2 2" xfId="35521"/>
    <cellStyle name="常规 7 5 4 5 3" xfId="35522"/>
    <cellStyle name="常规 7 5 4 6" xfId="35523"/>
    <cellStyle name="常规 7 5 4 6 2" xfId="35524"/>
    <cellStyle name="常规 7 5 4 6 2 2" xfId="35525"/>
    <cellStyle name="常规 7 5 4 6 3" xfId="35526"/>
    <cellStyle name="常规 7 5 4 7" xfId="35527"/>
    <cellStyle name="常规 7 5 4 7 2" xfId="35528"/>
    <cellStyle name="常规 7 5 4 8" xfId="35529"/>
    <cellStyle name="常规 7 5 5" xfId="35530"/>
    <cellStyle name="常规 7 5 5 2" xfId="35531"/>
    <cellStyle name="常规 7 5 5 2 2" xfId="35532"/>
    <cellStyle name="常规 7 5 5 2 2 2" xfId="35533"/>
    <cellStyle name="常规 7 5 5 2 3" xfId="35534"/>
    <cellStyle name="常规 7 5 5 3" xfId="35535"/>
    <cellStyle name="常规 7 5 5 3 2" xfId="35536"/>
    <cellStyle name="常规 7 5 5 3 2 2" xfId="35537"/>
    <cellStyle name="常规 7 5 5 3 3" xfId="35538"/>
    <cellStyle name="常规 7 5 5 4" xfId="35539"/>
    <cellStyle name="常规 7 5 5 4 2" xfId="35540"/>
    <cellStyle name="常规 7 5 5 4 2 2" xfId="35541"/>
    <cellStyle name="常规 7 5 5 4 3" xfId="35542"/>
    <cellStyle name="常规 7 5 5 5" xfId="35543"/>
    <cellStyle name="常规 7 5 5 5 2" xfId="35544"/>
    <cellStyle name="常规 7 5 5 5 2 2" xfId="35545"/>
    <cellStyle name="常规 7 5 5 5 3" xfId="35546"/>
    <cellStyle name="常规 7 5 5 6" xfId="35547"/>
    <cellStyle name="常规 7 5 5 6 2" xfId="35548"/>
    <cellStyle name="常规 7 5 5 6 2 2" xfId="35549"/>
    <cellStyle name="常规 7 5 5 6 3" xfId="35550"/>
    <cellStyle name="常规 7 5 5 7" xfId="35551"/>
    <cellStyle name="常规 7 5 5 7 2" xfId="35552"/>
    <cellStyle name="常规 7 5 5 8" xfId="35553"/>
    <cellStyle name="常规 7 5 6" xfId="35554"/>
    <cellStyle name="常规 7 5 6 2" xfId="35555"/>
    <cellStyle name="常规 7 5 6 2 2" xfId="35556"/>
    <cellStyle name="常规 7 5 6 2 2 2" xfId="35557"/>
    <cellStyle name="常规 7 5 6 2 3" xfId="35558"/>
    <cellStyle name="常规 7 5 6 3" xfId="35559"/>
    <cellStyle name="常规 7 5 6 3 2" xfId="35560"/>
    <cellStyle name="常规 7 5 6 3 2 2" xfId="35561"/>
    <cellStyle name="常规 7 5 6 3 3" xfId="35562"/>
    <cellStyle name="常规 7 5 6 4" xfId="35563"/>
    <cellStyle name="常规 7 5 6 4 2" xfId="35564"/>
    <cellStyle name="常规 7 5 6 4 2 2" xfId="35565"/>
    <cellStyle name="常规 7 5 6 4 3" xfId="35566"/>
    <cellStyle name="常规 7 5 6 5" xfId="35567"/>
    <cellStyle name="常规 7 5 6 5 2" xfId="35568"/>
    <cellStyle name="常规 7 5 6 6" xfId="35569"/>
    <cellStyle name="常规 7 5 7" xfId="35570"/>
    <cellStyle name="常规 7 5 7 2" xfId="35571"/>
    <cellStyle name="常规 7 5 7 2 2" xfId="35572"/>
    <cellStyle name="常规 7 5 7 3" xfId="35573"/>
    <cellStyle name="常规 7 5 8" xfId="35574"/>
    <cellStyle name="常规 7 5 8 2" xfId="35575"/>
    <cellStyle name="常规 7 5 8 2 2" xfId="35576"/>
    <cellStyle name="常规 7 5 8 3" xfId="35577"/>
    <cellStyle name="常规 7 5 9" xfId="35578"/>
    <cellStyle name="常规 7 5 9 2" xfId="35579"/>
    <cellStyle name="常规 7 5 9 2 2" xfId="35580"/>
    <cellStyle name="常规 7 5 9 3" xfId="35581"/>
    <cellStyle name="常规 7 6" xfId="35582"/>
    <cellStyle name="常规 7 6 10" xfId="35583"/>
    <cellStyle name="常规 7 6 10 2" xfId="35584"/>
    <cellStyle name="常规 7 6 11" xfId="35585"/>
    <cellStyle name="常规 7 6 2" xfId="35586"/>
    <cellStyle name="常规 7 6 2 10" xfId="35587"/>
    <cellStyle name="常规 7 6 2 2" xfId="35588"/>
    <cellStyle name="常规 7 6 2 2 2" xfId="35589"/>
    <cellStyle name="常规 7 6 2 2 2 2" xfId="35590"/>
    <cellStyle name="常规 7 6 2 2 2 2 2" xfId="35591"/>
    <cellStyle name="常规 7 6 2 2 2 3" xfId="35592"/>
    <cellStyle name="常规 7 6 2 2 3" xfId="35593"/>
    <cellStyle name="常规 7 6 2 2 3 2" xfId="35594"/>
    <cellStyle name="常规 7 6 2 2 3 2 2" xfId="35595"/>
    <cellStyle name="常规 7 6 2 2 3 3" xfId="35596"/>
    <cellStyle name="常规 7 6 2 2 4" xfId="35597"/>
    <cellStyle name="强调文字颜色 4 2 2 4 4" xfId="35598"/>
    <cellStyle name="常规 7 6 2 2 4 2 2" xfId="35599"/>
    <cellStyle name="常规 7 6 2 2 4 3" xfId="35600"/>
    <cellStyle name="常规 7 6 2 2 5" xfId="35601"/>
    <cellStyle name="常规 7 6 2 2 5 2" xfId="35602"/>
    <cellStyle name="常规 7 6 2 2 5 2 2" xfId="35603"/>
    <cellStyle name="常规 7 6 2 2 5 3" xfId="35604"/>
    <cellStyle name="常规 7 6 2 2 6" xfId="35605"/>
    <cellStyle name="常规 7 6 2 2 6 2" xfId="35606"/>
    <cellStyle name="常规 7 6 2 2 7" xfId="35607"/>
    <cellStyle name="常规 7 6 2 3" xfId="35608"/>
    <cellStyle name="常规 7 6 2 3 2" xfId="35609"/>
    <cellStyle name="常规 7 6 2 3 2 2" xfId="35610"/>
    <cellStyle name="常规 7 6 2 3 2 2 2" xfId="35611"/>
    <cellStyle name="常规 7 6 2 3 2 3" xfId="35612"/>
    <cellStyle name="常规 7 6 2 3 3" xfId="35613"/>
    <cellStyle name="常规 7 6 2 3 3 2" xfId="35614"/>
    <cellStyle name="常规 7 6 2 3 3 2 2" xfId="35615"/>
    <cellStyle name="常规 7 6 2 3 3 2 3" xfId="35616"/>
    <cellStyle name="常规 7 6 2 3 3 3" xfId="35617"/>
    <cellStyle name="常规 7 6 2 3 4" xfId="35618"/>
    <cellStyle name="常规 7 6 2 3 4 2" xfId="35619"/>
    <cellStyle name="常规 7 6 2 3 4 2 2" xfId="35620"/>
    <cellStyle name="常规 7 6 2 3 4 2 3" xfId="35621"/>
    <cellStyle name="常规 7 6 2 3 4 3" xfId="35622"/>
    <cellStyle name="常规 7 6 2 3 5" xfId="35623"/>
    <cellStyle name="常规 7 6 2 3 5 2" xfId="35624"/>
    <cellStyle name="常规 7 6 2 3 6" xfId="35625"/>
    <cellStyle name="常规 7 6 2 4" xfId="35626"/>
    <cellStyle name="常规 7 6 2 4 2" xfId="35627"/>
    <cellStyle name="常规 7 6 2 4 2 2" xfId="35628"/>
    <cellStyle name="常规 7 6 2 4 3" xfId="35629"/>
    <cellStyle name="常规 7 6 2 5" xfId="35630"/>
    <cellStyle name="常规 7 6 2 5 2" xfId="35631"/>
    <cellStyle name="常规 7 6 2 5 2 2" xfId="35632"/>
    <cellStyle name="常规 7 6 2 5 3" xfId="35633"/>
    <cellStyle name="常规 7 6 2 6" xfId="35634"/>
    <cellStyle name="常规 7 6 2 6 2" xfId="35635"/>
    <cellStyle name="常规 7 6 2 6 2 2" xfId="35636"/>
    <cellStyle name="常规 7 6 2 6 3" xfId="35637"/>
    <cellStyle name="常规 7 6 2 7" xfId="35638"/>
    <cellStyle name="常规 7 6 2 7 2" xfId="35639"/>
    <cellStyle name="常规 7 6 2 7 2 2" xfId="35640"/>
    <cellStyle name="常规 7 6 2 7 2 3" xfId="35641"/>
    <cellStyle name="常规 7 6 2 8" xfId="35642"/>
    <cellStyle name="常规 7 6 2 8 2" xfId="35643"/>
    <cellStyle name="常规 7 6 2 8 2 2" xfId="35644"/>
    <cellStyle name="常规 7 6 2 8 2 3" xfId="35645"/>
    <cellStyle name="常规 7 6 2 8 3" xfId="35646"/>
    <cellStyle name="常规 7 6 2 9" xfId="35647"/>
    <cellStyle name="常规 7 6 2 9 2" xfId="35648"/>
    <cellStyle name="常规 7 6 3" xfId="35649"/>
    <cellStyle name="常规 7 6 3 2" xfId="35650"/>
    <cellStyle name="常规 7 6 3 2 2" xfId="35651"/>
    <cellStyle name="常规 7 6 3 2 2 2" xfId="35652"/>
    <cellStyle name="常规 7 6 3 2 3" xfId="35653"/>
    <cellStyle name="常规 7 6 3 3" xfId="35654"/>
    <cellStyle name="常规 7 6 3 3 2" xfId="35655"/>
    <cellStyle name="常规 7 6 3 3 2 2" xfId="35656"/>
    <cellStyle name="常规 7 6 3 3 3" xfId="35657"/>
    <cellStyle name="常规 7 6 3 4" xfId="35658"/>
    <cellStyle name="常规 7 6 3 4 2" xfId="35659"/>
    <cellStyle name="常规 7 6 3 4 2 2" xfId="35660"/>
    <cellStyle name="常规 7 6 3 4 2 3" xfId="35661"/>
    <cellStyle name="常规 7 6 3 4 3" xfId="35662"/>
    <cellStyle name="常规 7 6 3 5" xfId="35663"/>
    <cellStyle name="常规 7 6 3 5 2" xfId="35664"/>
    <cellStyle name="常规 7 6 3 5 2 2" xfId="35665"/>
    <cellStyle name="常规 7 6 3 5 2 3" xfId="35666"/>
    <cellStyle name="常规 7 6 3 5 3" xfId="35667"/>
    <cellStyle name="常规 7 6 3 6" xfId="35668"/>
    <cellStyle name="常规 7 6 3 6 2" xfId="35669"/>
    <cellStyle name="常规 7 6 3 7" xfId="35670"/>
    <cellStyle name="常规 7 6 4" xfId="35671"/>
    <cellStyle name="常规 7 6 4 2" xfId="35672"/>
    <cellStyle name="常规 7 6 4 2 2" xfId="35673"/>
    <cellStyle name="常规 7 6 4 2 2 2" xfId="35674"/>
    <cellStyle name="常规 7 6 4 2 3" xfId="35675"/>
    <cellStyle name="计算 2 4 2 2 2" xfId="35676"/>
    <cellStyle name="常规 7 6 4 3" xfId="35677"/>
    <cellStyle name="常规 7 6 4 3 2" xfId="35678"/>
    <cellStyle name="常规 7 6 4 3 2 2" xfId="35679"/>
    <cellStyle name="常规 7 6 4 3 3" xfId="35680"/>
    <cellStyle name="常规 7 6 4 4" xfId="35681"/>
    <cellStyle name="常规 7 6 4 4 2" xfId="35682"/>
    <cellStyle name="常规 7 6 4 4 2 2" xfId="35683"/>
    <cellStyle name="常规 7 6 4 4 2 3" xfId="35684"/>
    <cellStyle name="常规 7 6 4 4 3" xfId="35685"/>
    <cellStyle name="常规 7 6 4 5" xfId="35686"/>
    <cellStyle name="常规 7 6 4 5 2" xfId="35687"/>
    <cellStyle name="常规 7 6 4 5 2 2" xfId="35688"/>
    <cellStyle name="常规 7 6 4 5 2 3" xfId="35689"/>
    <cellStyle name="常规 7 6 4 5 3" xfId="35690"/>
    <cellStyle name="常规 7 6 4 6" xfId="35691"/>
    <cellStyle name="常规 7 6 4 6 2" xfId="35692"/>
    <cellStyle name="常规 7 6 4 7" xfId="35693"/>
    <cellStyle name="常规 7 6 5" xfId="35694"/>
    <cellStyle name="常规 7 6 5 2" xfId="35695"/>
    <cellStyle name="常规 7 6 5 2 2" xfId="35696"/>
    <cellStyle name="常规 7 6 5 3" xfId="35697"/>
    <cellStyle name="常规 7 6 6" xfId="35698"/>
    <cellStyle name="常规 7 6 6 2" xfId="35699"/>
    <cellStyle name="常规 7 6 6 2 2" xfId="35700"/>
    <cellStyle name="常规 7 6 6 3" xfId="35701"/>
    <cellStyle name="常规 7 6 7" xfId="35702"/>
    <cellStyle name="常规 7 6 7 2" xfId="35703"/>
    <cellStyle name="常规 7 6 7 2 2" xfId="35704"/>
    <cellStyle name="常规 7 6 7 3" xfId="35705"/>
    <cellStyle name="常规 7 6 8" xfId="35706"/>
    <cellStyle name="常规 7 6 8 2" xfId="35707"/>
    <cellStyle name="常规 7 6 8 2 2" xfId="35708"/>
    <cellStyle name="常规 7 6 8 2 3" xfId="35709"/>
    <cellStyle name="常规 7 6 8 3" xfId="35710"/>
    <cellStyle name="常规 7 6 9" xfId="35711"/>
    <cellStyle name="常规 7 6 9 2" xfId="35712"/>
    <cellStyle name="常规 7 6 9 2 2" xfId="35713"/>
    <cellStyle name="常规 7 6 9 2 3" xfId="35714"/>
    <cellStyle name="常规 9 3 2 2 3 2 2 2" xfId="35715"/>
    <cellStyle name="常规 7 6 9 3" xfId="35716"/>
    <cellStyle name="常规 7 7" xfId="35717"/>
    <cellStyle name="常规 7 7 2" xfId="35718"/>
    <cellStyle name="常规 7 7 2 2" xfId="35719"/>
    <cellStyle name="常规 7 7 2 2 2" xfId="35720"/>
    <cellStyle name="常规 7 7 2 2 2 2" xfId="35721"/>
    <cellStyle name="常规 7 7 2 2 2 2 2" xfId="35722"/>
    <cellStyle name="常规 7 7 2 2 2 3" xfId="35723"/>
    <cellStyle name="常规 7 7 2 2 3" xfId="35724"/>
    <cellStyle name="常规 7 7 2 2 3 2" xfId="35725"/>
    <cellStyle name="常规 7 7 2 2 3 3" xfId="35726"/>
    <cellStyle name="常规 7 7 2 2 4" xfId="35727"/>
    <cellStyle name="常规 7 7 2 2 4 2" xfId="35728"/>
    <cellStyle name="常规 7 7 2 2 4 2 2" xfId="35729"/>
    <cellStyle name="常规 7 7 2 2 4 3" xfId="35730"/>
    <cellStyle name="常规 7 7 2 2 5" xfId="35731"/>
    <cellStyle name="常规 7 7 2 2 5 2" xfId="35732"/>
    <cellStyle name="常规 7 7 2 2 6" xfId="35733"/>
    <cellStyle name="常规 7 7 2 3" xfId="35734"/>
    <cellStyle name="常规 7 7 2 3 2" xfId="35735"/>
    <cellStyle name="常规 7 7 2 3 2 2" xfId="35736"/>
    <cellStyle name="常规 7 7 2 3 2 2 2" xfId="35737"/>
    <cellStyle name="常规 7 7 2 3 2 3" xfId="35738"/>
    <cellStyle name="常规 7 7 2 3 3" xfId="35739"/>
    <cellStyle name="常规 7 7 2 3 3 2" xfId="35740"/>
    <cellStyle name="常规 7 7 2 3 3 2 2" xfId="35741"/>
    <cellStyle name="常规 7 7 2 3 3 3" xfId="35742"/>
    <cellStyle name="常规 7 7 2 3 4" xfId="35743"/>
    <cellStyle name="常规 7 7 2 3 4 2" xfId="35744"/>
    <cellStyle name="常规 7 7 2 3 5" xfId="35745"/>
    <cellStyle name="常规 7 7 2 4" xfId="35746"/>
    <cellStyle name="常规 7 7 2 4 2" xfId="35747"/>
    <cellStyle name="常规 7 7 2 4 2 2" xfId="35748"/>
    <cellStyle name="常规 7 7 2 4 3" xfId="35749"/>
    <cellStyle name="常规 7 7 2 5" xfId="35750"/>
    <cellStyle name="常规 7 7 2 5 2" xfId="35751"/>
    <cellStyle name="常规 7 7 2 5 2 2" xfId="35752"/>
    <cellStyle name="常规 7 7 2 5 3" xfId="35753"/>
    <cellStyle name="常规 7 7 2 6" xfId="35754"/>
    <cellStyle name="常规 7 7 2 6 2" xfId="35755"/>
    <cellStyle name="常规 7 7 2 6 2 2" xfId="35756"/>
    <cellStyle name="常规 7 7 2 6 3" xfId="35757"/>
    <cellStyle name="常规 7 7 2 7" xfId="35758"/>
    <cellStyle name="常规 7 7 2 7 2" xfId="35759"/>
    <cellStyle name="常规 7 7 2 8" xfId="35760"/>
    <cellStyle name="常规 7 7 3" xfId="35761"/>
    <cellStyle name="常规 7 7 3 2" xfId="35762"/>
    <cellStyle name="常规 7 7 3 2 2" xfId="35763"/>
    <cellStyle name="常规 7 7 3 2 2 2" xfId="35764"/>
    <cellStyle name="常规 7 7 3 2 3" xfId="35765"/>
    <cellStyle name="常规 7 7 3 3" xfId="35766"/>
    <cellStyle name="常规 7 7 3 3 2" xfId="35767"/>
    <cellStyle name="常规 7 7 3 3 2 2" xfId="35768"/>
    <cellStyle name="常规 7 7 3 3 3" xfId="35769"/>
    <cellStyle name="常规 7 7 3 4" xfId="35770"/>
    <cellStyle name="常规 7 7 3 4 2" xfId="35771"/>
    <cellStyle name="常规 7 7 3 4 2 2" xfId="35772"/>
    <cellStyle name="常规 7 7 3 4 3" xfId="35773"/>
    <cellStyle name="常规 7 7 3 5" xfId="35774"/>
    <cellStyle name="常规 7 7 3 5 2" xfId="35775"/>
    <cellStyle name="常规 7 7 3 6" xfId="35776"/>
    <cellStyle name="常规 7 7 4" xfId="35777"/>
    <cellStyle name="常规 7 7 4 2" xfId="35778"/>
    <cellStyle name="常规 7 7 4 2 2" xfId="35779"/>
    <cellStyle name="常规 7 7 4 2 2 2" xfId="35780"/>
    <cellStyle name="常规 7 7 4 2 3" xfId="35781"/>
    <cellStyle name="计算 2 4 3 2 2" xfId="35782"/>
    <cellStyle name="常规 7 7 4 3" xfId="35783"/>
    <cellStyle name="常规 7 7 4 3 2" xfId="35784"/>
    <cellStyle name="常规 7 7 4 3 2 2" xfId="35785"/>
    <cellStyle name="常规 7 7 4 3 3" xfId="35786"/>
    <cellStyle name="常规 7 7 4 4" xfId="35787"/>
    <cellStyle name="常规 7 7 4 4 2" xfId="35788"/>
    <cellStyle name="常规 7 7 4 4 2 2" xfId="35789"/>
    <cellStyle name="常规 7 7 4 4 3" xfId="35790"/>
    <cellStyle name="常规 7 7 4 5" xfId="35791"/>
    <cellStyle name="常规 7 7 4 5 2" xfId="35792"/>
    <cellStyle name="常规 7 7 4 6" xfId="35793"/>
    <cellStyle name="常规 7 7 5" xfId="35794"/>
    <cellStyle name="常规 7 7 5 2" xfId="35795"/>
    <cellStyle name="常规 7 7 5 2 2" xfId="35796"/>
    <cellStyle name="常规 7 7 5 3" xfId="35797"/>
    <cellStyle name="常规 7 7 6" xfId="35798"/>
    <cellStyle name="常规 7 7 6 2" xfId="35799"/>
    <cellStyle name="常规 7 7 6 2 2" xfId="35800"/>
    <cellStyle name="常规 7 7 6 3" xfId="35801"/>
    <cellStyle name="常规 7 7 7" xfId="35802"/>
    <cellStyle name="常规 7 7 7 2" xfId="35803"/>
    <cellStyle name="常规 7 7 7 2 2" xfId="35804"/>
    <cellStyle name="常规 7 7 7 3" xfId="35805"/>
    <cellStyle name="常规 7 7 8" xfId="35806"/>
    <cellStyle name="常规 7 7 8 2" xfId="35807"/>
    <cellStyle name="常规 7 7 9" xfId="35808"/>
    <cellStyle name="常规 7 8" xfId="35809"/>
    <cellStyle name="常规 7 8 10" xfId="35810"/>
    <cellStyle name="常规 7 8 10 2" xfId="35811"/>
    <cellStyle name="常规 7 8 11" xfId="35812"/>
    <cellStyle name="常规 7 8 2" xfId="35813"/>
    <cellStyle name="常规 7 8 2 10" xfId="35814"/>
    <cellStyle name="常规 7 8 2 2" xfId="35815"/>
    <cellStyle name="常规 7 8 2 2 2" xfId="35816"/>
    <cellStyle name="常规 7 8 2 2 2 2" xfId="35817"/>
    <cellStyle name="常规 7 8 2 2 2 2 2" xfId="35818"/>
    <cellStyle name="常规 7 8 2 2 2 3" xfId="35819"/>
    <cellStyle name="常规 7 8 2 2 3" xfId="35820"/>
    <cellStyle name="常规 7 8 2 2 3 2" xfId="35821"/>
    <cellStyle name="常规 7 8 2 2 3 2 2" xfId="35822"/>
    <cellStyle name="常规 7 8 2 2 3 3" xfId="35823"/>
    <cellStyle name="常规 7 8 2 2 4" xfId="35824"/>
    <cellStyle name="常规 7 8 2 2 4 2" xfId="35825"/>
    <cellStyle name="常规 7 8 2 2 4 2 2" xfId="35826"/>
    <cellStyle name="常规 7 8 2 2 4 2 3" xfId="35827"/>
    <cellStyle name="常规 7 8 2 2 4 3" xfId="35828"/>
    <cellStyle name="常规 7 8 2 2 5" xfId="35829"/>
    <cellStyle name="常规 7 8 2 2 5 2" xfId="35830"/>
    <cellStyle name="常规 7 8 2 2 5 2 2" xfId="35831"/>
    <cellStyle name="常规 7 8 2 2 5 2 3" xfId="35832"/>
    <cellStyle name="常规 7 8 2 2 5 3" xfId="35833"/>
    <cellStyle name="常规 7 8 2 2 6" xfId="35834"/>
    <cellStyle name="常规 7 8 2 2 6 2" xfId="35835"/>
    <cellStyle name="强调文字颜色 2 2 2 2 10 2" xfId="35836"/>
    <cellStyle name="常规 7 8 2 3" xfId="35837"/>
    <cellStyle name="常规 7 8 2 3 2" xfId="35838"/>
    <cellStyle name="常规 7 8 2 3 2 2" xfId="35839"/>
    <cellStyle name="常规 7 8 2 3 2 2 2" xfId="35840"/>
    <cellStyle name="常规 7 8 2 3 2 3" xfId="35841"/>
    <cellStyle name="常规 7 8 2 3 3" xfId="35842"/>
    <cellStyle name="常规 7 8 2 3 3 2" xfId="35843"/>
    <cellStyle name="常规 7 8 2 3 3 2 2" xfId="35844"/>
    <cellStyle name="常规 7 8 2 3 3 2 3" xfId="35845"/>
    <cellStyle name="常规 7 8 2 3 3 3" xfId="35846"/>
    <cellStyle name="常规 7 8 2 3 4" xfId="35847"/>
    <cellStyle name="常规 7 8 2 3 4 2" xfId="35848"/>
    <cellStyle name="常规 7 8 2 3 4 2 2" xfId="35849"/>
    <cellStyle name="常规 7 8 2 3 4 2 3" xfId="35850"/>
    <cellStyle name="常规 7 8 2 3 4 3" xfId="35851"/>
    <cellStyle name="常规 7 8 2 3 5" xfId="35852"/>
    <cellStyle name="常规 7 8 2 3 5 2" xfId="35853"/>
    <cellStyle name="常规 7 8 2 3 6" xfId="35854"/>
    <cellStyle name="常规 7 8 2 4" xfId="35855"/>
    <cellStyle name="常规 7 8 2 4 2" xfId="35856"/>
    <cellStyle name="常规 7 8 2 4 2 2" xfId="35857"/>
    <cellStyle name="常规 7 8 2 4 3" xfId="35858"/>
    <cellStyle name="常规 7 8 2 5" xfId="35859"/>
    <cellStyle name="常规 7 8 2 5 2" xfId="35860"/>
    <cellStyle name="常规 7 8 2 5 2 2" xfId="35861"/>
    <cellStyle name="常规 7 8 2 5 3" xfId="35862"/>
    <cellStyle name="常规 7 8 2 6" xfId="35863"/>
    <cellStyle name="常规 7 8 2 6 2" xfId="35864"/>
    <cellStyle name="常规 7 8 2 6 2 2" xfId="35865"/>
    <cellStyle name="常规 7 8 2 6 3" xfId="35866"/>
    <cellStyle name="常规 7 8 2 7" xfId="35867"/>
    <cellStyle name="常规 7 8 2 7 2" xfId="35868"/>
    <cellStyle name="常规 7 8 2 7 2 2" xfId="35869"/>
    <cellStyle name="常规 7 8 2 7 2 3" xfId="35870"/>
    <cellStyle name="常规 7 8 2 7 3" xfId="35871"/>
    <cellStyle name="常规 7 8 2 8" xfId="35872"/>
    <cellStyle name="常规 7 8 2 8 2" xfId="35873"/>
    <cellStyle name="常规 7 8 2 8 2 2" xfId="35874"/>
    <cellStyle name="常规 7 8 2 8 2 3" xfId="35875"/>
    <cellStyle name="常规 7 8 2 8 3" xfId="35876"/>
    <cellStyle name="常规 7 8 2 9" xfId="35877"/>
    <cellStyle name="常规 7 8 2 9 2" xfId="35878"/>
    <cellStyle name="常规 7 8 3 2" xfId="35879"/>
    <cellStyle name="常规 7 8 3 2 2" xfId="35880"/>
    <cellStyle name="常规 7 8 3 2 2 2" xfId="35881"/>
    <cellStyle name="常规 7 8 3 2 3" xfId="35882"/>
    <cellStyle name="常规 7 8 3 3" xfId="35883"/>
    <cellStyle name="常规 7 8 3 3 2" xfId="35884"/>
    <cellStyle name="常规 7 8 3 3 2 2" xfId="35885"/>
    <cellStyle name="常规 7 8 3 3 3" xfId="35886"/>
    <cellStyle name="常规 7 8 3 4" xfId="35887"/>
    <cellStyle name="常规 7 8 3 4 2" xfId="35888"/>
    <cellStyle name="常规 7 8 3 4 2 2" xfId="35889"/>
    <cellStyle name="常规 7 8 3 4 2 3" xfId="35890"/>
    <cellStyle name="常规 7 8 3 4 3" xfId="35891"/>
    <cellStyle name="常规 7 8 3 5" xfId="35892"/>
    <cellStyle name="常规 7 8 3 5 2" xfId="35893"/>
    <cellStyle name="常规 7 8 3 5 2 2" xfId="35894"/>
    <cellStyle name="常规 7 8 3 5 2 3" xfId="35895"/>
    <cellStyle name="常规 7 8 3 5 3" xfId="35896"/>
    <cellStyle name="常规 7 8 3 6" xfId="35897"/>
    <cellStyle name="常规 7 8 3 6 2" xfId="35898"/>
    <cellStyle name="常规 7 8 3 7" xfId="35899"/>
    <cellStyle name="常规 7 8 4" xfId="35900"/>
    <cellStyle name="常规 7 8 4 2" xfId="35901"/>
    <cellStyle name="常规 7 8 4 2 2" xfId="35902"/>
    <cellStyle name="常规 7 8 4 2 2 2" xfId="35903"/>
    <cellStyle name="常规 7 8 4 2 3" xfId="35904"/>
    <cellStyle name="计算 2 4 4 2 2" xfId="35905"/>
    <cellStyle name="常规 7 8 4 3" xfId="35906"/>
    <cellStyle name="常规 7 8 4 3 2" xfId="35907"/>
    <cellStyle name="常规 7 8 4 3 2 2" xfId="35908"/>
    <cellStyle name="常规 7 8 4 3 3" xfId="35909"/>
    <cellStyle name="常规 7 8 4 4" xfId="35910"/>
    <cellStyle name="常规 7 8 4 4 2" xfId="35911"/>
    <cellStyle name="常规 7 8 4 4 2 2" xfId="35912"/>
    <cellStyle name="常规 7 8 4 4 2 3" xfId="35913"/>
    <cellStyle name="常规 7 8 4 4 3" xfId="35914"/>
    <cellStyle name="常规 7 8 4 5" xfId="35915"/>
    <cellStyle name="常规 7 8 4 5 2" xfId="35916"/>
    <cellStyle name="常规 7 8 4 5 2 2" xfId="35917"/>
    <cellStyle name="常规 7 8 4 5 2 3" xfId="35918"/>
    <cellStyle name="常规 7 8 4 5 3" xfId="35919"/>
    <cellStyle name="常规 7 8 4 6" xfId="35920"/>
    <cellStyle name="常规 7 8 4 6 2" xfId="35921"/>
    <cellStyle name="常规 7 8 4 7" xfId="35922"/>
    <cellStyle name="常规 7 8 5" xfId="35923"/>
    <cellStyle name="常规 7 8 5 2" xfId="35924"/>
    <cellStyle name="常规 7 8 5 2 2" xfId="35925"/>
    <cellStyle name="常规 7 8 5 3" xfId="35926"/>
    <cellStyle name="常规 7 8 6" xfId="35927"/>
    <cellStyle name="常规 7 8 6 2" xfId="35928"/>
    <cellStyle name="常规 7 8 6 2 2" xfId="35929"/>
    <cellStyle name="常规 7 8 6 3" xfId="35930"/>
    <cellStyle name="常规 7 8 7" xfId="35931"/>
    <cellStyle name="常规 7 8 7 2" xfId="35932"/>
    <cellStyle name="常规 7 8 7 2 2" xfId="35933"/>
    <cellStyle name="常规 7 8 7 3" xfId="35934"/>
    <cellStyle name="常规 7 8 8" xfId="35935"/>
    <cellStyle name="常规 7 8 8 2" xfId="35936"/>
    <cellStyle name="常规 7 8 8 2 2" xfId="35937"/>
    <cellStyle name="常规 7 8 8 2 3" xfId="35938"/>
    <cellStyle name="常规 7 8 8 3" xfId="35939"/>
    <cellStyle name="常规 7 8 9" xfId="35940"/>
    <cellStyle name="常规 7 8 9 2" xfId="35941"/>
    <cellStyle name="常规 7 8 9 2 2" xfId="35942"/>
    <cellStyle name="常规 7 8 9 2 3" xfId="35943"/>
    <cellStyle name="常规 7 8 9 3" xfId="35944"/>
    <cellStyle name="常规 7 9" xfId="35945"/>
    <cellStyle name="常规 7 9 2" xfId="35946"/>
    <cellStyle name="常规 7 9 2 2" xfId="35947"/>
    <cellStyle name="常规 7 9 2 2 2" xfId="35948"/>
    <cellStyle name="常规 7 9 2 2 2 2" xfId="35949"/>
    <cellStyle name="常规 7 9 2 2 3" xfId="35950"/>
    <cellStyle name="常规 7 9 2 3" xfId="35951"/>
    <cellStyle name="常规 7 9 2 3 2" xfId="35952"/>
    <cellStyle name="常规 7 9 2 3 2 2" xfId="35953"/>
    <cellStyle name="常规 7 9 2 3 3" xfId="35954"/>
    <cellStyle name="常规 7 9 2 4" xfId="35955"/>
    <cellStyle name="常规 7 9 2 4 2" xfId="35956"/>
    <cellStyle name="常规 7 9 2 4 2 2" xfId="35957"/>
    <cellStyle name="常规 7 9 2 4 3" xfId="35958"/>
    <cellStyle name="常规 7 9 2 5" xfId="35959"/>
    <cellStyle name="常规 7 9 2 5 2" xfId="35960"/>
    <cellStyle name="常规 7 9 2 6" xfId="35961"/>
    <cellStyle name="常规 7 9 3" xfId="35962"/>
    <cellStyle name="常规 7 9 3 2" xfId="35963"/>
    <cellStyle name="常规 7 9 3 2 2" xfId="35964"/>
    <cellStyle name="常规 7 9 3 2 2 2" xfId="35965"/>
    <cellStyle name="常规 7 9 3 2 3" xfId="35966"/>
    <cellStyle name="常规 7 9 3 3" xfId="35967"/>
    <cellStyle name="常规 7 9 3 3 2" xfId="35968"/>
    <cellStyle name="常规 7 9 3 3 2 2" xfId="35969"/>
    <cellStyle name="常规 7 9 3 3 3" xfId="35970"/>
    <cellStyle name="常规 7 9 3 4" xfId="35971"/>
    <cellStyle name="常规 7 9 3 4 2" xfId="35972"/>
    <cellStyle name="常规 7 9 3 5" xfId="35973"/>
    <cellStyle name="常规 7 9 4" xfId="35974"/>
    <cellStyle name="常规 7 9 4 2" xfId="35975"/>
    <cellStyle name="常规 7 9 4 2 2" xfId="35976"/>
    <cellStyle name="常规 7 9 4 3" xfId="35977"/>
    <cellStyle name="常规 7 9 5" xfId="35978"/>
    <cellStyle name="常规 7 9 5 2" xfId="35979"/>
    <cellStyle name="常规 7 9 5 2 2" xfId="35980"/>
    <cellStyle name="常规 7 9 5 3" xfId="35981"/>
    <cellStyle name="常规 7 9 6" xfId="35982"/>
    <cellStyle name="常规 7 9 6 2" xfId="35983"/>
    <cellStyle name="常规 7 9 6 2 2" xfId="35984"/>
    <cellStyle name="常规 7 9 6 3" xfId="35985"/>
    <cellStyle name="常规 7 9 7" xfId="35986"/>
    <cellStyle name="常规 7 9 7 2" xfId="35987"/>
    <cellStyle name="常规 7 9 8" xfId="35988"/>
    <cellStyle name="常规 80" xfId="35989"/>
    <cellStyle name="常规 75" xfId="35990"/>
    <cellStyle name="常规 80 2" xfId="35991"/>
    <cellStyle name="常规 75 2" xfId="35992"/>
    <cellStyle name="常规 80 2 2" xfId="35993"/>
    <cellStyle name="常规 75 2 2" xfId="35994"/>
    <cellStyle name="常规 80 3" xfId="35995"/>
    <cellStyle name="常规 75 3" xfId="35996"/>
    <cellStyle name="常规 81" xfId="35997"/>
    <cellStyle name="常规 76" xfId="35998"/>
    <cellStyle name="常规 81 2" xfId="35999"/>
    <cellStyle name="常规 76 2" xfId="36000"/>
    <cellStyle name="常规 76 2 2" xfId="36001"/>
    <cellStyle name="常规 81 3" xfId="36002"/>
    <cellStyle name="常规 76 3" xfId="36003"/>
    <cellStyle name="常规 82" xfId="36004"/>
    <cellStyle name="常规 77" xfId="36005"/>
    <cellStyle name="常规 82 2" xfId="36006"/>
    <cellStyle name="常规 77 2" xfId="36007"/>
    <cellStyle name="常规 77 2 2" xfId="36008"/>
    <cellStyle name="常规 82 3" xfId="36009"/>
    <cellStyle name="常规 77 3" xfId="36010"/>
    <cellStyle name="常规 83" xfId="36011"/>
    <cellStyle name="常规 78" xfId="36012"/>
    <cellStyle name="常规 83 2" xfId="36013"/>
    <cellStyle name="常规 78 2" xfId="36014"/>
    <cellStyle name="常规 78 2 2" xfId="36015"/>
    <cellStyle name="常规 83 3" xfId="36016"/>
    <cellStyle name="常规 78 3" xfId="36017"/>
    <cellStyle name="常规 84" xfId="36018"/>
    <cellStyle name="常规 79" xfId="36019"/>
    <cellStyle name="常规 84 2" xfId="36020"/>
    <cellStyle name="常规 79 2" xfId="36021"/>
    <cellStyle name="常规 79 2 2" xfId="36022"/>
    <cellStyle name="常规 84 3" xfId="36023"/>
    <cellStyle name="常规 79 3" xfId="36024"/>
    <cellStyle name="常规 8 10" xfId="36025"/>
    <cellStyle name="常规 8 10 2" xfId="36026"/>
    <cellStyle name="常规 8 10 2 2" xfId="36027"/>
    <cellStyle name="常规 8 10 3" xfId="36028"/>
    <cellStyle name="常规 8 11" xfId="36029"/>
    <cellStyle name="常规 8 11 2" xfId="36030"/>
    <cellStyle name="常规 8 11 2 2" xfId="36031"/>
    <cellStyle name="常规 8 11 3" xfId="36032"/>
    <cellStyle name="常规 8 12" xfId="36033"/>
    <cellStyle name="常规 8 12 2" xfId="36034"/>
    <cellStyle name="常规 8 13" xfId="36035"/>
    <cellStyle name="常规 8 2" xfId="36036"/>
    <cellStyle name="常规 8 2 10" xfId="36037"/>
    <cellStyle name="常规 8 2 10 2" xfId="36038"/>
    <cellStyle name="常规 8 2 10 2 2" xfId="36039"/>
    <cellStyle name="常规 8 2 10 3" xfId="36040"/>
    <cellStyle name="常规 8 2 11 2" xfId="36041"/>
    <cellStyle name="常规 8 2 11 2 2" xfId="36042"/>
    <cellStyle name="常规 8 2 11 3" xfId="36043"/>
    <cellStyle name="常规 8 2 12 2" xfId="36044"/>
    <cellStyle name="常规 8 2 13" xfId="36045"/>
    <cellStyle name="常规 8 2 2" xfId="36046"/>
    <cellStyle name="常规 8 2 2 10" xfId="36047"/>
    <cellStyle name="常规 8 2 2 10 2" xfId="36048"/>
    <cellStyle name="常规 8 2 2 11" xfId="36049"/>
    <cellStyle name="常规 8 2 2 2" xfId="36050"/>
    <cellStyle name="常规 8 2 2 2 2" xfId="36051"/>
    <cellStyle name="常规 8 2 2 2 2 2" xfId="36052"/>
    <cellStyle name="常规 8 2 2 2 2 2 2" xfId="36053"/>
    <cellStyle name="常规 8 2 2 2 2 2 2 2" xfId="36054"/>
    <cellStyle name="常规 8 2 2 2 2 2 2 2 2" xfId="36055"/>
    <cellStyle name="常规 8 2 2 2 2 2 2 3" xfId="36056"/>
    <cellStyle name="常规 8 2 2 2 2 2 3" xfId="36057"/>
    <cellStyle name="常规 8 2 2 2 2 2 3 2" xfId="36058"/>
    <cellStyle name="常规 8 2 2 2 2 2 3 2 2" xfId="36059"/>
    <cellStyle name="常规 8 2 2 2 2 2 3 3" xfId="36060"/>
    <cellStyle name="常规 8 2 2 2 2 2 4" xfId="36061"/>
    <cellStyle name="常规 8 2 2 2 2 2 4 2" xfId="36062"/>
    <cellStyle name="常规 8 2 2 2 2 2 4 2 2" xfId="36063"/>
    <cellStyle name="常规 8 2 2 2 2 2 4 3" xfId="36064"/>
    <cellStyle name="常规 8 2 2 2 2 2 5" xfId="36065"/>
    <cellStyle name="常规 8 2 2 2 2 2 5 2" xfId="36066"/>
    <cellStyle name="常规 8 2 2 2 2 2 6" xfId="36067"/>
    <cellStyle name="常规 8 2 2 2 2 3" xfId="36068"/>
    <cellStyle name="常规 8 2 2 2 2 3 2" xfId="36069"/>
    <cellStyle name="常规 8 2 2 2 2 3 2 2" xfId="36070"/>
    <cellStyle name="常规 8 2 2 2 2 3 2 2 2" xfId="36071"/>
    <cellStyle name="常规 8 2 2 2 2 3 2 3" xfId="36072"/>
    <cellStyle name="常规 8 2 2 2 2 3 3" xfId="36073"/>
    <cellStyle name="常规 8 2 2 2 2 3 3 2" xfId="36074"/>
    <cellStyle name="常规 8 2 2 2 2 3 3 2 2" xfId="36075"/>
    <cellStyle name="常规 8 2 2 2 2 3 3 3" xfId="36076"/>
    <cellStyle name="常规 8 2 2 2 2 3 4" xfId="36077"/>
    <cellStyle name="常规 8 2 2 2 2 3 4 2" xfId="36078"/>
    <cellStyle name="常规 8 2 2 2 2 3 5" xfId="36079"/>
    <cellStyle name="常规 8 2 2 2 2 4" xfId="36080"/>
    <cellStyle name="常规 8 2 2 2 2 4 2" xfId="36081"/>
    <cellStyle name="常规 8 2 2 2 2 4 2 2" xfId="36082"/>
    <cellStyle name="常规 8 2 2 2 2 4 3" xfId="36083"/>
    <cellStyle name="常规 8 2 2 2 2 5" xfId="36084"/>
    <cellStyle name="常规 8 2 2 2 2 5 2" xfId="36085"/>
    <cellStyle name="常规 8 2 2 2 2 5 2 2" xfId="36086"/>
    <cellStyle name="常规 8 2 2 2 2 5 3" xfId="36087"/>
    <cellStyle name="常规 8 2 2 2 2 6" xfId="36088"/>
    <cellStyle name="常规 8 2 2 2 2 6 2" xfId="36089"/>
    <cellStyle name="常规 8 2 2 2 2 6 2 2" xfId="36090"/>
    <cellStyle name="常规 8 2 2 2 2 6 3" xfId="36091"/>
    <cellStyle name="常规 8 2 2 2 2 7" xfId="36092"/>
    <cellStyle name="常规 8 2 2 2 2 7 2" xfId="36093"/>
    <cellStyle name="常规 8 2 2 2 2 8" xfId="36094"/>
    <cellStyle name="常规 8 2 2 2 3" xfId="36095"/>
    <cellStyle name="常规 8 2 2 2 3 2" xfId="36096"/>
    <cellStyle name="常规 8 2 2 2 3 2 2" xfId="36097"/>
    <cellStyle name="常规 8 2 2 2 3 2 2 2" xfId="36098"/>
    <cellStyle name="常规 8 2 2 2 3 2 3" xfId="36099"/>
    <cellStyle name="常规 8 2 2 2 3 3" xfId="36100"/>
    <cellStyle name="常规 8 2 2 2 3 3 2" xfId="36101"/>
    <cellStyle name="常规 8 2 2 2 3 3 2 2" xfId="36102"/>
    <cellStyle name="常规 8 2 2 2 3 3 3" xfId="36103"/>
    <cellStyle name="常规 8 2 2 2 3 4" xfId="36104"/>
    <cellStyle name="常规 8 2 2 2 3 4 2" xfId="36105"/>
    <cellStyle name="常规 8 2 2 2 3 4 2 2" xfId="36106"/>
    <cellStyle name="常规 8 2 2 2 3 4 3" xfId="36107"/>
    <cellStyle name="常规 8 2 2 2 3 5" xfId="36108"/>
    <cellStyle name="常规 8 2 2 2 3 5 2" xfId="36109"/>
    <cellStyle name="常规 8 2 2 2 3 6" xfId="36110"/>
    <cellStyle name="常规 8 2 2 2 4" xfId="36111"/>
    <cellStyle name="常规 8 2 2 2 4 2" xfId="36112"/>
    <cellStyle name="常规 8 2 2 2 4 2 2" xfId="36113"/>
    <cellStyle name="常规 8 2 2 2 4 2 2 2" xfId="36114"/>
    <cellStyle name="常规 8 2 2 2 4 2 3" xfId="36115"/>
    <cellStyle name="常规 8 2 2 2 4 3" xfId="36116"/>
    <cellStyle name="常规 8 2 2 2 4 3 2" xfId="36117"/>
    <cellStyle name="常规 8 2 2 2 4 3 2 2" xfId="36118"/>
    <cellStyle name="常规 8 2 2 2 4 3 3" xfId="36119"/>
    <cellStyle name="常规 8 2 2 2 4 4" xfId="36120"/>
    <cellStyle name="常规 8 2 2 2 4 4 2" xfId="36121"/>
    <cellStyle name="常规 8 2 2 2 4 4 2 2" xfId="36122"/>
    <cellStyle name="常规 8 2 2 2 4 4 3" xfId="36123"/>
    <cellStyle name="常规 8 2 2 2 4 5" xfId="36124"/>
    <cellStyle name="常规 8 2 2 2 4 5 2" xfId="36125"/>
    <cellStyle name="常规 8 2 2 2 4 6" xfId="36126"/>
    <cellStyle name="常规 8 2 2 2 5" xfId="36127"/>
    <cellStyle name="常规 8 2 2 2 5 2" xfId="36128"/>
    <cellStyle name="常规 8 2 2 2 5 2 2" xfId="36129"/>
    <cellStyle name="常规 8 2 2 2 5 3" xfId="36130"/>
    <cellStyle name="常规 8 2 2 2 6" xfId="36131"/>
    <cellStyle name="常规 8 2 2 2 6 2" xfId="36132"/>
    <cellStyle name="常规 8 2 2 2 6 2 2" xfId="36133"/>
    <cellStyle name="常规 8 2 2 2 6 3" xfId="36134"/>
    <cellStyle name="常规 8 2 2 2 7" xfId="36135"/>
    <cellStyle name="常规 8 2 2 2 7 2" xfId="36136"/>
    <cellStyle name="常规 8 2 2 2 7 2 2" xfId="36137"/>
    <cellStyle name="常规 8 2 2 2 7 3" xfId="36138"/>
    <cellStyle name="常规 8 2 2 2 8" xfId="36139"/>
    <cellStyle name="常规 8 2 2 2 8 2" xfId="36140"/>
    <cellStyle name="常规 8 2 2 2 9" xfId="36141"/>
    <cellStyle name="常规 8 2 2 3" xfId="36142"/>
    <cellStyle name="常规 8 2 2 3 2" xfId="36143"/>
    <cellStyle name="常规 8 2 2 3 2 2" xfId="36144"/>
    <cellStyle name="常规 8 2 2 3 2 2 2" xfId="36145"/>
    <cellStyle name="常规 8 2 2 3 2 2 2 2" xfId="36146"/>
    <cellStyle name="常规 8 2 2 3 2 2 2 2 2" xfId="36147"/>
    <cellStyle name="常规 8 2 2 3 2 2 2 3" xfId="36148"/>
    <cellStyle name="常规 8 2 2 3 2 2 3" xfId="36149"/>
    <cellStyle name="常规 8 2 2 3 2 2 3 2" xfId="36150"/>
    <cellStyle name="常规 8 2 2 3 2 2 3 2 2" xfId="36151"/>
    <cellStyle name="常规 8 2 2 3 2 2 3 3" xfId="36152"/>
    <cellStyle name="常规 8 2 2 3 2 2 4" xfId="36153"/>
    <cellStyle name="常规 8 2 2 3 2 2 4 2" xfId="36154"/>
    <cellStyle name="常规 8 2 2 3 2 2 4 2 2" xfId="36155"/>
    <cellStyle name="常规 8 2 2 3 2 2 4 3" xfId="36156"/>
    <cellStyle name="常规 8 2 2 3 2 2 5" xfId="36157"/>
    <cellStyle name="常规 8 2 2 3 2 2 5 2" xfId="36158"/>
    <cellStyle name="常规 8 2 2 3 2 2 6" xfId="36159"/>
    <cellStyle name="常规 8 2 2 3 2 3" xfId="36160"/>
    <cellStyle name="常规 8 2 2 3 2 3 2" xfId="36161"/>
    <cellStyle name="常规 8 2 2 3 2 3 2 2" xfId="36162"/>
    <cellStyle name="常规 8 2 2 3 2 3 2 2 2" xfId="36163"/>
    <cellStyle name="常规 8 2 2 3 2 3 2 3" xfId="36164"/>
    <cellStyle name="常规 8 2 2 3 2 3 3" xfId="36165"/>
    <cellStyle name="常规 8 2 2 3 2 3 3 2" xfId="36166"/>
    <cellStyle name="常规 8 2 2 3 2 3 3 2 2" xfId="36167"/>
    <cellStyle name="常规 8 2 2 3 2 3 3 3" xfId="36168"/>
    <cellStyle name="常规 8 2 2 3 2 3 4" xfId="36169"/>
    <cellStyle name="常规 8 2 2 3 2 3 4 2" xfId="36170"/>
    <cellStyle name="常规 8 2 2 3 2 3 5" xfId="36171"/>
    <cellStyle name="常规 8 2 2 3 2 4" xfId="36172"/>
    <cellStyle name="常规 8 2 2 3 2 4 2" xfId="36173"/>
    <cellStyle name="常规 8 2 2 3 2 4 2 2" xfId="36174"/>
    <cellStyle name="常规 8 2 2 3 2 4 3" xfId="36175"/>
    <cellStyle name="常规 8 2 2 3 2 5" xfId="36176"/>
    <cellStyle name="常规 8 2 2 3 2 5 2" xfId="36177"/>
    <cellStyle name="常规 8 2 2 3 2 5 2 2" xfId="36178"/>
    <cellStyle name="常规 8 2 2 3 2 5 3" xfId="36179"/>
    <cellStyle name="常规 8 2 2 3 2 6" xfId="36180"/>
    <cellStyle name="常规 8 2 2 3 2 6 2" xfId="36181"/>
    <cellStyle name="常规 8 2 2 3 2 6 2 2" xfId="36182"/>
    <cellStyle name="常规 8 2 2 3 2 6 3" xfId="36183"/>
    <cellStyle name="常规 8 2 2 3 2 7" xfId="36184"/>
    <cellStyle name="常规 8 2 2 3 2 7 2" xfId="36185"/>
    <cellStyle name="常规 8 2 2 3 2 8" xfId="36186"/>
    <cellStyle name="常规 8 2 2 3 3" xfId="36187"/>
    <cellStyle name="常规 8 2 2 3 3 2" xfId="36188"/>
    <cellStyle name="常规 8 2 2 3 3 2 2" xfId="36189"/>
    <cellStyle name="常规 8 2 2 3 3 2 2 2" xfId="36190"/>
    <cellStyle name="常规 8 2 2 3 3 2 3" xfId="36191"/>
    <cellStyle name="常规 8 2 2 3 3 3" xfId="36192"/>
    <cellStyle name="常规 8 2 2 3 3 3 2" xfId="36193"/>
    <cellStyle name="常规 8 2 2 3 3 3 2 2" xfId="36194"/>
    <cellStyle name="常规 8 2 2 3 3 3 3" xfId="36195"/>
    <cellStyle name="常规 8 2 2 3 3 4" xfId="36196"/>
    <cellStyle name="常规 8 2 2 3 3 4 2" xfId="36197"/>
    <cellStyle name="常规 8 2 2 3 3 4 2 2" xfId="36198"/>
    <cellStyle name="常规 8 2 2 3 3 4 3" xfId="36199"/>
    <cellStyle name="常规 8 2 2 3 3 5" xfId="36200"/>
    <cellStyle name="常规 8 2 2 3 3 5 2" xfId="36201"/>
    <cellStyle name="常规 8 2 2 3 3 6" xfId="36202"/>
    <cellStyle name="常规 8 2 2 3 4" xfId="36203"/>
    <cellStyle name="常规 8 2 2 3 4 2" xfId="36204"/>
    <cellStyle name="常规 8 2 2 3 4 2 2" xfId="36205"/>
    <cellStyle name="常规 8 2 2 3 4 2 2 2" xfId="36206"/>
    <cellStyle name="常规 8 2 2 3 4 2 3" xfId="36207"/>
    <cellStyle name="常规 8 2 2 3 4 3" xfId="36208"/>
    <cellStyle name="常规 8 2 2 3 4 3 2" xfId="36209"/>
    <cellStyle name="常规 8 2 2 3 4 3 2 2" xfId="36210"/>
    <cellStyle name="常规 8 2 2 3 4 3 3" xfId="36211"/>
    <cellStyle name="常规 8 2 2 3 4 4" xfId="36212"/>
    <cellStyle name="常规 8 2 2 3 4 5" xfId="36213"/>
    <cellStyle name="常规 8 2 2 3 4 6" xfId="36214"/>
    <cellStyle name="常规 8 2 2 3 5" xfId="36215"/>
    <cellStyle name="常规 8 2 2 3 5 2" xfId="36216"/>
    <cellStyle name="常规 8 2 2 3 5 2 2" xfId="36217"/>
    <cellStyle name="常规 8 2 2 3 5 3" xfId="36218"/>
    <cellStyle name="常规 8 2 2 3 6" xfId="36219"/>
    <cellStyle name="常规 8 2 2 3 6 2" xfId="36220"/>
    <cellStyle name="常规 8 2 2 3 6 2 2" xfId="36221"/>
    <cellStyle name="常规 8 2 2 3 6 3" xfId="36222"/>
    <cellStyle name="常规 8 2 2 3 7" xfId="36223"/>
    <cellStyle name="常规 8 2 2 3 7 2" xfId="36224"/>
    <cellStyle name="常规 8 2 2 3 7 2 2" xfId="36225"/>
    <cellStyle name="常规 8 2 2 3 7 3" xfId="36226"/>
    <cellStyle name="常规 8 2 2 3 8" xfId="36227"/>
    <cellStyle name="常规 8 2 2 3 8 2" xfId="36228"/>
    <cellStyle name="常规 8 2 2 3 9" xfId="36229"/>
    <cellStyle name="常规 8 2 2 4 2 2 2" xfId="36230"/>
    <cellStyle name="常规 8 2 2 4 2 2 2 2" xfId="36231"/>
    <cellStyle name="常规 8 2 2 4 2 2 3" xfId="36232"/>
    <cellStyle name="常规 8 2 2 4 2 3" xfId="36233"/>
    <cellStyle name="常规 8 2 2 4 2 3 2" xfId="36234"/>
    <cellStyle name="常规 8 2 2 4 2 3 2 2" xfId="36235"/>
    <cellStyle name="常规 8 2 2 4 2 3 3" xfId="36236"/>
    <cellStyle name="常规 8 2 2 4 2 4" xfId="36237"/>
    <cellStyle name="常规 8 2 2 4 2 4 2" xfId="36238"/>
    <cellStyle name="常规 8 2 2 4 2 4 2 2" xfId="36239"/>
    <cellStyle name="常规 8 2 2 4 2 4 3" xfId="36240"/>
    <cellStyle name="常规 8 2 2 4 2 5" xfId="36241"/>
    <cellStyle name="常规 8 2 2 4 2 5 2" xfId="36242"/>
    <cellStyle name="常规 8 2 2 4 2 6" xfId="36243"/>
    <cellStyle name="常规 8 2 2 4 3 2" xfId="36244"/>
    <cellStyle name="常规 8 2 2 4 3 2 2" xfId="36245"/>
    <cellStyle name="常规 8 2 2 4 3 2 2 2" xfId="36246"/>
    <cellStyle name="常规 8 2 2 4 3 2 3" xfId="36247"/>
    <cellStyle name="常规 8 2 2 4 3 3" xfId="36248"/>
    <cellStyle name="常规 8 2 2 4 3 3 2" xfId="36249"/>
    <cellStyle name="常规 8 2 2 4 3 3 2 2" xfId="36250"/>
    <cellStyle name="常规 8 2 2 4 3 3 3" xfId="36251"/>
    <cellStyle name="常规 8 2 2 4 3 4" xfId="36252"/>
    <cellStyle name="常规 8 2 2 4 3 4 2" xfId="36253"/>
    <cellStyle name="常规 8 2 2 4 3 5" xfId="36254"/>
    <cellStyle name="常规 8 2 2 4 4" xfId="36255"/>
    <cellStyle name="常规 8 2 2 4 4 2" xfId="36256"/>
    <cellStyle name="常规 8 2 2 4 4 2 2" xfId="36257"/>
    <cellStyle name="常规 8 2 2 4 4 3" xfId="36258"/>
    <cellStyle name="常规 8 2 2 4 5" xfId="36259"/>
    <cellStyle name="常规 8 2 2 4 5 2" xfId="36260"/>
    <cellStyle name="常规 8 2 2 4 5 2 2" xfId="36261"/>
    <cellStyle name="常规 8 2 2 4 5 3" xfId="36262"/>
    <cellStyle name="常规 8 2 2 4 6" xfId="36263"/>
    <cellStyle name="常规 8 2 2 4 6 2" xfId="36264"/>
    <cellStyle name="常规 8 2 2 4 6 3" xfId="36265"/>
    <cellStyle name="常规 8 2 2 4 7" xfId="36266"/>
    <cellStyle name="常规 8 2 2 4 7 2" xfId="36267"/>
    <cellStyle name="常规 8 2 2 4 8" xfId="36268"/>
    <cellStyle name="常规 8 2 2 5 2 2" xfId="36269"/>
    <cellStyle name="常规 8 2 2 5 2 2 2" xfId="36270"/>
    <cellStyle name="常规 8 2 2 5 2 3" xfId="36271"/>
    <cellStyle name="常规 8 2 2 5 3" xfId="36272"/>
    <cellStyle name="常规 8 2 2 5 3 2" xfId="36273"/>
    <cellStyle name="常规 8 2 2 5 3 2 2" xfId="36274"/>
    <cellStyle name="常规 8 2 2 5 3 3" xfId="36275"/>
    <cellStyle name="常规 8 2 2 5 4" xfId="36276"/>
    <cellStyle name="常规 8 2 2 5 4 2" xfId="36277"/>
    <cellStyle name="常规 8 2 2 5 4 2 2" xfId="36278"/>
    <cellStyle name="常规 8 2 2 5 4 3" xfId="36279"/>
    <cellStyle name="常规 8 2 2 5 5" xfId="36280"/>
    <cellStyle name="常规 8 2 2 5 5 2" xfId="36281"/>
    <cellStyle name="常规 8 2 2 5 6" xfId="36282"/>
    <cellStyle name="常规 8 2 2 6 2 2" xfId="36283"/>
    <cellStyle name="常规 8 2 2 6 2 2 2" xfId="36284"/>
    <cellStyle name="常规 8 2 2 6 2 3" xfId="36285"/>
    <cellStyle name="常规 8 2 2 6 3" xfId="36286"/>
    <cellStyle name="常规 8 2 2 6 3 2" xfId="36287"/>
    <cellStyle name="常规 8 2 2 6 3 3" xfId="36288"/>
    <cellStyle name="常规 8 2 2 6 4" xfId="36289"/>
    <cellStyle name="常规 8 2 2 6 4 2" xfId="36290"/>
    <cellStyle name="常规 8 2 2 6 4 2 2" xfId="36291"/>
    <cellStyle name="常规 8 2 2 6 4 3" xfId="36292"/>
    <cellStyle name="常规 8 2 2 6 5" xfId="36293"/>
    <cellStyle name="常规 8 2 2 6 5 2" xfId="36294"/>
    <cellStyle name="常规 8 2 2 6 6" xfId="36295"/>
    <cellStyle name="常规 8 2 2 7" xfId="36296"/>
    <cellStyle name="常规 8 2 2 7 2 2" xfId="36297"/>
    <cellStyle name="常规 8 2 2 7 3" xfId="36298"/>
    <cellStyle name="常规 8 2 2 8" xfId="36299"/>
    <cellStyle name="常规 8 2 2 8 2" xfId="36300"/>
    <cellStyle name="常规 8 2 2 8 2 2" xfId="36301"/>
    <cellStyle name="常规 8 2 2 8 3" xfId="36302"/>
    <cellStyle name="常规 8 2 2 9" xfId="36303"/>
    <cellStyle name="常规 8 2 2 9 2" xfId="36304"/>
    <cellStyle name="常规 8 2 2 9 2 2" xfId="36305"/>
    <cellStyle name="常规 8 2 2 9 3" xfId="36306"/>
    <cellStyle name="常规 8 2 3" xfId="36307"/>
    <cellStyle name="常规 8 2 3 10" xfId="36308"/>
    <cellStyle name="常规 8 2 3 2" xfId="36309"/>
    <cellStyle name="常规 8 2 3 2 2" xfId="36310"/>
    <cellStyle name="常规 8 2 3 2 2 2" xfId="36311"/>
    <cellStyle name="常规 8 2 3 2 2 2 2" xfId="36312"/>
    <cellStyle name="常规 8 2 3 2 2 2 2 2" xfId="36313"/>
    <cellStyle name="常规 8 2 3 2 2 2 2 2 2" xfId="36314"/>
    <cellStyle name="常规 8 2 3 2 2 2 2 3" xfId="36315"/>
    <cellStyle name="常规 8 2 3 2 2 2 3" xfId="36316"/>
    <cellStyle name="常规 8 2 3 2 2 2 3 2" xfId="36317"/>
    <cellStyle name="常规 8 2 3 2 2 2 3 2 2" xfId="36318"/>
    <cellStyle name="常规 8 2 3 2 2 2 3 3" xfId="36319"/>
    <cellStyle name="常规 8 2 3 2 2 2 4" xfId="36320"/>
    <cellStyle name="常规 8 2 3 2 2 2 4 2" xfId="36321"/>
    <cellStyle name="常规 8 2 3 2 2 2 4 2 2" xfId="36322"/>
    <cellStyle name="常规 8 2 3 2 2 2 4 3" xfId="36323"/>
    <cellStyle name="常规 8 2 3 2 2 2 5" xfId="36324"/>
    <cellStyle name="常规 8 2 3 2 2 2 5 2" xfId="36325"/>
    <cellStyle name="常规 8 2 3 2 2 2 6" xfId="36326"/>
    <cellStyle name="常规 8 2 3 2 2 3" xfId="36327"/>
    <cellStyle name="常规 8 2 3 2 2 3 2" xfId="36328"/>
    <cellStyle name="常规 8 2 3 2 2 3 2 2" xfId="36329"/>
    <cellStyle name="常规 8 2 3 2 2 3 2 2 2" xfId="36330"/>
    <cellStyle name="常规 8 2 3 2 2 3 2 3" xfId="36331"/>
    <cellStyle name="常规 8 2 3 2 2 3 3" xfId="36332"/>
    <cellStyle name="常规 8 2 3 2 2 3 3 2" xfId="36333"/>
    <cellStyle name="常规 8 2 3 2 2 3 3 2 2" xfId="36334"/>
    <cellStyle name="常规 8 2 3 2 2 3 3 3" xfId="36335"/>
    <cellStyle name="常规 8 2 3 2 2 3 4" xfId="36336"/>
    <cellStyle name="常规 8 2 3 2 2 3 4 2" xfId="36337"/>
    <cellStyle name="常规 8 2 3 2 2 3 5" xfId="36338"/>
    <cellStyle name="常规 8 2 3 2 2 4" xfId="36339"/>
    <cellStyle name="常规 8 2 3 2 2 4 2" xfId="36340"/>
    <cellStyle name="常规 8 2 3 2 2 4 2 2" xfId="36341"/>
    <cellStyle name="常规 8 2 3 2 2 4 3" xfId="36342"/>
    <cellStyle name="常规 8 2 3 2 2 5" xfId="36343"/>
    <cellStyle name="常规 8 2 3 2 2 5 2" xfId="36344"/>
    <cellStyle name="常规 8 2 3 2 2 5 2 2" xfId="36345"/>
    <cellStyle name="常规 8 2 3 2 2 5 3" xfId="36346"/>
    <cellStyle name="常规 8 2 3 2 2 6" xfId="36347"/>
    <cellStyle name="常规 8 2 3 2 2 6 2" xfId="36348"/>
    <cellStyle name="常规 8 2 3 2 2 6 2 2" xfId="36349"/>
    <cellStyle name="常规 8 2 3 2 2 6 3" xfId="36350"/>
    <cellStyle name="常规 8 2 3 2 2 7" xfId="36351"/>
    <cellStyle name="常规 8 2 3 2 2 7 2" xfId="36352"/>
    <cellStyle name="常规 8 2 3 2 2 8" xfId="36353"/>
    <cellStyle name="常规 8 2 3 2 3" xfId="36354"/>
    <cellStyle name="常规 8 2 3 2 3 2" xfId="36355"/>
    <cellStyle name="常规 8 2 3 2 3 2 2" xfId="36356"/>
    <cellStyle name="常规 8 2 3 2 3 2 2 2" xfId="36357"/>
    <cellStyle name="常规 8 2 3 2 3 2 3" xfId="36358"/>
    <cellStyle name="常规 8 2 3 2 3 3" xfId="36359"/>
    <cellStyle name="常规 8 2 3 2 3 3 2" xfId="36360"/>
    <cellStyle name="常规 8 2 3 2 3 3 2 2" xfId="36361"/>
    <cellStyle name="常规 8 2 3 2 3 3 3" xfId="36362"/>
    <cellStyle name="常规 8 2 3 2 3 4" xfId="36363"/>
    <cellStyle name="常规 8 2 3 2 3 4 2" xfId="36364"/>
    <cellStyle name="常规 8 2 3 2 3 4 2 2" xfId="36365"/>
    <cellStyle name="常规 8 2 3 2 3 4 3" xfId="36366"/>
    <cellStyle name="常规 8 2 3 2 3 5" xfId="36367"/>
    <cellStyle name="常规 8 2 3 2 3 5 2" xfId="36368"/>
    <cellStyle name="常规 8 2 3 2 3 6" xfId="36369"/>
    <cellStyle name="常规 8 2 3 2 4" xfId="36370"/>
    <cellStyle name="常规 8 2 3 2 4 2" xfId="36371"/>
    <cellStyle name="常规 8 2 3 2 4 2 2" xfId="36372"/>
    <cellStyle name="常规 8 2 3 2 4 2 2 2" xfId="36373"/>
    <cellStyle name="常规 8 2 3 2 4 2 3" xfId="36374"/>
    <cellStyle name="常规 8 2 3 2 4 3" xfId="36375"/>
    <cellStyle name="常规 8 2 3 2 4 3 2" xfId="36376"/>
    <cellStyle name="常规 8 2 3 2 4 3 2 2" xfId="36377"/>
    <cellStyle name="常规 8 2 3 2 4 3 3" xfId="36378"/>
    <cellStyle name="常规 8 2 3 2 4 4 2" xfId="36379"/>
    <cellStyle name="常规 8 2 3 2 4 4 2 2" xfId="36380"/>
    <cellStyle name="常规 8 2 3 2 4 4 3" xfId="36381"/>
    <cellStyle name="常规 8 2 3 2 4 5" xfId="36382"/>
    <cellStyle name="常规 8 2 3 2 4 5 2" xfId="36383"/>
    <cellStyle name="常规 8 2 3 2 4 6" xfId="36384"/>
    <cellStyle name="常规 8 2 3 2 5" xfId="36385"/>
    <cellStyle name="常规 8 2 3 2 5 2" xfId="36386"/>
    <cellStyle name="常规 8 2 3 2 5 2 2" xfId="36387"/>
    <cellStyle name="输出 2 4 2 2" xfId="36388"/>
    <cellStyle name="常规 8 2 3 2 5 3" xfId="36389"/>
    <cellStyle name="常规 8 2 3 2 6" xfId="36390"/>
    <cellStyle name="常规 8 2 3 2 6 2" xfId="36391"/>
    <cellStyle name="常规 8 2 3 2 6 2 2" xfId="36392"/>
    <cellStyle name="输出 2 4 3 2" xfId="36393"/>
    <cellStyle name="常规 8 2 3 2 6 3" xfId="36394"/>
    <cellStyle name="常规 8 2 3 2 7" xfId="36395"/>
    <cellStyle name="常规 8 2 3 2 7 2" xfId="36396"/>
    <cellStyle name="常规 8 2 3 2 7 2 2" xfId="36397"/>
    <cellStyle name="输出 2 4 4 2" xfId="36398"/>
    <cellStyle name="常规 8 2 3 2 7 3" xfId="36399"/>
    <cellStyle name="常规 8 2 3 2 8" xfId="36400"/>
    <cellStyle name="常规 8 2 3 2 8 2" xfId="36401"/>
    <cellStyle name="常规 8 2 3 2 9" xfId="36402"/>
    <cellStyle name="常规 8 2 3 3" xfId="36403"/>
    <cellStyle name="常规 8 2 3 3 2" xfId="36404"/>
    <cellStyle name="常规 8 2 3 3 2 2" xfId="36405"/>
    <cellStyle name="常规 8 2 3 3 2 2 2" xfId="36406"/>
    <cellStyle name="常规 8 2 3 3 2 2 2 2" xfId="36407"/>
    <cellStyle name="常规 8 2 3 3 2 2 3" xfId="36408"/>
    <cellStyle name="常规 8 2 3 3 2 3" xfId="36409"/>
    <cellStyle name="常规 8 2 3 3 2 3 2" xfId="36410"/>
    <cellStyle name="常规 8 2 3 3 2 3 2 2" xfId="36411"/>
    <cellStyle name="常规 8 2 3 3 2 3 3" xfId="36412"/>
    <cellStyle name="常规 8 2 3 3 2 4" xfId="36413"/>
    <cellStyle name="常规 8 2 3 3 2 4 2" xfId="36414"/>
    <cellStyle name="常规 8 2 3 3 2 4 2 2" xfId="36415"/>
    <cellStyle name="常规 8 2 3 3 2 4 3" xfId="36416"/>
    <cellStyle name="常规 8 2 3 3 2 5" xfId="36417"/>
    <cellStyle name="常规 8 2 3 3 2 5 2" xfId="36418"/>
    <cellStyle name="常规 8 2 3 3 2 6" xfId="36419"/>
    <cellStyle name="常规 8 2 3 3 3" xfId="36420"/>
    <cellStyle name="常规 8 2 3 3 3 2" xfId="36421"/>
    <cellStyle name="常规 8 2 3 3 3 2 2" xfId="36422"/>
    <cellStyle name="常规 8 2 3 3 3 2 2 2" xfId="36423"/>
    <cellStyle name="常规 8 2 3 3 3 2 3" xfId="36424"/>
    <cellStyle name="常规 8 2 3 3 3 3" xfId="36425"/>
    <cellStyle name="常规 8 2 3 3 3 3 2" xfId="36426"/>
    <cellStyle name="常规 8 2 3 3 3 3 2 2" xfId="36427"/>
    <cellStyle name="常规 8 2 3 3 3 3 3" xfId="36428"/>
    <cellStyle name="常规 8 2 3 3 3 4" xfId="36429"/>
    <cellStyle name="常规 8 2 3 3 3 4 2" xfId="36430"/>
    <cellStyle name="常规 8 2 3 3 3 5" xfId="36431"/>
    <cellStyle name="常规 8 2 3 3 4" xfId="36432"/>
    <cellStyle name="常规 8 2 3 3 4 2" xfId="36433"/>
    <cellStyle name="常规 8 2 3 3 4 2 2" xfId="36434"/>
    <cellStyle name="常规 8 2 3 3 4 3" xfId="36435"/>
    <cellStyle name="常规 8 2 3 3 5" xfId="36436"/>
    <cellStyle name="常规 8 2 3 3 5 2" xfId="36437"/>
    <cellStyle name="常规 8 2 3 3 5 2 2" xfId="36438"/>
    <cellStyle name="输出 2 5 2 2" xfId="36439"/>
    <cellStyle name="常规 8 2 3 3 5 3" xfId="36440"/>
    <cellStyle name="常规 8 2 3 3 6" xfId="36441"/>
    <cellStyle name="常规 8 2 3 3 6 2" xfId="36442"/>
    <cellStyle name="常规 8 2 3 3 6 2 2" xfId="36443"/>
    <cellStyle name="输出 2 5 3 2" xfId="36444"/>
    <cellStyle name="常规 8 2 3 3 6 3" xfId="36445"/>
    <cellStyle name="常规 8 2 3 3 7" xfId="36446"/>
    <cellStyle name="常规 8 2 3 3 7 2" xfId="36447"/>
    <cellStyle name="常规 8 2 3 3 8" xfId="36448"/>
    <cellStyle name="常规 8 2 3 4" xfId="36449"/>
    <cellStyle name="常规 8 2 3 4 2" xfId="36450"/>
    <cellStyle name="常规 8 2 3 4 2 2" xfId="36451"/>
    <cellStyle name="常规 8 2 3 4 2 2 2" xfId="36452"/>
    <cellStyle name="常规 8 2 3 4 2 3" xfId="36453"/>
    <cellStyle name="常规 8 2 3 4 3" xfId="36454"/>
    <cellStyle name="常规 8 2 3 4 3 2" xfId="36455"/>
    <cellStyle name="常规 8 2 3 4 3 2 2" xfId="36456"/>
    <cellStyle name="常规 8 2 3 4 3 3" xfId="36457"/>
    <cellStyle name="常规 8 2 3 4 4" xfId="36458"/>
    <cellStyle name="常规 8 2 3 4 4 2" xfId="36459"/>
    <cellStyle name="常规 8 2 3 4 4 2 2" xfId="36460"/>
    <cellStyle name="常规 8 2 3 4 4 3" xfId="36461"/>
    <cellStyle name="常规 8 2 3 4 5" xfId="36462"/>
    <cellStyle name="常规 8 2 3 4 5 2" xfId="36463"/>
    <cellStyle name="常规 8 2 3 4 6" xfId="36464"/>
    <cellStyle name="常规 8 2 3 5" xfId="36465"/>
    <cellStyle name="常规 8 2 3 5 2" xfId="36466"/>
    <cellStyle name="常规 8 2 3 5 2 2" xfId="36467"/>
    <cellStyle name="常规 8 2 3 5 2 2 2" xfId="36468"/>
    <cellStyle name="常规 8 2 3 5 2 3" xfId="36469"/>
    <cellStyle name="常规 8 2 3 5 3" xfId="36470"/>
    <cellStyle name="常规 8 2 3 5 3 2" xfId="36471"/>
    <cellStyle name="常规 8 2 3 5 3 2 2" xfId="36472"/>
    <cellStyle name="常规 8 2 3 5 3 3" xfId="36473"/>
    <cellStyle name="常规 8 2 3 5 4" xfId="36474"/>
    <cellStyle name="常规 8 2 3 5 4 2" xfId="36475"/>
    <cellStyle name="常规 8 2 3 5 4 2 2" xfId="36476"/>
    <cellStyle name="常规 8 2 3 5 4 3" xfId="36477"/>
    <cellStyle name="常规 8 2 3 5 5" xfId="36478"/>
    <cellStyle name="常规 8 2 3 5 5 2" xfId="36479"/>
    <cellStyle name="常规 8 2 3 5 6" xfId="36480"/>
    <cellStyle name="常规 8 2 3 6" xfId="36481"/>
    <cellStyle name="常规 8 2 3 6 2" xfId="36482"/>
    <cellStyle name="常规 8 2 3 6 2 2" xfId="36483"/>
    <cellStyle name="常规 8 2 3 6 3" xfId="36484"/>
    <cellStyle name="常规 8 2 3 7" xfId="36485"/>
    <cellStyle name="常规 8 2 3 7 2" xfId="36486"/>
    <cellStyle name="常规 8 2 3 7 2 2" xfId="36487"/>
    <cellStyle name="常规 8 2 3 7 3" xfId="36488"/>
    <cellStyle name="常规 8 2 3 8" xfId="36489"/>
    <cellStyle name="常规 8 2 3 8 2" xfId="36490"/>
    <cellStyle name="常规 8 2 3 8 2 2" xfId="36491"/>
    <cellStyle name="常规 8 2 3 8 3" xfId="36492"/>
    <cellStyle name="常规 8 2 3 9 2" xfId="36493"/>
    <cellStyle name="常规 8 2 4" xfId="36494"/>
    <cellStyle name="常规 8 2 4 2" xfId="36495"/>
    <cellStyle name="常规 8 2 4 2 2" xfId="36496"/>
    <cellStyle name="常规 8 2 4 2 2 2" xfId="36497"/>
    <cellStyle name="常规 8 2 4 2 2 2 2" xfId="36498"/>
    <cellStyle name="常规 8 2 4 2 2 2 2 2" xfId="36499"/>
    <cellStyle name="常规 8 2 4 2 2 2 3" xfId="36500"/>
    <cellStyle name="常规 8 2 4 2 2 3" xfId="36501"/>
    <cellStyle name="常规 8 2 4 2 2 3 2" xfId="36502"/>
    <cellStyle name="常规 8 2 4 2 2 3 2 2" xfId="36503"/>
    <cellStyle name="常规 8 2 4 2 2 3 3" xfId="36504"/>
    <cellStyle name="常规 8 2 4 2 2 4" xfId="36505"/>
    <cellStyle name="常规 8 2 4 2 2 4 2" xfId="36506"/>
    <cellStyle name="常规 8 2 4 2 2 4 2 2" xfId="36507"/>
    <cellStyle name="常规 8 2 4 2 2 4 3" xfId="36508"/>
    <cellStyle name="常规 8 2 4 2 2 5" xfId="36509"/>
    <cellStyle name="常规 8 2 4 2 2 5 2" xfId="36510"/>
    <cellStyle name="常规 8 2 4 2 2 6" xfId="36511"/>
    <cellStyle name="常规 8 2 4 2 3" xfId="36512"/>
    <cellStyle name="常规 8 2 4 2 3 2" xfId="36513"/>
    <cellStyle name="常规 8 2 4 2 3 2 2" xfId="36514"/>
    <cellStyle name="常规 8 2 4 2 3 2 2 2" xfId="36515"/>
    <cellStyle name="常规 8 2 4 2 3 2 3" xfId="36516"/>
    <cellStyle name="常规 8 2 4 2 3 3" xfId="36517"/>
    <cellStyle name="常规 8 2 4 2 3 3 2" xfId="36518"/>
    <cellStyle name="常规 8 2 4 2 3 3 2 2" xfId="36519"/>
    <cellStyle name="常规 8 2 4 2 3 3 3" xfId="36520"/>
    <cellStyle name="常规 8 2 4 2 3 4" xfId="36521"/>
    <cellStyle name="常规 8 2 4 2 3 4 2" xfId="36522"/>
    <cellStyle name="常规 8 2 4 2 3 5" xfId="36523"/>
    <cellStyle name="常规 8 2 4 2 4" xfId="36524"/>
    <cellStyle name="常规 8 2 4 2 4 2" xfId="36525"/>
    <cellStyle name="常规 8 2 4 2 4 2 2" xfId="36526"/>
    <cellStyle name="常规 8 2 4 2 4 3" xfId="36527"/>
    <cellStyle name="常规 8 2 4 2 5" xfId="36528"/>
    <cellStyle name="常规 8 2 4 2 5 2" xfId="36529"/>
    <cellStyle name="常规 8 2 4 2 5 2 2" xfId="36530"/>
    <cellStyle name="常规 8 2 4 2 5 3" xfId="36531"/>
    <cellStyle name="常规 8 2 4 2 6" xfId="36532"/>
    <cellStyle name="常规 8 2 4 2 6 2" xfId="36533"/>
    <cellStyle name="常规 8 2 4 2 6 2 2" xfId="36534"/>
    <cellStyle name="常规 8 2 4 2 6 3" xfId="36535"/>
    <cellStyle name="常规 8 2 4 2 7" xfId="36536"/>
    <cellStyle name="常规 8 2 4 2 7 2" xfId="36537"/>
    <cellStyle name="常规 8 2 4 2 8" xfId="36538"/>
    <cellStyle name="常规 8 2 4 3" xfId="36539"/>
    <cellStyle name="常规 8 2 4 3 2" xfId="36540"/>
    <cellStyle name="常规 8 2 4 3 2 2" xfId="36541"/>
    <cellStyle name="常规 8 2 4 3 2 2 2" xfId="36542"/>
    <cellStyle name="常规 8 2 4 3 2 3" xfId="36543"/>
    <cellStyle name="常规 8 2 4 3 3" xfId="36544"/>
    <cellStyle name="常规 8 2 4 3 3 2" xfId="36545"/>
    <cellStyle name="常规 8 2 4 3 3 2 2" xfId="36546"/>
    <cellStyle name="常规 8 2 4 3 3 3" xfId="36547"/>
    <cellStyle name="常规 8 2 4 3 4" xfId="36548"/>
    <cellStyle name="常规 8 2 4 3 4 2" xfId="36549"/>
    <cellStyle name="常规 8 2 4 3 4 2 2" xfId="36550"/>
    <cellStyle name="常规 8 2 4 3 4 3" xfId="36551"/>
    <cellStyle name="常规 8 2 4 3 5" xfId="36552"/>
    <cellStyle name="常规 8 2 4 3 5 2" xfId="36553"/>
    <cellStyle name="常规 8 2 4 3 6" xfId="36554"/>
    <cellStyle name="常规 8 2 4 4" xfId="36555"/>
    <cellStyle name="常规 8 2 4 4 2" xfId="36556"/>
    <cellStyle name="常规 8 2 4 4 2 2" xfId="36557"/>
    <cellStyle name="常规 8 2 4 4 2 2 2" xfId="36558"/>
    <cellStyle name="常规 8 2 4 4 2 3" xfId="36559"/>
    <cellStyle name="常规 8 2 4 4 3" xfId="36560"/>
    <cellStyle name="常规 8 2 4 4 3 2" xfId="36561"/>
    <cellStyle name="常规 8 2 4 4 3 2 2" xfId="36562"/>
    <cellStyle name="常规 8 2 4 4 3 3" xfId="36563"/>
    <cellStyle name="常规 8 2 4 4 4" xfId="36564"/>
    <cellStyle name="常规 8 2 4 4 4 2" xfId="36565"/>
    <cellStyle name="常规 8 2 4 4 4 2 2" xfId="36566"/>
    <cellStyle name="常规 8 2 4 4 4 3" xfId="36567"/>
    <cellStyle name="常规 8 2 4 4 5" xfId="36568"/>
    <cellStyle name="常规 8 2 4 4 5 2" xfId="36569"/>
    <cellStyle name="常规 8 2 4 4 6" xfId="36570"/>
    <cellStyle name="常规 8 2 4 5" xfId="36571"/>
    <cellStyle name="常规 8 2 4 5 2" xfId="36572"/>
    <cellStyle name="常规 8 2 4 5 2 2" xfId="36573"/>
    <cellStyle name="常规 8 2 4 5 3" xfId="36574"/>
    <cellStyle name="常规 8 2 4 6" xfId="36575"/>
    <cellStyle name="常规 8 2 4 6 2" xfId="36576"/>
    <cellStyle name="常规 8 2 4 6 2 2" xfId="36577"/>
    <cellStyle name="常规 8 2 4 6 3" xfId="36578"/>
    <cellStyle name="常规 8 2 4 7" xfId="36579"/>
    <cellStyle name="常规 8 2 4 7 2" xfId="36580"/>
    <cellStyle name="常规 8 2 4 7 2 2" xfId="36581"/>
    <cellStyle name="常规 8 2 4 7 3" xfId="36582"/>
    <cellStyle name="常规 8 2 4 8" xfId="36583"/>
    <cellStyle name="常规 8 2 4 8 2" xfId="36584"/>
    <cellStyle name="常规 8 2 4 9" xfId="36585"/>
    <cellStyle name="常规 8 2 5" xfId="36586"/>
    <cellStyle name="常规 8 2 5 10" xfId="36587"/>
    <cellStyle name="常规 8 2 5 2" xfId="36588"/>
    <cellStyle name="常规 8 2 5 2 2" xfId="36589"/>
    <cellStyle name="常规 8 2 5 2 2 2" xfId="36590"/>
    <cellStyle name="常规 8 2 5 2 2 2 2" xfId="36591"/>
    <cellStyle name="常规 8 2 5 2 2 3" xfId="36592"/>
    <cellStyle name="常规 8 2 5 2 3" xfId="36593"/>
    <cellStyle name="常规 8 2 5 2 3 2" xfId="36594"/>
    <cellStyle name="常规 8 2 5 2 3 2 2" xfId="36595"/>
    <cellStyle name="常规 8 2 5 2 3 3" xfId="36596"/>
    <cellStyle name="常规 8 2 5 2 4" xfId="36597"/>
    <cellStyle name="常规 8 2 5 2 4 2" xfId="36598"/>
    <cellStyle name="常规 8 2 5 2 4 2 2" xfId="36599"/>
    <cellStyle name="常规 8 2 5 2 4 3" xfId="36600"/>
    <cellStyle name="常规 8 2 5 2 5" xfId="36601"/>
    <cellStyle name="常规 8 2 5 2 5 2" xfId="36602"/>
    <cellStyle name="常规 8 2 5 2 6" xfId="36603"/>
    <cellStyle name="常规 8 2 5 3" xfId="36604"/>
    <cellStyle name="常规 8 2 5 3 2" xfId="36605"/>
    <cellStyle name="常规 8 2 5 3 2 2" xfId="36606"/>
    <cellStyle name="常规 8 2 5 3 2 2 2" xfId="36607"/>
    <cellStyle name="常规 8 2 5 3 2 3" xfId="36608"/>
    <cellStyle name="常规 8 2 5 3 3" xfId="36609"/>
    <cellStyle name="常规 8 2 5 3 3 2" xfId="36610"/>
    <cellStyle name="常规 8 2 5 3 3 2 2" xfId="36611"/>
    <cellStyle name="常规 8 2 5 3 3 3" xfId="36612"/>
    <cellStyle name="常规 8 2 5 3 4" xfId="36613"/>
    <cellStyle name="常规 8 2 5 3 4 2" xfId="36614"/>
    <cellStyle name="常规 8 2 5 3 4 2 2" xfId="36615"/>
    <cellStyle name="常规 8 2 5 3 4 3" xfId="36616"/>
    <cellStyle name="常规 8 2 5 3 5" xfId="36617"/>
    <cellStyle name="常规 8 2 5 3 5 2" xfId="36618"/>
    <cellStyle name="常规 8 2 5 3 6" xfId="36619"/>
    <cellStyle name="常规 8 2 5 4" xfId="36620"/>
    <cellStyle name="常规 8 2 5 4 2" xfId="36621"/>
    <cellStyle name="常规 8 2 5 4 2 2" xfId="36622"/>
    <cellStyle name="常规 8 2 5 4 3" xfId="36623"/>
    <cellStyle name="常规 8 2 5 5" xfId="36624"/>
    <cellStyle name="常规 8 2 5 5 2" xfId="36625"/>
    <cellStyle name="常规 8 2 5 5 2 2" xfId="36626"/>
    <cellStyle name="常规 8 2 5 5 3" xfId="36627"/>
    <cellStyle name="常规 8 2 5 6" xfId="36628"/>
    <cellStyle name="常规 8 2 5 6 2" xfId="36629"/>
    <cellStyle name="常规 8 2 5 6 2 2" xfId="36630"/>
    <cellStyle name="常规 8 2 5 6 3" xfId="36631"/>
    <cellStyle name="常规 8 2 5 7" xfId="36632"/>
    <cellStyle name="常规 8 2 5 7 2" xfId="36633"/>
    <cellStyle name="常规 8 2 5 7 2 2" xfId="36634"/>
    <cellStyle name="常规 8 2 5 7 3" xfId="36635"/>
    <cellStyle name="常规 8 2 5 8" xfId="36636"/>
    <cellStyle name="常规 8 2 5 8 2" xfId="36637"/>
    <cellStyle name="常规 8 2 5 8 2 2" xfId="36638"/>
    <cellStyle name="常规 8 2 5 8 3" xfId="36639"/>
    <cellStyle name="常规 8 2 5 9" xfId="36640"/>
    <cellStyle name="常规 8 2 5 9 2" xfId="36641"/>
    <cellStyle name="常规 8 2 6" xfId="36642"/>
    <cellStyle name="常规 8 2 6 2" xfId="36643"/>
    <cellStyle name="常规 8 2 6 2 2" xfId="36644"/>
    <cellStyle name="常规 8 2 6 2 2 2" xfId="36645"/>
    <cellStyle name="常规 8 2 6 2 2 2 2" xfId="36646"/>
    <cellStyle name="常规 8 2 6 2 2 3" xfId="36647"/>
    <cellStyle name="常规 8 2 6 2 3" xfId="36648"/>
    <cellStyle name="常规 8 2 6 2 3 2" xfId="36649"/>
    <cellStyle name="常规 8 2 6 2 3 2 2" xfId="36650"/>
    <cellStyle name="常规 8 2 6 2 3 3" xfId="36651"/>
    <cellStyle name="常规 8 2 6 2 4" xfId="36652"/>
    <cellStyle name="常规 8 2 6 2 4 2" xfId="36653"/>
    <cellStyle name="常规 8 2 6 2 4 2 2" xfId="36654"/>
    <cellStyle name="常规 8 2 6 2 4 3" xfId="36655"/>
    <cellStyle name="常规 8 2 6 2 5" xfId="36656"/>
    <cellStyle name="常规 8 2 6 2 5 2" xfId="36657"/>
    <cellStyle name="常规 8 2 6 2 6" xfId="36658"/>
    <cellStyle name="常规 8 2 6 3" xfId="36659"/>
    <cellStyle name="常规 8 2 6 3 2" xfId="36660"/>
    <cellStyle name="常规 8 2 6 3 2 2" xfId="36661"/>
    <cellStyle name="常规 8 2 6 3 2 2 2" xfId="36662"/>
    <cellStyle name="常规 8 2 6 3 2 3" xfId="36663"/>
    <cellStyle name="常规 8 2 6 3 3" xfId="36664"/>
    <cellStyle name="常规 8 2 6 3 3 2" xfId="36665"/>
    <cellStyle name="常规 8 2 6 3 3 2 2" xfId="36666"/>
    <cellStyle name="常规 8 2 6 3 3 3" xfId="36667"/>
    <cellStyle name="常规 8 2 6 3 4" xfId="36668"/>
    <cellStyle name="常规 8 2 6 3 4 2" xfId="36669"/>
    <cellStyle name="常规 8 2 6 3 5" xfId="36670"/>
    <cellStyle name="常规 8 2 6 4" xfId="36671"/>
    <cellStyle name="常规 8 2 6 4 2" xfId="36672"/>
    <cellStyle name="常规 8 2 6 4 2 2" xfId="36673"/>
    <cellStyle name="常规 8 2 6 4 3" xfId="36674"/>
    <cellStyle name="常规 8 2 6 5" xfId="36675"/>
    <cellStyle name="常规 8 2 6 5 2" xfId="36676"/>
    <cellStyle name="常规 8 2 6 5 2 2" xfId="36677"/>
    <cellStyle name="常规 8 2 6 5 3" xfId="36678"/>
    <cellStyle name="常规 8 2 6 6" xfId="36679"/>
    <cellStyle name="常规 8 2 6 6 2" xfId="36680"/>
    <cellStyle name="常规 8 2 6 6 2 2" xfId="36681"/>
    <cellStyle name="常规 8 2 6 6 3" xfId="36682"/>
    <cellStyle name="常规 8 2 6 7" xfId="36683"/>
    <cellStyle name="常规 8 2 6 7 2" xfId="36684"/>
    <cellStyle name="常规 8 2 6 8" xfId="36685"/>
    <cellStyle name="常规 8 2 7" xfId="36686"/>
    <cellStyle name="常规 8 2 7 2" xfId="36687"/>
    <cellStyle name="常规 8 2 7 2 2" xfId="36688"/>
    <cellStyle name="常规 8 2 7 2 2 2" xfId="36689"/>
    <cellStyle name="常规 8 2 7 2 3" xfId="36690"/>
    <cellStyle name="常规 8 2 7 3 2" xfId="36691"/>
    <cellStyle name="常规 8 2 7 3 2 2" xfId="36692"/>
    <cellStyle name="常规 8 2 7 3 3" xfId="36693"/>
    <cellStyle name="常规 8 2 7 4" xfId="36694"/>
    <cellStyle name="常规 8 2 7 4 2" xfId="36695"/>
    <cellStyle name="常规 8 2 7 4 2 2" xfId="36696"/>
    <cellStyle name="常规 8 2 7 4 3" xfId="36697"/>
    <cellStyle name="常规 8 2 7 5" xfId="36698"/>
    <cellStyle name="常规 8 2 7 5 2" xfId="36699"/>
    <cellStyle name="常规 8 2 7 6" xfId="36700"/>
    <cellStyle name="常规 8 2 8" xfId="36701"/>
    <cellStyle name="常规 8 2 8 2" xfId="36702"/>
    <cellStyle name="常规 8 2 8 2 2" xfId="36703"/>
    <cellStyle name="常规 8 2 8 2 2 2" xfId="36704"/>
    <cellStyle name="常规 8 2 8 2 3" xfId="36705"/>
    <cellStyle name="常规 8 2 8 3" xfId="36706"/>
    <cellStyle name="常规 8 2 8 3 2" xfId="36707"/>
    <cellStyle name="常规 8 2 8 3 2 2" xfId="36708"/>
    <cellStyle name="常规 8 2 8 3 3" xfId="36709"/>
    <cellStyle name="常规 8 2 8 4" xfId="36710"/>
    <cellStyle name="常规 8 2 8 4 2" xfId="36711"/>
    <cellStyle name="常规 8 2 8 4 2 2" xfId="36712"/>
    <cellStyle name="常规 8 2 8 4 3" xfId="36713"/>
    <cellStyle name="常规 8 2 8 5" xfId="36714"/>
    <cellStyle name="常规 8 2 8 5 2" xfId="36715"/>
    <cellStyle name="常规 8 2 8 6" xfId="36716"/>
    <cellStyle name="常规 8 2 9" xfId="36717"/>
    <cellStyle name="常规 8 2 9 2" xfId="36718"/>
    <cellStyle name="常规 8 2 9 2 2" xfId="36719"/>
    <cellStyle name="常规 8 2 9 3" xfId="36720"/>
    <cellStyle name="常规 8 3" xfId="36721"/>
    <cellStyle name="常规 8 3 10" xfId="36722"/>
    <cellStyle name="常规 8 3 10 2" xfId="36723"/>
    <cellStyle name="常规 8 3 11" xfId="36724"/>
    <cellStyle name="常规 8 3 2" xfId="36725"/>
    <cellStyle name="常规 8 3 2 2" xfId="36726"/>
    <cellStyle name="常规 8 3 2 2 2 2 2 2" xfId="36727"/>
    <cellStyle name="常规 8 3 2 2 2 2 3" xfId="36728"/>
    <cellStyle name="常规 8 3 2 2 2 3 2" xfId="36729"/>
    <cellStyle name="常规 8 3 2 2 2 3 2 2" xfId="36730"/>
    <cellStyle name="常规 8 3 2 2 2 3 3" xfId="36731"/>
    <cellStyle name="常规 8 3 2 2 2 4" xfId="36732"/>
    <cellStyle name="常规 8 3 2 2 2 4 2" xfId="36733"/>
    <cellStyle name="常规 8 3 2 2 2 4 2 2" xfId="36734"/>
    <cellStyle name="常规 8 3 2 2 2 4 3" xfId="36735"/>
    <cellStyle name="常规 8 3 2 2 2 5" xfId="36736"/>
    <cellStyle name="常规 8 3 2 2 2 5 2" xfId="36737"/>
    <cellStyle name="常规 8 3 2 2 2 6" xfId="36738"/>
    <cellStyle name="常规 8 3 2 2 3 2 2" xfId="36739"/>
    <cellStyle name="常规 8 3 2 2 3 2 2 2" xfId="36740"/>
    <cellStyle name="常规 8 3 2 2 3 2 3" xfId="36741"/>
    <cellStyle name="常规 8 3 2 2 3 3" xfId="36742"/>
    <cellStyle name="常规 8 3 2 2 3 3 2" xfId="36743"/>
    <cellStyle name="常规 8 3 2 2 3 3 2 2" xfId="36744"/>
    <cellStyle name="常规 8 3 2 2 3 3 3" xfId="36745"/>
    <cellStyle name="常规 8 3 2 2 3 4" xfId="36746"/>
    <cellStyle name="常规 8 3 2 2 3 4 2" xfId="36747"/>
    <cellStyle name="常规 8 3 2 2 3 5" xfId="36748"/>
    <cellStyle name="常规 8 3 2 2 4 2 2" xfId="36749"/>
    <cellStyle name="常规 8 3 2 2 4 3" xfId="36750"/>
    <cellStyle name="常规 8 3 2 2 5" xfId="36751"/>
    <cellStyle name="常规 8 3 2 2 5 2" xfId="36752"/>
    <cellStyle name="常规 8 3 2 2 5 2 2" xfId="36753"/>
    <cellStyle name="常规 8 3 2 2 5 3" xfId="36754"/>
    <cellStyle name="常规 8 3 2 2 6" xfId="36755"/>
    <cellStyle name="常规 8 3 2 2 6 2" xfId="36756"/>
    <cellStyle name="常规 8 3 2 2 6 2 2" xfId="36757"/>
    <cellStyle name="常规 8 3 2 2 6 3" xfId="36758"/>
    <cellStyle name="常规 8 3 2 2 7" xfId="36759"/>
    <cellStyle name="常规 8 3 2 2 7 2" xfId="36760"/>
    <cellStyle name="常规 8 3 2 2 8" xfId="36761"/>
    <cellStyle name="常规 8 3 2 3" xfId="36762"/>
    <cellStyle name="常规 8 3 2 3 2 2 2" xfId="36763"/>
    <cellStyle name="常规 8 3 2 3 2 3" xfId="36764"/>
    <cellStyle name="常规 8 3 2 3 3 2" xfId="36765"/>
    <cellStyle name="常规 8 3 2 3 3 2 2" xfId="36766"/>
    <cellStyle name="常规 8 3 2 3 3 3" xfId="36767"/>
    <cellStyle name="常规 8 3 2 3 4" xfId="36768"/>
    <cellStyle name="常规 8 3 2 3 4 2 2" xfId="36769"/>
    <cellStyle name="常规 8 3 2 3 4 3" xfId="36770"/>
    <cellStyle name="常规 8 3 2 3 5" xfId="36771"/>
    <cellStyle name="常规 8 3 2 3 5 2" xfId="36772"/>
    <cellStyle name="常规 8 3 2 3 6" xfId="36773"/>
    <cellStyle name="常规 8 3 2 4" xfId="36774"/>
    <cellStyle name="常规 8 3 2 4 2 2 2" xfId="36775"/>
    <cellStyle name="常规 8 3 2 4 2 3" xfId="36776"/>
    <cellStyle name="常规 8 3 2 4 3 2" xfId="36777"/>
    <cellStyle name="常规 8 3 2 4 3 2 2" xfId="36778"/>
    <cellStyle name="常规 8 3 2 4 3 3" xfId="36779"/>
    <cellStyle name="常规 8 3 2 4 4 2" xfId="36780"/>
    <cellStyle name="常规 8 3 2 4 4 2 2" xfId="36781"/>
    <cellStyle name="常规 8 3 2 4 4 3" xfId="36782"/>
    <cellStyle name="常规 8 3 2 4 5" xfId="36783"/>
    <cellStyle name="常规 8 3 2 4 5 2" xfId="36784"/>
    <cellStyle name="常规 8 3 2 4 6" xfId="36785"/>
    <cellStyle name="常规 8 3 2 5" xfId="36786"/>
    <cellStyle name="常规 8 3 2 5 2 2" xfId="36787"/>
    <cellStyle name="常规 8 3 2 6" xfId="36788"/>
    <cellStyle name="常规 8 3 2 6 2 2" xfId="36789"/>
    <cellStyle name="常规 8 3 2 7" xfId="36790"/>
    <cellStyle name="常规 8 3 2 7 2 2" xfId="36791"/>
    <cellStyle name="常规 8 3 2 8" xfId="36792"/>
    <cellStyle name="常规 8 3 2 8 2" xfId="36793"/>
    <cellStyle name="常规 8 3 2 9" xfId="36794"/>
    <cellStyle name="常规 8 3 3" xfId="36795"/>
    <cellStyle name="常规 8 3 3 2" xfId="36796"/>
    <cellStyle name="常规 8 3 3 2 2 2 2 2" xfId="36797"/>
    <cellStyle name="常规 8 3 3 2 2 2 3" xfId="36798"/>
    <cellStyle name="常规 8 3 3 2 2 3 2" xfId="36799"/>
    <cellStyle name="常规 8 3 3 2 2 3 2 2" xfId="36800"/>
    <cellStyle name="常规 8 3 3 2 2 3 3" xfId="36801"/>
    <cellStyle name="常规 8 3 3 2 2 4" xfId="36802"/>
    <cellStyle name="常规 8 3 3 2 2 4 2" xfId="36803"/>
    <cellStyle name="常规 8 3 3 2 2 4 2 2" xfId="36804"/>
    <cellStyle name="常规 8 3 3 2 2 4 3" xfId="36805"/>
    <cellStyle name="常规 8 3 3 2 2 5" xfId="36806"/>
    <cellStyle name="常规 8 3 3 2 2 5 2" xfId="36807"/>
    <cellStyle name="常规 8 3 3 2 2 6" xfId="36808"/>
    <cellStyle name="常规 8 3 3 2 3 2 2" xfId="36809"/>
    <cellStyle name="常规 8 3 3 2 3 2 2 2" xfId="36810"/>
    <cellStyle name="常规 8 3 3 2 3 2 3" xfId="36811"/>
    <cellStyle name="常规 8 3 3 2 3 3" xfId="36812"/>
    <cellStyle name="常规 8 3 3 2 3 3 2" xfId="36813"/>
    <cellStyle name="常规 8 3 3 2 3 3 2 2" xfId="36814"/>
    <cellStyle name="常规 8 3 3 2 3 3 3" xfId="36815"/>
    <cellStyle name="常规 8 3 3 2 3 4" xfId="36816"/>
    <cellStyle name="常规 8 3 3 2 3 4 2" xfId="36817"/>
    <cellStyle name="常规 8 3 3 2 3 5" xfId="36818"/>
    <cellStyle name="常规 8 3 3 2 4 2 2" xfId="36819"/>
    <cellStyle name="常规 8 3 3 2 4 3" xfId="36820"/>
    <cellStyle name="常规 8 3 3 2 5" xfId="36821"/>
    <cellStyle name="常规 8 3 3 2 5 2" xfId="36822"/>
    <cellStyle name="常规 8 3 3 2 5 2 2" xfId="36823"/>
    <cellStyle name="常规 8 3 3 2 5 3" xfId="36824"/>
    <cellStyle name="常规 8 3 3 2 6" xfId="36825"/>
    <cellStyle name="常规 8 3 3 2 6 2" xfId="36826"/>
    <cellStyle name="常规 8 3 3 2 6 2 2" xfId="36827"/>
    <cellStyle name="常规 8 3 3 2 6 3" xfId="36828"/>
    <cellStyle name="常规 8 3 3 2 7" xfId="36829"/>
    <cellStyle name="常规 8 3 3 2 7 2" xfId="36830"/>
    <cellStyle name="常规 8 3 3 2 8" xfId="36831"/>
    <cellStyle name="常规 8 3 3 3" xfId="36832"/>
    <cellStyle name="常规 8 3 3 3 2 2 2" xfId="36833"/>
    <cellStyle name="常规 8 3 3 3 2 3" xfId="36834"/>
    <cellStyle name="常规 8 3 3 3 3 2" xfId="36835"/>
    <cellStyle name="常规 8 3 3 3 3 2 2" xfId="36836"/>
    <cellStyle name="常规 8 3 3 3 3 3" xfId="36837"/>
    <cellStyle name="常规 8 3 3 3 4" xfId="36838"/>
    <cellStyle name="常规 8 3 3 3 4 2 2" xfId="36839"/>
    <cellStyle name="常规 8 3 3 3 4 3" xfId="36840"/>
    <cellStyle name="常规 8 3 3 3 5" xfId="36841"/>
    <cellStyle name="常规 8 3 3 3 5 2" xfId="36842"/>
    <cellStyle name="常规 8 3 3 3 6" xfId="36843"/>
    <cellStyle name="常规 8 3 3 4" xfId="36844"/>
    <cellStyle name="常规 8 3 3 4 2 2 2" xfId="36845"/>
    <cellStyle name="常规 8 3 3 4 2 3" xfId="36846"/>
    <cellStyle name="常规 8 3 3 4 3 2" xfId="36847"/>
    <cellStyle name="常规 8 3 3 4 3 2 2" xfId="36848"/>
    <cellStyle name="常规 8 3 3 4 3 3" xfId="36849"/>
    <cellStyle name="常规 8 3 3 4 4" xfId="36850"/>
    <cellStyle name="常规 8 3 3 4 4 2" xfId="36851"/>
    <cellStyle name="常规 8 3 3 4 4 2 2" xfId="36852"/>
    <cellStyle name="常规 8 3 3 4 4 3" xfId="36853"/>
    <cellStyle name="常规 8 3 3 4 5" xfId="36854"/>
    <cellStyle name="常规 8 3 3 4 5 2" xfId="36855"/>
    <cellStyle name="常规 8 3 3 4 6" xfId="36856"/>
    <cellStyle name="常规 8 3 3 5" xfId="36857"/>
    <cellStyle name="常规 8 3 3 5 2" xfId="36858"/>
    <cellStyle name="常规 8 3 3 5 2 2" xfId="36859"/>
    <cellStyle name="常规 8 3 3 5 3" xfId="36860"/>
    <cellStyle name="常规 8 3 3 6" xfId="36861"/>
    <cellStyle name="常规 8 3 3 6 2" xfId="36862"/>
    <cellStyle name="常规 8 3 3 6 2 2" xfId="36863"/>
    <cellStyle name="常规 8 3 3 6 3" xfId="36864"/>
    <cellStyle name="常规 8 3 3 7" xfId="36865"/>
    <cellStyle name="常规 8 3 3 7 2" xfId="36866"/>
    <cellStyle name="常规 8 3 3 7 2 2" xfId="36867"/>
    <cellStyle name="常规 8 3 3 8" xfId="36868"/>
    <cellStyle name="常规 8 3 3 8 2" xfId="36869"/>
    <cellStyle name="常规 8 3 3 9" xfId="36870"/>
    <cellStyle name="常规 8 3 4" xfId="36871"/>
    <cellStyle name="常规 8 3 4 2" xfId="36872"/>
    <cellStyle name="常规 8 3 4 2 2 2 2" xfId="36873"/>
    <cellStyle name="常规 8 3 4 2 2 3" xfId="36874"/>
    <cellStyle name="常规 8 3 4 2 3 2" xfId="36875"/>
    <cellStyle name="常规 8 3 4 2 3 2 2" xfId="36876"/>
    <cellStyle name="常规 8 3 4 2 3 3" xfId="36877"/>
    <cellStyle name="常规 8 3 4 2 4" xfId="36878"/>
    <cellStyle name="常规 8 3 4 2 4 2" xfId="36879"/>
    <cellStyle name="常规 8 3 4 2 4 2 2" xfId="36880"/>
    <cellStyle name="常规 8 3 4 2 4 3" xfId="36881"/>
    <cellStyle name="常规 8 3 4 2 5" xfId="36882"/>
    <cellStyle name="常规 8 3 4 2 5 2" xfId="36883"/>
    <cellStyle name="常规 8 3 4 2 6" xfId="36884"/>
    <cellStyle name="常规 8 3 4 3" xfId="36885"/>
    <cellStyle name="常规 8 3 4 3 2 2 2" xfId="36886"/>
    <cellStyle name="常规 8 3 4 3 2 3" xfId="36887"/>
    <cellStyle name="常规 8 3 4 3 3 2" xfId="36888"/>
    <cellStyle name="常规 8 3 4 3 3 2 2" xfId="36889"/>
    <cellStyle name="常规 8 3 4 3 3 3" xfId="36890"/>
    <cellStyle name="常规 8 3 4 3 4" xfId="36891"/>
    <cellStyle name="常规 8 3 4 3 4 2" xfId="36892"/>
    <cellStyle name="常规 8 3 4 3 5" xfId="36893"/>
    <cellStyle name="常规 8 3 4 4" xfId="36894"/>
    <cellStyle name="常规 8 3 4 4 2" xfId="36895"/>
    <cellStyle name="常规 8 3 4 4 2 2" xfId="36896"/>
    <cellStyle name="常规 8 3 4 4 3" xfId="36897"/>
    <cellStyle name="常规 8 3 4 5" xfId="36898"/>
    <cellStyle name="常规 8 3 4 5 2" xfId="36899"/>
    <cellStyle name="常规 8 3 4 5 2 2" xfId="36900"/>
    <cellStyle name="常规 8 3 4 5 3" xfId="36901"/>
    <cellStyle name="常规 8 3 4 6" xfId="36902"/>
    <cellStyle name="常规 8 3 4 6 2" xfId="36903"/>
    <cellStyle name="常规 8 3 4 6 2 2" xfId="36904"/>
    <cellStyle name="常规 8 3 4 6 3" xfId="36905"/>
    <cellStyle name="常规 8 3 4 7" xfId="36906"/>
    <cellStyle name="常规 8 3 4 7 2" xfId="36907"/>
    <cellStyle name="常规 8 3 4 8" xfId="36908"/>
    <cellStyle name="常规 8 3 5" xfId="36909"/>
    <cellStyle name="常规 8 3 5 2" xfId="36910"/>
    <cellStyle name="常规 8 3 5 2 2" xfId="36911"/>
    <cellStyle name="常规 8 3 5 2 2 2" xfId="36912"/>
    <cellStyle name="常规 8 3 5 2 3" xfId="36913"/>
    <cellStyle name="常规 8 3 5 3" xfId="36914"/>
    <cellStyle name="常规 8 3 5 3 2" xfId="36915"/>
    <cellStyle name="常规 8 3 5 3 2 2" xfId="36916"/>
    <cellStyle name="常规 8 3 5 3 3" xfId="36917"/>
    <cellStyle name="常规 8 3 5 4" xfId="36918"/>
    <cellStyle name="常规 8 3 5 4 2" xfId="36919"/>
    <cellStyle name="常规 8 3 5 4 2 2" xfId="36920"/>
    <cellStyle name="常规 8 3 5 4 3" xfId="36921"/>
    <cellStyle name="常规 8 3 5 5" xfId="36922"/>
    <cellStyle name="常规 8 3 5 5 2" xfId="36923"/>
    <cellStyle name="常规 8 3 5 6" xfId="36924"/>
    <cellStyle name="常规 8 3 6" xfId="36925"/>
    <cellStyle name="常规 8 3 6 2" xfId="36926"/>
    <cellStyle name="常规 8 3 6 3" xfId="36927"/>
    <cellStyle name="常规 8 3 6 3 2" xfId="36928"/>
    <cellStyle name="常规 8 3 6 3 2 2" xfId="36929"/>
    <cellStyle name="常规 8 3 6 3 3" xfId="36930"/>
    <cellStyle name="常规 8 3 6 4" xfId="36931"/>
    <cellStyle name="常规 8 3 6 5" xfId="36932"/>
    <cellStyle name="常规 8 3 6 5 2" xfId="36933"/>
    <cellStyle name="常规 8 3 6 6" xfId="36934"/>
    <cellStyle name="常规 8 3 7" xfId="36935"/>
    <cellStyle name="常规 8 3 7 2" xfId="36936"/>
    <cellStyle name="常规 8 3 8" xfId="36937"/>
    <cellStyle name="常规 8 3 8 2" xfId="36938"/>
    <cellStyle name="常规 8 3 8 2 2" xfId="36939"/>
    <cellStyle name="常规 8 3 8 3" xfId="36940"/>
    <cellStyle name="常规 8 3 9" xfId="36941"/>
    <cellStyle name="常规 8 3 9 2" xfId="36942"/>
    <cellStyle name="常规 8 3 9 3" xfId="36943"/>
    <cellStyle name="常规 8 4" xfId="36944"/>
    <cellStyle name="常规 8 4 2" xfId="36945"/>
    <cellStyle name="常规 8 4 2 2" xfId="36946"/>
    <cellStyle name="常规 8 4 2 2 2 2 2" xfId="36947"/>
    <cellStyle name="常规 8 4 2 2 2 3" xfId="36948"/>
    <cellStyle name="常规 8 4 2 2 3 2" xfId="36949"/>
    <cellStyle name="常规 8 4 2 2 3 2 2" xfId="36950"/>
    <cellStyle name="常规 8 4 2 2 3 3" xfId="36951"/>
    <cellStyle name="常规 8 4 2 2 4" xfId="36952"/>
    <cellStyle name="常规 8 4 2 2 4 2" xfId="36953"/>
    <cellStyle name="常规 8 4 2 2 4 2 2" xfId="36954"/>
    <cellStyle name="常规 8 4 2 2 4 3" xfId="36955"/>
    <cellStyle name="常规 8 4 2 2 5" xfId="36956"/>
    <cellStyle name="常规 8 4 2 2 5 2" xfId="36957"/>
    <cellStyle name="常规 8 4 2 2 6" xfId="36958"/>
    <cellStyle name="常规 8 4 2 3" xfId="36959"/>
    <cellStyle name="常规 8 4 2 3 2 2 2" xfId="36960"/>
    <cellStyle name="常规 8 4 2 3 2 3" xfId="36961"/>
    <cellStyle name="常规 8 4 2 3 3 2" xfId="36962"/>
    <cellStyle name="常规 8 4 2 3 3 2 2" xfId="36963"/>
    <cellStyle name="常规 8 4 2 3 3 3" xfId="36964"/>
    <cellStyle name="常规 8 4 2 3 4" xfId="36965"/>
    <cellStyle name="常规 8 4 2 3 4 2" xfId="36966"/>
    <cellStyle name="常规 8 4 2 3 5" xfId="36967"/>
    <cellStyle name="常规 8 4 2 4" xfId="36968"/>
    <cellStyle name="常规 8 4 2 4 2" xfId="36969"/>
    <cellStyle name="常规 8 4 2 4 2 2" xfId="36970"/>
    <cellStyle name="常规 8 4 2 4 3" xfId="36971"/>
    <cellStyle name="常规 8 4 2 5" xfId="36972"/>
    <cellStyle name="常规 8 4 2 5 2" xfId="36973"/>
    <cellStyle name="常规 8 4 2 6" xfId="36974"/>
    <cellStyle name="常规 8 4 2 6 2" xfId="36975"/>
    <cellStyle name="常规 8 4 2 6 2 2" xfId="36976"/>
    <cellStyle name="常规 8 4 2 6 3" xfId="36977"/>
    <cellStyle name="常规 8 4 2 7" xfId="36978"/>
    <cellStyle name="常规 8 4 2 7 2" xfId="36979"/>
    <cellStyle name="常规 8 4 2 8" xfId="36980"/>
    <cellStyle name="常规 8 4 3" xfId="36981"/>
    <cellStyle name="常规 8 4 3 2" xfId="36982"/>
    <cellStyle name="常规 8 4 3 3" xfId="36983"/>
    <cellStyle name="常规 8 4 3 4" xfId="36984"/>
    <cellStyle name="常规 8 4 3 5" xfId="36985"/>
    <cellStyle name="常规 8 4 3 5 2" xfId="36986"/>
    <cellStyle name="常规 8 4 3 6" xfId="36987"/>
    <cellStyle name="常规 8 4 4" xfId="36988"/>
    <cellStyle name="常规 8 4 4 2" xfId="36989"/>
    <cellStyle name="常规 8 4 4 3" xfId="36990"/>
    <cellStyle name="常规 8 4 4 4" xfId="36991"/>
    <cellStyle name="常规 8 4 4 4 2" xfId="36992"/>
    <cellStyle name="常规 8 4 4 4 2 2" xfId="36993"/>
    <cellStyle name="常规 8 4 4 4 3" xfId="36994"/>
    <cellStyle name="常规 8 4 4 5" xfId="36995"/>
    <cellStyle name="常规 8 4 4 5 2" xfId="36996"/>
    <cellStyle name="常规 8 4 4 6" xfId="36997"/>
    <cellStyle name="常规 8 4 5" xfId="36998"/>
    <cellStyle name="常规 8 4 5 2" xfId="36999"/>
    <cellStyle name="常规 8 4 5 2 2" xfId="37000"/>
    <cellStyle name="常规 8 4 5 3" xfId="37001"/>
    <cellStyle name="常规 8 4 6" xfId="37002"/>
    <cellStyle name="常规 8 4 6 2" xfId="37003"/>
    <cellStyle name="常规 8 4 6 3" xfId="37004"/>
    <cellStyle name="常规 8 4 7" xfId="37005"/>
    <cellStyle name="常规 8 4 7 2" xfId="37006"/>
    <cellStyle name="常规 8 4 7 2 2" xfId="37007"/>
    <cellStyle name="常规 8 4 7 3" xfId="37008"/>
    <cellStyle name="常规 8 4 8" xfId="37009"/>
    <cellStyle name="常规 8 4 8 2" xfId="37010"/>
    <cellStyle name="常规 8 4 9" xfId="37011"/>
    <cellStyle name="常规 8 5" xfId="37012"/>
    <cellStyle name="常规 8 5 10" xfId="37013"/>
    <cellStyle name="常规 8 5 2" xfId="37014"/>
    <cellStyle name="常规 8 5 2 2" xfId="37015"/>
    <cellStyle name="常规 8 5 2 2 2 2 2" xfId="37016"/>
    <cellStyle name="常规 8 5 2 2 2 3" xfId="37017"/>
    <cellStyle name="常规 8 5 2 2 3 2" xfId="37018"/>
    <cellStyle name="常规 8 5 2 2 3 2 2" xfId="37019"/>
    <cellStyle name="常规 8 5 2 2 3 3" xfId="37020"/>
    <cellStyle name="常规 8 5 2 2 4" xfId="37021"/>
    <cellStyle name="常规 8 5 2 2 4 2" xfId="37022"/>
    <cellStyle name="常规 8 5 2 2 4 2 2" xfId="37023"/>
    <cellStyle name="常规 8 5 2 2 4 3" xfId="37024"/>
    <cellStyle name="常规 8 5 2 2 5" xfId="37025"/>
    <cellStyle name="常规 8 5 2 2 5 2" xfId="37026"/>
    <cellStyle name="常规 8 5 2 2 6" xfId="37027"/>
    <cellStyle name="常规 8 5 2 3" xfId="37028"/>
    <cellStyle name="常规 8 5 2 4" xfId="37029"/>
    <cellStyle name="常规 8 5 2 4 2" xfId="37030"/>
    <cellStyle name="常规 8 5 2 4 2 2" xfId="37031"/>
    <cellStyle name="常规 8 5 2 4 3" xfId="37032"/>
    <cellStyle name="常规 8 5 2 5" xfId="37033"/>
    <cellStyle name="常规 8 5 2 5 2" xfId="37034"/>
    <cellStyle name="常规 8 5 2 5 2 2" xfId="37035"/>
    <cellStyle name="常规 8 5 2 5 3" xfId="37036"/>
    <cellStyle name="常规 8 5 2 6" xfId="37037"/>
    <cellStyle name="常规 8 5 2 6 2" xfId="37038"/>
    <cellStyle name="常规 8 5 2 6 2 2" xfId="37039"/>
    <cellStyle name="常规 8 5 2 6 3" xfId="37040"/>
    <cellStyle name="常规 8 5 2 7" xfId="37041"/>
    <cellStyle name="常规 8 5 2 7 2" xfId="37042"/>
    <cellStyle name="常规 8 5 2 8" xfId="37043"/>
    <cellStyle name="常规 8 5 3" xfId="37044"/>
    <cellStyle name="好 2 4 2 4" xfId="37045"/>
    <cellStyle name="常规 8 5 3 10" xfId="37046"/>
    <cellStyle name="常规 8 5 3 2" xfId="37047"/>
    <cellStyle name="常规 8 5 3 2 2 2 2" xfId="37048"/>
    <cellStyle name="常规 8 5 3 2 2 3" xfId="37049"/>
    <cellStyle name="常规 8 5 3 2 3 2" xfId="37050"/>
    <cellStyle name="常规 8 5 3 2 3 2 2" xfId="37051"/>
    <cellStyle name="常规 8 5 3 2 3 3" xfId="37052"/>
    <cellStyle name="常规 8 5 3 2 4" xfId="37053"/>
    <cellStyle name="常规 8 5 3 2 4 2" xfId="37054"/>
    <cellStyle name="常规 8 5 3 2 4 2 2" xfId="37055"/>
    <cellStyle name="常规 8 5 3 2 4 3" xfId="37056"/>
    <cellStyle name="常规 8 5 3 2 5" xfId="37057"/>
    <cellStyle name="常规 8 5 3 2 5 2" xfId="37058"/>
    <cellStyle name="常规 8 5 3 2 6" xfId="37059"/>
    <cellStyle name="常规 8 5 3 3" xfId="37060"/>
    <cellStyle name="常规 8 5 3 3 2 2 2" xfId="37061"/>
    <cellStyle name="常规 8 5 3 3 2 3" xfId="37062"/>
    <cellStyle name="常规 8 5 3 3 3 2" xfId="37063"/>
    <cellStyle name="常规 8 5 3 3 3 2 2" xfId="37064"/>
    <cellStyle name="强调文字颜色 5 2 2 2 10" xfId="37065"/>
    <cellStyle name="常规 8 5 3 3 3 3" xfId="37066"/>
    <cellStyle name="常规 8 5 3 3 4" xfId="37067"/>
    <cellStyle name="常规 8 5 3 3 4 2" xfId="37068"/>
    <cellStyle name="常规 8 5 3 3 4 2 2" xfId="37069"/>
    <cellStyle name="常规 8 5 3 3 4 3" xfId="37070"/>
    <cellStyle name="常规 8 5 3 3 5" xfId="37071"/>
    <cellStyle name="常规 8 5 3 3 5 2" xfId="37072"/>
    <cellStyle name="常规 8 5 3 3 6" xfId="37073"/>
    <cellStyle name="常规 8 5 3 4" xfId="37074"/>
    <cellStyle name="常规 8 5 3 4 2" xfId="37075"/>
    <cellStyle name="常规 8 5 3 4 2 2" xfId="37076"/>
    <cellStyle name="常规 8 5 3 4 3" xfId="37077"/>
    <cellStyle name="常规 8 5 3 5" xfId="37078"/>
    <cellStyle name="常规 8 5 3 5 2" xfId="37079"/>
    <cellStyle name="常规 8 5 3 5 2 2" xfId="37080"/>
    <cellStyle name="常规 8 5 3 5 3" xfId="37081"/>
    <cellStyle name="常规 8 5 3 6" xfId="37082"/>
    <cellStyle name="常规 8 5 3 6 2" xfId="37083"/>
    <cellStyle name="常规 8 5 3 6 2 2" xfId="37084"/>
    <cellStyle name="常规 8 5 3 6 3" xfId="37085"/>
    <cellStyle name="常规 8 5 3 7" xfId="37086"/>
    <cellStyle name="常规 8 5 3 7 2" xfId="37087"/>
    <cellStyle name="常规 8 5 3 7 2 2" xfId="37088"/>
    <cellStyle name="常规 8 5 3 8" xfId="37089"/>
    <cellStyle name="常规 8 5 3 8 2" xfId="37090"/>
    <cellStyle name="常规 8 5 3 8 2 2" xfId="37091"/>
    <cellStyle name="常规 8 5 3 8 3" xfId="37092"/>
    <cellStyle name="常规 8 5 3 9" xfId="37093"/>
    <cellStyle name="常规 8 5 3 9 2" xfId="37094"/>
    <cellStyle name="常规 8 5 4 3 2" xfId="37095"/>
    <cellStyle name="常规 8 5 4 3 2 2" xfId="37096"/>
    <cellStyle name="常规 8 5 4 3 3" xfId="37097"/>
    <cellStyle name="常规 8 5 4 4" xfId="37098"/>
    <cellStyle name="常规 8 5 4 4 2" xfId="37099"/>
    <cellStyle name="常规 8 5 4 4 2 2" xfId="37100"/>
    <cellStyle name="常规 8 5 4 4 3" xfId="37101"/>
    <cellStyle name="常规 8 5 4 5" xfId="37102"/>
    <cellStyle name="常规 8 5 4 5 2" xfId="37103"/>
    <cellStyle name="常规 8 5 4 5 2 2" xfId="37104"/>
    <cellStyle name="常规 8 5 4 5 3" xfId="37105"/>
    <cellStyle name="常规 8 5 4 6" xfId="37106"/>
    <cellStyle name="常规 8 5 4 6 2" xfId="37107"/>
    <cellStyle name="常规 8 5 4 6 2 2" xfId="37108"/>
    <cellStyle name="常规 8 5 4 6 3" xfId="37109"/>
    <cellStyle name="常规 8 5 4 7" xfId="37110"/>
    <cellStyle name="常规 8 5 4 7 2" xfId="37111"/>
    <cellStyle name="常规 8 5 4 8" xfId="37112"/>
    <cellStyle name="常规 8 5 5 2 2 2" xfId="37113"/>
    <cellStyle name="常规 8 5 5 2 3" xfId="37114"/>
    <cellStyle name="常规 8 5 5 3 2" xfId="37115"/>
    <cellStyle name="常规 8 5 5 3 2 2" xfId="37116"/>
    <cellStyle name="常规 8 5 5 3 3" xfId="37117"/>
    <cellStyle name="常规 8 5 5 4" xfId="37118"/>
    <cellStyle name="常规 8 5 5 4 2" xfId="37119"/>
    <cellStyle name="常规 8 5 5 4 2 2" xfId="37120"/>
    <cellStyle name="常规 8 5 5 4 3" xfId="37121"/>
    <cellStyle name="常规 8 5 5 5" xfId="37122"/>
    <cellStyle name="常规 8 5 5 5 2" xfId="37123"/>
    <cellStyle name="常规 8 5 5 5 2 2" xfId="37124"/>
    <cellStyle name="常规 8 5 5 5 3" xfId="37125"/>
    <cellStyle name="常规 8 5 5 6" xfId="37126"/>
    <cellStyle name="常规 8 5 5 6 2" xfId="37127"/>
    <cellStyle name="常规 8 5 5 6 2 2" xfId="37128"/>
    <cellStyle name="常规 8 5 5 6 3" xfId="37129"/>
    <cellStyle name="常规 8 5 5 7" xfId="37130"/>
    <cellStyle name="常规 8 5 5 7 2" xfId="37131"/>
    <cellStyle name="常规 8 5 5 8" xfId="37132"/>
    <cellStyle name="常规 8 5 8 2 2" xfId="37133"/>
    <cellStyle name="常规 8 5 8 3" xfId="37134"/>
    <cellStyle name="常规 8 6" xfId="37135"/>
    <cellStyle name="常规 8 6 2" xfId="37136"/>
    <cellStyle name="常规 8 6 2 2" xfId="37137"/>
    <cellStyle name="常规 8 6 2 2 2" xfId="37138"/>
    <cellStyle name="常规 8 6 2 2 2 2" xfId="37139"/>
    <cellStyle name="常规 8 6 2 2 3" xfId="37140"/>
    <cellStyle name="常规 8 6 2 3" xfId="37141"/>
    <cellStyle name="常规 8 6 2 3 2" xfId="37142"/>
    <cellStyle name="常规 8 6 2 3 2 2" xfId="37143"/>
    <cellStyle name="常规 8 6 2 3 3" xfId="37144"/>
    <cellStyle name="常规 8 6 2 4" xfId="37145"/>
    <cellStyle name="常规 8 6 2 4 2" xfId="37146"/>
    <cellStyle name="常规 8 6 2 4 2 2" xfId="37147"/>
    <cellStyle name="常规 8 6 2 4 3" xfId="37148"/>
    <cellStyle name="常规 8 6 2 5" xfId="37149"/>
    <cellStyle name="常规 8 6 2 5 2" xfId="37150"/>
    <cellStyle name="常规 8 6 2 6" xfId="37151"/>
    <cellStyle name="常规 8 6 3" xfId="37152"/>
    <cellStyle name="常规 8 6 3 2" xfId="37153"/>
    <cellStyle name="常规 8 6 3 2 2 2" xfId="37154"/>
    <cellStyle name="常规 8 6 3 2 3" xfId="37155"/>
    <cellStyle name="常规 8 6 3 3" xfId="37156"/>
    <cellStyle name="常规 8 6 3 3 2" xfId="37157"/>
    <cellStyle name="常规 8 6 3 3 2 2" xfId="37158"/>
    <cellStyle name="常规 8 6 3 3 3" xfId="37159"/>
    <cellStyle name="常规 8 6 3 4" xfId="37160"/>
    <cellStyle name="常规 8 6 3 4 2" xfId="37161"/>
    <cellStyle name="常规 8 6 3 5" xfId="37162"/>
    <cellStyle name="常规 8 7" xfId="37163"/>
    <cellStyle name="常规 8 7 2" xfId="37164"/>
    <cellStyle name="常规 8 7 2 2" xfId="37165"/>
    <cellStyle name="常规 8 7 2 3" xfId="37166"/>
    <cellStyle name="常规 8 7 3" xfId="37167"/>
    <cellStyle name="常规 8 7 3 2" xfId="37168"/>
    <cellStyle name="常规 8 7 3 2 2" xfId="37169"/>
    <cellStyle name="常规 8 7 3 3" xfId="37170"/>
    <cellStyle name="常规 8 7 4 2 2" xfId="37171"/>
    <cellStyle name="计算 2 5 3 2 2" xfId="37172"/>
    <cellStyle name="常规 8 7 4 3" xfId="37173"/>
    <cellStyle name="常规 8 7 5 2" xfId="37174"/>
    <cellStyle name="常规 8 7 6" xfId="37175"/>
    <cellStyle name="常规 9 2 2 3 4 2 2" xfId="37176"/>
    <cellStyle name="常规 8 8" xfId="37177"/>
    <cellStyle name="常规 9 2 2 3 4 2 2 2" xfId="37178"/>
    <cellStyle name="常规 8 8 2" xfId="37179"/>
    <cellStyle name="常规 8 8 2 2" xfId="37180"/>
    <cellStyle name="常规 8 8 2 2 2" xfId="37181"/>
    <cellStyle name="常规 8 8 2 3" xfId="37182"/>
    <cellStyle name="常规 8 8 3 2" xfId="37183"/>
    <cellStyle name="常规 8 8 3 2 2" xfId="37184"/>
    <cellStyle name="常规 8 8 3 3" xfId="37185"/>
    <cellStyle name="常规 8 8 4 2 2" xfId="37186"/>
    <cellStyle name="计算 2 5 4 2 2" xfId="37187"/>
    <cellStyle name="常规 8 8 4 3" xfId="37188"/>
    <cellStyle name="常规 8 8 5 2" xfId="37189"/>
    <cellStyle name="常规 8 8 6" xfId="37190"/>
    <cellStyle name="常规 9 2 2 3 4 2 3" xfId="37191"/>
    <cellStyle name="常规 8 9" xfId="37192"/>
    <cellStyle name="常规 8 9 2" xfId="37193"/>
    <cellStyle name="常规 8 9 2 2" xfId="37194"/>
    <cellStyle name="常规 8 9 3" xfId="37195"/>
    <cellStyle name="常规 90" xfId="37196"/>
    <cellStyle name="常规 85" xfId="37197"/>
    <cellStyle name="常规 85 2" xfId="37198"/>
    <cellStyle name="常规 85 3" xfId="37199"/>
    <cellStyle name="常规 91" xfId="37200"/>
    <cellStyle name="常规 86" xfId="37201"/>
    <cellStyle name="常规 86 2" xfId="37202"/>
    <cellStyle name="常规 92" xfId="37203"/>
    <cellStyle name="常规 87" xfId="37204"/>
    <cellStyle name="常规 93" xfId="37205"/>
    <cellStyle name="常规 88" xfId="37206"/>
    <cellStyle name="常规 89" xfId="37207"/>
    <cellStyle name="常规 9" xfId="37208"/>
    <cellStyle name="常规 9 10" xfId="37209"/>
    <cellStyle name="常规 9 10 2" xfId="37210"/>
    <cellStyle name="常规 9 10 2 2" xfId="37211"/>
    <cellStyle name="常规 9 10 3" xfId="37212"/>
    <cellStyle name="常规 9 11" xfId="37213"/>
    <cellStyle name="常规 9 11 2" xfId="37214"/>
    <cellStyle name="常规 9 11 2 2" xfId="37215"/>
    <cellStyle name="常规 9 11 3" xfId="37216"/>
    <cellStyle name="常规 9 12" xfId="37217"/>
    <cellStyle name="常规 9 12 2" xfId="37218"/>
    <cellStyle name="常规 9 12 2 2" xfId="37219"/>
    <cellStyle name="常规 9 12 3" xfId="37220"/>
    <cellStyle name="常规 9 13" xfId="37221"/>
    <cellStyle name="常规 9 13 2" xfId="37222"/>
    <cellStyle name="常规 9 14" xfId="37223"/>
    <cellStyle name="常规 9 2" xfId="37224"/>
    <cellStyle name="常规 9 2 10" xfId="37225"/>
    <cellStyle name="常规 9 2 10 2" xfId="37226"/>
    <cellStyle name="常规 9 2 10 2 2" xfId="37227"/>
    <cellStyle name="常规 9 2 10 3" xfId="37228"/>
    <cellStyle name="常规 9 2 11" xfId="37229"/>
    <cellStyle name="常规 9 2 11 2" xfId="37230"/>
    <cellStyle name="常规 9 2 12" xfId="37231"/>
    <cellStyle name="常规 9 2 2" xfId="37232"/>
    <cellStyle name="常规 9 2 2 10" xfId="37233"/>
    <cellStyle name="常规 9 2 2 10 2" xfId="37234"/>
    <cellStyle name="常规 9 2 2 11" xfId="37235"/>
    <cellStyle name="常规 9 2 2 2" xfId="37236"/>
    <cellStyle name="常规 9 2 2 2 2" xfId="37237"/>
    <cellStyle name="常规 9 2 2 2 2 2" xfId="37238"/>
    <cellStyle name="常规 9 2 2 2 2 2 2" xfId="37239"/>
    <cellStyle name="常规 9 2 2 2 2 2 2 2" xfId="37240"/>
    <cellStyle name="常规 9 2 2 2 2 2 2 2 2" xfId="37241"/>
    <cellStyle name="常规 9 2 2 2 2 2 2 3" xfId="37242"/>
    <cellStyle name="常规 9 2 2 2 2 2 3" xfId="37243"/>
    <cellStyle name="常规 9 2 2 2 2 2 3 2" xfId="37244"/>
    <cellStyle name="常规 9 2 2 2 2 2 3 2 2" xfId="37245"/>
    <cellStyle name="常规 9 2 2 2 2 2 3 3" xfId="37246"/>
    <cellStyle name="常规 9 2 2 2 2 2 4" xfId="37247"/>
    <cellStyle name="常规 9 2 2 2 2 2 4 2" xfId="37248"/>
    <cellStyle name="常规 9 2 2 2 2 2 4 2 2" xfId="37249"/>
    <cellStyle name="常规 9 2 2 2 2 2 4 3" xfId="37250"/>
    <cellStyle name="常规 9 2 2 2 2 2 5" xfId="37251"/>
    <cellStyle name="常规 9 2 2 2 2 2 5 2" xfId="37252"/>
    <cellStyle name="常规 9 2 2 2 2 2 6" xfId="37253"/>
    <cellStyle name="常规 9 2 2 2 2 3" xfId="37254"/>
    <cellStyle name="常规 9 2 2 2 2 3 2" xfId="37255"/>
    <cellStyle name="常规 9 2 2 2 2 3 2 2" xfId="37256"/>
    <cellStyle name="常规 9 2 2 2 2 3 2 2 2" xfId="37257"/>
    <cellStyle name="常规 9 2 2 2 2 3 2 3" xfId="37258"/>
    <cellStyle name="常规 9 2 2 2 2 3 3" xfId="37259"/>
    <cellStyle name="常规 9 2 2 2 2 3 3 2" xfId="37260"/>
    <cellStyle name="常规 9 2 2 2 2 3 3 2 2" xfId="37261"/>
    <cellStyle name="常规 9 2 2 2 2 3 3 3" xfId="37262"/>
    <cellStyle name="常规 9 2 2 2 2 3 4" xfId="37263"/>
    <cellStyle name="常规 9 2 2 2 2 3 4 2" xfId="37264"/>
    <cellStyle name="常规 9 2 2 2 2 3 5" xfId="37265"/>
    <cellStyle name="常规 9 2 2 2 2 4" xfId="37266"/>
    <cellStyle name="常规 9 2 2 2 2 4 2" xfId="37267"/>
    <cellStyle name="常规 9 2 2 2 2 4 2 2" xfId="37268"/>
    <cellStyle name="常规 9 2 2 2 2 4 3" xfId="37269"/>
    <cellStyle name="常规 9 2 2 2 2 5" xfId="37270"/>
    <cellStyle name="常规 9 2 2 2 2 5 2" xfId="37271"/>
    <cellStyle name="常规 9 2 2 2 2 5 2 2" xfId="37272"/>
    <cellStyle name="常规 9 2 2 2 2 5 3" xfId="37273"/>
    <cellStyle name="常规 9 2 2 2 2 6" xfId="37274"/>
    <cellStyle name="常规 9 2 2 2 2 6 2" xfId="37275"/>
    <cellStyle name="常规 9 2 2 2 2 6 2 2" xfId="37276"/>
    <cellStyle name="常规 9 2 2 2 2 6 3" xfId="37277"/>
    <cellStyle name="常规 9 2 2 2 2 7" xfId="37278"/>
    <cellStyle name="常规 9 2 2 2 2 7 2" xfId="37279"/>
    <cellStyle name="常规 9 2 2 2 2 8" xfId="37280"/>
    <cellStyle name="常规 9 2 2 2 3" xfId="37281"/>
    <cellStyle name="常规 9 2 2 2 3 2" xfId="37282"/>
    <cellStyle name="常规 9 2 2 2 3 2 2" xfId="37283"/>
    <cellStyle name="常规 9 2 2 2 3 2 2 2" xfId="37284"/>
    <cellStyle name="常规 9 2 2 2 3 2 3" xfId="37285"/>
    <cellStyle name="常规 9 2 2 2 3 3" xfId="37286"/>
    <cellStyle name="常规 9 2 2 2 3 3 2" xfId="37287"/>
    <cellStyle name="常规 9 2 2 2 3 3 2 2" xfId="37288"/>
    <cellStyle name="常规 9 2 2 2 3 3 3" xfId="37289"/>
    <cellStyle name="常规 9 2 2 2 3 4" xfId="37290"/>
    <cellStyle name="常规 9 2 2 2 3 4 2" xfId="37291"/>
    <cellStyle name="常规 9 2 2 2 3 4 2 2" xfId="37292"/>
    <cellStyle name="常规 9 2 2 2 3 4 3" xfId="37293"/>
    <cellStyle name="常规 9 2 2 2 3 5" xfId="37294"/>
    <cellStyle name="常规 9 2 2 2 3 5 2" xfId="37295"/>
    <cellStyle name="常规 9 2 2 2 3 6" xfId="37296"/>
    <cellStyle name="常规 9 2 2 2 4" xfId="37297"/>
    <cellStyle name="常规 9 2 2 2 4 2" xfId="37298"/>
    <cellStyle name="常规 9 2 2 2 4 2 2" xfId="37299"/>
    <cellStyle name="常规 9 2 2 2 4 2 2 2" xfId="37300"/>
    <cellStyle name="常规 9 2 2 2 4 2 3" xfId="37301"/>
    <cellStyle name="常规 9 2 2 2 4 3" xfId="37302"/>
    <cellStyle name="常规 9 2 2 2 4 3 2" xfId="37303"/>
    <cellStyle name="常规 9 2 2 2 4 3 2 2" xfId="37304"/>
    <cellStyle name="常规 9 2 2 2 4 3 3" xfId="37305"/>
    <cellStyle name="常规 9 2 2 2 4 4" xfId="37306"/>
    <cellStyle name="常规 9 2 2 2 4 4 2" xfId="37307"/>
    <cellStyle name="常规 9 2 2 2 4 4 2 2" xfId="37308"/>
    <cellStyle name="常规 9 2 2 2 4 4 3" xfId="37309"/>
    <cellStyle name="常规 9 2 2 2 4 5" xfId="37310"/>
    <cellStyle name="常规 9 2 2 2 4 5 2" xfId="37311"/>
    <cellStyle name="常规 9 2 2 2 4 6" xfId="37312"/>
    <cellStyle name="常规 9 2 2 2 5" xfId="37313"/>
    <cellStyle name="常规 9 2 2 2 5 2" xfId="37314"/>
    <cellStyle name="常规 9 2 2 2 5 2 2" xfId="37315"/>
    <cellStyle name="常规 9 2 2 2 5 3" xfId="37316"/>
    <cellStyle name="常规 9 2 2 2 6" xfId="37317"/>
    <cellStyle name="常规 9 2 2 2 6 2" xfId="37318"/>
    <cellStyle name="常规 9 2 2 2 6 2 2" xfId="37319"/>
    <cellStyle name="常规 9 2 2 2 6 3" xfId="37320"/>
    <cellStyle name="常规 9 2 2 2 7" xfId="37321"/>
    <cellStyle name="常规 9 2 2 2 7 2" xfId="37322"/>
    <cellStyle name="常规 9 2 2 2 7 2 2" xfId="37323"/>
    <cellStyle name="常规 9 2 2 2 7 3" xfId="37324"/>
    <cellStyle name="常规 9 2 2 2 8" xfId="37325"/>
    <cellStyle name="常规 9 2 2 2 8 2" xfId="37326"/>
    <cellStyle name="常规 9 2 2 2 9" xfId="37327"/>
    <cellStyle name="常规 9 2 2 3" xfId="37328"/>
    <cellStyle name="常规 9 2 2 3 2" xfId="37329"/>
    <cellStyle name="常规 9 2 2 3 2 2" xfId="37330"/>
    <cellStyle name="常规 9 2 2 3 2 2 2" xfId="37331"/>
    <cellStyle name="常规 9 2 2 3 2 2 2 2" xfId="37332"/>
    <cellStyle name="常规 9 2 2 3 2 2 2 2 2" xfId="37333"/>
    <cellStyle name="常规 9 2 2 3 2 2 2 3" xfId="37334"/>
    <cellStyle name="常规 9 2 2 3 2 2 3" xfId="37335"/>
    <cellStyle name="常规 9 2 2 3 2 2 3 2" xfId="37336"/>
    <cellStyle name="常规 9 2 2 3 2 2 3 2 2" xfId="37337"/>
    <cellStyle name="常规 9 2 2 3 2 2 3 3" xfId="37338"/>
    <cellStyle name="常规 9 2 2 3 2 2 4" xfId="37339"/>
    <cellStyle name="常规 9 2 2 3 2 2 4 2" xfId="37340"/>
    <cellStyle name="常规 9 2 2 3 2 2 4 2 2" xfId="37341"/>
    <cellStyle name="常规 9 2 2 3 2 2 4 3" xfId="37342"/>
    <cellStyle name="常规 9 2 2 3 2 2 5" xfId="37343"/>
    <cellStyle name="常规 9 2 2 3 2 2 5 2" xfId="37344"/>
    <cellStyle name="常规 9 2 2 3 2 2 6" xfId="37345"/>
    <cellStyle name="常规 9 2 2 3 2 3" xfId="37346"/>
    <cellStyle name="常规 9 2 2 3 2 3 2" xfId="37347"/>
    <cellStyle name="常规 9 2 2 3 2 3 2 2" xfId="37348"/>
    <cellStyle name="常规 9 2 2 3 2 3 2 2 2" xfId="37349"/>
    <cellStyle name="常规 9 2 2 3 2 3 2 3" xfId="37350"/>
    <cellStyle name="常规 9 2 2 3 2 3 3" xfId="37351"/>
    <cellStyle name="常规 9 2 2 3 2 3 3 2" xfId="37352"/>
    <cellStyle name="常规 9 2 2 3 2 3 3 2 2" xfId="37353"/>
    <cellStyle name="常规 9 2 2 3 2 3 3 3" xfId="37354"/>
    <cellStyle name="常规 9 2 2 3 2 3 4" xfId="37355"/>
    <cellStyle name="常规 9 2 2 3 2 3 4 2" xfId="37356"/>
    <cellStyle name="常规 9 2 2 3 2 3 5" xfId="37357"/>
    <cellStyle name="常规 9 2 2 3 2 4" xfId="37358"/>
    <cellStyle name="常规 9 2 2 3 2 4 2" xfId="37359"/>
    <cellStyle name="常规 9 2 2 3 2 4 2 2" xfId="37360"/>
    <cellStyle name="常规 9 2 2 3 2 4 3" xfId="37361"/>
    <cellStyle name="常规 9 2 2 3 2 5" xfId="37362"/>
    <cellStyle name="常规 9 2 2 3 2 5 2" xfId="37363"/>
    <cellStyle name="常规 9 2 2 3 2 5 2 2" xfId="37364"/>
    <cellStyle name="常规 9 2 2 3 2 5 3" xfId="37365"/>
    <cellStyle name="常规 9 2 2 3 2 6" xfId="37366"/>
    <cellStyle name="常规 9 2 2 3 2 6 2" xfId="37367"/>
    <cellStyle name="常规 9 2 2 3 2 6 2 2" xfId="37368"/>
    <cellStyle name="常规 9 2 2 3 2 6 3" xfId="37369"/>
    <cellStyle name="常规 9 2 2 3 2 7" xfId="37370"/>
    <cellStyle name="常规 9 2 2 3 2 7 2" xfId="37371"/>
    <cellStyle name="常规 9 2 2 3 3" xfId="37372"/>
    <cellStyle name="常规 9 2 2 3 3 2" xfId="37373"/>
    <cellStyle name="常规 9 2 2 3 3 2 2" xfId="37374"/>
    <cellStyle name="常规 9 2 2 3 3 2 2 2" xfId="37375"/>
    <cellStyle name="常规 9 2 2 3 3 2 3" xfId="37376"/>
    <cellStyle name="常规 9 2 2 3 3 3" xfId="37377"/>
    <cellStyle name="常规 9 2 2 3 3 3 2" xfId="37378"/>
    <cellStyle name="常规 9 2 2 3 3 3 2 2" xfId="37379"/>
    <cellStyle name="常规 9 2 2 3 3 3 3" xfId="37380"/>
    <cellStyle name="常规 9 2 2 3 3 4" xfId="37381"/>
    <cellStyle name="常规 9 2 2 3 3 4 2" xfId="37382"/>
    <cellStyle name="常规 9 2 2 3 3 4 2 2" xfId="37383"/>
    <cellStyle name="常规 9 2 2 3 3 4 3" xfId="37384"/>
    <cellStyle name="常规 9 2 2 3 3 5" xfId="37385"/>
    <cellStyle name="常规 9 2 2 3 3 5 2" xfId="37386"/>
    <cellStyle name="常规 9 2 2 3 3 6" xfId="37387"/>
    <cellStyle name="常规 9 2 2 3 4" xfId="37388"/>
    <cellStyle name="常规 9 2 2 3 4 2" xfId="37389"/>
    <cellStyle name="常规 9 2 2 3 4 3" xfId="37390"/>
    <cellStyle name="常规 9 8" xfId="37391"/>
    <cellStyle name="常规 9 2 2 3 4 3 2" xfId="37392"/>
    <cellStyle name="常规 9 8 2" xfId="37393"/>
    <cellStyle name="常规 9 2 2 3 4 3 2 2" xfId="37394"/>
    <cellStyle name="常规 9 9" xfId="37395"/>
    <cellStyle name="常规 9 2 2 3 4 3 3" xfId="37396"/>
    <cellStyle name="常规 9 2 2 3 4 4" xfId="37397"/>
    <cellStyle name="常规 9 2 2 3 4 5" xfId="37398"/>
    <cellStyle name="常规 9 2 2 3 4 6" xfId="37399"/>
    <cellStyle name="常规 9 2 2 3 5" xfId="37400"/>
    <cellStyle name="常规 9 2 2 3 5 2" xfId="37401"/>
    <cellStyle name="常规 9 2 2 3 5 2 2" xfId="37402"/>
    <cellStyle name="常规 9 2 2 3 5 3" xfId="37403"/>
    <cellStyle name="常规 9 2 2 3 6" xfId="37404"/>
    <cellStyle name="常规 9 2 2 3 6 2" xfId="37405"/>
    <cellStyle name="常规 9 2 2 3 6 2 2" xfId="37406"/>
    <cellStyle name="常规 9 2 2 3 6 3" xfId="37407"/>
    <cellStyle name="常规 9 2 2 3 7" xfId="37408"/>
    <cellStyle name="常规 9 2 2 3 7 2" xfId="37409"/>
    <cellStyle name="常规 9 2 2 3 7 2 2" xfId="37410"/>
    <cellStyle name="常规 9 2 2 3 7 3" xfId="37411"/>
    <cellStyle name="常规 9 2 2 3 8" xfId="37412"/>
    <cellStyle name="常规 9 2 2 3 8 2" xfId="37413"/>
    <cellStyle name="常规 9 2 2 3 9" xfId="37414"/>
    <cellStyle name="常规 9 2 2 4" xfId="37415"/>
    <cellStyle name="常规 9 2 2 4 2" xfId="37416"/>
    <cellStyle name="常规 9 2 2 4 2 2" xfId="37417"/>
    <cellStyle name="常规 9 2 2 4 2 2 2" xfId="37418"/>
    <cellStyle name="常规 9 2 2 4 2 2 2 2" xfId="37419"/>
    <cellStyle name="常规 9 2 2 4 2 2 3" xfId="37420"/>
    <cellStyle name="常规 9 2 2 4 2 3" xfId="37421"/>
    <cellStyle name="常规 9 2 2 4 2 3 2" xfId="37422"/>
    <cellStyle name="常规 9 2 2 4 2 3 2 2" xfId="37423"/>
    <cellStyle name="常规 9 2 2 4 2 3 3" xfId="37424"/>
    <cellStyle name="常规 9 2 2 4 2 4" xfId="37425"/>
    <cellStyle name="常规 9 2 2 4 2 4 2" xfId="37426"/>
    <cellStyle name="常规 9 2 2 4 2 4 2 2" xfId="37427"/>
    <cellStyle name="常规 9 2 2 4 2 4 3" xfId="37428"/>
    <cellStyle name="常规 9 2 2 4 2 5" xfId="37429"/>
    <cellStyle name="常规 9 2 2 4 2 5 2" xfId="37430"/>
    <cellStyle name="常规 9 2 2 4 2 6" xfId="37431"/>
    <cellStyle name="常规 9 2 2 4 3" xfId="37432"/>
    <cellStyle name="常规 9 2 2 4 3 2" xfId="37433"/>
    <cellStyle name="常规 9 2 2 4 3 2 2" xfId="37434"/>
    <cellStyle name="常规 9 2 2 4 3 2 2 2" xfId="37435"/>
    <cellStyle name="常规 9 2 2 4 3 2 3" xfId="37436"/>
    <cellStyle name="常规 9 2 2 4 3 3" xfId="37437"/>
    <cellStyle name="常规 9 2 2 4 3 3 2" xfId="37438"/>
    <cellStyle name="常规 9 2 2 4 3 3 2 2" xfId="37439"/>
    <cellStyle name="常规 9 2 2 4 3 3 3" xfId="37440"/>
    <cellStyle name="常规 9 2 2 4 3 4" xfId="37441"/>
    <cellStyle name="常规 9 2 2 4 3 4 2" xfId="37442"/>
    <cellStyle name="常规 9 2 2 4 3 5" xfId="37443"/>
    <cellStyle name="常规 9 2 2 4 4" xfId="37444"/>
    <cellStyle name="常规 9 2 2 4 4 2" xfId="37445"/>
    <cellStyle name="常规 9 2 2 4 4 2 2" xfId="37446"/>
    <cellStyle name="常规 9 2 2 4 4 3" xfId="37447"/>
    <cellStyle name="常规 9 2 2 4 5" xfId="37448"/>
    <cellStyle name="常规 9 2 2 4 5 2" xfId="37449"/>
    <cellStyle name="常规 9 2 2 4 5 2 2" xfId="37450"/>
    <cellStyle name="常规 9 2 2 4 5 3" xfId="37451"/>
    <cellStyle name="常规 9 2 2 4 6" xfId="37452"/>
    <cellStyle name="常规 9 2 2 4 6 2" xfId="37453"/>
    <cellStyle name="常规 9 2 2 4 6 2 2" xfId="37454"/>
    <cellStyle name="常规 9 2 2 4 6 3" xfId="37455"/>
    <cellStyle name="常规 9 2 2 4 7" xfId="37456"/>
    <cellStyle name="常规 9 2 2 4 7 2" xfId="37457"/>
    <cellStyle name="常规 9 2 2 4 8" xfId="37458"/>
    <cellStyle name="常规 9 2 2 5" xfId="37459"/>
    <cellStyle name="常规 9 2 2 5 2" xfId="37460"/>
    <cellStyle name="常规 9 2 2 5 2 2" xfId="37461"/>
    <cellStyle name="常规 9 2 2 5 2 2 2" xfId="37462"/>
    <cellStyle name="常规 9 2 2 5 2 3" xfId="37463"/>
    <cellStyle name="常规 9 2 2 5 3" xfId="37464"/>
    <cellStyle name="常规 9 2 2 5 3 2" xfId="37465"/>
    <cellStyle name="常规 9 2 2 5 3 2 2" xfId="37466"/>
    <cellStyle name="常规 9 2 2 5 3 3" xfId="37467"/>
    <cellStyle name="常规 9 2 2 5 4" xfId="37468"/>
    <cellStyle name="常规 9 2 2 5 4 2" xfId="37469"/>
    <cellStyle name="常规 9 2 2 5 4 2 2" xfId="37470"/>
    <cellStyle name="常规 9 2 2 5 4 3" xfId="37471"/>
    <cellStyle name="常规 9 2 2 5 5" xfId="37472"/>
    <cellStyle name="常规 9 2 2 5 6" xfId="37473"/>
    <cellStyle name="常规 9 2 2 6" xfId="37474"/>
    <cellStyle name="常规 9 2 2 6 2" xfId="37475"/>
    <cellStyle name="常规 9 2 2 6 2 2" xfId="37476"/>
    <cellStyle name="常规 9 2 2 6 2 2 2" xfId="37477"/>
    <cellStyle name="常规 9 2 2 6 2 3" xfId="37478"/>
    <cellStyle name="常规 9 2 2 6 3" xfId="37479"/>
    <cellStyle name="常规 9 2 2 6 3 2" xfId="37480"/>
    <cellStyle name="常规 9 2 2 6 3 2 2" xfId="37481"/>
    <cellStyle name="常规 9 2 2 6 3 3" xfId="37482"/>
    <cellStyle name="常规 9 2 2 6 4" xfId="37483"/>
    <cellStyle name="常规 9 2 2 6 4 2" xfId="37484"/>
    <cellStyle name="常规 9 2 2 6 4 2 2" xfId="37485"/>
    <cellStyle name="常规 9 2 2 6 4 3" xfId="37486"/>
    <cellStyle name="常规 9 2 2 6 5" xfId="37487"/>
    <cellStyle name="常规 9 2 2 6 5 2" xfId="37488"/>
    <cellStyle name="常规 9 2 2 6 6" xfId="37489"/>
    <cellStyle name="常规 9 2 2 7" xfId="37490"/>
    <cellStyle name="常规 9 2 2 7 2" xfId="37491"/>
    <cellStyle name="常规 9 2 2 7 2 2" xfId="37492"/>
    <cellStyle name="常规 9 2 2 7 3" xfId="37493"/>
    <cellStyle name="常规 9 2 2 8" xfId="37494"/>
    <cellStyle name="常规 9 2 2 8 2" xfId="37495"/>
    <cellStyle name="常规 9 2 2 8 2 2" xfId="37496"/>
    <cellStyle name="常规 9 2 2 8 3" xfId="37497"/>
    <cellStyle name="常规 9 2 2 9" xfId="37498"/>
    <cellStyle name="常规 9 2 2 9 2" xfId="37499"/>
    <cellStyle name="常规 9 2 2 9 2 2" xfId="37500"/>
    <cellStyle name="常规 9 2 2 9 3" xfId="37501"/>
    <cellStyle name="常规 9 2 3" xfId="37502"/>
    <cellStyle name="常规 9 2 3 10" xfId="37503"/>
    <cellStyle name="常规 9 2 3 2" xfId="37504"/>
    <cellStyle name="常规 9 2 3 2 2" xfId="37505"/>
    <cellStyle name="常规 9 2 3 2 2 2" xfId="37506"/>
    <cellStyle name="常规 9 2 3 2 2 2 2" xfId="37507"/>
    <cellStyle name="常规 9 2 3 2 2 2 2 2" xfId="37508"/>
    <cellStyle name="常规 9 2 3 2 2 2 2 2 2" xfId="37509"/>
    <cellStyle name="常规 9 2 3 2 2 2 2 3" xfId="37510"/>
    <cellStyle name="常规 9 2 3 2 2 2 3" xfId="37511"/>
    <cellStyle name="常规 9 2 3 2 2 2 3 2" xfId="37512"/>
    <cellStyle name="常规 9 2 3 2 2 2 3 2 2" xfId="37513"/>
    <cellStyle name="常规 9 2 3 2 2 2 3 3" xfId="37514"/>
    <cellStyle name="常规 9 2 3 2 2 2 4" xfId="37515"/>
    <cellStyle name="常规 9 2 3 2 2 2 4 2" xfId="37516"/>
    <cellStyle name="常规 9 2 3 2 2 2 4 2 2" xfId="37517"/>
    <cellStyle name="常规 9 2 3 2 2 2 4 3" xfId="37518"/>
    <cellStyle name="常规 9 2 3 2 2 2 5" xfId="37519"/>
    <cellStyle name="常规 9 2 3 2 2 2 5 2" xfId="37520"/>
    <cellStyle name="常规 9 2 3 2 2 2 6" xfId="37521"/>
    <cellStyle name="常规 9 2 3 2 2 3" xfId="37522"/>
    <cellStyle name="常规 9 2 3 2 2 3 2" xfId="37523"/>
    <cellStyle name="常规 9 2 3 2 2 3 3" xfId="37524"/>
    <cellStyle name="常规 9 2 3 2 2 3 4" xfId="37525"/>
    <cellStyle name="常规 9 2 3 2 2 3 5" xfId="37526"/>
    <cellStyle name="常规 9 2 3 2 2 4" xfId="37527"/>
    <cellStyle name="常规 9 2 3 2 2 4 2" xfId="37528"/>
    <cellStyle name="常规 9 2 3 2 2 4 2 2" xfId="37529"/>
    <cellStyle name="常规 9 2 3 2 2 4 3" xfId="37530"/>
    <cellStyle name="常规 9 2 3 2 2 5" xfId="37531"/>
    <cellStyle name="常规 9 2 3 2 2 5 2" xfId="37532"/>
    <cellStyle name="常规 9 2 3 2 2 5 2 2" xfId="37533"/>
    <cellStyle name="常规 9 2 3 2 2 5 3" xfId="37534"/>
    <cellStyle name="常规 9 2 3 2 2 6" xfId="37535"/>
    <cellStyle name="常规 9 2 3 2 2 6 2" xfId="37536"/>
    <cellStyle name="常规 9 2 3 2 2 6 2 2" xfId="37537"/>
    <cellStyle name="常规 9 2 3 2 2 6 3" xfId="37538"/>
    <cellStyle name="常规 9 2 3 2 2 7" xfId="37539"/>
    <cellStyle name="常规 9 2 3 2 2 7 2" xfId="37540"/>
    <cellStyle name="常规 9 2 3 2 2 8" xfId="37541"/>
    <cellStyle name="常规 9 2 3 2 3" xfId="37542"/>
    <cellStyle name="常规 9 2 3 2 3 2" xfId="37543"/>
    <cellStyle name="常规 9 2 3 2 3 2 2" xfId="37544"/>
    <cellStyle name="常规 9 2 3 2 3 2 2 2" xfId="37545"/>
    <cellStyle name="常规 9 2 3 2 3 2 3" xfId="37546"/>
    <cellStyle name="常规 9 2 3 2 3 3" xfId="37547"/>
    <cellStyle name="常规 9 2 3 2 3 3 2" xfId="37548"/>
    <cellStyle name="常规 9 2 3 2 3 3 2 2" xfId="37549"/>
    <cellStyle name="常规 9 2 3 2 3 3 3" xfId="37550"/>
    <cellStyle name="常规 9 2 3 2 3 4" xfId="37551"/>
    <cellStyle name="常规 9 2 3 2 3 4 2" xfId="37552"/>
    <cellStyle name="常规 9 2 3 2 3 4 2 2" xfId="37553"/>
    <cellStyle name="常规 9 2 3 2 3 4 3" xfId="37554"/>
    <cellStyle name="常规 9 2 3 2 3 5" xfId="37555"/>
    <cellStyle name="常规 9 2 3 2 3 5 2" xfId="37556"/>
    <cellStyle name="常规 9 2 3 2 3 6" xfId="37557"/>
    <cellStyle name="常规 9 2 3 2 4" xfId="37558"/>
    <cellStyle name="常规 9 2 3 2 4 2" xfId="37559"/>
    <cellStyle name="常规 9 2 3 2 4 2 2" xfId="37560"/>
    <cellStyle name="常规 9 2 3 2 4 2 2 2" xfId="37561"/>
    <cellStyle name="常规 9 2 3 2 4 2 3" xfId="37562"/>
    <cellStyle name="常规 9 2 3 2 4 3" xfId="37563"/>
    <cellStyle name="常规 9 2 3 2 4 3 2" xfId="37564"/>
    <cellStyle name="常规 9 2 3 2 4 3 2 2" xfId="37565"/>
    <cellStyle name="常规 9 2 3 2 4 3 3" xfId="37566"/>
    <cellStyle name="常规 9 2 3 2 4 4 2" xfId="37567"/>
    <cellStyle name="常规 9 2 3 2 4 4 2 2" xfId="37568"/>
    <cellStyle name="常规 9 2 3 2 4 4 3" xfId="37569"/>
    <cellStyle name="常规 9 2 3 2 4 5" xfId="37570"/>
    <cellStyle name="常规 9 2 3 2 4 5 2" xfId="37571"/>
    <cellStyle name="常规 9 2 3 2 4 6" xfId="37572"/>
    <cellStyle name="常规 9 2 3 2 5" xfId="37573"/>
    <cellStyle name="常规 9 2 3 2 5 2" xfId="37574"/>
    <cellStyle name="常规 9 2 3 2 5 2 2" xfId="37575"/>
    <cellStyle name="常规 9 2 3 2 5 3" xfId="37576"/>
    <cellStyle name="常规 9 2 3 2 6" xfId="37577"/>
    <cellStyle name="常规 9 2 3 2 6 2" xfId="37578"/>
    <cellStyle name="常规 9 2 3 2 6 2 2" xfId="37579"/>
    <cellStyle name="常规 9 2 3 2 6 3" xfId="37580"/>
    <cellStyle name="常规 9 2 3 2 7" xfId="37581"/>
    <cellStyle name="常规 9 2 3 2 8" xfId="37582"/>
    <cellStyle name="常规 9 2 3 2 9" xfId="37583"/>
    <cellStyle name="常规 9 2 3 3" xfId="37584"/>
    <cellStyle name="常规 9 2 3 3 2" xfId="37585"/>
    <cellStyle name="常规 9 2 3 3 2 2" xfId="37586"/>
    <cellStyle name="常规 9 2 3 3 2 2 2" xfId="37587"/>
    <cellStyle name="常规 9 2 3 3 2 2 2 2" xfId="37588"/>
    <cellStyle name="常规 9 2 3 3 2 2 3" xfId="37589"/>
    <cellStyle name="常规 9 2 3 3 2 3" xfId="37590"/>
    <cellStyle name="常规 9 2 3 3 2 3 2" xfId="37591"/>
    <cellStyle name="常规 9 2 3 3 2 3 2 2" xfId="37592"/>
    <cellStyle name="常规 9 2 3 3 2 3 3" xfId="37593"/>
    <cellStyle name="常规 9 2 3 3 2 4" xfId="37594"/>
    <cellStyle name="常规 9 2 3 3 2 4 2" xfId="37595"/>
    <cellStyle name="常规 9 2 3 3 2 4 2 2" xfId="37596"/>
    <cellStyle name="常规 9 2 3 3 2 4 3" xfId="37597"/>
    <cellStyle name="常规 9 2 3 3 2 5" xfId="37598"/>
    <cellStyle name="常规 9 2 3 3 2 5 2" xfId="37599"/>
    <cellStyle name="常规 9 2 3 3 2 6" xfId="37600"/>
    <cellStyle name="常规 9 2 3 3 3" xfId="37601"/>
    <cellStyle name="常规 9 2 3 3 3 2" xfId="37602"/>
    <cellStyle name="常规 9 2 3 3 3 2 2" xfId="37603"/>
    <cellStyle name="常规 9 2 3 3 3 2 2 2" xfId="37604"/>
    <cellStyle name="常规 9 2 3 3 3 2 3" xfId="37605"/>
    <cellStyle name="常规 9 2 3 3 3 3" xfId="37606"/>
    <cellStyle name="常规 9 2 3 3 3 3 2" xfId="37607"/>
    <cellStyle name="常规 9 2 3 3 3 3 2 2" xfId="37608"/>
    <cellStyle name="常规 9 2 3 3 3 3 3" xfId="37609"/>
    <cellStyle name="常规 9 2 3 3 3 4" xfId="37610"/>
    <cellStyle name="常规 9 2 3 3 3 4 2" xfId="37611"/>
    <cellStyle name="常规 9 2 3 3 3 5" xfId="37612"/>
    <cellStyle name="常规 9 2 3 3 4" xfId="37613"/>
    <cellStyle name="常规 9 2 3 3 4 2" xfId="37614"/>
    <cellStyle name="常规 9 2 3 3 4 2 2" xfId="37615"/>
    <cellStyle name="常规 9 2 3 3 4 3" xfId="37616"/>
    <cellStyle name="常规 9 2 3 3 5" xfId="37617"/>
    <cellStyle name="常规 9 2 3 3 5 2" xfId="37618"/>
    <cellStyle name="常规 9 2 3 3 5 2 2" xfId="37619"/>
    <cellStyle name="常规 9 2 3 3 5 3" xfId="37620"/>
    <cellStyle name="常规 9 2 3 3 6" xfId="37621"/>
    <cellStyle name="常规 9 2 3 3 6 2" xfId="37622"/>
    <cellStyle name="常规 9 2 3 3 6 2 2" xfId="37623"/>
    <cellStyle name="常规 9 2 3 3 6 3" xfId="37624"/>
    <cellStyle name="常规 9 2 3 3 7" xfId="37625"/>
    <cellStyle name="常规 9 2 3 3 8" xfId="37626"/>
    <cellStyle name="常规 9 2 3 4" xfId="37627"/>
    <cellStyle name="常规 9 2 3 4 2" xfId="37628"/>
    <cellStyle name="常规 9 2 3 4 2 2" xfId="37629"/>
    <cellStyle name="常规 9 2 3 4 2 2 2" xfId="37630"/>
    <cellStyle name="常规 9 2 3 4 2 3" xfId="37631"/>
    <cellStyle name="常规 9 2 3 4 3" xfId="37632"/>
    <cellStyle name="常规 9 2 3 4 3 2" xfId="37633"/>
    <cellStyle name="常规 9 2 3 4 3 2 2" xfId="37634"/>
    <cellStyle name="常规 9 2 3 4 3 3" xfId="37635"/>
    <cellStyle name="常规 9 2 3 4 4" xfId="37636"/>
    <cellStyle name="常规 9 2 3 4 4 2" xfId="37637"/>
    <cellStyle name="常规 9 2 3 4 4 2 2" xfId="37638"/>
    <cellStyle name="常规 9 2 3 4 4 3" xfId="37639"/>
    <cellStyle name="常规 9 2 3 4 5" xfId="37640"/>
    <cellStyle name="常规 9 2 3 4 5 2" xfId="37641"/>
    <cellStyle name="常规 9 2 3 4 6" xfId="37642"/>
    <cellStyle name="常规 9 2 3 5 2 2" xfId="37643"/>
    <cellStyle name="常规 9 2 3 5 2 2 2" xfId="37644"/>
    <cellStyle name="常规 9 2 3 5 2 3" xfId="37645"/>
    <cellStyle name="常规 9 2 3 5 3 2" xfId="37646"/>
    <cellStyle name="常规 9 2 3 5 3 2 2" xfId="37647"/>
    <cellStyle name="常规 9 2 3 5 3 3" xfId="37648"/>
    <cellStyle name="常规 9 2 3 5 4" xfId="37649"/>
    <cellStyle name="常规 9 2 3 5 4 2" xfId="37650"/>
    <cellStyle name="常规 9 2 3 5 4 2 2" xfId="37651"/>
    <cellStyle name="常规 9 2 3 5 4 3" xfId="37652"/>
    <cellStyle name="常规 9 2 3 5 5" xfId="37653"/>
    <cellStyle name="常规 9 2 3 5 6" xfId="37654"/>
    <cellStyle name="常规 9 2 3 6 2 2" xfId="37655"/>
    <cellStyle name="常规 9 2 3 7 2 2" xfId="37656"/>
    <cellStyle name="常规 9 2 3 8 2" xfId="37657"/>
    <cellStyle name="常规 9 2 3 8 2 2" xfId="37658"/>
    <cellStyle name="常规 9 2 3 8 3" xfId="37659"/>
    <cellStyle name="常规 9 2 3 9 2" xfId="37660"/>
    <cellStyle name="常规 9 2 4" xfId="37661"/>
    <cellStyle name="常规 9 2 4 2" xfId="37662"/>
    <cellStyle name="常规 9 2 4 2 2" xfId="37663"/>
    <cellStyle name="常规 9 2 4 2 2 2" xfId="37664"/>
    <cellStyle name="常规 9 2 4 2 2 2 2" xfId="37665"/>
    <cellStyle name="常规 9 2 4 2 2 2 2 2" xfId="37666"/>
    <cellStyle name="常规 9 2 4 2 2 2 3" xfId="37667"/>
    <cellStyle name="常规 9 2 4 2 2 3" xfId="37668"/>
    <cellStyle name="常规 9 2 4 2 2 3 2" xfId="37669"/>
    <cellStyle name="常规 9 2 4 2 2 3 2 2" xfId="37670"/>
    <cellStyle name="常规 9 2 4 2 2 3 3" xfId="37671"/>
    <cellStyle name="常规 9 2 4 2 2 4" xfId="37672"/>
    <cellStyle name="常规 9 2 4 2 2 4 2" xfId="37673"/>
    <cellStyle name="常规 9 2 4 2 2 4 2 2" xfId="37674"/>
    <cellStyle name="常规 9 2 4 2 2 4 3" xfId="37675"/>
    <cellStyle name="常规 9 2 4 2 2 5" xfId="37676"/>
    <cellStyle name="常规 9 2 4 2 2 5 2" xfId="37677"/>
    <cellStyle name="常规 9 2 4 2 2 6" xfId="37678"/>
    <cellStyle name="常规 9 2 4 2 3" xfId="37679"/>
    <cellStyle name="常规 9 2 4 2 3 2" xfId="37680"/>
    <cellStyle name="常规 9 2 4 2 3 2 2" xfId="37681"/>
    <cellStyle name="常规 9 2 4 2 3 2 2 2" xfId="37682"/>
    <cellStyle name="常规 9 2 4 2 3 2 3" xfId="37683"/>
    <cellStyle name="常规 9 2 4 2 3 3" xfId="37684"/>
    <cellStyle name="常规 9 2 4 2 3 3 2" xfId="37685"/>
    <cellStyle name="常规 9 2 4 2 3 3 2 2" xfId="37686"/>
    <cellStyle name="常规 9 2 4 2 3 3 3" xfId="37687"/>
    <cellStyle name="常规 9 2 4 2 3 4" xfId="37688"/>
    <cellStyle name="常规 9 2 4 2 3 4 2" xfId="37689"/>
    <cellStyle name="常规 9 2 4 2 3 5" xfId="37690"/>
    <cellStyle name="常规 9 2 4 2 4 2" xfId="37691"/>
    <cellStyle name="解释性文本 2 3 2 2" xfId="37692"/>
    <cellStyle name="常规 9 2 4 2 4 3" xfId="37693"/>
    <cellStyle name="常规 9 2 4 2 5" xfId="37694"/>
    <cellStyle name="常规 9 2 4 2 5 2" xfId="37695"/>
    <cellStyle name="常规 9 2 4 2 5 2 2" xfId="37696"/>
    <cellStyle name="解释性文本 2 3 3 2" xfId="37697"/>
    <cellStyle name="常规 9 2 4 2 5 3" xfId="37698"/>
    <cellStyle name="常规 9 2 4 2 6" xfId="37699"/>
    <cellStyle name="常规 9 2 4 2 6 2" xfId="37700"/>
    <cellStyle name="常规 9 2 4 2 6 2 2" xfId="37701"/>
    <cellStyle name="解释性文本 2 3 4 2" xfId="37702"/>
    <cellStyle name="常规 9 2 4 2 6 3" xfId="37703"/>
    <cellStyle name="常规 9 2 4 2 7" xfId="37704"/>
    <cellStyle name="常规 9 2 4 2 7 2" xfId="37705"/>
    <cellStyle name="常规 9 2 4 2 8" xfId="37706"/>
    <cellStyle name="常规 9 2 4 3" xfId="37707"/>
    <cellStyle name="常规 9 2 4 3 2" xfId="37708"/>
    <cellStyle name="常规 9 2 4 3 2 2" xfId="37709"/>
    <cellStyle name="常规 9 2 4 3 2 2 2" xfId="37710"/>
    <cellStyle name="常规 9 2 4 3 2 3" xfId="37711"/>
    <cellStyle name="常规 9 2 4 3 3" xfId="37712"/>
    <cellStyle name="常规 9 2 4 3 3 2" xfId="37713"/>
    <cellStyle name="常规 9 2 4 3 3 2 2" xfId="37714"/>
    <cellStyle name="常规 9 2 4 3 3 3" xfId="37715"/>
    <cellStyle name="常规 9 2 4 3 4" xfId="37716"/>
    <cellStyle name="常规 9 2 4 3 4 2" xfId="37717"/>
    <cellStyle name="解释性文本 2 4 2 2" xfId="37718"/>
    <cellStyle name="常规 9 2 4 3 4 3" xfId="37719"/>
    <cellStyle name="常规 9 2 4 3 5" xfId="37720"/>
    <cellStyle name="常规 9 2 4 3 5 2" xfId="37721"/>
    <cellStyle name="常规 9 2 4 3 6" xfId="37722"/>
    <cellStyle name="常规 9 2 4 4" xfId="37723"/>
    <cellStyle name="常规 9 2 4 4 2" xfId="37724"/>
    <cellStyle name="常规 9 2 4 4 2 2" xfId="37725"/>
    <cellStyle name="常规 9 2 4 4 2 2 2" xfId="37726"/>
    <cellStyle name="常规 9 2 4 4 2 3" xfId="37727"/>
    <cellStyle name="常规 9 2 4 4 3" xfId="37728"/>
    <cellStyle name="常规 9 2 4 4 3 2" xfId="37729"/>
    <cellStyle name="常规 9 2 4 4 3 2 2" xfId="37730"/>
    <cellStyle name="常规 9 2 4 4 3 3" xfId="37731"/>
    <cellStyle name="常规 9 2 4 4 4" xfId="37732"/>
    <cellStyle name="常规 9 2 4 4 4 2" xfId="37733"/>
    <cellStyle name="解释性文本 2 5 2 2" xfId="37734"/>
    <cellStyle name="常规 9 2 4 4 4 3" xfId="37735"/>
    <cellStyle name="常规 9 2 4 4 5" xfId="37736"/>
    <cellStyle name="常规 9 2 4 4 5 2" xfId="37737"/>
    <cellStyle name="常规 9 2 4 4 6" xfId="37738"/>
    <cellStyle name="常规 9 2 4 5 2 2" xfId="37739"/>
    <cellStyle name="常规 9 2 4 6 2 2" xfId="37740"/>
    <cellStyle name="常规 9 2 4 7 2 2" xfId="37741"/>
    <cellStyle name="常规 9 2 4 8 2" xfId="37742"/>
    <cellStyle name="常规 9 2 5" xfId="37743"/>
    <cellStyle name="常规 9 2 5 2" xfId="37744"/>
    <cellStyle name="常规 9 2 5 2 2" xfId="37745"/>
    <cellStyle name="常规 9 2 5 2 2 2" xfId="37746"/>
    <cellStyle name="常规 9 2 5 2 2 2 2" xfId="37747"/>
    <cellStyle name="常规 9 2 5 2 2 3" xfId="37748"/>
    <cellStyle name="常规 9 2 5 2 3" xfId="37749"/>
    <cellStyle name="常规 9 2 5 2 3 2" xfId="37750"/>
    <cellStyle name="常规 9 2 5 2 3 2 2" xfId="37751"/>
    <cellStyle name="常规 9 2 5 2 3 3" xfId="37752"/>
    <cellStyle name="常规 9 2 5 2 4 2" xfId="37753"/>
    <cellStyle name="常规 9 2 5 2 4 2 2" xfId="37754"/>
    <cellStyle name="常规 9 2 5 2 4 3" xfId="37755"/>
    <cellStyle name="常规 9 2 5 2 5" xfId="37756"/>
    <cellStyle name="常规 9 2 5 2 5 2" xfId="37757"/>
    <cellStyle name="常规 9 2 5 2 6" xfId="37758"/>
    <cellStyle name="常规 9 2 5 3" xfId="37759"/>
    <cellStyle name="常规 9 2 5 3 2" xfId="37760"/>
    <cellStyle name="常规 9 2 5 3 2 2" xfId="37761"/>
    <cellStyle name="常规 9 2 5 3 2 2 2" xfId="37762"/>
    <cellStyle name="常规 9 2 5 3 2 3" xfId="37763"/>
    <cellStyle name="常规 9 2 5 3 3" xfId="37764"/>
    <cellStyle name="常规 9 2 5 3 3 2" xfId="37765"/>
    <cellStyle name="常规 9 2 5 3 3 2 2" xfId="37766"/>
    <cellStyle name="常规 9 2 5 3 3 3" xfId="37767"/>
    <cellStyle name="常规 9 2 5 3 4" xfId="37768"/>
    <cellStyle name="常规 9 2 5 3 4 2" xfId="37769"/>
    <cellStyle name="常规 9 2 5 3 5" xfId="37770"/>
    <cellStyle name="常规 9 2 5 4" xfId="37771"/>
    <cellStyle name="常规 9 2 5 4 2" xfId="37772"/>
    <cellStyle name="常规 9 2 5 4 2 2" xfId="37773"/>
    <cellStyle name="常规 9 2 5 4 3" xfId="37774"/>
    <cellStyle name="常规 9 2 5 5 2" xfId="37775"/>
    <cellStyle name="常规 9 2 5 5 2 2" xfId="37776"/>
    <cellStyle name="常规 9 2 5 5 3" xfId="37777"/>
    <cellStyle name="常规 9 2 5 6 2" xfId="37778"/>
    <cellStyle name="常规 9 2 5 6 2 2" xfId="37779"/>
    <cellStyle name="常规 9 2 5 6 3" xfId="37780"/>
    <cellStyle name="常规 9 2 5 7" xfId="37781"/>
    <cellStyle name="常规 9 2 5 7 2" xfId="37782"/>
    <cellStyle name="常规 9 2 5 8" xfId="37783"/>
    <cellStyle name="常规 9 2 6 2 2 2" xfId="37784"/>
    <cellStyle name="常规 9 2 6 2 3" xfId="37785"/>
    <cellStyle name="常规 9 2 6 3 2" xfId="37786"/>
    <cellStyle name="常规 9 2 6 3 2 2" xfId="37787"/>
    <cellStyle name="常规 9 2 6 3 3" xfId="37788"/>
    <cellStyle name="常规 9 2 6 4" xfId="37789"/>
    <cellStyle name="常规 9 2 6 4 2" xfId="37790"/>
    <cellStyle name="常规 9 2 6 4 2 2" xfId="37791"/>
    <cellStyle name="常规 9 2 6 4 3" xfId="37792"/>
    <cellStyle name="常规 9 2 6 5 2" xfId="37793"/>
    <cellStyle name="常规 9 2 6 6" xfId="37794"/>
    <cellStyle name="常规 9 2 7 2 2 2" xfId="37795"/>
    <cellStyle name="常规 9 2 7 2 3" xfId="37796"/>
    <cellStyle name="常规 9 2 7 3 2" xfId="37797"/>
    <cellStyle name="常规 9 2 7 3 2 2" xfId="37798"/>
    <cellStyle name="常规 9 2 7 3 3" xfId="37799"/>
    <cellStyle name="常规 9 2 7 4" xfId="37800"/>
    <cellStyle name="常规 9 2 7 4 2" xfId="37801"/>
    <cellStyle name="常规 9 2 7 4 2 2" xfId="37802"/>
    <cellStyle name="常规 9 2 7 4 3" xfId="37803"/>
    <cellStyle name="常规 9 2 7 5 2" xfId="37804"/>
    <cellStyle name="常规 9 2 7 6" xfId="37805"/>
    <cellStyle name="常规 9 3" xfId="37806"/>
    <cellStyle name="常规 9 3 10" xfId="37807"/>
    <cellStyle name="常规 9 3 10 2" xfId="37808"/>
    <cellStyle name="常规 9 3 11" xfId="37809"/>
    <cellStyle name="常规 9 3 2" xfId="37810"/>
    <cellStyle name="常规 9 3 2 2" xfId="37811"/>
    <cellStyle name="常规 9 3 2 2 2 2 3" xfId="37812"/>
    <cellStyle name="常规 9 3 2 2 2 3 2" xfId="37813"/>
    <cellStyle name="常规 9 3 2 2 2 3 3" xfId="37814"/>
    <cellStyle name="常规 9 3 2 2 2 4" xfId="37815"/>
    <cellStyle name="常规 9 3 2 2 2 4 2" xfId="37816"/>
    <cellStyle name="常规 9 3 2 2 2 4 2 2" xfId="37817"/>
    <cellStyle name="常规 9 3 2 2 2 4 3" xfId="37818"/>
    <cellStyle name="常规 9 3 2 2 2 5" xfId="37819"/>
    <cellStyle name="常规 9 3 2 2 2 5 2" xfId="37820"/>
    <cellStyle name="常规 9 3 2 2 2 6" xfId="37821"/>
    <cellStyle name="常规 9 3 2 2 3 3 2 2" xfId="37822"/>
    <cellStyle name="常规 9 3 2 2 3 4 2" xfId="37823"/>
    <cellStyle name="常规 9 3 2 2 5" xfId="37824"/>
    <cellStyle name="常规 9 3 2 2 5 2 2" xfId="37825"/>
    <cellStyle name="常规 9 3 2 2 5 3" xfId="37826"/>
    <cellStyle name="常规 9 3 2 2 6" xfId="37827"/>
    <cellStyle name="常规 9 3 2 2 6 2" xfId="37828"/>
    <cellStyle name="常规 9 3 2 2 6 2 2" xfId="37829"/>
    <cellStyle name="常规 9 3 2 2 6 3" xfId="37830"/>
    <cellStyle name="常规 9 3 2 2 7" xfId="37831"/>
    <cellStyle name="常规 9 3 2 2 7 2" xfId="37832"/>
    <cellStyle name="常规 9 3 2 2 8" xfId="37833"/>
    <cellStyle name="常规 9 3 2 3" xfId="37834"/>
    <cellStyle name="常规 9 3 2 3 2 2 2" xfId="37835"/>
    <cellStyle name="常规 9 3 2 3 2 3" xfId="37836"/>
    <cellStyle name="常规 9 3 2 3 3 2 2" xfId="37837"/>
    <cellStyle name="常规 9 3 2 3 3 3" xfId="37838"/>
    <cellStyle name="常规 9 3 2 3 4" xfId="37839"/>
    <cellStyle name="常规 9 3 2 3 5" xfId="37840"/>
    <cellStyle name="常规 9 3 2 3 6" xfId="37841"/>
    <cellStyle name="常规 9 3 2 4" xfId="37842"/>
    <cellStyle name="常规 9 3 2 4 2 2 2" xfId="37843"/>
    <cellStyle name="常规 9 3 2 4 2 3" xfId="37844"/>
    <cellStyle name="常规 9 3 2 4 3 2 2" xfId="37845"/>
    <cellStyle name="常规 9 3 2 4 3 3" xfId="37846"/>
    <cellStyle name="常规 9 3 2 4 4" xfId="37847"/>
    <cellStyle name="常规 9 3 2 4 4 2 2" xfId="37848"/>
    <cellStyle name="常规 9 3 2 4 4 3" xfId="37849"/>
    <cellStyle name="常规 9 3 2 4 5" xfId="37850"/>
    <cellStyle name="常规 9 3 2 4 6" xfId="37851"/>
    <cellStyle name="常规 9 3 2 5" xfId="37852"/>
    <cellStyle name="常规 9 3 2 5 2" xfId="37853"/>
    <cellStyle name="常规 9 3 2 5 2 2" xfId="37854"/>
    <cellStyle name="常规 9 3 2 5 3" xfId="37855"/>
    <cellStyle name="常规 9 3 2 6" xfId="37856"/>
    <cellStyle name="常规 9 3 2 6 2" xfId="37857"/>
    <cellStyle name="常规 9 3 2 6 2 2" xfId="37858"/>
    <cellStyle name="常规 9 3 2 6 3" xfId="37859"/>
    <cellStyle name="常规 9 3 2 7" xfId="37860"/>
    <cellStyle name="常规 9 3 2 7 2" xfId="37861"/>
    <cellStyle name="常规 9 3 2 7 2 2" xfId="37862"/>
    <cellStyle name="常规 9 3 2 8" xfId="37863"/>
    <cellStyle name="常规 9 3 2 8 2" xfId="37864"/>
    <cellStyle name="常规 9 3 2 9" xfId="37865"/>
    <cellStyle name="常规 9 3 3" xfId="37866"/>
    <cellStyle name="常规 9 3 3 2" xfId="37867"/>
    <cellStyle name="常规 9 3 3 2 2 2 2" xfId="37868"/>
    <cellStyle name="常规 9 3 3 2 2 2 2 2" xfId="37869"/>
    <cellStyle name="常规 9 3 3 2 2 2 3" xfId="37870"/>
    <cellStyle name="常规 9 3 3 2 2 3" xfId="37871"/>
    <cellStyle name="常规 9 3 3 2 2 3 2" xfId="37872"/>
    <cellStyle name="常规 9 3 3 2 2 3 2 2" xfId="37873"/>
    <cellStyle name="常规 9 3 3 2 2 3 3" xfId="37874"/>
    <cellStyle name="常规 9 3 3 2 2 4" xfId="37875"/>
    <cellStyle name="常规 9 3 3 2 2 4 2" xfId="37876"/>
    <cellStyle name="常规 9 3 3 2 2 4 2 2" xfId="37877"/>
    <cellStyle name="常规 9 3 3 2 2 4 3" xfId="37878"/>
    <cellStyle name="常规 9 3 3 2 3 2 2" xfId="37879"/>
    <cellStyle name="常规 9 3 3 2 3 2 2 2" xfId="37880"/>
    <cellStyle name="常规 9 3 3 2 3 2 3" xfId="37881"/>
    <cellStyle name="常规 9 3 3 2 3 3" xfId="37882"/>
    <cellStyle name="常规 9 3 3 2 3 3 2" xfId="37883"/>
    <cellStyle name="常规 9 3 3 2 3 3 2 2" xfId="37884"/>
    <cellStyle name="常规 9 3 3 2 3 3 3" xfId="37885"/>
    <cellStyle name="常规 9 3 3 2 3 4" xfId="37886"/>
    <cellStyle name="常规 9 3 3 2 3 4 2" xfId="37887"/>
    <cellStyle name="常规 9 3 3 2 4" xfId="37888"/>
    <cellStyle name="常规 9 3 3 2 4 2 2" xfId="37889"/>
    <cellStyle name="常规 9 3 3 2 4 3" xfId="37890"/>
    <cellStyle name="常规 9 3 3 2 5" xfId="37891"/>
    <cellStyle name="常规 9 3 3 2 5 2 2" xfId="37892"/>
    <cellStyle name="常规 9 3 3 2 5 3" xfId="37893"/>
    <cellStyle name="常规 9 3 3 2 6" xfId="37894"/>
    <cellStyle name="常规 9 3 3 2 6 2" xfId="37895"/>
    <cellStyle name="常规 9 3 3 2 6 3" xfId="37896"/>
    <cellStyle name="常规 9 3 3 2 7" xfId="37897"/>
    <cellStyle name="常规 9 3 3 2 7 2" xfId="37898"/>
    <cellStyle name="常规 9 3 3 2 8" xfId="37899"/>
    <cellStyle name="常规 9 3 3 3" xfId="37900"/>
    <cellStyle name="常规 9 3 3 3 2 2 2" xfId="37901"/>
    <cellStyle name="常规 9 3 3 3 2 3" xfId="37902"/>
    <cellStyle name="常规 9 3 3 3 3 2 2" xfId="37903"/>
    <cellStyle name="常规 9 3 3 3 3 3" xfId="37904"/>
    <cellStyle name="常规 9 3 3 3 4" xfId="37905"/>
    <cellStyle name="常规 9 3 3 3 5" xfId="37906"/>
    <cellStyle name="常规 9 3 3 3 6" xfId="37907"/>
    <cellStyle name="常规 9 3 3 4" xfId="37908"/>
    <cellStyle name="常规 9 3 3 4 2" xfId="37909"/>
    <cellStyle name="常规 9 3 3 4 2 2" xfId="37910"/>
    <cellStyle name="常规 9 3 3 4 2 2 2" xfId="37911"/>
    <cellStyle name="常规 9 3 3 4 2 3" xfId="37912"/>
    <cellStyle name="常规 9 3 3 4 3" xfId="37913"/>
    <cellStyle name="常规 9 3 3 4 3 2" xfId="37914"/>
    <cellStyle name="常规 9 3 3 4 3 2 2" xfId="37915"/>
    <cellStyle name="常规 9 3 3 4 3 3" xfId="37916"/>
    <cellStyle name="常规 9 3 3 4 4" xfId="37917"/>
    <cellStyle name="常规 9 3 3 4 4 2" xfId="37918"/>
    <cellStyle name="常规 9 3 3 4 4 2 2" xfId="37919"/>
    <cellStyle name="常规 9 3 3 4 4 3" xfId="37920"/>
    <cellStyle name="常规 9 3 3 4 5" xfId="37921"/>
    <cellStyle name="常规 9 3 3 4 5 2" xfId="37922"/>
    <cellStyle name="常规 9 3 3 4 6" xfId="37923"/>
    <cellStyle name="常规 9 3 3 5 2" xfId="37924"/>
    <cellStyle name="常规 9 3 3 5 2 2" xfId="37925"/>
    <cellStyle name="常规 9 3 3 5 3" xfId="37926"/>
    <cellStyle name="常规 9 3 3 6 2" xfId="37927"/>
    <cellStyle name="常规 9 3 3 6 2 2" xfId="37928"/>
    <cellStyle name="常规 9 3 3 6 3" xfId="37929"/>
    <cellStyle name="常规 9 3 3 7" xfId="37930"/>
    <cellStyle name="常规 9 3 3 7 2" xfId="37931"/>
    <cellStyle name="常规 9 3 3 7 2 2" xfId="37932"/>
    <cellStyle name="常规 9 3 3 8" xfId="37933"/>
    <cellStyle name="常规 9 3 3 8 2" xfId="37934"/>
    <cellStyle name="常规 9 3 3 9" xfId="37935"/>
    <cellStyle name="常规 9 3 4" xfId="37936"/>
    <cellStyle name="常规 9 3 4 2" xfId="37937"/>
    <cellStyle name="常规 9 3 4 3" xfId="37938"/>
    <cellStyle name="常规 9 3 4 3 2 2 2" xfId="37939"/>
    <cellStyle name="常规 9 3 4 3 2 3" xfId="37940"/>
    <cellStyle name="常规 9 3 4 3 3 2" xfId="37941"/>
    <cellStyle name="常规 9 3 4 3 3 2 2" xfId="37942"/>
    <cellStyle name="常规 9 3 4 3 3 3" xfId="37943"/>
    <cellStyle name="常规 9 3 4 3 4" xfId="37944"/>
    <cellStyle name="常规 9 3 4 3 5" xfId="37945"/>
    <cellStyle name="常规 9 3 4 4" xfId="37946"/>
    <cellStyle name="常规 9 3 4 4 2" xfId="37947"/>
    <cellStyle name="常规 9 3 4 4 2 2" xfId="37948"/>
    <cellStyle name="常规 9 3 4 4 3" xfId="37949"/>
    <cellStyle name="常规 9 3 4 5 2" xfId="37950"/>
    <cellStyle name="常规 9 3 4 5 2 2" xfId="37951"/>
    <cellStyle name="常规 9 3 4 5 3" xfId="37952"/>
    <cellStyle name="常规 9 3 4 6 2" xfId="37953"/>
    <cellStyle name="常规 9 3 4 6 2 2" xfId="37954"/>
    <cellStyle name="常规 9 3 4 6 3" xfId="37955"/>
    <cellStyle name="常规 9 3 4 7" xfId="37956"/>
    <cellStyle name="常规 9 3 4 7 2" xfId="37957"/>
    <cellStyle name="常规 9 3 4 8" xfId="37958"/>
    <cellStyle name="常规 9 3 5" xfId="37959"/>
    <cellStyle name="常规 9 3 5 2" xfId="37960"/>
    <cellStyle name="常规 9 3 5 2 2" xfId="37961"/>
    <cellStyle name="常规 9 3 5 2 2 2" xfId="37962"/>
    <cellStyle name="常规 9 3 5 2 3" xfId="37963"/>
    <cellStyle name="常规 9 3 5 3" xfId="37964"/>
    <cellStyle name="常规 9 3 5 3 2" xfId="37965"/>
    <cellStyle name="常规 9 3 5 3 2 2" xfId="37966"/>
    <cellStyle name="常规 9 3 5 3 3" xfId="37967"/>
    <cellStyle name="常规 9 3 5 4" xfId="37968"/>
    <cellStyle name="常规 9 3 5 4 2" xfId="37969"/>
    <cellStyle name="常规 9 3 5 4 2 2" xfId="37970"/>
    <cellStyle name="常规 9 3 5 4 3" xfId="37971"/>
    <cellStyle name="常规 9 3 5 5" xfId="37972"/>
    <cellStyle name="常规 9 3 5 5 2" xfId="37973"/>
    <cellStyle name="常规 9 3 5 6" xfId="37974"/>
    <cellStyle name="常规 9 3 6 2 2" xfId="37975"/>
    <cellStyle name="常规 9 3 6 2 2 2" xfId="37976"/>
    <cellStyle name="常规 9 3 6 2 3" xfId="37977"/>
    <cellStyle name="常规 9 3 6 3" xfId="37978"/>
    <cellStyle name="常规 9 3 6 3 2" xfId="37979"/>
    <cellStyle name="常规 9 3 6 3 2 2" xfId="37980"/>
    <cellStyle name="常规 9 3 6 3 3" xfId="37981"/>
    <cellStyle name="常规 9 3 6 4" xfId="37982"/>
    <cellStyle name="常规 9 3 6 4 2" xfId="37983"/>
    <cellStyle name="常规 9 3 6 4 2 2" xfId="37984"/>
    <cellStyle name="常规 9 3 6 4 3" xfId="37985"/>
    <cellStyle name="常规 9 3 6 5" xfId="37986"/>
    <cellStyle name="常规 9 3 6 5 2" xfId="37987"/>
    <cellStyle name="常规 9 3 6 6" xfId="37988"/>
    <cellStyle name="常规 9 3 7 2" xfId="37989"/>
    <cellStyle name="常规 9 3 7 2 2" xfId="37990"/>
    <cellStyle name="常规 9 3 7 3" xfId="37991"/>
    <cellStyle name="常规 9 3 8 2" xfId="37992"/>
    <cellStyle name="常规 9 3 8 2 2" xfId="37993"/>
    <cellStyle name="常规 9 3 8 3" xfId="37994"/>
    <cellStyle name="检查单元格 2 2 2 2 4 2 2" xfId="37995"/>
    <cellStyle name="常规 9 4" xfId="37996"/>
    <cellStyle name="常规 9 4 2" xfId="37997"/>
    <cellStyle name="常规 9 4 2 2" xfId="37998"/>
    <cellStyle name="常规 9 4 2 2 2 2 2" xfId="37999"/>
    <cellStyle name="常规 9 4 2 2 2 3" xfId="38000"/>
    <cellStyle name="常规 9 4 2 2 3 2" xfId="38001"/>
    <cellStyle name="常规 9 4 2 2 3 2 2" xfId="38002"/>
    <cellStyle name="常规 9 4 2 2 3 3" xfId="38003"/>
    <cellStyle name="常规 9 4 2 2 4" xfId="38004"/>
    <cellStyle name="常规 9 4 2 2 4 2" xfId="38005"/>
    <cellStyle name="常规 9 4 2 2 4 2 2" xfId="38006"/>
    <cellStyle name="常规 9 4 2 2 4 3" xfId="38007"/>
    <cellStyle name="常规 9 4 2 2 5" xfId="38008"/>
    <cellStyle name="常规 9 4 2 2 5 2" xfId="38009"/>
    <cellStyle name="常规 9 4 2 2 6" xfId="38010"/>
    <cellStyle name="常规 9 4 2 3" xfId="38011"/>
    <cellStyle name="常规 9 4 2 3 2 2 2" xfId="38012"/>
    <cellStyle name="常规 9 4 2 3 2 3" xfId="38013"/>
    <cellStyle name="常规 9 4 2 3 3 2" xfId="38014"/>
    <cellStyle name="常规 9 4 2 3 3 2 2" xfId="38015"/>
    <cellStyle name="常规 9 4 2 3 3 3" xfId="38016"/>
    <cellStyle name="常规 9 4 2 3 4" xfId="38017"/>
    <cellStyle name="常规 9 4 2 3 4 2" xfId="38018"/>
    <cellStyle name="常规 9 4 2 3 5" xfId="38019"/>
    <cellStyle name="常规 9 4 2 4" xfId="38020"/>
    <cellStyle name="常规 9 4 2 4 2" xfId="38021"/>
    <cellStyle name="常规 9 4 2 4 2 2" xfId="38022"/>
    <cellStyle name="常规 9 4 2 4 3" xfId="38023"/>
    <cellStyle name="常规 9 4 2 5" xfId="38024"/>
    <cellStyle name="常规 9 4 2 5 2" xfId="38025"/>
    <cellStyle name="常规 9 4 2 5 2 2" xfId="38026"/>
    <cellStyle name="常规 9 4 2 5 3" xfId="38027"/>
    <cellStyle name="常规 9 4 2 6" xfId="38028"/>
    <cellStyle name="常规 9 4 2 6 2" xfId="38029"/>
    <cellStyle name="常规 9 4 2 6 2 2" xfId="38030"/>
    <cellStyle name="常规 9 4 2 6 3" xfId="38031"/>
    <cellStyle name="常规 9 4 2 7" xfId="38032"/>
    <cellStyle name="常规 9 4 2 7 2" xfId="38033"/>
    <cellStyle name="常规 9 4 2 8" xfId="38034"/>
    <cellStyle name="常规 9 4 3" xfId="38035"/>
    <cellStyle name="常规 9 4 3 2" xfId="38036"/>
    <cellStyle name="常规 9 4 3 3" xfId="38037"/>
    <cellStyle name="常规 9 4 3 3 2" xfId="38038"/>
    <cellStyle name="常规 9 4 3 3 2 2" xfId="38039"/>
    <cellStyle name="常规 9 4 3 3 3" xfId="38040"/>
    <cellStyle name="常规 9 4 3 4" xfId="38041"/>
    <cellStyle name="常规 9 4 3 4 2" xfId="38042"/>
    <cellStyle name="常规 9 4 3 4 2 2" xfId="38043"/>
    <cellStyle name="常规 9 4 3 4 3" xfId="38044"/>
    <cellStyle name="常规 9 4 3 5 2" xfId="38045"/>
    <cellStyle name="常规 9 4 4" xfId="38046"/>
    <cellStyle name="常规 9 4 4 2" xfId="38047"/>
    <cellStyle name="常规 9 4 4 2 2" xfId="38048"/>
    <cellStyle name="常规 9 4 4 2 2 2" xfId="38049"/>
    <cellStyle name="常规 9 4 4 2 3" xfId="38050"/>
    <cellStyle name="常规 9 4 4 3" xfId="38051"/>
    <cellStyle name="常规 9 4 4 3 2" xfId="38052"/>
    <cellStyle name="好 2 7 6" xfId="38053"/>
    <cellStyle name="常规 9 4 4 3 2 2" xfId="38054"/>
    <cellStyle name="常规 9 4 4 3 3" xfId="38055"/>
    <cellStyle name="常规 9 4 4 4" xfId="38056"/>
    <cellStyle name="常规 9 4 4 4 2" xfId="38057"/>
    <cellStyle name="常规 9 4 4 4 2 2" xfId="38058"/>
    <cellStyle name="常规 9 4 4 4 3" xfId="38059"/>
    <cellStyle name="常规 9 4 4 5 2" xfId="38060"/>
    <cellStyle name="常规 9 4 5" xfId="38061"/>
    <cellStyle name="常规 9 4 5 2" xfId="38062"/>
    <cellStyle name="常规 9 4 5 2 2" xfId="38063"/>
    <cellStyle name="常规 9 4 5 3" xfId="38064"/>
    <cellStyle name="常规 9 4 6 2 2" xfId="38065"/>
    <cellStyle name="常规 9 4 6 3" xfId="38066"/>
    <cellStyle name="常规 9 4 7 2" xfId="38067"/>
    <cellStyle name="常规 9 4 7 2 2" xfId="38068"/>
    <cellStyle name="常规 9 4 7 3" xfId="38069"/>
    <cellStyle name="常规 9 4 8" xfId="38070"/>
    <cellStyle name="常规 9 4 8 2" xfId="38071"/>
    <cellStyle name="常规 9 5" xfId="38072"/>
    <cellStyle name="常规 9 5 10" xfId="38073"/>
    <cellStyle name="常规 9 5 2" xfId="38074"/>
    <cellStyle name="常规 9 5 2 2" xfId="38075"/>
    <cellStyle name="常规 9 5 2 2 2" xfId="38076"/>
    <cellStyle name="常规 9 5 2 2 2 2" xfId="38077"/>
    <cellStyle name="常规 9 5 2 2 2 2 2" xfId="38078"/>
    <cellStyle name="常规 9 5 2 2 2 3" xfId="38079"/>
    <cellStyle name="常规 9 5 2 2 3" xfId="38080"/>
    <cellStyle name="常规 9 5 2 2 3 2" xfId="38081"/>
    <cellStyle name="常规 9 5 2 2 3 2 2" xfId="38082"/>
    <cellStyle name="常规 9 5 2 2 3 3" xfId="38083"/>
    <cellStyle name="常规 9 5 2 2 4" xfId="38084"/>
    <cellStyle name="常规 9 5 2 2 4 2 2" xfId="38085"/>
    <cellStyle name="常规 9 5 2 2 4 3" xfId="38086"/>
    <cellStyle name="常规 9 5 2 2 5" xfId="38087"/>
    <cellStyle name="常规 9 5 2 2 5 2" xfId="38088"/>
    <cellStyle name="常规 9 5 2 2 6" xfId="38089"/>
    <cellStyle name="常规 9 5 2 3" xfId="38090"/>
    <cellStyle name="常规 9 5 2 3 2" xfId="38091"/>
    <cellStyle name="常规 9 5 2 3 2 2" xfId="38092"/>
    <cellStyle name="常规 9 5 2 3 2 2 2" xfId="38093"/>
    <cellStyle name="常规 9 5 2 3 2 3" xfId="38094"/>
    <cellStyle name="常规 9 5 2 3 3" xfId="38095"/>
    <cellStyle name="常规 9 5 2 3 3 2" xfId="38096"/>
    <cellStyle name="常规 9 5 2 3 3 2 2" xfId="38097"/>
    <cellStyle name="常规 9 5 2 3 3 3" xfId="38098"/>
    <cellStyle name="常规 9 5 2 3 4" xfId="38099"/>
    <cellStyle name="常规 9 5 2 3 4 2" xfId="38100"/>
    <cellStyle name="常规 9 5 2 3 5" xfId="38101"/>
    <cellStyle name="常规 9 5 2 4" xfId="38102"/>
    <cellStyle name="常规 9 5 2 4 2" xfId="38103"/>
    <cellStyle name="常规 9 5 2 4 2 2" xfId="38104"/>
    <cellStyle name="常规 9 5 2 4 3" xfId="38105"/>
    <cellStyle name="常规 9 5 2 5" xfId="38106"/>
    <cellStyle name="常规 9 5 2 5 2" xfId="38107"/>
    <cellStyle name="常规 9 5 2 5 2 2" xfId="38108"/>
    <cellStyle name="常规 9 5 2 5 3" xfId="38109"/>
    <cellStyle name="常规 9 5 2 6" xfId="38110"/>
    <cellStyle name="常规 9 5 2 6 2" xfId="38111"/>
    <cellStyle name="常规 9 5 2 6 2 2" xfId="38112"/>
    <cellStyle name="常规 9 5 2 6 3" xfId="38113"/>
    <cellStyle name="常规 9 5 2 7" xfId="38114"/>
    <cellStyle name="常规 9 5 2 7 2" xfId="38115"/>
    <cellStyle name="常规 9 5 2 8" xfId="38116"/>
    <cellStyle name="常规 9 5 3" xfId="38117"/>
    <cellStyle name="常规 9 5 3 2" xfId="38118"/>
    <cellStyle name="常规 9 5 3 2 2" xfId="38119"/>
    <cellStyle name="常规 9 5 3 2 2 2" xfId="38120"/>
    <cellStyle name="常规 9 5 3 2 2 2 2" xfId="38121"/>
    <cellStyle name="常规 9 5 3 2 2 3" xfId="38122"/>
    <cellStyle name="常规 9 5 3 2 3" xfId="38123"/>
    <cellStyle name="常规 9 5 3 2 3 2" xfId="38124"/>
    <cellStyle name="常规 9 5 3 2 3 2 2" xfId="38125"/>
    <cellStyle name="常规 9 5 3 2 3 3" xfId="38126"/>
    <cellStyle name="常规 9 5 3 2 4" xfId="38127"/>
    <cellStyle name="常规 9 5 3 2 4 2" xfId="38128"/>
    <cellStyle name="常规 9 5 3 2 4 2 2" xfId="38129"/>
    <cellStyle name="常规 9 5 3 2 4 3" xfId="38130"/>
    <cellStyle name="常规 9 5 3 2 5" xfId="38131"/>
    <cellStyle name="常规 9 5 3 2 5 2" xfId="38132"/>
    <cellStyle name="常规 9 5 3 2 6" xfId="38133"/>
    <cellStyle name="常规 9 5 3 3" xfId="38134"/>
    <cellStyle name="常规 9 5 3 3 2" xfId="38135"/>
    <cellStyle name="常规 9 5 3 3 2 2" xfId="38136"/>
    <cellStyle name="常规 9 5 3 3 2 2 2" xfId="38137"/>
    <cellStyle name="常规 9 5 3 3 2 3" xfId="38138"/>
    <cellStyle name="常规 9 5 3 3 3" xfId="38139"/>
    <cellStyle name="常规 9 5 3 3 3 2" xfId="38140"/>
    <cellStyle name="常规 9 5 3 3 3 2 2" xfId="38141"/>
    <cellStyle name="常规 9 5 3 3 3 3" xfId="38142"/>
    <cellStyle name="常规 9 5 3 3 4" xfId="38143"/>
    <cellStyle name="常规 9 5 3 3 4 2" xfId="38144"/>
    <cellStyle name="常规 9 5 3 3 4 2 2" xfId="38145"/>
    <cellStyle name="常规 9 5 3 3 4 3" xfId="38146"/>
    <cellStyle name="常规 9 5 3 3 5" xfId="38147"/>
    <cellStyle name="常规 9 5 3 3 5 2" xfId="38148"/>
    <cellStyle name="常规 9 5 3 3 6" xfId="38149"/>
    <cellStyle name="常规 9 5 3 4" xfId="38150"/>
    <cellStyle name="常规 9 5 3 4 2" xfId="38151"/>
    <cellStyle name="常规 9 5 3 4 2 2" xfId="38152"/>
    <cellStyle name="常规 9 5 3 4 3" xfId="38153"/>
    <cellStyle name="常规 9 5 3 5 2" xfId="38154"/>
    <cellStyle name="常规 9 5 3 5 2 2" xfId="38155"/>
    <cellStyle name="常规 9 5 3 5 3" xfId="38156"/>
    <cellStyle name="常规 9 5 3 6 2" xfId="38157"/>
    <cellStyle name="常规 9 5 3 6 2 2" xfId="38158"/>
    <cellStyle name="常规 9 5 3 6 3" xfId="38159"/>
    <cellStyle name="常规 9 5 3 7" xfId="38160"/>
    <cellStyle name="常规 9 5 3 7 2" xfId="38161"/>
    <cellStyle name="常规 9 5 3 7 2 2" xfId="38162"/>
    <cellStyle name="常规 9 5 3 8" xfId="38163"/>
    <cellStyle name="常规 9 5 3 8 2" xfId="38164"/>
    <cellStyle name="常规 9 5 3 8 2 2" xfId="38165"/>
    <cellStyle name="常规 9 5 3 8 3" xfId="38166"/>
    <cellStyle name="常规 9 5 3 9" xfId="38167"/>
    <cellStyle name="常规 9 5 3 9 2" xfId="38168"/>
    <cellStyle name="常规 9 5 4 2 2" xfId="38169"/>
    <cellStyle name="常规 9 5 4 2 2 2" xfId="38170"/>
    <cellStyle name="常规 9 5 4 2 3" xfId="38171"/>
    <cellStyle name="常规 9 5 4 3" xfId="38172"/>
    <cellStyle name="常规 9 5 4 3 2" xfId="38173"/>
    <cellStyle name="常规 9 5 4 3 2 2" xfId="38174"/>
    <cellStyle name="常规 9 5 4 3 3" xfId="38175"/>
    <cellStyle name="常规 9 5 4 4" xfId="38176"/>
    <cellStyle name="常规 9 5 4 4 2" xfId="38177"/>
    <cellStyle name="常规 9 5 4 4 2 2" xfId="38178"/>
    <cellStyle name="常规 9 5 4 4 3" xfId="38179"/>
    <cellStyle name="常规 9 5 4 5 2" xfId="38180"/>
    <cellStyle name="常规 9 5 4 5 2 2" xfId="38181"/>
    <cellStyle name="常规 9 5 4 5 3" xfId="38182"/>
    <cellStyle name="常规 9 5 4 6 2" xfId="38183"/>
    <cellStyle name="常规 9 5 4 6 2 2" xfId="38184"/>
    <cellStyle name="常规 9 5 4 6 3" xfId="38185"/>
    <cellStyle name="常规 9 5 4 7" xfId="38186"/>
    <cellStyle name="常规 9 5 4 7 2" xfId="38187"/>
    <cellStyle name="常规 9 5 4 8" xfId="38188"/>
    <cellStyle name="常规 9 5 5 2" xfId="38189"/>
    <cellStyle name="常规 9 5 5 2 2" xfId="38190"/>
    <cellStyle name="常规 9 5 5 2 2 2" xfId="38191"/>
    <cellStyle name="常规 9 5 5 2 3" xfId="38192"/>
    <cellStyle name="常规 9 5 5 3" xfId="38193"/>
    <cellStyle name="常规 9 5 5 3 2" xfId="38194"/>
    <cellStyle name="常规 9 5 5 3 2 2" xfId="38195"/>
    <cellStyle name="常规 9 5 5 3 3" xfId="38196"/>
    <cellStyle name="常规 9 5 5 4" xfId="38197"/>
    <cellStyle name="常规 9 5 5 4 2" xfId="38198"/>
    <cellStyle name="常规 9 5 5 4 2 2" xfId="38199"/>
    <cellStyle name="常规 9 5 5 4 3" xfId="38200"/>
    <cellStyle name="常规 9 5 5 5 2" xfId="38201"/>
    <cellStyle name="常规 9 5 5 5 2 2" xfId="38202"/>
    <cellStyle name="常规 9 5 5 5 3" xfId="38203"/>
    <cellStyle name="常规 9 5 5 6 2" xfId="38204"/>
    <cellStyle name="常规 9 5 5 6 2 2" xfId="38205"/>
    <cellStyle name="常规 9 5 5 6 3" xfId="38206"/>
    <cellStyle name="常规 9 5 5 7" xfId="38207"/>
    <cellStyle name="常规 9 5 5 7 2" xfId="38208"/>
    <cellStyle name="常规 9 5 5 8" xfId="38209"/>
    <cellStyle name="常规 9 5 6 2 2" xfId="38210"/>
    <cellStyle name="常规 9 5 6 3" xfId="38211"/>
    <cellStyle name="常规 9 5 7 2" xfId="38212"/>
    <cellStyle name="常规 9 5 7 2 2" xfId="38213"/>
    <cellStyle name="常规 9 5 7 3" xfId="38214"/>
    <cellStyle name="常规 9 5 8" xfId="38215"/>
    <cellStyle name="常规 9 5 8 2" xfId="38216"/>
    <cellStyle name="常规 9 5 8 2 2" xfId="38217"/>
    <cellStyle name="常规 9 5 8 3" xfId="38218"/>
    <cellStyle name="常规 9 6" xfId="38219"/>
    <cellStyle name="常规 9 6 10" xfId="38220"/>
    <cellStyle name="常规 9 6 10 2" xfId="38221"/>
    <cellStyle name="常规 9 6 11" xfId="38222"/>
    <cellStyle name="常规 9 6 2" xfId="38223"/>
    <cellStyle name="常规 9 6 2 10" xfId="38224"/>
    <cellStyle name="常规 9 6 2 2" xfId="38225"/>
    <cellStyle name="常规 9 6 2 2 2" xfId="38226"/>
    <cellStyle name="常规 9 6 2 2 2 2" xfId="38227"/>
    <cellStyle name="常规 9 6 2 2 2 2 2" xfId="38228"/>
    <cellStyle name="常规 9 6 2 2 2 3" xfId="38229"/>
    <cellStyle name="常规 9 6 2 2 3" xfId="38230"/>
    <cellStyle name="常规 9 6 2 2 3 2" xfId="38231"/>
    <cellStyle name="常规 9 6 2 2 3 2 2" xfId="38232"/>
    <cellStyle name="常规 9 6 2 2 3 3" xfId="38233"/>
    <cellStyle name="常规 9 6 2 2 4" xfId="38234"/>
    <cellStyle name="常规 9 6 2 2 4 2" xfId="38235"/>
    <cellStyle name="常规 9 6 2 2 4 2 2" xfId="38236"/>
    <cellStyle name="常规 9 6 2 2 4 3" xfId="38237"/>
    <cellStyle name="常规 9 6 2 2 5" xfId="38238"/>
    <cellStyle name="常规 9 6 2 2 5 2" xfId="38239"/>
    <cellStyle name="常规 9 6 2 2 6" xfId="38240"/>
    <cellStyle name="常规 9 6 2 3" xfId="38241"/>
    <cellStyle name="常规 9 6 2 3 2" xfId="38242"/>
    <cellStyle name="警告文本 2 2 9" xfId="38243"/>
    <cellStyle name="常规 9 6 2 3 2 2" xfId="38244"/>
    <cellStyle name="警告文本 2 2 9 2" xfId="38245"/>
    <cellStyle name="常规 9 6 2 3 2 2 2" xfId="38246"/>
    <cellStyle name="常规 9 6 2 3 2 3" xfId="38247"/>
    <cellStyle name="常规 9 6 2 3 3" xfId="38248"/>
    <cellStyle name="警告文本 2 3 9" xfId="38249"/>
    <cellStyle name="常规 9 6 2 3 3 2" xfId="38250"/>
    <cellStyle name="警告文本 2 3 9 2" xfId="38251"/>
    <cellStyle name="常规 9 6 2 3 3 2 2" xfId="38252"/>
    <cellStyle name="常规 9 6 2 3 3 3" xfId="38253"/>
    <cellStyle name="常规 9 6 2 3 4" xfId="38254"/>
    <cellStyle name="常规 9 6 2 3 4 2" xfId="38255"/>
    <cellStyle name="常规 9 6 2 3 4 2 2" xfId="38256"/>
    <cellStyle name="常规 9 6 2 3 4 3" xfId="38257"/>
    <cellStyle name="常规 9 6 2 3 5" xfId="38258"/>
    <cellStyle name="常规 9 6 2 3 5 2" xfId="38259"/>
    <cellStyle name="常规 9 6 2 3 6" xfId="38260"/>
    <cellStyle name="常规 9 6 2 4" xfId="38261"/>
    <cellStyle name="常规 9 6 2 4 2" xfId="38262"/>
    <cellStyle name="常规 9 6 2 4 2 2" xfId="38263"/>
    <cellStyle name="常规 9 6 2 4 3" xfId="38264"/>
    <cellStyle name="常规 9 6 2 5" xfId="38265"/>
    <cellStyle name="常规 9 6 2 5 2" xfId="38266"/>
    <cellStyle name="常规 9 6 2 5 2 2" xfId="38267"/>
    <cellStyle name="常规 9 6 2 5 3" xfId="38268"/>
    <cellStyle name="常规 9 6 2 6" xfId="38269"/>
    <cellStyle name="常规 9 6 2 6 2" xfId="38270"/>
    <cellStyle name="常规 9 6 2 6 2 2" xfId="38271"/>
    <cellStyle name="常规 9 6 2 6 3" xfId="38272"/>
    <cellStyle name="常规 9 6 2 7" xfId="38273"/>
    <cellStyle name="常规 9 6 2 7 2" xfId="38274"/>
    <cellStyle name="常规 9 6 2 7 2 2" xfId="38275"/>
    <cellStyle name="常规 9 6 2 7 3" xfId="38276"/>
    <cellStyle name="常规 9 6 2 8" xfId="38277"/>
    <cellStyle name="常规 9 6 2 8 2" xfId="38278"/>
    <cellStyle name="常规 9 6 2 8 2 2" xfId="38279"/>
    <cellStyle name="常规 9 6 2 8 3" xfId="38280"/>
    <cellStyle name="常规 9 6 2 9" xfId="38281"/>
    <cellStyle name="常规 9 6 2 9 2" xfId="38282"/>
    <cellStyle name="常规 9 6 3" xfId="38283"/>
    <cellStyle name="常规 9 6 3 2" xfId="38284"/>
    <cellStyle name="常规 9 6 3 2 2" xfId="38285"/>
    <cellStyle name="常规 9 6 3 2 2 2" xfId="38286"/>
    <cellStyle name="常规 9 6 3 2 3" xfId="38287"/>
    <cellStyle name="常规 9 6 3 3" xfId="38288"/>
    <cellStyle name="常规 9 6 3 3 2" xfId="38289"/>
    <cellStyle name="常规 9 6 3 3 2 2" xfId="38290"/>
    <cellStyle name="常规 9 6 3 3 3" xfId="38291"/>
    <cellStyle name="常规 9 6 3 4" xfId="38292"/>
    <cellStyle name="常规 9 6 3 4 2" xfId="38293"/>
    <cellStyle name="常规 9 6 3 4 2 2" xfId="38294"/>
    <cellStyle name="常规 9 6 3 4 3" xfId="38295"/>
    <cellStyle name="常规 9 6 3 5" xfId="38296"/>
    <cellStyle name="常规 9 6 3 5 2" xfId="38297"/>
    <cellStyle name="常规 9 6 3 6" xfId="38298"/>
    <cellStyle name="常规 9 6 4 2 2" xfId="38299"/>
    <cellStyle name="常规 9 6 4 2 2 2" xfId="38300"/>
    <cellStyle name="常规 9 6 4 2 3" xfId="38301"/>
    <cellStyle name="常规 9 6 4 3" xfId="38302"/>
    <cellStyle name="常规 9 6 4 3 2" xfId="38303"/>
    <cellStyle name="常规 9 6 4 3 2 2" xfId="38304"/>
    <cellStyle name="常规 9 6 4 3 3" xfId="38305"/>
    <cellStyle name="常规 9 6 4 4" xfId="38306"/>
    <cellStyle name="常规 9 6 4 4 2" xfId="38307"/>
    <cellStyle name="常规 9 6 4 4 2 2" xfId="38308"/>
    <cellStyle name="常规 9 6 4 4 3" xfId="38309"/>
    <cellStyle name="常规 9 6 4 5" xfId="38310"/>
    <cellStyle name="常规 9 6 4 5 2" xfId="38311"/>
    <cellStyle name="常规 9 6 4 6" xfId="38312"/>
    <cellStyle name="常规 9 6 5 2" xfId="38313"/>
    <cellStyle name="常规 9 6 5 2 2" xfId="38314"/>
    <cellStyle name="常规 9 6 5 3" xfId="38315"/>
    <cellStyle name="常规 9 6 6 2" xfId="38316"/>
    <cellStyle name="常规 9 6 6 2 2" xfId="38317"/>
    <cellStyle name="常规 9 6 6 3" xfId="38318"/>
    <cellStyle name="常规 9 6 7" xfId="38319"/>
    <cellStyle name="常规 9 6 7 2" xfId="38320"/>
    <cellStyle name="常规 9 6 7 2 2" xfId="38321"/>
    <cellStyle name="常规 9 6 7 3" xfId="38322"/>
    <cellStyle name="常规 9 6 8" xfId="38323"/>
    <cellStyle name="常规 9 6 8 2" xfId="38324"/>
    <cellStyle name="常规 9 6 8 2 2" xfId="38325"/>
    <cellStyle name="常规 9 6 8 3" xfId="38326"/>
    <cellStyle name="常规 9 7" xfId="38327"/>
    <cellStyle name="常规 9 7 2" xfId="38328"/>
    <cellStyle name="常规 9 7 2 2" xfId="38329"/>
    <cellStyle name="常规 9 7 2 2 2" xfId="38330"/>
    <cellStyle name="常规 9 7 2 2 2 2" xfId="38331"/>
    <cellStyle name="常规 9 7 2 2 3" xfId="38332"/>
    <cellStyle name="常规 9 7 2 3" xfId="38333"/>
    <cellStyle name="常规 9 7 2 3 2" xfId="38334"/>
    <cellStyle name="常规 9 7 2 3 2 2" xfId="38335"/>
    <cellStyle name="常规 9 7 2 3 3" xfId="38336"/>
    <cellStyle name="常规 9 7 2 4" xfId="38337"/>
    <cellStyle name="常规 9 7 2 4 2" xfId="38338"/>
    <cellStyle name="常规 9 7 2 4 2 2" xfId="38339"/>
    <cellStyle name="常规 9 7 2 4 3" xfId="38340"/>
    <cellStyle name="常规 9 7 2 5" xfId="38341"/>
    <cellStyle name="常规 9 7 2 5 2" xfId="38342"/>
    <cellStyle name="常规 9 7 2 6" xfId="38343"/>
    <cellStyle name="常规 9 7 3" xfId="38344"/>
    <cellStyle name="常规 9 7 3 2" xfId="38345"/>
    <cellStyle name="常规 9 7 3 2 2" xfId="38346"/>
    <cellStyle name="常规 9 7 3 2 2 2" xfId="38347"/>
    <cellStyle name="常规 9 7 3 2 3" xfId="38348"/>
    <cellStyle name="常规 9 7 3 3" xfId="38349"/>
    <cellStyle name="常规 9 7 3 3 2" xfId="38350"/>
    <cellStyle name="常规 9 7 3 3 2 2" xfId="38351"/>
    <cellStyle name="常规 9 7 3 3 3" xfId="38352"/>
    <cellStyle name="常规 9 7 3 4" xfId="38353"/>
    <cellStyle name="常规 9 7 3 4 2" xfId="38354"/>
    <cellStyle name="常规 9 7 3 5" xfId="38355"/>
    <cellStyle name="常规 9 7 4 2 2" xfId="38356"/>
    <cellStyle name="常规 9 7 4 3" xfId="38357"/>
    <cellStyle name="常规 9 7 5 2" xfId="38358"/>
    <cellStyle name="常规 9 7 5 2 2" xfId="38359"/>
    <cellStyle name="常规 9 7 5 3" xfId="38360"/>
    <cellStyle name="常规 9 7 6" xfId="38361"/>
    <cellStyle name="常规 9 7 6 2 2" xfId="38362"/>
    <cellStyle name="常规 9 7 6 3" xfId="38363"/>
    <cellStyle name="常规 9 7 7" xfId="38364"/>
    <cellStyle name="常规 9 7 7 2" xfId="38365"/>
    <cellStyle name="常规 9 7 8" xfId="38366"/>
    <cellStyle name="常规 9 8 2 2" xfId="38367"/>
    <cellStyle name="常规 9 8 2 2 2" xfId="38368"/>
    <cellStyle name="常规 9 8 2 3" xfId="38369"/>
    <cellStyle name="常规 9 8 3" xfId="38370"/>
    <cellStyle name="常规 9 8 3 2" xfId="38371"/>
    <cellStyle name="常规 9 8 3 2 2" xfId="38372"/>
    <cellStyle name="常规 9 8 3 3" xfId="38373"/>
    <cellStyle name="常规 9 8 4 2 2" xfId="38374"/>
    <cellStyle name="常规 9 8 4 3" xfId="38375"/>
    <cellStyle name="常规 9 8 5 2" xfId="38376"/>
    <cellStyle name="常规 9 8 6" xfId="38377"/>
    <cellStyle name="常规 9 9 2" xfId="38378"/>
    <cellStyle name="常规 9 9 2 2" xfId="38379"/>
    <cellStyle name="常规 9 9 2 2 2" xfId="38380"/>
    <cellStyle name="常规 9 9 2 3" xfId="38381"/>
    <cellStyle name="常规 9 9 3" xfId="38382"/>
    <cellStyle name="常规 9 9 3 2" xfId="38383"/>
    <cellStyle name="常规 9 9 3 2 2" xfId="38384"/>
    <cellStyle name="常规 9 9 3 3" xfId="38385"/>
    <cellStyle name="常规 9 9 4 2" xfId="38386"/>
    <cellStyle name="常规 9 9 4 2 2" xfId="38387"/>
    <cellStyle name="常规 9 9 4 3" xfId="38388"/>
    <cellStyle name="常规 9 9 5" xfId="38389"/>
    <cellStyle name="常规 9 9 5 2" xfId="38390"/>
    <cellStyle name="常规 9 9 5 2 2" xfId="38391"/>
    <cellStyle name="常规 9 9 5 3" xfId="38392"/>
    <cellStyle name="常规 9 9 6" xfId="38393"/>
    <cellStyle name="常规 9 9 6 2" xfId="38394"/>
    <cellStyle name="常规 9 9 7" xfId="38395"/>
    <cellStyle name="好 2" xfId="38396"/>
    <cellStyle name="好 2 10 2" xfId="38397"/>
    <cellStyle name="好 2 10 2 2" xfId="38398"/>
    <cellStyle name="好 2 10 3" xfId="38399"/>
    <cellStyle name="好 2 11" xfId="38400"/>
    <cellStyle name="好 2 11 2" xfId="38401"/>
    <cellStyle name="好 2 11 2 2" xfId="38402"/>
    <cellStyle name="好 2 11 3" xfId="38403"/>
    <cellStyle name="好 2 12" xfId="38404"/>
    <cellStyle name="好 2 12 2" xfId="38405"/>
    <cellStyle name="好 2 12 2 2" xfId="38406"/>
    <cellStyle name="好 2 12 3" xfId="38407"/>
    <cellStyle name="好 2 13" xfId="38408"/>
    <cellStyle name="好 2 13 2" xfId="38409"/>
    <cellStyle name="好 2 14" xfId="38410"/>
    <cellStyle name="好 2 2" xfId="38411"/>
    <cellStyle name="好 2 2 10" xfId="38412"/>
    <cellStyle name="好 2 2 10 2" xfId="38413"/>
    <cellStyle name="好 2 2 11" xfId="38414"/>
    <cellStyle name="好 2 2 2" xfId="38415"/>
    <cellStyle name="好 2 2 2 2" xfId="38416"/>
    <cellStyle name="好 2 2 2 2 2" xfId="38417"/>
    <cellStyle name="好 2 2 2 2 2 2" xfId="38418"/>
    <cellStyle name="好 2 2 2 2 3" xfId="38419"/>
    <cellStyle name="好 2 2 2 3" xfId="38420"/>
    <cellStyle name="好 2 2 2 3 2" xfId="38421"/>
    <cellStyle name="好 2 2 2 3 2 2" xfId="38422"/>
    <cellStyle name="好 2 2 2 3 3" xfId="38423"/>
    <cellStyle name="好 2 2 2 4" xfId="38424"/>
    <cellStyle name="好 2 2 2 4 2" xfId="38425"/>
    <cellStyle name="好 2 2 2 4 2 2" xfId="38426"/>
    <cellStyle name="好 2 2 2 4 3" xfId="38427"/>
    <cellStyle name="好 2 2 2 5" xfId="38428"/>
    <cellStyle name="好 2 2 2 5 2" xfId="38429"/>
    <cellStyle name="好 2 2 2 6" xfId="38430"/>
    <cellStyle name="好 2 2 3" xfId="38431"/>
    <cellStyle name="好 2 2 3 2" xfId="38432"/>
    <cellStyle name="好 2 2 3 2 2" xfId="38433"/>
    <cellStyle name="好 2 2 3 2 2 2" xfId="38434"/>
    <cellStyle name="好 2 2 3 3" xfId="38435"/>
    <cellStyle name="好 2 2 3 3 2" xfId="38436"/>
    <cellStyle name="好 2 2 3 3 2 2" xfId="38437"/>
    <cellStyle name="好 2 2 3 4" xfId="38438"/>
    <cellStyle name="好 2 2 3 4 2" xfId="38439"/>
    <cellStyle name="好 2 2 3 4 2 2" xfId="38440"/>
    <cellStyle name="好 2 2 3 5" xfId="38441"/>
    <cellStyle name="好 2 2 3 5 2" xfId="38442"/>
    <cellStyle name="好 2 2 3 6" xfId="38443"/>
    <cellStyle name="好 2 2 4" xfId="38444"/>
    <cellStyle name="好 2 2 4 2" xfId="38445"/>
    <cellStyle name="好 2 2 4 2 2" xfId="38446"/>
    <cellStyle name="好 2 2 4 2 2 2" xfId="38447"/>
    <cellStyle name="好 2 2 4 3" xfId="38448"/>
    <cellStyle name="好 2 2 4 3 2" xfId="38449"/>
    <cellStyle name="好 2 2 4 3 2 2" xfId="38450"/>
    <cellStyle name="好 2 2 4 4" xfId="38451"/>
    <cellStyle name="好 2 2 4 4 2" xfId="38452"/>
    <cellStyle name="好 2 2 4 4 2 2" xfId="38453"/>
    <cellStyle name="好 2 2 4 5" xfId="38454"/>
    <cellStyle name="好 2 2 4 5 2" xfId="38455"/>
    <cellStyle name="好 2 2 4 6" xfId="38456"/>
    <cellStyle name="好 2 2 5" xfId="38457"/>
    <cellStyle name="好 2 2 5 2" xfId="38458"/>
    <cellStyle name="好 2 2 5 2 2" xfId="38459"/>
    <cellStyle name="好 2 2 5 3" xfId="38460"/>
    <cellStyle name="好 2 2 6" xfId="38461"/>
    <cellStyle name="好 2 2 6 2" xfId="38462"/>
    <cellStyle name="好 2 2 6 2 2" xfId="38463"/>
    <cellStyle name="好 2 2 6 3" xfId="38464"/>
    <cellStyle name="好 2 2 7" xfId="38465"/>
    <cellStyle name="好 2 2 7 2" xfId="38466"/>
    <cellStyle name="好 2 2 7 2 2" xfId="38467"/>
    <cellStyle name="好 2 2 7 3" xfId="38468"/>
    <cellStyle name="好 2 2 8" xfId="38469"/>
    <cellStyle name="好 2 2 8 2" xfId="38470"/>
    <cellStyle name="好 2 2 8 2 2" xfId="38471"/>
    <cellStyle name="好 2 2 8 3" xfId="38472"/>
    <cellStyle name="好 2 2 9" xfId="38473"/>
    <cellStyle name="好 2 3" xfId="38474"/>
    <cellStyle name="好 2 3 10" xfId="38475"/>
    <cellStyle name="好 2 3 2" xfId="38476"/>
    <cellStyle name="好 2 3 2 2" xfId="38477"/>
    <cellStyle name="好 2 3 2 2 2" xfId="38478"/>
    <cellStyle name="好 2 3 2 2 2 2" xfId="38479"/>
    <cellStyle name="好 2 3 2 2 3" xfId="38480"/>
    <cellStyle name="好 2 3 2 3" xfId="38481"/>
    <cellStyle name="好 2 3 2 3 2" xfId="38482"/>
    <cellStyle name="好 2 3 2 3 2 2" xfId="38483"/>
    <cellStyle name="好 2 3 2 3 3" xfId="38484"/>
    <cellStyle name="好 2 3 2 4" xfId="38485"/>
    <cellStyle name="好 2 3 2 4 2" xfId="38486"/>
    <cellStyle name="好 2 3 2 4 2 2" xfId="38487"/>
    <cellStyle name="好 2 3 2 4 3" xfId="38488"/>
    <cellStyle name="好 2 3 2 5" xfId="38489"/>
    <cellStyle name="好 2 3 2 5 2" xfId="38490"/>
    <cellStyle name="好 2 3 2 6" xfId="38491"/>
    <cellStyle name="好 2 3 3" xfId="38492"/>
    <cellStyle name="好 2 3 3 2" xfId="38493"/>
    <cellStyle name="好 2 3 3 2 2" xfId="38494"/>
    <cellStyle name="好 2 3 3 2 2 2" xfId="38495"/>
    <cellStyle name="好 2 3 3 3" xfId="38496"/>
    <cellStyle name="好 2 3 3 3 2" xfId="38497"/>
    <cellStyle name="好 2 3 3 3 2 2" xfId="38498"/>
    <cellStyle name="好 2 3 3 4" xfId="38499"/>
    <cellStyle name="好 2 3 3 4 2" xfId="38500"/>
    <cellStyle name="好 2 3 3 4 2 2" xfId="38501"/>
    <cellStyle name="好 2 3 3 5" xfId="38502"/>
    <cellStyle name="好 2 3 3 5 2" xfId="38503"/>
    <cellStyle name="好 2 3 3 6" xfId="38504"/>
    <cellStyle name="好 2 3 4" xfId="38505"/>
    <cellStyle name="好 2 3 4 2" xfId="38506"/>
    <cellStyle name="好 2 3 4 2 2" xfId="38507"/>
    <cellStyle name="好 2 3 4 3" xfId="38508"/>
    <cellStyle name="好 2 3 5" xfId="38509"/>
    <cellStyle name="好 2 3 5 2" xfId="38510"/>
    <cellStyle name="好 2 3 5 2 2" xfId="38511"/>
    <cellStyle name="好 2 3 5 3" xfId="38512"/>
    <cellStyle name="好 2 3 6 2" xfId="38513"/>
    <cellStyle name="好 2 3 6 2 2" xfId="38514"/>
    <cellStyle name="好 2 3 6 3" xfId="38515"/>
    <cellStyle name="好 2 3 7" xfId="38516"/>
    <cellStyle name="好 2 3 7 2" xfId="38517"/>
    <cellStyle name="好 2 3 7 2 2" xfId="38518"/>
    <cellStyle name="好 2 3 7 3" xfId="38519"/>
    <cellStyle name="好 2 3 8" xfId="38520"/>
    <cellStyle name="好 2 3 8 2" xfId="38521"/>
    <cellStyle name="好 2 3 8 2 2" xfId="38522"/>
    <cellStyle name="好 2 3 8 3" xfId="38523"/>
    <cellStyle name="好 2 3 9" xfId="38524"/>
    <cellStyle name="好 2 4 10" xfId="38525"/>
    <cellStyle name="好 2 4 10 2" xfId="38526"/>
    <cellStyle name="好 2 4 2 2" xfId="38527"/>
    <cellStyle name="好 2 4 2 2 2" xfId="38528"/>
    <cellStyle name="好 2 4 2 2 2 2" xfId="38529"/>
    <cellStyle name="好 2 4 2 2 3" xfId="38530"/>
    <cellStyle name="好 2 4 2 3" xfId="38531"/>
    <cellStyle name="好 2 4 2 3 2" xfId="38532"/>
    <cellStyle name="好 2 4 2 3 2 2" xfId="38533"/>
    <cellStyle name="好 2 4 2 3 3" xfId="38534"/>
    <cellStyle name="好 2 4 2 4 2" xfId="38535"/>
    <cellStyle name="好 2 4 2 4 2 2" xfId="38536"/>
    <cellStyle name="好 2 4 2 4 3" xfId="38537"/>
    <cellStyle name="好 2 4 2 5" xfId="38538"/>
    <cellStyle name="好 2 4 2 5 2" xfId="38539"/>
    <cellStyle name="好 2 4 2 6" xfId="38540"/>
    <cellStyle name="好 2 4 3" xfId="38541"/>
    <cellStyle name="好 2 4 3 2" xfId="38542"/>
    <cellStyle name="好 2 4 3 2 2" xfId="38543"/>
    <cellStyle name="好 2 4 3 2 2 2" xfId="38544"/>
    <cellStyle name="好 2 4 3 3" xfId="38545"/>
    <cellStyle name="好 2 4 3 3 2" xfId="38546"/>
    <cellStyle name="好 2 4 3 3 2 2" xfId="38547"/>
    <cellStyle name="好 2 4 3 4" xfId="38548"/>
    <cellStyle name="好 2 4 3 4 2" xfId="38549"/>
    <cellStyle name="好 2 4 3 5" xfId="38550"/>
    <cellStyle name="好 2 4 3 5 2" xfId="38551"/>
    <cellStyle name="好 2 4 3 6" xfId="38552"/>
    <cellStyle name="好 2 4 4" xfId="38553"/>
    <cellStyle name="好 2 4 4 2" xfId="38554"/>
    <cellStyle name="好 2 4 4 2 2" xfId="38555"/>
    <cellStyle name="好 2 4 4 2 2 2" xfId="38556"/>
    <cellStyle name="好 2 4 4 3" xfId="38557"/>
    <cellStyle name="好 2 4 4 3 2" xfId="38558"/>
    <cellStyle name="好 2 4 4 3 2 2" xfId="38559"/>
    <cellStyle name="好 2 4 4 4" xfId="38560"/>
    <cellStyle name="好 2 4 4 4 2" xfId="38561"/>
    <cellStyle name="好 2 4 4 4 2 2" xfId="38562"/>
    <cellStyle name="好 2 4 4 5" xfId="38563"/>
    <cellStyle name="好 2 4 4 5 2" xfId="38564"/>
    <cellStyle name="好 2 4 4 6" xfId="38565"/>
    <cellStyle name="好 2 4 5" xfId="38566"/>
    <cellStyle name="好 2 4 5 2" xfId="38567"/>
    <cellStyle name="好 2 4 5 2 2" xfId="38568"/>
    <cellStyle name="好 2 4 5 3" xfId="38569"/>
    <cellStyle name="好 2 4 6" xfId="38570"/>
    <cellStyle name="好 2 4 6 2" xfId="38571"/>
    <cellStyle name="好 2 4 6 2 2" xfId="38572"/>
    <cellStyle name="好 2 4 6 3" xfId="38573"/>
    <cellStyle name="好 2 4 7" xfId="38574"/>
    <cellStyle name="好 2 4 7 2" xfId="38575"/>
    <cellStyle name="好 2 4 7 2 2" xfId="38576"/>
    <cellStyle name="好 2 4 7 3" xfId="38577"/>
    <cellStyle name="好 2 4 8" xfId="38578"/>
    <cellStyle name="好 2 4 8 2" xfId="38579"/>
    <cellStyle name="好 2 4 8 2 2" xfId="38580"/>
    <cellStyle name="好 2 4 8 3" xfId="38581"/>
    <cellStyle name="好 2 4 9 2 2" xfId="38582"/>
    <cellStyle name="好 2 4 9 3" xfId="38583"/>
    <cellStyle name="好 2 5 2" xfId="38584"/>
    <cellStyle name="好 2 5 2 2" xfId="38585"/>
    <cellStyle name="好 2 5 2 3" xfId="38586"/>
    <cellStyle name="好 2 5 3" xfId="38587"/>
    <cellStyle name="好 2 5 3 2" xfId="38588"/>
    <cellStyle name="好 2 5 3 3" xfId="38589"/>
    <cellStyle name="好 2 5 4" xfId="38590"/>
    <cellStyle name="好 2 5 4 2" xfId="38591"/>
    <cellStyle name="好 2 5 4 3" xfId="38592"/>
    <cellStyle name="好 2 5 5" xfId="38593"/>
    <cellStyle name="好 2 5 5 2" xfId="38594"/>
    <cellStyle name="好 2 5 5 3" xfId="38595"/>
    <cellStyle name="好 2 5 6" xfId="38596"/>
    <cellStyle name="好 2 5 6 2" xfId="38597"/>
    <cellStyle name="好 2 5 6 2 2" xfId="38598"/>
    <cellStyle name="好 2 5 6 3" xfId="38599"/>
    <cellStyle name="好 2 5 7" xfId="38600"/>
    <cellStyle name="好 2 5 7 2" xfId="38601"/>
    <cellStyle name="好 2 5 8" xfId="38602"/>
    <cellStyle name="好 2 6" xfId="38603"/>
    <cellStyle name="好 2 6 2" xfId="38604"/>
    <cellStyle name="好 2 6 2 2" xfId="38605"/>
    <cellStyle name="好 2 6 2 3" xfId="38606"/>
    <cellStyle name="好 2 6 3" xfId="38607"/>
    <cellStyle name="好 2 6 3 2" xfId="38608"/>
    <cellStyle name="好 2 6 3 3" xfId="38609"/>
    <cellStyle name="好 2 6 4" xfId="38610"/>
    <cellStyle name="好 2 6 4 2" xfId="38611"/>
    <cellStyle name="好 2 6 4 2 2" xfId="38612"/>
    <cellStyle name="好 2 6 4 3" xfId="38613"/>
    <cellStyle name="好 2 6 5" xfId="38614"/>
    <cellStyle name="好 2 6 5 2" xfId="38615"/>
    <cellStyle name="好 2 6 5 2 2" xfId="38616"/>
    <cellStyle name="好 2 6 5 3" xfId="38617"/>
    <cellStyle name="好 2 6 6" xfId="38618"/>
    <cellStyle name="好 2 6 6 2" xfId="38619"/>
    <cellStyle name="好 2 6 6 2 2" xfId="38620"/>
    <cellStyle name="好 2 6 6 3" xfId="38621"/>
    <cellStyle name="好 2 6 7" xfId="38622"/>
    <cellStyle name="好 2 6 7 2" xfId="38623"/>
    <cellStyle name="好 2 6 8" xfId="38624"/>
    <cellStyle name="好 2 7 2 2" xfId="38625"/>
    <cellStyle name="好 2 7 2 2 2" xfId="38626"/>
    <cellStyle name="好 2 7 2 3" xfId="38627"/>
    <cellStyle name="好 2 7 3" xfId="38628"/>
    <cellStyle name="好 2 7 3 2" xfId="38629"/>
    <cellStyle name="好 2 7 3 2 2" xfId="38630"/>
    <cellStyle name="好 2 7 3 3" xfId="38631"/>
    <cellStyle name="好 2 7 4 2" xfId="38632"/>
    <cellStyle name="好 2 7 4 2 2" xfId="38633"/>
    <cellStyle name="好 2 7 4 3" xfId="38634"/>
    <cellStyle name="好 2 7 5" xfId="38635"/>
    <cellStyle name="好 2 7 5 2" xfId="38636"/>
    <cellStyle name="好 2 8 2" xfId="38637"/>
    <cellStyle name="好 2 8 2 2" xfId="38638"/>
    <cellStyle name="好 2 8 3" xfId="38639"/>
    <cellStyle name="好 2 9" xfId="38640"/>
    <cellStyle name="好 2 9 2" xfId="38641"/>
    <cellStyle name="好 2 9 2 2" xfId="38642"/>
    <cellStyle name="好 2 9 3" xfId="38643"/>
    <cellStyle name="好 3 10" xfId="38644"/>
    <cellStyle name="好 3 10 2" xfId="38645"/>
    <cellStyle name="好 3 11" xfId="38646"/>
    <cellStyle name="好 3 2 10" xfId="38647"/>
    <cellStyle name="好 3 2 2 2" xfId="38648"/>
    <cellStyle name="好 3 2 2 2 2" xfId="38649"/>
    <cellStyle name="好 3 2 2 2 2 2" xfId="38650"/>
    <cellStyle name="好 3 2 2 2 3" xfId="38651"/>
    <cellStyle name="好 3 2 2 3" xfId="38652"/>
    <cellStyle name="好 3 2 2 3 2" xfId="38653"/>
    <cellStyle name="好 3 2 2 3 2 2" xfId="38654"/>
    <cellStyle name="好 3 2 2 3 3" xfId="38655"/>
    <cellStyle name="好 3 2 2 4" xfId="38656"/>
    <cellStyle name="好 3 2 2 4 2" xfId="38657"/>
    <cellStyle name="好 3 2 2 4 2 2" xfId="38658"/>
    <cellStyle name="好 3 2 2 4 3" xfId="38659"/>
    <cellStyle name="好 3 2 2 5" xfId="38660"/>
    <cellStyle name="好 3 2 2 5 2" xfId="38661"/>
    <cellStyle name="好 3 2 2 6" xfId="38662"/>
    <cellStyle name="好 3 2 3" xfId="38663"/>
    <cellStyle name="好 3 2 3 2" xfId="38664"/>
    <cellStyle name="好 3 2 3 2 2" xfId="38665"/>
    <cellStyle name="好 3 2 3 2 2 2" xfId="38666"/>
    <cellStyle name="好 3 2 3 2 3" xfId="38667"/>
    <cellStyle name="好 3 2 3 3" xfId="38668"/>
    <cellStyle name="好 3 2 3 3 2" xfId="38669"/>
    <cellStyle name="好 3 2 3 3 2 2" xfId="38670"/>
    <cellStyle name="好 3 2 3 3 3" xfId="38671"/>
    <cellStyle name="好 3 2 3 4" xfId="38672"/>
    <cellStyle name="好 3 2 3 4 2" xfId="38673"/>
    <cellStyle name="好 3 2 3 4 2 2" xfId="38674"/>
    <cellStyle name="好 3 2 3 4 3" xfId="38675"/>
    <cellStyle name="好 3 2 3 5" xfId="38676"/>
    <cellStyle name="好 3 2 3 5 2" xfId="38677"/>
    <cellStyle name="好 3 2 3 6" xfId="38678"/>
    <cellStyle name="好 3 2 4" xfId="38679"/>
    <cellStyle name="好 3 2 4 2" xfId="38680"/>
    <cellStyle name="好 3 2 4 2 2" xfId="38681"/>
    <cellStyle name="好 3 2 4 3" xfId="38682"/>
    <cellStyle name="好 3 2 5" xfId="38683"/>
    <cellStyle name="好 3 2 5 2" xfId="38684"/>
    <cellStyle name="好 3 2 5 2 2" xfId="38685"/>
    <cellStyle name="好 3 2 5 3" xfId="38686"/>
    <cellStyle name="好 3 2 6" xfId="38687"/>
    <cellStyle name="好 3 2 6 2" xfId="38688"/>
    <cellStyle name="好 3 2 6 2 2" xfId="38689"/>
    <cellStyle name="好 3 2 6 3" xfId="38690"/>
    <cellStyle name="好 3 2 7" xfId="38691"/>
    <cellStyle name="好 3 2 7 2" xfId="38692"/>
    <cellStyle name="好 3 2 7 2 2" xfId="38693"/>
    <cellStyle name="好 3 2 7 3" xfId="38694"/>
    <cellStyle name="好 3 2 8" xfId="38695"/>
    <cellStyle name="好 3 2 8 2" xfId="38696"/>
    <cellStyle name="好 3 2 8 2 2" xfId="38697"/>
    <cellStyle name="好 3 2 8 3" xfId="38698"/>
    <cellStyle name="好 3 2 9" xfId="38699"/>
    <cellStyle name="好 3 3 2" xfId="38700"/>
    <cellStyle name="好 3 3 2 2" xfId="38701"/>
    <cellStyle name="好 3 3 2 2 2" xfId="38702"/>
    <cellStyle name="好 3 3 2 3" xfId="38703"/>
    <cellStyle name="好 3 3 3" xfId="38704"/>
    <cellStyle name="好 3 3 3 2" xfId="38705"/>
    <cellStyle name="好 3 3 3 2 2" xfId="38706"/>
    <cellStyle name="好 3 3 3 3" xfId="38707"/>
    <cellStyle name="好 3 3 4" xfId="38708"/>
    <cellStyle name="好 3 3 4 2" xfId="38709"/>
    <cellStyle name="好 3 3 4 2 2" xfId="38710"/>
    <cellStyle name="好 3 3 4 3" xfId="38711"/>
    <cellStyle name="好 3 3 5" xfId="38712"/>
    <cellStyle name="好 3 3 5 2" xfId="38713"/>
    <cellStyle name="好 3 3 5 2 2" xfId="38714"/>
    <cellStyle name="好 3 3 5 3" xfId="38715"/>
    <cellStyle name="好 3 3 6 2" xfId="38716"/>
    <cellStyle name="好 3 3 7" xfId="38717"/>
    <cellStyle name="好 3 4 2" xfId="38718"/>
    <cellStyle name="好 3 4 2 2" xfId="38719"/>
    <cellStyle name="好 3 4 2 2 2" xfId="38720"/>
    <cellStyle name="好 3 4 2 3" xfId="38721"/>
    <cellStyle name="好 3 4 3" xfId="38722"/>
    <cellStyle name="好 3 4 3 2" xfId="38723"/>
    <cellStyle name="好 3 4 3 2 2" xfId="38724"/>
    <cellStyle name="好 3 4 3 3" xfId="38725"/>
    <cellStyle name="好 3 4 4" xfId="38726"/>
    <cellStyle name="好 3 4 4 2" xfId="38727"/>
    <cellStyle name="好 3 4 4 2 2" xfId="38728"/>
    <cellStyle name="好 3 4 4 3" xfId="38729"/>
    <cellStyle name="好 3 4 5" xfId="38730"/>
    <cellStyle name="好 3 4 5 2" xfId="38731"/>
    <cellStyle name="好 3 4 5 2 2" xfId="38732"/>
    <cellStyle name="好 3 4 5 3" xfId="38733"/>
    <cellStyle name="好 3 4 6" xfId="38734"/>
    <cellStyle name="好 3 4 6 2" xfId="38735"/>
    <cellStyle name="好 3 4 7" xfId="38736"/>
    <cellStyle name="好 3 5" xfId="38737"/>
    <cellStyle name="好 3 5 2" xfId="38738"/>
    <cellStyle name="好 3 5 2 2" xfId="38739"/>
    <cellStyle name="好 3 5 3" xfId="38740"/>
    <cellStyle name="好 3 6" xfId="38741"/>
    <cellStyle name="好 3 6 2" xfId="38742"/>
    <cellStyle name="好 3 6 2 2" xfId="38743"/>
    <cellStyle name="好 3 6 3" xfId="38744"/>
    <cellStyle name="好 3 7 2 2" xfId="38745"/>
    <cellStyle name="好 3 7 3" xfId="38746"/>
    <cellStyle name="好 3 8 2" xfId="38747"/>
    <cellStyle name="好 3 8 2 2" xfId="38748"/>
    <cellStyle name="好 3 8 3" xfId="38749"/>
    <cellStyle name="好 3 9" xfId="38750"/>
    <cellStyle name="好 3 9 2" xfId="38751"/>
    <cellStyle name="好 3 9 2 2" xfId="38752"/>
    <cellStyle name="好 3 9 3" xfId="38753"/>
    <cellStyle name="好 4 2 2 2" xfId="38754"/>
    <cellStyle name="好 4 2 3" xfId="38755"/>
    <cellStyle name="好 4 3 2" xfId="38756"/>
    <cellStyle name="好 4 4" xfId="38757"/>
    <cellStyle name="汇总 2" xfId="38758"/>
    <cellStyle name="汇总 2 10" xfId="38759"/>
    <cellStyle name="汇总 2 10 2" xfId="38760"/>
    <cellStyle name="汇总 2 10 2 2" xfId="38761"/>
    <cellStyle name="汇总 2 10 3" xfId="38762"/>
    <cellStyle name="汇总 2 11" xfId="38763"/>
    <cellStyle name="汇总 2 11 2" xfId="38764"/>
    <cellStyle name="汇总 2 12" xfId="38765"/>
    <cellStyle name="汇总 2 2" xfId="38766"/>
    <cellStyle name="汇总 2 2 10" xfId="38767"/>
    <cellStyle name="汇总 2 2 10 2" xfId="38768"/>
    <cellStyle name="汇总 2 2 11" xfId="38769"/>
    <cellStyle name="汇总 2 2 2" xfId="38770"/>
    <cellStyle name="汇总 2 2 2 10" xfId="38771"/>
    <cellStyle name="汇总 2 2 2 2" xfId="38772"/>
    <cellStyle name="汇总 2 2 2 2 2" xfId="38773"/>
    <cellStyle name="汇总 2 2 2 2 2 2" xfId="38774"/>
    <cellStyle name="汇总 2 2 2 2 2 2 2" xfId="38775"/>
    <cellStyle name="汇总 2 2 2 2 2 3" xfId="38776"/>
    <cellStyle name="汇总 2 2 2 2 3" xfId="38777"/>
    <cellStyle name="汇总 2 2 2 2 3 2" xfId="38778"/>
    <cellStyle name="汇总 2 2 2 2 3 2 2" xfId="38779"/>
    <cellStyle name="汇总 2 2 2 2 3 3" xfId="38780"/>
    <cellStyle name="汇总 2 2 2 2 4" xfId="38781"/>
    <cellStyle name="汇总 2 2 2 2 4 2" xfId="38782"/>
    <cellStyle name="汇总 2 2 2 2 4 2 2" xfId="38783"/>
    <cellStyle name="汇总 2 2 2 2 4 3" xfId="38784"/>
    <cellStyle name="汇总 2 2 2 2 5" xfId="38785"/>
    <cellStyle name="汇总 2 2 2 2 5 2" xfId="38786"/>
    <cellStyle name="汇总 2 2 2 2 6" xfId="38787"/>
    <cellStyle name="汇总 2 2 2 3" xfId="38788"/>
    <cellStyle name="汇总 2 2 2 3 2" xfId="38789"/>
    <cellStyle name="汇总 2 2 2 3 2 2" xfId="38790"/>
    <cellStyle name="汇总 2 2 2 3 2 2 2" xfId="38791"/>
    <cellStyle name="汇总 2 2 2 3 2 3" xfId="38792"/>
    <cellStyle name="汇总 2 2 2 3 3" xfId="38793"/>
    <cellStyle name="汇总 2 2 2 3 3 2" xfId="38794"/>
    <cellStyle name="汇总 2 2 2 3 3 2 2" xfId="38795"/>
    <cellStyle name="汇总 2 2 2 3 3 3" xfId="38796"/>
    <cellStyle name="汇总 2 2 2 3 4" xfId="38797"/>
    <cellStyle name="汇总 2 2 2 3 4 2" xfId="38798"/>
    <cellStyle name="汇总 2 2 2 3 4 2 2" xfId="38799"/>
    <cellStyle name="汇总 2 2 2 3 4 3" xfId="38800"/>
    <cellStyle name="汇总 2 2 2 3 5" xfId="38801"/>
    <cellStyle name="汇总 2 2 2 3 5 2" xfId="38802"/>
    <cellStyle name="汇总 2 2 2 3 6" xfId="38803"/>
    <cellStyle name="汇总 2 2 2 4" xfId="38804"/>
    <cellStyle name="汇总 2 2 2 4 2" xfId="38805"/>
    <cellStyle name="汇总 2 2 2 4 2 2" xfId="38806"/>
    <cellStyle name="汇总 2 2 2 4 3" xfId="38807"/>
    <cellStyle name="汇总 2 2 2 5" xfId="38808"/>
    <cellStyle name="汇总 2 2 2 5 2" xfId="38809"/>
    <cellStyle name="汇总 2 2 2 5 2 2" xfId="38810"/>
    <cellStyle name="汇总 2 2 2 5 3" xfId="38811"/>
    <cellStyle name="汇总 2 2 2 6" xfId="38812"/>
    <cellStyle name="汇总 2 2 2 6 2" xfId="38813"/>
    <cellStyle name="汇总 2 2 2 6 2 2" xfId="38814"/>
    <cellStyle name="汇总 2 2 2 6 3" xfId="38815"/>
    <cellStyle name="汇总 2 2 2 7" xfId="38816"/>
    <cellStyle name="汇总 2 2 2 7 2" xfId="38817"/>
    <cellStyle name="汇总 2 2 2 7 2 2" xfId="38818"/>
    <cellStyle name="汇总 2 2 2 7 3" xfId="38819"/>
    <cellStyle name="汇总 2 2 2 8" xfId="38820"/>
    <cellStyle name="汇总 2 2 2 8 2" xfId="38821"/>
    <cellStyle name="汇总 2 2 2 8 2 2" xfId="38822"/>
    <cellStyle name="汇总 2 2 2 8 3" xfId="38823"/>
    <cellStyle name="汇总 2 2 2 9" xfId="38824"/>
    <cellStyle name="汇总 2 2 2 9 2" xfId="38825"/>
    <cellStyle name="汇总 2 2 3" xfId="38826"/>
    <cellStyle name="汇总 2 2 3 2" xfId="38827"/>
    <cellStyle name="汇总 2 2 3 2 2" xfId="38828"/>
    <cellStyle name="汇总 2 2 3 2 2 2" xfId="38829"/>
    <cellStyle name="汇总 2 2 3 2 3" xfId="38830"/>
    <cellStyle name="汇总 2 2 3 3" xfId="38831"/>
    <cellStyle name="汇总 2 2 3 3 2" xfId="38832"/>
    <cellStyle name="汇总 2 2 3 3 2 2" xfId="38833"/>
    <cellStyle name="汇总 2 2 3 3 3" xfId="38834"/>
    <cellStyle name="汇总 2 2 3 4" xfId="38835"/>
    <cellStyle name="汇总 2 2 3 4 2" xfId="38836"/>
    <cellStyle name="汇总 2 2 3 4 2 2" xfId="38837"/>
    <cellStyle name="汇总 2 2 3 4 3" xfId="38838"/>
    <cellStyle name="汇总 2 2 3 5" xfId="38839"/>
    <cellStyle name="汇总 2 2 3 5 2" xfId="38840"/>
    <cellStyle name="汇总 2 2 3 6" xfId="38841"/>
    <cellStyle name="汇总 2 2 4" xfId="38842"/>
    <cellStyle name="汇总 2 2 4 2" xfId="38843"/>
    <cellStyle name="汇总 2 2 4 2 2" xfId="38844"/>
    <cellStyle name="汇总 2 2 4 2 2 2" xfId="38845"/>
    <cellStyle name="汇总 2 2 4 2 3" xfId="38846"/>
    <cellStyle name="汇总 2 2 4 3" xfId="38847"/>
    <cellStyle name="汇总 2 2 4 3 2" xfId="38848"/>
    <cellStyle name="汇总 2 2 4 3 2 2" xfId="38849"/>
    <cellStyle name="汇总 2 2 4 3 3" xfId="38850"/>
    <cellStyle name="汇总 2 2 4 4" xfId="38851"/>
    <cellStyle name="汇总 2 2 4 4 2" xfId="38852"/>
    <cellStyle name="汇总 2 2 4 4 2 2" xfId="38853"/>
    <cellStyle name="汇总 2 2 4 4 3" xfId="38854"/>
    <cellStyle name="汇总 2 2 4 5" xfId="38855"/>
    <cellStyle name="汇总 2 2 4 5 2" xfId="38856"/>
    <cellStyle name="汇总 2 2 4 6" xfId="38857"/>
    <cellStyle name="汇总 2 2 5" xfId="38858"/>
    <cellStyle name="汇总 2 2 5 2" xfId="38859"/>
    <cellStyle name="汇总 2 2 5 2 2" xfId="38860"/>
    <cellStyle name="汇总 2 2 5 3" xfId="38861"/>
    <cellStyle name="汇总 2 2 6" xfId="38862"/>
    <cellStyle name="汇总 2 2 6 2" xfId="38863"/>
    <cellStyle name="汇总 2 2 6 2 2" xfId="38864"/>
    <cellStyle name="汇总 2 2 6 3" xfId="38865"/>
    <cellStyle name="汇总 2 2 7" xfId="38866"/>
    <cellStyle name="汇总 2 2 7 2" xfId="38867"/>
    <cellStyle name="汇总 2 2 7 2 2" xfId="38868"/>
    <cellStyle name="汇总 2 2 7 3" xfId="38869"/>
    <cellStyle name="汇总 2 2 8" xfId="38870"/>
    <cellStyle name="汇总 2 2 8 2" xfId="38871"/>
    <cellStyle name="汇总 2 2 8 2 2" xfId="38872"/>
    <cellStyle name="汇总 2 2 8 3" xfId="38873"/>
    <cellStyle name="汇总 2 2 9" xfId="38874"/>
    <cellStyle name="汇总 2 2 9 2" xfId="38875"/>
    <cellStyle name="汇总 2 2 9 2 2" xfId="38876"/>
    <cellStyle name="汇总 2 2 9 3" xfId="38877"/>
    <cellStyle name="汇总 2 3" xfId="38878"/>
    <cellStyle name="汇总 2 3 10" xfId="38879"/>
    <cellStyle name="汇总 2 3 2" xfId="38880"/>
    <cellStyle name="汇总 2 3 2 2" xfId="38881"/>
    <cellStyle name="汇总 2 3 2 2 2" xfId="38882"/>
    <cellStyle name="汇总 2 3 2 2 2 2" xfId="38883"/>
    <cellStyle name="汇总 2 3 2 2 3" xfId="38884"/>
    <cellStyle name="汇总 2 3 2 3" xfId="38885"/>
    <cellStyle name="汇总 2 3 2 3 2" xfId="38886"/>
    <cellStyle name="汇总 2 3 2 3 2 2" xfId="38887"/>
    <cellStyle name="汇总 2 3 2 3 3" xfId="38888"/>
    <cellStyle name="汇总 2 3 2 4" xfId="38889"/>
    <cellStyle name="汇总 2 3 2 4 2" xfId="38890"/>
    <cellStyle name="汇总 2 3 2 4 2 2" xfId="38891"/>
    <cellStyle name="汇总 2 3 2 4 3" xfId="38892"/>
    <cellStyle name="汇总 2 3 2 5 2" xfId="38893"/>
    <cellStyle name="汇总 2 3 2 6" xfId="38894"/>
    <cellStyle name="汇总 2 3 3" xfId="38895"/>
    <cellStyle name="汇总 2 3 3 2" xfId="38896"/>
    <cellStyle name="汇总 2 3 3 2 2" xfId="38897"/>
    <cellStyle name="汇总 2 3 3 2 2 2" xfId="38898"/>
    <cellStyle name="汇总 2 3 3 2 3" xfId="38899"/>
    <cellStyle name="汇总 2 3 3 3" xfId="38900"/>
    <cellStyle name="汇总 2 3 3 3 2" xfId="38901"/>
    <cellStyle name="汇总 2 3 3 3 2 2" xfId="38902"/>
    <cellStyle name="汇总 2 3 3 3 3" xfId="38903"/>
    <cellStyle name="汇总 2 3 3 4" xfId="38904"/>
    <cellStyle name="汇总 2 3 3 4 2" xfId="38905"/>
    <cellStyle name="汇总 2 3 3 4 2 2" xfId="38906"/>
    <cellStyle name="汇总 2 3 3 4 3" xfId="38907"/>
    <cellStyle name="汇总 2 3 3 5" xfId="38908"/>
    <cellStyle name="汇总 2 3 3 5 2" xfId="38909"/>
    <cellStyle name="汇总 2 3 3 6" xfId="38910"/>
    <cellStyle name="汇总 2 3 4" xfId="38911"/>
    <cellStyle name="汇总 2 3 4 2" xfId="38912"/>
    <cellStyle name="汇总 2 3 4 2 2" xfId="38913"/>
    <cellStyle name="汇总 2 3 4 3" xfId="38914"/>
    <cellStyle name="汇总 2 3 5" xfId="38915"/>
    <cellStyle name="汇总 2 3 5 2" xfId="38916"/>
    <cellStyle name="汇总 2 3 5 2 2" xfId="38917"/>
    <cellStyle name="汇总 2 3 5 3" xfId="38918"/>
    <cellStyle name="汇总 2 3 6" xfId="38919"/>
    <cellStyle name="汇总 2 3 6 2" xfId="38920"/>
    <cellStyle name="汇总 2 3 6 2 2" xfId="38921"/>
    <cellStyle name="汇总 2 3 6 3" xfId="38922"/>
    <cellStyle name="汇总 2 3 7" xfId="38923"/>
    <cellStyle name="汇总 2 3 7 2" xfId="38924"/>
    <cellStyle name="汇总 2 3 7 2 2" xfId="38925"/>
    <cellStyle name="汇总 2 3 7 3" xfId="38926"/>
    <cellStyle name="汇总 2 3 8" xfId="38927"/>
    <cellStyle name="汇总 2 3 8 2" xfId="38928"/>
    <cellStyle name="汇总 2 3 8 2 2" xfId="38929"/>
    <cellStyle name="汇总 2 3 8 3" xfId="38930"/>
    <cellStyle name="汇总 2 3 9" xfId="38931"/>
    <cellStyle name="汇总 2 3 9 2" xfId="38932"/>
    <cellStyle name="汇总 2 4" xfId="38933"/>
    <cellStyle name="汇总 2 4 2" xfId="38934"/>
    <cellStyle name="汇总 2 4 2 2" xfId="38935"/>
    <cellStyle name="汇总 2 4 2 2 2" xfId="38936"/>
    <cellStyle name="汇总 2 4 2 3" xfId="38937"/>
    <cellStyle name="汇总 2 4 3" xfId="38938"/>
    <cellStyle name="汇总 2 4 3 2" xfId="38939"/>
    <cellStyle name="汇总 2 4 3 2 2" xfId="38940"/>
    <cellStyle name="汇总 2 4 3 3" xfId="38941"/>
    <cellStyle name="汇总 2 4 4" xfId="38942"/>
    <cellStyle name="汇总 2 4 4 2" xfId="38943"/>
    <cellStyle name="汇总 2 4 4 2 2" xfId="38944"/>
    <cellStyle name="汇总 2 4 4 3" xfId="38945"/>
    <cellStyle name="汇总 2 4 5" xfId="38946"/>
    <cellStyle name="汇总 2 4 5 2" xfId="38947"/>
    <cellStyle name="汇总 2 4 6" xfId="38948"/>
    <cellStyle name="汇总 2 5" xfId="38949"/>
    <cellStyle name="汇总 2 5 2" xfId="38950"/>
    <cellStyle name="汇总 2 5 2 2" xfId="38951"/>
    <cellStyle name="汇总 2 5 2 2 2" xfId="38952"/>
    <cellStyle name="汇总 2 5 2 3" xfId="38953"/>
    <cellStyle name="汇总 2 5 3" xfId="38954"/>
    <cellStyle name="汇总 2 5 3 2" xfId="38955"/>
    <cellStyle name="汇总 2 5 3 2 2" xfId="38956"/>
    <cellStyle name="汇总 2 5 3 3" xfId="38957"/>
    <cellStyle name="汇总 2 5 4" xfId="38958"/>
    <cellStyle name="汇总 2 5 4 2" xfId="38959"/>
    <cellStyle name="汇总 2 5 4 2 2" xfId="38960"/>
    <cellStyle name="汇总 2 5 4 3" xfId="38961"/>
    <cellStyle name="汇总 2 5 5" xfId="38962"/>
    <cellStyle name="汇总 2 5 5 2" xfId="38963"/>
    <cellStyle name="汇总 2 5 6" xfId="38964"/>
    <cellStyle name="汇总 2 6" xfId="38965"/>
    <cellStyle name="汇总 2 6 2" xfId="38966"/>
    <cellStyle name="汇总 2 6 2 2" xfId="38967"/>
    <cellStyle name="汇总 2 6 3" xfId="38968"/>
    <cellStyle name="汇总 2 7" xfId="38969"/>
    <cellStyle name="汇总 2 7 2" xfId="38970"/>
    <cellStyle name="汇总 2 7 2 2" xfId="38971"/>
    <cellStyle name="汇总 2 7 3" xfId="38972"/>
    <cellStyle name="汇总 2 8" xfId="38973"/>
    <cellStyle name="汇总 2 8 2" xfId="38974"/>
    <cellStyle name="汇总 2 8 2 2" xfId="38975"/>
    <cellStyle name="汇总 2 8 3" xfId="38976"/>
    <cellStyle name="汇总 2 9" xfId="38977"/>
    <cellStyle name="汇总 2 9 2" xfId="38978"/>
    <cellStyle name="汇总 2 9 2 2" xfId="38979"/>
    <cellStyle name="汇总 2 9 3" xfId="38980"/>
    <cellStyle name="汇总 3" xfId="38981"/>
    <cellStyle name="汇总 3 2" xfId="38982"/>
    <cellStyle name="货币 2" xfId="38983"/>
    <cellStyle name="货币 2 2" xfId="38984"/>
    <cellStyle name="货币 2 2 2" xfId="38985"/>
    <cellStyle name="货币 2 2 2 2" xfId="38986"/>
    <cellStyle name="货币 2 2 3" xfId="38987"/>
    <cellStyle name="货币 2 3" xfId="38988"/>
    <cellStyle name="货币 2 3 2" xfId="38989"/>
    <cellStyle name="货币 2 4" xfId="38990"/>
    <cellStyle name="计算 2" xfId="38991"/>
    <cellStyle name="计算 2 10" xfId="38992"/>
    <cellStyle name="计算 2 10 2" xfId="38993"/>
    <cellStyle name="计算 2 10 2 2" xfId="38994"/>
    <cellStyle name="计算 2 10 3" xfId="38995"/>
    <cellStyle name="计算 2 11" xfId="38996"/>
    <cellStyle name="计算 2 11 2" xfId="38997"/>
    <cellStyle name="计算 2 12" xfId="38998"/>
    <cellStyle name="计算 2 2" xfId="38999"/>
    <cellStyle name="计算 2 2 11" xfId="39000"/>
    <cellStyle name="计算 2 2 2" xfId="39001"/>
    <cellStyle name="计算 2 2 2 2" xfId="39002"/>
    <cellStyle name="计算 2 2 2 3 2 2" xfId="39003"/>
    <cellStyle name="计算 2 2 2 3 3" xfId="39004"/>
    <cellStyle name="计算 2 2 2 4" xfId="39005"/>
    <cellStyle name="计算 2 2 2 4 2 2" xfId="39006"/>
    <cellStyle name="计算 2 2 2 4 3" xfId="39007"/>
    <cellStyle name="计算 2 2 3" xfId="39008"/>
    <cellStyle name="计算 2 2 3 2" xfId="39009"/>
    <cellStyle name="计算 2 2 3 2 2 2" xfId="39010"/>
    <cellStyle name="计算 2 2 3 2 3" xfId="39011"/>
    <cellStyle name="计算 2 2 3 3" xfId="39012"/>
    <cellStyle name="计算 2 2 3 3 2 2" xfId="39013"/>
    <cellStyle name="计算 2 2 3 3 3" xfId="39014"/>
    <cellStyle name="计算 2 2 3 4" xfId="39015"/>
    <cellStyle name="计算 2 2 3 4 2 2" xfId="39016"/>
    <cellStyle name="计算 2 2 3 4 3" xfId="39017"/>
    <cellStyle name="计算 2 2 3 5 2" xfId="39018"/>
    <cellStyle name="计算 2 2 3 6" xfId="39019"/>
    <cellStyle name="计算 2 2 4" xfId="39020"/>
    <cellStyle name="计算 2 2 4 2" xfId="39021"/>
    <cellStyle name="计算 2 2 4 2 2 2" xfId="39022"/>
    <cellStyle name="计算 2 2 4 2 3" xfId="39023"/>
    <cellStyle name="计算 2 2 4 3" xfId="39024"/>
    <cellStyle name="计算 2 2 4 3 2" xfId="39025"/>
    <cellStyle name="计算 2 2 4 3 2 2" xfId="39026"/>
    <cellStyle name="计算 2 2 4 3 3" xfId="39027"/>
    <cellStyle name="计算 2 2 4 4 2" xfId="39028"/>
    <cellStyle name="计算 2 2 4 4 2 2" xfId="39029"/>
    <cellStyle name="计算 2 2 4 4 3" xfId="39030"/>
    <cellStyle name="计算 2 2 4 5" xfId="39031"/>
    <cellStyle name="计算 2 2 4 5 2" xfId="39032"/>
    <cellStyle name="计算 2 2 5" xfId="39033"/>
    <cellStyle name="计算 2 2 5 2" xfId="39034"/>
    <cellStyle name="计算 2 2 5 3" xfId="39035"/>
    <cellStyle name="计算 2 2 6 2" xfId="39036"/>
    <cellStyle name="计算 2 2 6 2 2" xfId="39037"/>
    <cellStyle name="计算 2 2 6 3" xfId="39038"/>
    <cellStyle name="计算 2 2 7" xfId="39039"/>
    <cellStyle name="计算 2 2 7 2" xfId="39040"/>
    <cellStyle name="计算 2 2 7 2 2" xfId="39041"/>
    <cellStyle name="计算 2 2 7 3" xfId="39042"/>
    <cellStyle name="计算 2 2 8" xfId="39043"/>
    <cellStyle name="计算 2 2 8 2" xfId="39044"/>
    <cellStyle name="计算 2 2 8 2 2" xfId="39045"/>
    <cellStyle name="计算 2 2 8 3" xfId="39046"/>
    <cellStyle name="计算 2 2 9" xfId="39047"/>
    <cellStyle name="计算 2 2 9 2" xfId="39048"/>
    <cellStyle name="计算 2 2 9 2 2" xfId="39049"/>
    <cellStyle name="计算 2 2 9 3" xfId="39050"/>
    <cellStyle name="计算 2 3" xfId="39051"/>
    <cellStyle name="计算 2 3 2" xfId="39052"/>
    <cellStyle name="计算 2 3 2 2" xfId="39053"/>
    <cellStyle name="计算 2 3 3" xfId="39054"/>
    <cellStyle name="计算 2 3 3 2" xfId="39055"/>
    <cellStyle name="计算 2 3 3 3" xfId="39056"/>
    <cellStyle name="计算 2 3 4" xfId="39057"/>
    <cellStyle name="计算 2 3 4 2" xfId="39058"/>
    <cellStyle name="计算 2 3 4 3" xfId="39059"/>
    <cellStyle name="计算 2 3 5" xfId="39060"/>
    <cellStyle name="计算 2 3 5 2" xfId="39061"/>
    <cellStyle name="计算 2 3 6" xfId="39062"/>
    <cellStyle name="计算 2 4" xfId="39063"/>
    <cellStyle name="计算 2 4 2" xfId="39064"/>
    <cellStyle name="计算 2 4 2 2" xfId="39065"/>
    <cellStyle name="计算 2 4 3" xfId="39066"/>
    <cellStyle name="计算 2 4 3 2" xfId="39067"/>
    <cellStyle name="计算 2 4 3 3" xfId="39068"/>
    <cellStyle name="计算 2 4 4" xfId="39069"/>
    <cellStyle name="计算 2 4 4 2" xfId="39070"/>
    <cellStyle name="计算 2 4 4 3" xfId="39071"/>
    <cellStyle name="计算 2 4 5" xfId="39072"/>
    <cellStyle name="计算 2 4 5 2" xfId="39073"/>
    <cellStyle name="计算 2 4 6" xfId="39074"/>
    <cellStyle name="计算 2 5" xfId="39075"/>
    <cellStyle name="计算 2 5 2" xfId="39076"/>
    <cellStyle name="计算 2 5 2 2" xfId="39077"/>
    <cellStyle name="计算 2 5 3" xfId="39078"/>
    <cellStyle name="计算 2 5 3 2" xfId="39079"/>
    <cellStyle name="计算 2 5 3 3" xfId="39080"/>
    <cellStyle name="计算 2 5 4" xfId="39081"/>
    <cellStyle name="计算 2 5 4 2" xfId="39082"/>
    <cellStyle name="计算 2 5 4 3" xfId="39083"/>
    <cellStyle name="计算 2 5 5" xfId="39084"/>
    <cellStyle name="计算 2 5 5 2" xfId="39085"/>
    <cellStyle name="计算 2 5 6" xfId="39086"/>
    <cellStyle name="计算 2 6" xfId="39087"/>
    <cellStyle name="计算 2 6 2" xfId="39088"/>
    <cellStyle name="计算 2 6 2 2" xfId="39089"/>
    <cellStyle name="计算 2 6 3" xfId="39090"/>
    <cellStyle name="计算 2 7" xfId="39091"/>
    <cellStyle name="计算 2 7 2" xfId="39092"/>
    <cellStyle name="计算 2 7 2 2" xfId="39093"/>
    <cellStyle name="计算 2 7 3" xfId="39094"/>
    <cellStyle name="计算 2 8" xfId="39095"/>
    <cellStyle name="计算 2 8 2" xfId="39096"/>
    <cellStyle name="计算 2 8 2 2" xfId="39097"/>
    <cellStyle name="计算 2 8 3" xfId="39098"/>
    <cellStyle name="计算 2 9" xfId="39099"/>
    <cellStyle name="计算 2 9 2" xfId="39100"/>
    <cellStyle name="计算 2 9 2 2" xfId="39101"/>
    <cellStyle name="计算 2 9 3" xfId="39102"/>
    <cellStyle name="计算 3" xfId="39103"/>
    <cellStyle name="计算 3 2" xfId="39104"/>
    <cellStyle name="检查单元格 2" xfId="39105"/>
    <cellStyle name="检查单元格 2 10" xfId="39106"/>
    <cellStyle name="检查单元格 2 10 2" xfId="39107"/>
    <cellStyle name="检查单元格 2 10 2 2" xfId="39108"/>
    <cellStyle name="检查单元格 2 10 3" xfId="39109"/>
    <cellStyle name="检查单元格 2 11 2" xfId="39110"/>
    <cellStyle name="检查单元格 2 11 2 2" xfId="39111"/>
    <cellStyle name="检查单元格 2 11 3" xfId="39112"/>
    <cellStyle name="检查单元格 2 12 2" xfId="39113"/>
    <cellStyle name="检查单元格 2 13" xfId="39114"/>
    <cellStyle name="检查单元格 2 2" xfId="39115"/>
    <cellStyle name="检查单元格 2 2 10" xfId="39116"/>
    <cellStyle name="检查单元格 2 2 10 2" xfId="39117"/>
    <cellStyle name="检查单元格 2 2 10 2 2" xfId="39118"/>
    <cellStyle name="检查单元格 2 2 10 3" xfId="39119"/>
    <cellStyle name="检查单元格 2 2 11" xfId="39120"/>
    <cellStyle name="检查单元格 2 2 11 2" xfId="39121"/>
    <cellStyle name="检查单元格 2 2 12" xfId="39122"/>
    <cellStyle name="检查单元格 2 2 2" xfId="39123"/>
    <cellStyle name="检查单元格 2 2 2 10" xfId="39124"/>
    <cellStyle name="检查单元格 2 2 2 10 2" xfId="39125"/>
    <cellStyle name="检查单元格 2 2 2 11" xfId="39126"/>
    <cellStyle name="检查单元格 2 2 2 2" xfId="39127"/>
    <cellStyle name="检查单元格 2 2 2 2 2" xfId="39128"/>
    <cellStyle name="检查单元格 2 2 2 2 2 2" xfId="39129"/>
    <cellStyle name="检查单元格 2 2 2 2 2 2 2" xfId="39130"/>
    <cellStyle name="检查单元格 2 2 2 2 2 3" xfId="39131"/>
    <cellStyle name="检查单元格 2 2 2 2 3" xfId="39132"/>
    <cellStyle name="检查单元格 2 2 2 2 3 2" xfId="39133"/>
    <cellStyle name="检查单元格 2 2 2 2 3 2 2" xfId="39134"/>
    <cellStyle name="检查单元格 2 2 2 2 3 3" xfId="39135"/>
    <cellStyle name="检查单元格 2 2 2 2 4" xfId="39136"/>
    <cellStyle name="检查单元格 2 2 2 2 4 2" xfId="39137"/>
    <cellStyle name="检查单元格 2 2 2 2 4 3" xfId="39138"/>
    <cellStyle name="检查单元格 2 2 2 2 5" xfId="39139"/>
    <cellStyle name="检查单元格 2 2 2 2 5 2" xfId="39140"/>
    <cellStyle name="检查单元格 2 2 2 2 6" xfId="39141"/>
    <cellStyle name="检查单元格 2 2 2 3" xfId="39142"/>
    <cellStyle name="检查单元格 2 2 2 3 2" xfId="39143"/>
    <cellStyle name="检查单元格 2 2 2 3 2 2" xfId="39144"/>
    <cellStyle name="检查单元格 2 2 2 3 2 2 2" xfId="39145"/>
    <cellStyle name="检查单元格 2 2 2 3 2 3" xfId="39146"/>
    <cellStyle name="检查单元格 2 2 2 3 3 2" xfId="39147"/>
    <cellStyle name="检查单元格 2 2 2 3 3 2 2" xfId="39148"/>
    <cellStyle name="检查单元格 2 2 2 3 3 3" xfId="39149"/>
    <cellStyle name="检查单元格 2 2 2 3 4" xfId="39150"/>
    <cellStyle name="检查单元格 2 2 2 3 4 2" xfId="39151"/>
    <cellStyle name="检查单元格 2 2 2 3 4 2 2" xfId="39152"/>
    <cellStyle name="检查单元格 2 2 2 3 4 3" xfId="39153"/>
    <cellStyle name="检查单元格 2 2 2 3 5" xfId="39154"/>
    <cellStyle name="检查单元格 2 2 2 3 5 2" xfId="39155"/>
    <cellStyle name="检查单元格 2 2 2 3 6" xfId="39156"/>
    <cellStyle name="检查单元格 2 2 2 4" xfId="39157"/>
    <cellStyle name="检查单元格 2 2 2 4 2" xfId="39158"/>
    <cellStyle name="检查单元格 2 2 2 4 2 2" xfId="39159"/>
    <cellStyle name="检查单元格 2 2 2 4 3" xfId="39160"/>
    <cellStyle name="检查单元格 2 2 2 5" xfId="39161"/>
    <cellStyle name="检查单元格 2 2 2 5 2" xfId="39162"/>
    <cellStyle name="检查单元格 2 2 2 5 2 2" xfId="39163"/>
    <cellStyle name="检查单元格 2 2 2 5 3" xfId="39164"/>
    <cellStyle name="检查单元格 2 2 2 6" xfId="39165"/>
    <cellStyle name="检查单元格 2 2 2 6 2" xfId="39166"/>
    <cellStyle name="检查单元格 2 2 2 6 2 2" xfId="39167"/>
    <cellStyle name="检查单元格 2 2 2 6 3" xfId="39168"/>
    <cellStyle name="检查单元格 2 2 2 7" xfId="39169"/>
    <cellStyle name="检查单元格 2 2 2 7 2" xfId="39170"/>
    <cellStyle name="检查单元格 2 2 2 7 2 2" xfId="39171"/>
    <cellStyle name="检查单元格 2 2 2 7 3" xfId="39172"/>
    <cellStyle name="检查单元格 2 2 2 8" xfId="39173"/>
    <cellStyle name="检查单元格 2 2 2 8 2" xfId="39174"/>
    <cellStyle name="检查单元格 2 2 2 8 2 2" xfId="39175"/>
    <cellStyle name="检查单元格 2 2 2 8 3" xfId="39176"/>
    <cellStyle name="检查单元格 2 2 2 9" xfId="39177"/>
    <cellStyle name="检查单元格 2 2 2 9 2" xfId="39178"/>
    <cellStyle name="检查单元格 2 2 2 9 2 2" xfId="39179"/>
    <cellStyle name="检查单元格 2 2 2 9 3" xfId="39180"/>
    <cellStyle name="检查单元格 2 2 3" xfId="39181"/>
    <cellStyle name="检查单元格 2 2 3 2" xfId="39182"/>
    <cellStyle name="检查单元格 2 2 3 2 2" xfId="39183"/>
    <cellStyle name="检查单元格 2 2 3 2 2 2" xfId="39184"/>
    <cellStyle name="检查单元格 2 2 3 2 3" xfId="39185"/>
    <cellStyle name="检查单元格 2 2 3 3" xfId="39186"/>
    <cellStyle name="检查单元格 2 2 3 3 2" xfId="39187"/>
    <cellStyle name="检查单元格 2 2 3 3 2 2" xfId="39188"/>
    <cellStyle name="检查单元格 2 2 3 4" xfId="39189"/>
    <cellStyle name="检查单元格 2 2 3 4 2" xfId="39190"/>
    <cellStyle name="检查单元格 2 2 3 4 2 2" xfId="39191"/>
    <cellStyle name="检查单元格 2 2 3 4 3" xfId="39192"/>
    <cellStyle name="检查单元格 2 2 3 5" xfId="39193"/>
    <cellStyle name="检查单元格 2 2 3 5 2" xfId="39194"/>
    <cellStyle name="检查单元格 2 2 3 6" xfId="39195"/>
    <cellStyle name="检查单元格 2 2 4" xfId="39196"/>
    <cellStyle name="检查单元格 2 2 4 2" xfId="39197"/>
    <cellStyle name="检查单元格 2 2 4 2 2" xfId="39198"/>
    <cellStyle name="检查单元格 2 2 4 2 2 2" xfId="39199"/>
    <cellStyle name="检查单元格 2 2 4 2 3" xfId="39200"/>
    <cellStyle name="检查单元格 2 2 4 3" xfId="39201"/>
    <cellStyle name="检查单元格 2 2 4 3 2" xfId="39202"/>
    <cellStyle name="检查单元格 2 2 4 3 2 2" xfId="39203"/>
    <cellStyle name="检查单元格 2 2 4 3 3" xfId="39204"/>
    <cellStyle name="检查单元格 2 2 4 4" xfId="39205"/>
    <cellStyle name="检查单元格 2 2 4 4 2" xfId="39206"/>
    <cellStyle name="检查单元格 2 2 4 4 2 2" xfId="39207"/>
    <cellStyle name="检查单元格 2 2 4 4 3" xfId="39208"/>
    <cellStyle name="检查单元格 2 2 4 5" xfId="39209"/>
    <cellStyle name="检查单元格 2 2 4 6" xfId="39210"/>
    <cellStyle name="检查单元格 2 2 5" xfId="39211"/>
    <cellStyle name="检查单元格 2 2 5 2" xfId="39212"/>
    <cellStyle name="检查单元格 2 2 5 2 2" xfId="39213"/>
    <cellStyle name="检查单元格 2 2 5 2 2 2" xfId="39214"/>
    <cellStyle name="检查单元格 2 2 5 2 3" xfId="39215"/>
    <cellStyle name="检查单元格 2 2 5 3" xfId="39216"/>
    <cellStyle name="检查单元格 2 2 5 3 2" xfId="39217"/>
    <cellStyle name="检查单元格 2 2 5 3 2 2" xfId="39218"/>
    <cellStyle name="检查单元格 2 2 5 3 3" xfId="39219"/>
    <cellStyle name="检查单元格 2 2 5 4" xfId="39220"/>
    <cellStyle name="检查单元格 2 2 5 4 2" xfId="39221"/>
    <cellStyle name="检查单元格 2 2 5 4 2 2" xfId="39222"/>
    <cellStyle name="检查单元格 2 2 5 4 3" xfId="39223"/>
    <cellStyle name="检查单元格 2 2 5 5" xfId="39224"/>
    <cellStyle name="检查单元格 2 2 5 5 2" xfId="39225"/>
    <cellStyle name="检查单元格 2 2 5 6" xfId="39226"/>
    <cellStyle name="检查单元格 2 2 6" xfId="39227"/>
    <cellStyle name="检查单元格 2 2 6 2" xfId="39228"/>
    <cellStyle name="检查单元格 2 2 6 2 2" xfId="39229"/>
    <cellStyle name="检查单元格 2 2 6 3" xfId="39230"/>
    <cellStyle name="检查单元格 2 2 7" xfId="39231"/>
    <cellStyle name="检查单元格 2 2 7 2" xfId="39232"/>
    <cellStyle name="检查单元格 2 2 7 3" xfId="39233"/>
    <cellStyle name="检查单元格 2 2 8" xfId="39234"/>
    <cellStyle name="检查单元格 2 2 8 2" xfId="39235"/>
    <cellStyle name="检查单元格 2 2 8 3" xfId="39236"/>
    <cellStyle name="检查单元格 2 2 9" xfId="39237"/>
    <cellStyle name="检查单元格 2 2 9 2" xfId="39238"/>
    <cellStyle name="检查单元格 2 2 9 3" xfId="39239"/>
    <cellStyle name="检查单元格 2 3" xfId="39240"/>
    <cellStyle name="检查单元格 2 3 10" xfId="39241"/>
    <cellStyle name="检查单元格 2 3 10 2" xfId="39242"/>
    <cellStyle name="检查单元格 2 3 11" xfId="39243"/>
    <cellStyle name="检查单元格 2 3 2" xfId="39244"/>
    <cellStyle name="检查单元格 2 3 2 2" xfId="39245"/>
    <cellStyle name="检查单元格 2 3 2 2 2" xfId="39246"/>
    <cellStyle name="检查单元格 2 3 2 2 3" xfId="39247"/>
    <cellStyle name="检查单元格 2 3 2 3" xfId="39248"/>
    <cellStyle name="检查单元格 2 3 2 3 2" xfId="39249"/>
    <cellStyle name="检查单元格 2 3 2 3 2 2" xfId="39250"/>
    <cellStyle name="检查单元格 2 3 2 3 3" xfId="39251"/>
    <cellStyle name="检查单元格 2 3 2 4" xfId="39252"/>
    <cellStyle name="检查单元格 2 3 2 4 2" xfId="39253"/>
    <cellStyle name="检查单元格 2 3 2 4 2 2" xfId="39254"/>
    <cellStyle name="检查单元格 2 3 2 4 3" xfId="39255"/>
    <cellStyle name="检查单元格 2 3 2 5" xfId="39256"/>
    <cellStyle name="检查单元格 2 3 2 5 2" xfId="39257"/>
    <cellStyle name="检查单元格 2 3 2 6" xfId="39258"/>
    <cellStyle name="检查单元格 2 3 3" xfId="39259"/>
    <cellStyle name="检查单元格 2 3 3 2" xfId="39260"/>
    <cellStyle name="检查单元格 2 3 3 2 2" xfId="39261"/>
    <cellStyle name="检查单元格 2 3 3 2 2 2" xfId="39262"/>
    <cellStyle name="检查单元格 2 3 3 2 3" xfId="39263"/>
    <cellStyle name="检查单元格 2 3 3 3" xfId="39264"/>
    <cellStyle name="检查单元格 2 3 3 3 2" xfId="39265"/>
    <cellStyle name="检查单元格 2 3 3 3 2 2" xfId="39266"/>
    <cellStyle name="检查单元格 2 3 3 3 3" xfId="39267"/>
    <cellStyle name="检查单元格 2 3 3 4" xfId="39268"/>
    <cellStyle name="检查单元格 2 3 3 4 2" xfId="39269"/>
    <cellStyle name="检查单元格 2 3 3 4 2 2" xfId="39270"/>
    <cellStyle name="检查单元格 2 3 3 4 3" xfId="39271"/>
    <cellStyle name="检查单元格 2 3 3 5" xfId="39272"/>
    <cellStyle name="检查单元格 2 3 3 5 2" xfId="39273"/>
    <cellStyle name="检查单元格 2 3 3 6" xfId="39274"/>
    <cellStyle name="检查单元格 2 3 4" xfId="39275"/>
    <cellStyle name="检查单元格 2 3 4 2" xfId="39276"/>
    <cellStyle name="检查单元格 2 3 4 2 2" xfId="39277"/>
    <cellStyle name="检查单元格 2 3 4 3" xfId="39278"/>
    <cellStyle name="检查单元格 2 3 5" xfId="39279"/>
    <cellStyle name="检查单元格 2 3 5 2" xfId="39280"/>
    <cellStyle name="检查单元格 2 3 5 2 2" xfId="39281"/>
    <cellStyle name="检查单元格 2 3 5 3" xfId="39282"/>
    <cellStyle name="检查单元格 2 3 6" xfId="39283"/>
    <cellStyle name="检查单元格 2 3 6 2" xfId="39284"/>
    <cellStyle name="检查单元格 2 3 6 3" xfId="39285"/>
    <cellStyle name="检查单元格 2 3 7" xfId="39286"/>
    <cellStyle name="检查单元格 2 3 7 2" xfId="39287"/>
    <cellStyle name="检查单元格 2 3 7 3" xfId="39288"/>
    <cellStyle name="检查单元格 2 3 8" xfId="39289"/>
    <cellStyle name="检查单元格 2 3 8 2" xfId="39290"/>
    <cellStyle name="检查单元格 2 3 8 3" xfId="39291"/>
    <cellStyle name="检查单元格 2 3 9" xfId="39292"/>
    <cellStyle name="检查单元格 2 3 9 2" xfId="39293"/>
    <cellStyle name="检查单元格 2 3 9 3" xfId="39294"/>
    <cellStyle name="检查单元格 2 4" xfId="39295"/>
    <cellStyle name="检查单元格 2 4 2" xfId="39296"/>
    <cellStyle name="检查单元格 2 4 2 2" xfId="39297"/>
    <cellStyle name="检查单元格 2 4 2 2 2" xfId="39298"/>
    <cellStyle name="检查单元格 2 4 2 3" xfId="39299"/>
    <cellStyle name="检查单元格 2 4 3" xfId="39300"/>
    <cellStyle name="检查单元格 2 4 3 2" xfId="39301"/>
    <cellStyle name="检查单元格 2 4 3 2 2" xfId="39302"/>
    <cellStyle name="检查单元格 2 4 3 3" xfId="39303"/>
    <cellStyle name="检查单元格 2 4 4" xfId="39304"/>
    <cellStyle name="检查单元格 2 4 4 2" xfId="39305"/>
    <cellStyle name="检查单元格 2 4 4 2 2" xfId="39306"/>
    <cellStyle name="检查单元格 2 4 4 3" xfId="39307"/>
    <cellStyle name="检查单元格 2 4 5" xfId="39308"/>
    <cellStyle name="检查单元格 2 4 5 2" xfId="39309"/>
    <cellStyle name="检查单元格 2 4 6" xfId="39310"/>
    <cellStyle name="检查单元格 2 5" xfId="39311"/>
    <cellStyle name="检查单元格 2 5 2" xfId="39312"/>
    <cellStyle name="检查单元格 2 5 2 2" xfId="39313"/>
    <cellStyle name="检查单元格 2 5 2 2 2" xfId="39314"/>
    <cellStyle name="检查单元格 2 5 2 3" xfId="39315"/>
    <cellStyle name="检查单元格 2 5 3" xfId="39316"/>
    <cellStyle name="检查单元格 2 5 3 2" xfId="39317"/>
    <cellStyle name="检查单元格 2 5 3 2 2" xfId="39318"/>
    <cellStyle name="检查单元格 2 5 3 3" xfId="39319"/>
    <cellStyle name="检查单元格 2 5 4" xfId="39320"/>
    <cellStyle name="检查单元格 2 5 4 2" xfId="39321"/>
    <cellStyle name="检查单元格 2 5 4 2 2" xfId="39322"/>
    <cellStyle name="检查单元格 2 5 4 3" xfId="39323"/>
    <cellStyle name="检查单元格 2 5 5" xfId="39324"/>
    <cellStyle name="检查单元格 2 5 5 2" xfId="39325"/>
    <cellStyle name="检查单元格 2 5 6" xfId="39326"/>
    <cellStyle name="检查单元格 2 6" xfId="39327"/>
    <cellStyle name="检查单元格 2 6 2" xfId="39328"/>
    <cellStyle name="检查单元格 2 6 2 2" xfId="39329"/>
    <cellStyle name="检查单元格 2 6 2 2 2" xfId="39330"/>
    <cellStyle name="检查单元格 2 6 2 3" xfId="39331"/>
    <cellStyle name="检查单元格 2 6 3" xfId="39332"/>
    <cellStyle name="检查单元格 2 6 3 2" xfId="39333"/>
    <cellStyle name="检查单元格 2 6 3 2 2" xfId="39334"/>
    <cellStyle name="检查单元格 2 6 3 3" xfId="39335"/>
    <cellStyle name="检查单元格 2 6 4" xfId="39336"/>
    <cellStyle name="检查单元格 2 6 4 2" xfId="39337"/>
    <cellStyle name="检查单元格 2 6 4 2 2" xfId="39338"/>
    <cellStyle name="检查单元格 2 6 4 3" xfId="39339"/>
    <cellStyle name="检查单元格 2 6 5" xfId="39340"/>
    <cellStyle name="检查单元格 2 6 5 2" xfId="39341"/>
    <cellStyle name="检查单元格 2 6 6" xfId="39342"/>
    <cellStyle name="检查单元格 2 7" xfId="39343"/>
    <cellStyle name="检查单元格 2 8" xfId="39344"/>
    <cellStyle name="检查单元格 2 9" xfId="39345"/>
    <cellStyle name="检查单元格 2 9 2" xfId="39346"/>
    <cellStyle name="检查单元格 2 9 2 2" xfId="39347"/>
    <cellStyle name="检查单元格 2 9 3" xfId="39348"/>
    <cellStyle name="检查单元格 3" xfId="39349"/>
    <cellStyle name="检查单元格 3 2" xfId="39350"/>
    <cellStyle name="解释性文本 2" xfId="39351"/>
    <cellStyle name="解释性文本 2 10" xfId="39352"/>
    <cellStyle name="解释性文本 2 10 2" xfId="39353"/>
    <cellStyle name="解释性文本 2 10 2 2" xfId="39354"/>
    <cellStyle name="解释性文本 2 10 3" xfId="39355"/>
    <cellStyle name="解释性文本 2 11" xfId="39356"/>
    <cellStyle name="解释性文本 2 11 2" xfId="39357"/>
    <cellStyle name="解释性文本 2 12" xfId="39358"/>
    <cellStyle name="解释性文本 2 2" xfId="39359"/>
    <cellStyle name="解释性文本 2 2 10" xfId="39360"/>
    <cellStyle name="解释性文本 2 2 10 2" xfId="39361"/>
    <cellStyle name="解释性文本 2 2 11" xfId="39362"/>
    <cellStyle name="解释性文本 2 2 2" xfId="39363"/>
    <cellStyle name="解释性文本 2 2 2 10" xfId="39364"/>
    <cellStyle name="解释性文本 2 2 2 2" xfId="39365"/>
    <cellStyle name="解释性文本 2 2 2 2 2" xfId="39366"/>
    <cellStyle name="解释性文本 2 2 2 2 2 2" xfId="39367"/>
    <cellStyle name="解释性文本 2 2 2 2 2 2 2" xfId="39368"/>
    <cellStyle name="解释性文本 2 2 2 2 2 3" xfId="39369"/>
    <cellStyle name="解释性文本 2 2 2 2 3" xfId="39370"/>
    <cellStyle name="解释性文本 2 2 2 2 3 2" xfId="39371"/>
    <cellStyle name="解释性文本 2 2 2 2 3 2 2" xfId="39372"/>
    <cellStyle name="解释性文本 2 2 2 2 3 3" xfId="39373"/>
    <cellStyle name="解释性文本 2 2 2 2 4" xfId="39374"/>
    <cellStyle name="解释性文本 2 2 2 2 4 2" xfId="39375"/>
    <cellStyle name="解释性文本 2 2 2 2 4 2 2" xfId="39376"/>
    <cellStyle name="解释性文本 2 2 2 2 4 3" xfId="39377"/>
    <cellStyle name="解释性文本 2 2 2 2 5" xfId="39378"/>
    <cellStyle name="解释性文本 2 2 2 2 5 2" xfId="39379"/>
    <cellStyle name="解释性文本 2 2 2 2 6" xfId="39380"/>
    <cellStyle name="解释性文本 2 2 2 3" xfId="39381"/>
    <cellStyle name="解释性文本 2 2 2 3 2" xfId="39382"/>
    <cellStyle name="解释性文本 2 2 2 3 2 2" xfId="39383"/>
    <cellStyle name="解释性文本 2 2 2 3 2 2 2" xfId="39384"/>
    <cellStyle name="解释性文本 2 2 2 3 2 3" xfId="39385"/>
    <cellStyle name="解释性文本 2 2 2 3 3" xfId="39386"/>
    <cellStyle name="解释性文本 2 2 2 3 3 2" xfId="39387"/>
    <cellStyle name="解释性文本 2 2 2 3 3 2 2" xfId="39388"/>
    <cellStyle name="解释性文本 2 2 2 3 3 3" xfId="39389"/>
    <cellStyle name="解释性文本 2 2 2 3 4" xfId="39390"/>
    <cellStyle name="解释性文本 2 2 2 3 4 2" xfId="39391"/>
    <cellStyle name="解释性文本 2 2 2 3 4 2 2" xfId="39392"/>
    <cellStyle name="解释性文本 2 2 2 3 4 3" xfId="39393"/>
    <cellStyle name="解释性文本 2 2 2 3 5" xfId="39394"/>
    <cellStyle name="解释性文本 2 2 2 3 5 2" xfId="39395"/>
    <cellStyle name="解释性文本 2 2 2 3 6" xfId="39396"/>
    <cellStyle name="解释性文本 2 2 2 4" xfId="39397"/>
    <cellStyle name="解释性文本 2 2 2 4 2" xfId="39398"/>
    <cellStyle name="解释性文本 2 2 2 4 2 2" xfId="39399"/>
    <cellStyle name="解释性文本 2 2 2 4 3" xfId="39400"/>
    <cellStyle name="解释性文本 2 2 2 5" xfId="39401"/>
    <cellStyle name="解释性文本 2 2 2 5 2" xfId="39402"/>
    <cellStyle name="解释性文本 2 2 2 5 2 2" xfId="39403"/>
    <cellStyle name="解释性文本 2 2 2 5 3" xfId="39404"/>
    <cellStyle name="解释性文本 2 2 2 6" xfId="39405"/>
    <cellStyle name="解释性文本 2 2 2 6 2" xfId="39406"/>
    <cellStyle name="解释性文本 2 2 2 6 2 2" xfId="39407"/>
    <cellStyle name="解释性文本 2 2 2 6 3" xfId="39408"/>
    <cellStyle name="解释性文本 2 2 2 7" xfId="39409"/>
    <cellStyle name="解释性文本 2 2 2 7 2" xfId="39410"/>
    <cellStyle name="解释性文本 2 2 2 7 2 2" xfId="39411"/>
    <cellStyle name="解释性文本 2 2 2 7 3" xfId="39412"/>
    <cellStyle name="解释性文本 2 2 3" xfId="39413"/>
    <cellStyle name="解释性文本 2 2 3 2" xfId="39414"/>
    <cellStyle name="解释性文本 2 2 3 2 2" xfId="39415"/>
    <cellStyle name="解释性文本 2 2 3 2 2 2" xfId="39416"/>
    <cellStyle name="解释性文本 2 2 3 2 3" xfId="39417"/>
    <cellStyle name="解释性文本 2 2 3 3" xfId="39418"/>
    <cellStyle name="解释性文本 2 2 3 3 2" xfId="39419"/>
    <cellStyle name="解释性文本 2 2 3 3 2 2" xfId="39420"/>
    <cellStyle name="解释性文本 2 2 3 3 3" xfId="39421"/>
    <cellStyle name="解释性文本 2 2 3 4" xfId="39422"/>
    <cellStyle name="解释性文本 2 2 3 4 2" xfId="39423"/>
    <cellStyle name="解释性文本 2 2 3 4 2 2" xfId="39424"/>
    <cellStyle name="解释性文本 2 2 3 4 3" xfId="39425"/>
    <cellStyle name="解释性文本 2 2 3 5" xfId="39426"/>
    <cellStyle name="解释性文本 2 2 3 5 2" xfId="39427"/>
    <cellStyle name="解释性文本 2 2 3 6" xfId="39428"/>
    <cellStyle name="解释性文本 2 2 4" xfId="39429"/>
    <cellStyle name="解释性文本 2 2 4 2" xfId="39430"/>
    <cellStyle name="解释性文本 2 2 4 2 2" xfId="39431"/>
    <cellStyle name="解释性文本 2 2 4 2 2 2" xfId="39432"/>
    <cellStyle name="解释性文本 2 2 4 2 3" xfId="39433"/>
    <cellStyle name="解释性文本 2 2 4 3" xfId="39434"/>
    <cellStyle name="解释性文本 2 2 4 4" xfId="39435"/>
    <cellStyle name="解释性文本 2 2 4 5" xfId="39436"/>
    <cellStyle name="解释性文本 2 2 4 6" xfId="39437"/>
    <cellStyle name="解释性文本 2 2 5" xfId="39438"/>
    <cellStyle name="强调文字颜色 1 2" xfId="39439"/>
    <cellStyle name="解释性文本 2 2 5 2 2" xfId="39440"/>
    <cellStyle name="解释性文本 2 2 6" xfId="39441"/>
    <cellStyle name="解释性文本 2 2 6 2" xfId="39442"/>
    <cellStyle name="解释性文本 2 2 6 2 2" xfId="39443"/>
    <cellStyle name="解释性文本 2 2 6 3" xfId="39444"/>
    <cellStyle name="解释性文本 2 2 7" xfId="39445"/>
    <cellStyle name="解释性文本 2 2 7 2" xfId="39446"/>
    <cellStyle name="解释性文本 2 2 7 2 2" xfId="39447"/>
    <cellStyle name="解释性文本 2 2 7 3" xfId="39448"/>
    <cellStyle name="解释性文本 2 2 8" xfId="39449"/>
    <cellStyle name="解释性文本 2 2 8 2" xfId="39450"/>
    <cellStyle name="解释性文本 2 2 8 2 2" xfId="39451"/>
    <cellStyle name="解释性文本 2 2 8 3" xfId="39452"/>
    <cellStyle name="解释性文本 2 2 9" xfId="39453"/>
    <cellStyle name="解释性文本 2 2 9 2" xfId="39454"/>
    <cellStyle name="解释性文本 2 2 9 3" xfId="39455"/>
    <cellStyle name="解释性文本 2 3" xfId="39456"/>
    <cellStyle name="解释性文本 2 3 10" xfId="39457"/>
    <cellStyle name="解释性文本 2 3 2" xfId="39458"/>
    <cellStyle name="解释性文本 2 3 2 4" xfId="39459"/>
    <cellStyle name="解释性文本 2 3 2 4 2" xfId="39460"/>
    <cellStyle name="解释性文本 2 3 2 4 2 2" xfId="39461"/>
    <cellStyle name="解释性文本 2 3 2 4 3" xfId="39462"/>
    <cellStyle name="解释性文本 2 3 2 5" xfId="39463"/>
    <cellStyle name="解释性文本 2 3 2 5 2" xfId="39464"/>
    <cellStyle name="解释性文本 2 3 2 6" xfId="39465"/>
    <cellStyle name="解释性文本 2 3 3" xfId="39466"/>
    <cellStyle name="解释性文本 2 3 3 2 2" xfId="39467"/>
    <cellStyle name="解释性文本 2 3 3 2 2 2" xfId="39468"/>
    <cellStyle name="解释性文本 2 3 3 2 3" xfId="39469"/>
    <cellStyle name="解释性文本 2 3 3 3" xfId="39470"/>
    <cellStyle name="解释性文本 2 3 3 3 2" xfId="39471"/>
    <cellStyle name="解释性文本 2 3 3 3 2 2" xfId="39472"/>
    <cellStyle name="解释性文本 2 3 3 3 3" xfId="39473"/>
    <cellStyle name="解释性文本 2 3 3 4" xfId="39474"/>
    <cellStyle name="解释性文本 2 3 3 4 2" xfId="39475"/>
    <cellStyle name="解释性文本 2 3 3 4 2 2" xfId="39476"/>
    <cellStyle name="解释性文本 2 3 3 4 3" xfId="39477"/>
    <cellStyle name="解释性文本 2 3 3 5" xfId="39478"/>
    <cellStyle name="解释性文本 2 3 3 5 2" xfId="39479"/>
    <cellStyle name="解释性文本 2 3 3 6" xfId="39480"/>
    <cellStyle name="解释性文本 2 3 4" xfId="39481"/>
    <cellStyle name="解释性文本 2 3 4 2 2" xfId="39482"/>
    <cellStyle name="解释性文本 2 3 4 3" xfId="39483"/>
    <cellStyle name="解释性文本 2 3 5" xfId="39484"/>
    <cellStyle name="解释性文本 2 3 5 2" xfId="39485"/>
    <cellStyle name="解释性文本 2 3 5 2 2" xfId="39486"/>
    <cellStyle name="解释性文本 2 3 5 3" xfId="39487"/>
    <cellStyle name="解释性文本 2 3 6" xfId="39488"/>
    <cellStyle name="解释性文本 2 3 6 2" xfId="39489"/>
    <cellStyle name="解释性文本 2 3 6 2 2" xfId="39490"/>
    <cellStyle name="解释性文本 2 3 6 3" xfId="39491"/>
    <cellStyle name="解释性文本 2 3 7" xfId="39492"/>
    <cellStyle name="解释性文本 2 3 7 2" xfId="39493"/>
    <cellStyle name="解释性文本 2 3 7 2 2" xfId="39494"/>
    <cellStyle name="解释性文本 2 3 7 3" xfId="39495"/>
    <cellStyle name="解释性文本 2 3 8" xfId="39496"/>
    <cellStyle name="解释性文本 2 3 8 2" xfId="39497"/>
    <cellStyle name="解释性文本 2 3 8 2 2" xfId="39498"/>
    <cellStyle name="解释性文本 2 3 8 3" xfId="39499"/>
    <cellStyle name="解释性文本 2 3 9" xfId="39500"/>
    <cellStyle name="解释性文本 2 3 9 2" xfId="39501"/>
    <cellStyle name="解释性文本 2 4" xfId="39502"/>
    <cellStyle name="解释性文本 2 4 2" xfId="39503"/>
    <cellStyle name="解释性文本 2 4 3" xfId="39504"/>
    <cellStyle name="解释性文本 2 4 3 2" xfId="39505"/>
    <cellStyle name="解释性文本 2 4 3 2 2" xfId="39506"/>
    <cellStyle name="解释性文本 2 4 3 3" xfId="39507"/>
    <cellStyle name="解释性文本 2 4 4" xfId="39508"/>
    <cellStyle name="解释性文本 2 4 4 2" xfId="39509"/>
    <cellStyle name="解释性文本 2 4 4 2 2" xfId="39510"/>
    <cellStyle name="解释性文本 2 4 4 3" xfId="39511"/>
    <cellStyle name="解释性文本 2 4 5" xfId="39512"/>
    <cellStyle name="解释性文本 2 4 5 2" xfId="39513"/>
    <cellStyle name="解释性文本 2 4 6" xfId="39514"/>
    <cellStyle name="解释性文本 2 5" xfId="39515"/>
    <cellStyle name="解释性文本 2 5 2" xfId="39516"/>
    <cellStyle name="解释性文本 2 5 3" xfId="39517"/>
    <cellStyle name="解释性文本 2 5 3 2" xfId="39518"/>
    <cellStyle name="解释性文本 2 5 3 2 2" xfId="39519"/>
    <cellStyle name="解释性文本 2 5 3 3" xfId="39520"/>
    <cellStyle name="解释性文本 2 5 4" xfId="39521"/>
    <cellStyle name="解释性文本 2 5 4 2" xfId="39522"/>
    <cellStyle name="解释性文本 2 5 4 2 2" xfId="39523"/>
    <cellStyle name="解释性文本 2 5 4 3" xfId="39524"/>
    <cellStyle name="解释性文本 2 5 5" xfId="39525"/>
    <cellStyle name="解释性文本 2 5 5 2" xfId="39526"/>
    <cellStyle name="解释性文本 2 5 6" xfId="39527"/>
    <cellStyle name="解释性文本 2 6" xfId="39528"/>
    <cellStyle name="解释性文本 2 6 2" xfId="39529"/>
    <cellStyle name="解释性文本 2 6 2 2" xfId="39530"/>
    <cellStyle name="解释性文本 2 6 3" xfId="39531"/>
    <cellStyle name="解释性文本 2 7" xfId="39532"/>
    <cellStyle name="解释性文本 2 7 2" xfId="39533"/>
    <cellStyle name="解释性文本 2 7 2 2" xfId="39534"/>
    <cellStyle name="解释性文本 2 7 3" xfId="39535"/>
    <cellStyle name="解释性文本 2 8" xfId="39536"/>
    <cellStyle name="解释性文本 2 8 2" xfId="39537"/>
    <cellStyle name="解释性文本 2 8 2 2" xfId="39538"/>
    <cellStyle name="解释性文本 2 8 3" xfId="39539"/>
    <cellStyle name="解释性文本 2 9" xfId="39540"/>
    <cellStyle name="解释性文本 2 9 2" xfId="39541"/>
    <cellStyle name="解释性文本 2 9 2 2" xfId="39542"/>
    <cellStyle name="解释性文本 2 9 3" xfId="39543"/>
    <cellStyle name="解释性文本 3" xfId="39544"/>
    <cellStyle name="解释性文本 3 2" xfId="39545"/>
    <cellStyle name="警告文本 2" xfId="39546"/>
    <cellStyle name="警告文本 2 10" xfId="39547"/>
    <cellStyle name="警告文本 2 10 2" xfId="39548"/>
    <cellStyle name="警告文本 2 10 2 2" xfId="39549"/>
    <cellStyle name="警告文本 2 10 3" xfId="39550"/>
    <cellStyle name="警告文本 2 11" xfId="39551"/>
    <cellStyle name="警告文本 2 11 2" xfId="39552"/>
    <cellStyle name="警告文本 2 12" xfId="39553"/>
    <cellStyle name="警告文本 2 2" xfId="39554"/>
    <cellStyle name="警告文本 2 2 10" xfId="39555"/>
    <cellStyle name="警告文本 2 2 10 2" xfId="39556"/>
    <cellStyle name="警告文本 2 2 11" xfId="39557"/>
    <cellStyle name="警告文本 2 2 2" xfId="39558"/>
    <cellStyle name="警告文本 2 2 2 10" xfId="39559"/>
    <cellStyle name="警告文本 2 2 2 2" xfId="39560"/>
    <cellStyle name="警告文本 2 2 2 2 2 2" xfId="39561"/>
    <cellStyle name="警告文本 2 2 2 2 2 2 2" xfId="39562"/>
    <cellStyle name="警告文本 2 2 2 2 2 3" xfId="39563"/>
    <cellStyle name="警告文本 2 2 2 2 3" xfId="39564"/>
    <cellStyle name="警告文本 2 2 2 2 3 2" xfId="39565"/>
    <cellStyle name="警告文本 2 2 2 2 3 2 2" xfId="39566"/>
    <cellStyle name="警告文本 2 2 2 2 3 3" xfId="39567"/>
    <cellStyle name="警告文本 2 2 2 2 4" xfId="39568"/>
    <cellStyle name="警告文本 2 2 2 2 4 2" xfId="39569"/>
    <cellStyle name="警告文本 2 2 2 2 4 2 2" xfId="39570"/>
    <cellStyle name="警告文本 2 2 2 2 4 3" xfId="39571"/>
    <cellStyle name="警告文本 2 2 2 2 5" xfId="39572"/>
    <cellStyle name="警告文本 2 2 2 2 5 2" xfId="39573"/>
    <cellStyle name="警告文本 2 2 2 2 6" xfId="39574"/>
    <cellStyle name="警告文本 2 2 2 3" xfId="39575"/>
    <cellStyle name="警告文本 2 2 2 3 2 2" xfId="39576"/>
    <cellStyle name="警告文本 2 2 2 3 2 2 2" xfId="39577"/>
    <cellStyle name="警告文本 2 2 2 3 2 3" xfId="39578"/>
    <cellStyle name="警告文本 2 2 2 3 3" xfId="39579"/>
    <cellStyle name="警告文本 2 2 2 3 3 2" xfId="39580"/>
    <cellStyle name="警告文本 2 2 2 3 3 2 2" xfId="39581"/>
    <cellStyle name="警告文本 2 2 2 3 3 3" xfId="39582"/>
    <cellStyle name="警告文本 2 2 2 3 4" xfId="39583"/>
    <cellStyle name="警告文本 2 2 2 3 4 2" xfId="39584"/>
    <cellStyle name="警告文本 2 2 2 3 4 2 2" xfId="39585"/>
    <cellStyle name="警告文本 2 2 2 3 4 3" xfId="39586"/>
    <cellStyle name="警告文本 2 2 2 3 5" xfId="39587"/>
    <cellStyle name="警告文本 2 2 2 3 5 2" xfId="39588"/>
    <cellStyle name="警告文本 2 2 2 3 6" xfId="39589"/>
    <cellStyle name="警告文本 2 2 2 4" xfId="39590"/>
    <cellStyle name="警告文本 2 2 2 5" xfId="39591"/>
    <cellStyle name="警告文本 2 2 2 6" xfId="39592"/>
    <cellStyle name="警告文本 2 2 2 6 2" xfId="39593"/>
    <cellStyle name="警告文本 2 2 2 6 2 2" xfId="39594"/>
    <cellStyle name="警告文本 2 2 2 6 3" xfId="39595"/>
    <cellStyle name="警告文本 2 2 2 7" xfId="39596"/>
    <cellStyle name="警告文本 2 2 2 7 2" xfId="39597"/>
    <cellStyle name="警告文本 2 2 2 7 2 2" xfId="39598"/>
    <cellStyle name="强调文字颜色 1 2 2 4 3 2 2" xfId="39599"/>
    <cellStyle name="警告文本 2 2 2 8" xfId="39600"/>
    <cellStyle name="警告文本 2 2 2 8 2" xfId="39601"/>
    <cellStyle name="警告文本 2 2 2 8 2 2" xfId="39602"/>
    <cellStyle name="警告文本 2 2 2 9" xfId="39603"/>
    <cellStyle name="警告文本 2 2 2 9 2" xfId="39604"/>
    <cellStyle name="警告文本 2 2 3" xfId="39605"/>
    <cellStyle name="警告文本 2 2 3 2" xfId="39606"/>
    <cellStyle name="警告文本 2 2 3 2 2 2" xfId="39607"/>
    <cellStyle name="警告文本 2 2 3 2 3" xfId="39608"/>
    <cellStyle name="警告文本 2 2 3 3" xfId="39609"/>
    <cellStyle name="警告文本 2 2 3 3 2 2" xfId="39610"/>
    <cellStyle name="警告文本 2 2 3 3 3" xfId="39611"/>
    <cellStyle name="警告文本 2 2 3 4" xfId="39612"/>
    <cellStyle name="警告文本 2 2 3 4 2" xfId="39613"/>
    <cellStyle name="警告文本 2 2 3 4 2 2" xfId="39614"/>
    <cellStyle name="警告文本 2 2 3 4 3" xfId="39615"/>
    <cellStyle name="警告文本 2 2 3 5" xfId="39616"/>
    <cellStyle name="警告文本 2 2 3 5 2" xfId="39617"/>
    <cellStyle name="警告文本 2 2 3 6" xfId="39618"/>
    <cellStyle name="警告文本 2 2 4" xfId="39619"/>
    <cellStyle name="警告文本 2 2 4 2" xfId="39620"/>
    <cellStyle name="警告文本 2 2 4 2 2" xfId="39621"/>
    <cellStyle name="警告文本 2 2 4 2 2 2" xfId="39622"/>
    <cellStyle name="警告文本 2 2 4 2 3" xfId="39623"/>
    <cellStyle name="警告文本 2 2 4 3" xfId="39624"/>
    <cellStyle name="警告文本 2 2 4 3 2" xfId="39625"/>
    <cellStyle name="警告文本 2 2 4 3 2 2" xfId="39626"/>
    <cellStyle name="警告文本 2 2 4 3 3" xfId="39627"/>
    <cellStyle name="警告文本 2 2 4 4" xfId="39628"/>
    <cellStyle name="警告文本 2 2 4 4 2" xfId="39629"/>
    <cellStyle name="警告文本 2 2 4 4 2 2" xfId="39630"/>
    <cellStyle name="警告文本 2 2 4 4 3" xfId="39631"/>
    <cellStyle name="警告文本 2 2 4 5" xfId="39632"/>
    <cellStyle name="警告文本 2 2 4 5 2" xfId="39633"/>
    <cellStyle name="警告文本 2 2 4 6" xfId="39634"/>
    <cellStyle name="警告文本 2 2 5" xfId="39635"/>
    <cellStyle name="警告文本 2 2 5 2 2" xfId="39636"/>
    <cellStyle name="警告文本 2 2 5 3" xfId="39637"/>
    <cellStyle name="警告文本 2 2 6" xfId="39638"/>
    <cellStyle name="警告文本 2 2 6 2" xfId="39639"/>
    <cellStyle name="警告文本 2 2 6 2 2" xfId="39640"/>
    <cellStyle name="警告文本 2 2 6 3" xfId="39641"/>
    <cellStyle name="警告文本 2 2 7" xfId="39642"/>
    <cellStyle name="警告文本 2 2 7 2" xfId="39643"/>
    <cellStyle name="警告文本 2 2 7 2 2" xfId="39644"/>
    <cellStyle name="警告文本 2 2 8" xfId="39645"/>
    <cellStyle name="警告文本 2 2 8 2" xfId="39646"/>
    <cellStyle name="警告文本 2 2 8 2 2" xfId="39647"/>
    <cellStyle name="警告文本 2 2 8 3" xfId="39648"/>
    <cellStyle name="警告文本 2 2 9 2 2" xfId="39649"/>
    <cellStyle name="警告文本 2 3" xfId="39650"/>
    <cellStyle name="警告文本 2 3 10" xfId="39651"/>
    <cellStyle name="警告文本 2 3 2" xfId="39652"/>
    <cellStyle name="警告文本 2 3 2 2" xfId="39653"/>
    <cellStyle name="警告文本 2 3 2 2 2" xfId="39654"/>
    <cellStyle name="警告文本 2 3 2 2 2 2" xfId="39655"/>
    <cellStyle name="警告文本 2 3 2 2 3" xfId="39656"/>
    <cellStyle name="警告文本 2 3 2 3" xfId="39657"/>
    <cellStyle name="警告文本 2 3 2 3 2" xfId="39658"/>
    <cellStyle name="警告文本 2 3 2 3 2 2" xfId="39659"/>
    <cellStyle name="警告文本 2 3 2 3 3" xfId="39660"/>
    <cellStyle name="警告文本 2 3 2 4" xfId="39661"/>
    <cellStyle name="警告文本 2 3 2 5" xfId="39662"/>
    <cellStyle name="警告文本 2 3 2 6" xfId="39663"/>
    <cellStyle name="警告文本 2 3 3" xfId="39664"/>
    <cellStyle name="警告文本 2 3 3 2" xfId="39665"/>
    <cellStyle name="警告文本 2 3 3 2 2" xfId="39666"/>
    <cellStyle name="警告文本 2 3 3 2 2 2" xfId="39667"/>
    <cellStyle name="警告文本 2 3 3 2 3" xfId="39668"/>
    <cellStyle name="警告文本 2 3 3 3" xfId="39669"/>
    <cellStyle name="警告文本 2 3 3 3 2" xfId="39670"/>
    <cellStyle name="警告文本 2 3 3 3 2 2" xfId="39671"/>
    <cellStyle name="警告文本 2 3 3 3 3" xfId="39672"/>
    <cellStyle name="警告文本 2 3 3 4" xfId="39673"/>
    <cellStyle name="警告文本 2 3 3 4 2" xfId="39674"/>
    <cellStyle name="警告文本 2 3 3 4 2 2" xfId="39675"/>
    <cellStyle name="警告文本 2 3 3 4 3" xfId="39676"/>
    <cellStyle name="警告文本 2 3 3 5" xfId="39677"/>
    <cellStyle name="警告文本 2 3 3 5 2" xfId="39678"/>
    <cellStyle name="警告文本 2 3 3 6" xfId="39679"/>
    <cellStyle name="警告文本 2 3 4" xfId="39680"/>
    <cellStyle name="警告文本 2 3 4 2" xfId="39681"/>
    <cellStyle name="警告文本 2 3 4 2 2" xfId="39682"/>
    <cellStyle name="警告文本 2 3 4 3" xfId="39683"/>
    <cellStyle name="警告文本 2 3 5" xfId="39684"/>
    <cellStyle name="警告文本 2 3 5 2" xfId="39685"/>
    <cellStyle name="警告文本 2 3 5 2 2" xfId="39686"/>
    <cellStyle name="警告文本 2 3 5 3" xfId="39687"/>
    <cellStyle name="警告文本 2 3 6" xfId="39688"/>
    <cellStyle name="警告文本 2 3 6 2" xfId="39689"/>
    <cellStyle name="警告文本 2 3 6 2 2" xfId="39690"/>
    <cellStyle name="警告文本 2 3 6 3" xfId="39691"/>
    <cellStyle name="警告文本 2 3 7" xfId="39692"/>
    <cellStyle name="警告文本 2 3 7 2" xfId="39693"/>
    <cellStyle name="警告文本 2 3 7 2 2" xfId="39694"/>
    <cellStyle name="警告文本 2 3 8" xfId="39695"/>
    <cellStyle name="警告文本 2 3 8 2" xfId="39696"/>
    <cellStyle name="警告文本 2 3 8 2 2" xfId="39697"/>
    <cellStyle name="警告文本 2 3 8 3" xfId="39698"/>
    <cellStyle name="警告文本 2 4" xfId="39699"/>
    <cellStyle name="警告文本 2 4 2" xfId="39700"/>
    <cellStyle name="警告文本 2 4 2 2" xfId="39701"/>
    <cellStyle name="警告文本 2 4 2 2 2" xfId="39702"/>
    <cellStyle name="警告文本 2 4 2 3" xfId="39703"/>
    <cellStyle name="警告文本 2 4 3" xfId="39704"/>
    <cellStyle name="警告文本 2 4 3 2" xfId="39705"/>
    <cellStyle name="警告文本 2 4 3 2 2" xfId="39706"/>
    <cellStyle name="警告文本 2 4 3 3" xfId="39707"/>
    <cellStyle name="警告文本 2 4 4" xfId="39708"/>
    <cellStyle name="警告文本 2 4 4 2" xfId="39709"/>
    <cellStyle name="警告文本 2 4 4 2 2" xfId="39710"/>
    <cellStyle name="警告文本 2 4 4 3" xfId="39711"/>
    <cellStyle name="警告文本 2 4 5" xfId="39712"/>
    <cellStyle name="警告文本 2 4 5 2" xfId="39713"/>
    <cellStyle name="警告文本 2 4 6" xfId="39714"/>
    <cellStyle name="警告文本 2 5" xfId="39715"/>
    <cellStyle name="警告文本 2 5 2" xfId="39716"/>
    <cellStyle name="警告文本 2 5 2 2" xfId="39717"/>
    <cellStyle name="警告文本 2 5 2 2 2" xfId="39718"/>
    <cellStyle name="警告文本 2 5 2 3" xfId="39719"/>
    <cellStyle name="警告文本 2 5 3" xfId="39720"/>
    <cellStyle name="警告文本 2 5 3 2" xfId="39721"/>
    <cellStyle name="警告文本 2 5 3 2 2" xfId="39722"/>
    <cellStyle name="警告文本 2 5 3 3" xfId="39723"/>
    <cellStyle name="警告文本 2 5 4" xfId="39724"/>
    <cellStyle name="警告文本 2 5 4 2" xfId="39725"/>
    <cellStyle name="警告文本 2 5 4 2 2" xfId="39726"/>
    <cellStyle name="警告文本 2 5 4 3" xfId="39727"/>
    <cellStyle name="警告文本 2 5 5" xfId="39728"/>
    <cellStyle name="警告文本 2 5 5 2" xfId="39729"/>
    <cellStyle name="警告文本 2 5 6" xfId="39730"/>
    <cellStyle name="警告文本 2 6" xfId="39731"/>
    <cellStyle name="警告文本 2 6 2" xfId="39732"/>
    <cellStyle name="警告文本 2 6 2 2" xfId="39733"/>
    <cellStyle name="警告文本 2 6 3" xfId="39734"/>
    <cellStyle name="警告文本 2 7" xfId="39735"/>
    <cellStyle name="警告文本 2 7 2" xfId="39736"/>
    <cellStyle name="警告文本 2 7 2 2" xfId="39737"/>
    <cellStyle name="警告文本 2 7 3" xfId="39738"/>
    <cellStyle name="警告文本 2 8" xfId="39739"/>
    <cellStyle name="警告文本 2 8 2" xfId="39740"/>
    <cellStyle name="警告文本 2 8 2 2" xfId="39741"/>
    <cellStyle name="警告文本 2 8 3" xfId="39742"/>
    <cellStyle name="警告文本 2 9" xfId="39743"/>
    <cellStyle name="警告文本 2 9 2" xfId="39744"/>
    <cellStyle name="警告文本 2 9 2 2" xfId="39745"/>
    <cellStyle name="警告文本 2 9 3" xfId="39746"/>
    <cellStyle name="警告文本 3" xfId="39747"/>
    <cellStyle name="警告文本 3 2" xfId="39748"/>
    <cellStyle name="链接单元格 2" xfId="39749"/>
    <cellStyle name="链接单元格 2 10" xfId="39750"/>
    <cellStyle name="链接单元格 2 10 2" xfId="39751"/>
    <cellStyle name="链接单元格 2 11" xfId="39752"/>
    <cellStyle name="链接单元格 2 2" xfId="39753"/>
    <cellStyle name="链接单元格 2 2 10" xfId="39754"/>
    <cellStyle name="链接单元格 2 2 2" xfId="39755"/>
    <cellStyle name="链接单元格 2 2 2 2" xfId="39756"/>
    <cellStyle name="链接单元格 2 2 2 2 2" xfId="39757"/>
    <cellStyle name="链接单元格 2 2 2 2 3" xfId="39758"/>
    <cellStyle name="链接单元格 2 2 2 3" xfId="39759"/>
    <cellStyle name="链接单元格 2 2 2 3 2" xfId="39760"/>
    <cellStyle name="链接单元格 2 2 2 3 3" xfId="39761"/>
    <cellStyle name="链接单元格 2 2 2 4" xfId="39762"/>
    <cellStyle name="链接单元格 2 2 2 4 2" xfId="39763"/>
    <cellStyle name="链接单元格 2 2 2 4 3" xfId="39764"/>
    <cellStyle name="链接单元格 2 2 2 5" xfId="39765"/>
    <cellStyle name="链接单元格 2 2 2 5 2" xfId="39766"/>
    <cellStyle name="链接单元格 2 2 2 6" xfId="39767"/>
    <cellStyle name="链接单元格 2 2 3" xfId="39768"/>
    <cellStyle name="链接单元格 2 2 3 2" xfId="39769"/>
    <cellStyle name="链接单元格 2 2 3 2 2" xfId="39770"/>
    <cellStyle name="链接单元格 2 2 3 2 3" xfId="39771"/>
    <cellStyle name="链接单元格 2 2 3 3" xfId="39772"/>
    <cellStyle name="链接单元格 2 2 3 3 2" xfId="39773"/>
    <cellStyle name="链接单元格 2 2 3 3 3" xfId="39774"/>
    <cellStyle name="链接单元格 2 2 3 4" xfId="39775"/>
    <cellStyle name="链接单元格 2 2 3 4 2" xfId="39776"/>
    <cellStyle name="链接单元格 2 2 3 4 2 2" xfId="39777"/>
    <cellStyle name="链接单元格 2 2 3 4 3" xfId="39778"/>
    <cellStyle name="链接单元格 2 2 3 5" xfId="39779"/>
    <cellStyle name="链接单元格 2 2 3 5 2" xfId="39780"/>
    <cellStyle name="链接单元格 2 2 3 6" xfId="39781"/>
    <cellStyle name="链接单元格 2 2 4" xfId="39782"/>
    <cellStyle name="链接单元格 2 2 4 2" xfId="39783"/>
    <cellStyle name="链接单元格 2 2 4 2 2" xfId="39784"/>
    <cellStyle name="链接单元格 2 2 4 3" xfId="39785"/>
    <cellStyle name="链接单元格 2 3" xfId="39786"/>
    <cellStyle name="链接单元格 2 3 2" xfId="39787"/>
    <cellStyle name="链接单元格 2 3 2 2" xfId="39788"/>
    <cellStyle name="链接单元格 2 3 2 2 2" xfId="39789"/>
    <cellStyle name="链接单元格 2 3 2 3" xfId="39790"/>
    <cellStyle name="链接单元格 2 3 3" xfId="39791"/>
    <cellStyle name="链接单元格 2 3 3 2" xfId="39792"/>
    <cellStyle name="链接单元格 2 3 3 2 2" xfId="39793"/>
    <cellStyle name="链接单元格 2 3 3 3" xfId="39794"/>
    <cellStyle name="链接单元格 2 3 4" xfId="39795"/>
    <cellStyle name="链接单元格 2 3 4 2" xfId="39796"/>
    <cellStyle name="链接单元格 2 3 4 2 2" xfId="39797"/>
    <cellStyle name="链接单元格 2 3 4 3" xfId="39798"/>
    <cellStyle name="链接单元格 2 4" xfId="39799"/>
    <cellStyle name="链接单元格 2 4 2" xfId="39800"/>
    <cellStyle name="链接单元格 2 4 2 2" xfId="39801"/>
    <cellStyle name="链接单元格 2 4 2 2 2" xfId="39802"/>
    <cellStyle name="链接单元格 2 4 2 3" xfId="39803"/>
    <cellStyle name="链接单元格 2 4 3" xfId="39804"/>
    <cellStyle name="链接单元格 2 4 3 2" xfId="39805"/>
    <cellStyle name="链接单元格 2 4 3 2 2" xfId="39806"/>
    <cellStyle name="链接单元格 2 4 3 3" xfId="39807"/>
    <cellStyle name="链接单元格 2 4 4" xfId="39808"/>
    <cellStyle name="链接单元格 2 4 4 2" xfId="39809"/>
    <cellStyle name="链接单元格 2 4 4 2 2" xfId="39810"/>
    <cellStyle name="链接单元格 2 4 4 3" xfId="39811"/>
    <cellStyle name="链接单元格 2 5" xfId="39812"/>
    <cellStyle name="链接单元格 2 5 2" xfId="39813"/>
    <cellStyle name="链接单元格 2 5 2 2" xfId="39814"/>
    <cellStyle name="链接单元格 2 5 3" xfId="39815"/>
    <cellStyle name="链接单元格 2 6" xfId="39816"/>
    <cellStyle name="链接单元格 2 6 2" xfId="39817"/>
    <cellStyle name="链接单元格 2 6 2 2" xfId="39818"/>
    <cellStyle name="链接单元格 2 6 3" xfId="39819"/>
    <cellStyle name="链接单元格 2 7" xfId="39820"/>
    <cellStyle name="链接单元格 2 7 2" xfId="39821"/>
    <cellStyle name="链接单元格 2 7 2 2" xfId="39822"/>
    <cellStyle name="链接单元格 2 7 3" xfId="39823"/>
    <cellStyle name="链接单元格 2 8" xfId="39824"/>
    <cellStyle name="链接单元格 2 8 2" xfId="39825"/>
    <cellStyle name="链接单元格 2 8 2 2" xfId="39826"/>
    <cellStyle name="链接单元格 2 8 3" xfId="39827"/>
    <cellStyle name="链接单元格 2 9" xfId="39828"/>
    <cellStyle name="链接单元格 2 9 2" xfId="39829"/>
    <cellStyle name="链接单元格 2 9 2 2" xfId="39830"/>
    <cellStyle name="链接单元格 2 9 3" xfId="39831"/>
    <cellStyle name="链接单元格 3" xfId="39832"/>
    <cellStyle name="链接单元格 3 2" xfId="39833"/>
    <cellStyle name="强调文字颜色 1 2 10" xfId="39834"/>
    <cellStyle name="强调文字颜色 1 2 10 2" xfId="39835"/>
    <cellStyle name="强调文字颜色 1 2 10 2 2" xfId="39836"/>
    <cellStyle name="强调文字颜色 1 2 10 3" xfId="39837"/>
    <cellStyle name="强调文字颜色 1 2 11" xfId="39838"/>
    <cellStyle name="强调文字颜色 1 2 11 2" xfId="39839"/>
    <cellStyle name="强调文字颜色 1 2 11 2 2" xfId="39840"/>
    <cellStyle name="注释 2 2 7 2 2" xfId="39841"/>
    <cellStyle name="强调文字颜色 1 2 11 3" xfId="39842"/>
    <cellStyle name="强调文字颜色 1 2 12" xfId="39843"/>
    <cellStyle name="强调文字颜色 1 2 12 2" xfId="39844"/>
    <cellStyle name="强调文字颜色 1 2 13" xfId="39845"/>
    <cellStyle name="强调文字颜色 1 2 2" xfId="39846"/>
    <cellStyle name="强调文字颜色 1 2 2 10" xfId="39847"/>
    <cellStyle name="强调文字颜色 1 2 2 10 2" xfId="39848"/>
    <cellStyle name="强调文字颜色 1 2 2 10 2 2" xfId="39849"/>
    <cellStyle name="强调文字颜色 1 2 2 10 3" xfId="39850"/>
    <cellStyle name="强调文字颜色 1 2 2 11" xfId="39851"/>
    <cellStyle name="强调文字颜色 1 2 2 11 2" xfId="39852"/>
    <cellStyle name="强调文字颜色 1 2 2 12" xfId="39853"/>
    <cellStyle name="强调文字颜色 1 2 2 2" xfId="39854"/>
    <cellStyle name="强调文字颜色 1 2 2 2 10" xfId="39855"/>
    <cellStyle name="强调文字颜色 1 2 2 2 10 2" xfId="39856"/>
    <cellStyle name="强调文字颜色 1 2 2 2 11" xfId="39857"/>
    <cellStyle name="强调文字颜色 1 2 2 2 2" xfId="39858"/>
    <cellStyle name="强调文字颜色 1 2 2 2 2 2" xfId="39859"/>
    <cellStyle name="强调文字颜色 1 2 2 2 2 2 2" xfId="39860"/>
    <cellStyle name="强调文字颜色 1 2 2 2 2 2 2 2" xfId="39861"/>
    <cellStyle name="强调文字颜色 1 2 2 2 2 2 3" xfId="39862"/>
    <cellStyle name="强调文字颜色 1 2 2 2 2 3" xfId="39863"/>
    <cellStyle name="强调文字颜色 1 2 2 2 2 3 2" xfId="39864"/>
    <cellStyle name="强调文字颜色 1 2 2 2 2 3 2 2" xfId="39865"/>
    <cellStyle name="强调文字颜色 1 2 2 2 2 4" xfId="39866"/>
    <cellStyle name="强调文字颜色 1 2 2 2 2 4 2" xfId="39867"/>
    <cellStyle name="强调文字颜色 1 2 2 2 2 4 2 2" xfId="39868"/>
    <cellStyle name="强调文字颜色 1 2 2 2 2 4 3" xfId="39869"/>
    <cellStyle name="强调文字颜色 1 2 2 2 2 5" xfId="39870"/>
    <cellStyle name="强调文字颜色 1 2 2 2 2 5 2" xfId="39871"/>
    <cellStyle name="强调文字颜色 1 2 2 2 2 6" xfId="39872"/>
    <cellStyle name="强调文字颜色 1 2 2 2 3" xfId="39873"/>
    <cellStyle name="强调文字颜色 1 2 2 2 3 2" xfId="39874"/>
    <cellStyle name="强调文字颜色 1 2 2 2 3 2 2" xfId="39875"/>
    <cellStyle name="强调文字颜色 1 2 2 2 3 2 2 2" xfId="39876"/>
    <cellStyle name="强调文字颜色 1 2 2 2 3 2 3" xfId="39877"/>
    <cellStyle name="强调文字颜色 1 2 2 2 3 3" xfId="39878"/>
    <cellStyle name="强调文字颜色 1 2 2 2 3 3 2" xfId="39879"/>
    <cellStyle name="强调文字颜色 1 2 2 2 3 3 2 2" xfId="39880"/>
    <cellStyle name="强调文字颜色 1 2 2 2 3 3 3" xfId="39881"/>
    <cellStyle name="强调文字颜色 1 2 2 2 3 4" xfId="39882"/>
    <cellStyle name="强调文字颜色 1 2 2 2 3 4 2" xfId="39883"/>
    <cellStyle name="强调文字颜色 1 2 2 2 3 4 2 2" xfId="39884"/>
    <cellStyle name="强调文字颜色 1 2 2 2 3 4 3" xfId="39885"/>
    <cellStyle name="强调文字颜色 1 2 2 2 3 5" xfId="39886"/>
    <cellStyle name="强调文字颜色 1 2 2 2 3 5 2" xfId="39887"/>
    <cellStyle name="强调文字颜色 1 2 2 2 3 6" xfId="39888"/>
    <cellStyle name="强调文字颜色 1 2 2 2 4" xfId="39889"/>
    <cellStyle name="强调文字颜色 1 2 2 2 4 2" xfId="39890"/>
    <cellStyle name="强调文字颜色 1 2 2 2 4 2 2" xfId="39891"/>
    <cellStyle name="强调文字颜色 1 2 2 2 4 3" xfId="39892"/>
    <cellStyle name="强调文字颜色 1 2 2 2 5" xfId="39893"/>
    <cellStyle name="强调文字颜色 1 2 2 2 5 2" xfId="39894"/>
    <cellStyle name="强调文字颜色 1 2 2 2 5 2 2" xfId="39895"/>
    <cellStyle name="强调文字颜色 1 2 2 2 5 3" xfId="39896"/>
    <cellStyle name="强调文字颜色 1 2 2 2 6" xfId="39897"/>
    <cellStyle name="强调文字颜色 1 2 2 2 6 2" xfId="39898"/>
    <cellStyle name="强调文字颜色 1 2 2 2 6 2 2" xfId="39899"/>
    <cellStyle name="强调文字颜色 1 2 2 2 6 3" xfId="39900"/>
    <cellStyle name="强调文字颜色 1 2 2 2 7" xfId="39901"/>
    <cellStyle name="强调文字颜色 1 2 2 2 7 2" xfId="39902"/>
    <cellStyle name="强调文字颜色 1 2 2 2 7 2 2" xfId="39903"/>
    <cellStyle name="强调文字颜色 1 2 2 2 7 3" xfId="39904"/>
    <cellStyle name="强调文字颜色 1 2 2 2 8" xfId="39905"/>
    <cellStyle name="强调文字颜色 1 2 2 2 8 2" xfId="39906"/>
    <cellStyle name="强调文字颜色 1 2 2 2 8 2 2" xfId="39907"/>
    <cellStyle name="强调文字颜色 1 2 2 2 8 3" xfId="39908"/>
    <cellStyle name="强调文字颜色 1 2 2 2 9" xfId="39909"/>
    <cellStyle name="强调文字颜色 1 2 2 2 9 2" xfId="39910"/>
    <cellStyle name="强调文字颜色 1 2 2 2 9 2 2" xfId="39911"/>
    <cellStyle name="强调文字颜色 1 2 2 2 9 3" xfId="39912"/>
    <cellStyle name="强调文字颜色 1 2 2 3" xfId="39913"/>
    <cellStyle name="强调文字颜色 1 2 2 3 2" xfId="39914"/>
    <cellStyle name="强调文字颜色 1 2 2 3 2 2" xfId="39915"/>
    <cellStyle name="强调文字颜色 1 2 2 3 2 2 2" xfId="39916"/>
    <cellStyle name="强调文字颜色 1 2 2 3 2 3" xfId="39917"/>
    <cellStyle name="强调文字颜色 1 2 2 3 3" xfId="39918"/>
    <cellStyle name="强调文字颜色 1 2 2 3 4" xfId="39919"/>
    <cellStyle name="强调文字颜色 1 2 2 3 5" xfId="39920"/>
    <cellStyle name="强调文字颜色 1 2 2 3 5 2" xfId="39921"/>
    <cellStyle name="强调文字颜色 1 2 2 3 6" xfId="39922"/>
    <cellStyle name="强调文字颜色 1 2 2 4" xfId="39923"/>
    <cellStyle name="强调文字颜色 1 2 2 4 2" xfId="39924"/>
    <cellStyle name="强调文字颜色 1 2 2 4 2 2" xfId="39925"/>
    <cellStyle name="强调文字颜色 1 2 2 4 2 2 2" xfId="39926"/>
    <cellStyle name="强调文字颜色 1 2 2 4 2 3" xfId="39927"/>
    <cellStyle name="强调文字颜色 1 2 2 4 3" xfId="39928"/>
    <cellStyle name="强调文字颜色 1 2 2 4 3 2" xfId="39929"/>
    <cellStyle name="强调文字颜色 1 2 2 4 3 3" xfId="39930"/>
    <cellStyle name="强调文字颜色 1 2 2 4 4" xfId="39931"/>
    <cellStyle name="强调文字颜色 1 2 2 4 4 2" xfId="39932"/>
    <cellStyle name="强调文字颜色 1 2 2 4 4 2 2" xfId="39933"/>
    <cellStyle name="强调文字颜色 1 2 2 4 4 3" xfId="39934"/>
    <cellStyle name="强调文字颜色 1 2 2 4 5" xfId="39935"/>
    <cellStyle name="强调文字颜色 1 2 2 4 5 2" xfId="39936"/>
    <cellStyle name="强调文字颜色 1 2 2 4 6" xfId="39937"/>
    <cellStyle name="强调文字颜色 1 2 2 5" xfId="39938"/>
    <cellStyle name="强调文字颜色 1 2 2 5 2" xfId="39939"/>
    <cellStyle name="强调文字颜色 1 2 2 5 2 2" xfId="39940"/>
    <cellStyle name="强调文字颜色 1 2 2 5 2 2 2" xfId="39941"/>
    <cellStyle name="强调文字颜色 1 2 2 5 2 3" xfId="39942"/>
    <cellStyle name="强调文字颜色 1 2 2 5 3" xfId="39943"/>
    <cellStyle name="强调文字颜色 1 2 2 5 3 2" xfId="39944"/>
    <cellStyle name="强调文字颜色 1 2 2 5 3 2 2" xfId="39945"/>
    <cellStyle name="强调文字颜色 1 2 2 5 3 3" xfId="39946"/>
    <cellStyle name="强调文字颜色 1 2 2 5 4" xfId="39947"/>
    <cellStyle name="强调文字颜色 1 2 2 5 4 2" xfId="39948"/>
    <cellStyle name="强调文字颜色 1 2 2 5 4 2 2" xfId="39949"/>
    <cellStyle name="强调文字颜色 1 2 2 5 4 3" xfId="39950"/>
    <cellStyle name="强调文字颜色 1 2 2 5 5" xfId="39951"/>
    <cellStyle name="强调文字颜色 1 2 2 5 5 2" xfId="39952"/>
    <cellStyle name="强调文字颜色 1 2 2 5 6" xfId="39953"/>
    <cellStyle name="强调文字颜色 1 2 2 6" xfId="39954"/>
    <cellStyle name="强调文字颜色 1 2 2 6 2" xfId="39955"/>
    <cellStyle name="强调文字颜色 1 2 2 6 2 2" xfId="39956"/>
    <cellStyle name="强调文字颜色 1 2 2 6 3" xfId="39957"/>
    <cellStyle name="强调文字颜色 1 2 2 7" xfId="39958"/>
    <cellStyle name="强调文字颜色 1 2 2 7 2" xfId="39959"/>
    <cellStyle name="强调文字颜色 1 2 2 7 2 2" xfId="39960"/>
    <cellStyle name="强调文字颜色 1 2 2 7 3" xfId="39961"/>
    <cellStyle name="强调文字颜色 1 2 2 8" xfId="39962"/>
    <cellStyle name="强调文字颜色 1 2 2 8 2" xfId="39963"/>
    <cellStyle name="强调文字颜色 1 2 2 8 2 2" xfId="39964"/>
    <cellStyle name="强调文字颜色 1 2 2 8 3" xfId="39965"/>
    <cellStyle name="强调文字颜色 1 2 2 9" xfId="39966"/>
    <cellStyle name="强调文字颜色 1 2 2 9 2" xfId="39967"/>
    <cellStyle name="强调文字颜色 1 2 2 9 2 2" xfId="39968"/>
    <cellStyle name="强调文字颜色 1 2 2 9 3" xfId="39969"/>
    <cellStyle name="强调文字颜色 1 2 3" xfId="39970"/>
    <cellStyle name="强调文字颜色 1 2 3 10" xfId="39971"/>
    <cellStyle name="强调文字颜色 1 2 3 10 2" xfId="39972"/>
    <cellStyle name="强调文字颜色 1 2 3 11" xfId="39973"/>
    <cellStyle name="强调文字颜色 1 2 3 2" xfId="39974"/>
    <cellStyle name="强调文字颜色 1 2 3 2 2" xfId="39975"/>
    <cellStyle name="强调文字颜色 1 2 3 2 2 2" xfId="39976"/>
    <cellStyle name="强调文字颜色 1 2 3 2 2 2 2" xfId="39977"/>
    <cellStyle name="强调文字颜色 1 2 3 2 2 3" xfId="39978"/>
    <cellStyle name="强调文字颜色 1 2 3 2 3" xfId="39979"/>
    <cellStyle name="强调文字颜色 1 2 3 2 3 2" xfId="39980"/>
    <cellStyle name="强调文字颜色 1 2 3 2 3 2 2" xfId="39981"/>
    <cellStyle name="强调文字颜色 1 2 3 2 3 3" xfId="39982"/>
    <cellStyle name="强调文字颜色 1 2 3 2 4" xfId="39983"/>
    <cellStyle name="强调文字颜色 1 2 3 2 4 2" xfId="39984"/>
    <cellStyle name="强调文字颜色 1 2 3 2 4 2 2" xfId="39985"/>
    <cellStyle name="强调文字颜色 1 2 3 2 4 3" xfId="39986"/>
    <cellStyle name="强调文字颜色 1 2 3 2 5" xfId="39987"/>
    <cellStyle name="强调文字颜色 1 2 3 2 5 2" xfId="39988"/>
    <cellStyle name="强调文字颜色 1 2 3 2 6" xfId="39989"/>
    <cellStyle name="强调文字颜色 1 2 3 3" xfId="39990"/>
    <cellStyle name="强调文字颜色 1 2 3 3 2" xfId="39991"/>
    <cellStyle name="强调文字颜色 1 2 3 3 2 2" xfId="39992"/>
    <cellStyle name="强调文字颜色 1 2 3 3 2 2 2" xfId="39993"/>
    <cellStyle name="强调文字颜色 1 2 3 3 2 3" xfId="39994"/>
    <cellStyle name="强调文字颜色 1 2 3 3 3" xfId="39995"/>
    <cellStyle name="强调文字颜色 1 2 3 3 4" xfId="39996"/>
    <cellStyle name="强调文字颜色 1 2 3 3 5" xfId="39997"/>
    <cellStyle name="强调文字颜色 1 2 3 3 5 2" xfId="39998"/>
    <cellStyle name="强调文字颜色 1 2 3 3 6" xfId="39999"/>
    <cellStyle name="强调文字颜色 1 2 3 4" xfId="40000"/>
    <cellStyle name="强调文字颜色 1 2 3 4 2" xfId="40001"/>
    <cellStyle name="强调文字颜色 1 2 3 4 2 2" xfId="40002"/>
    <cellStyle name="强调文字颜色 1 2 3 4 3" xfId="40003"/>
    <cellStyle name="强调文字颜色 1 2 3 5" xfId="40004"/>
    <cellStyle name="强调文字颜色 1 2 3 5 2" xfId="40005"/>
    <cellStyle name="强调文字颜色 1 2 3 5 2 2" xfId="40006"/>
    <cellStyle name="强调文字颜色 1 2 3 5 3" xfId="40007"/>
    <cellStyle name="强调文字颜色 1 2 3 6" xfId="40008"/>
    <cellStyle name="强调文字颜色 1 2 3 6 2" xfId="40009"/>
    <cellStyle name="强调文字颜色 1 2 3 6 2 2" xfId="40010"/>
    <cellStyle name="强调文字颜色 1 2 3 6 3" xfId="40011"/>
    <cellStyle name="强调文字颜色 1 2 3 7" xfId="40012"/>
    <cellStyle name="强调文字颜色 1 2 3 7 2" xfId="40013"/>
    <cellStyle name="强调文字颜色 1 2 3 7 2 2" xfId="40014"/>
    <cellStyle name="强调文字颜色 1 2 3 7 3" xfId="40015"/>
    <cellStyle name="强调文字颜色 1 2 3 8" xfId="40016"/>
    <cellStyle name="强调文字颜色 1 2 3 8 2" xfId="40017"/>
    <cellStyle name="强调文字颜色 1 2 3 8 2 2" xfId="40018"/>
    <cellStyle name="强调文字颜色 1 2 3 8 3" xfId="40019"/>
    <cellStyle name="强调文字颜色 1 2 3 9" xfId="40020"/>
    <cellStyle name="强调文字颜色 1 2 3 9 2" xfId="40021"/>
    <cellStyle name="强调文字颜色 1 2 3 9 2 2" xfId="40022"/>
    <cellStyle name="强调文字颜色 1 2 3 9 3" xfId="40023"/>
    <cellStyle name="强调文字颜色 1 2 4 2 2" xfId="40024"/>
    <cellStyle name="强调文字颜色 1 2 4 2 2 2" xfId="40025"/>
    <cellStyle name="强调文字颜色 1 2 4 2 3" xfId="40026"/>
    <cellStyle name="强调文字颜色 1 2 4 3" xfId="40027"/>
    <cellStyle name="强调文字颜色 1 2 4 3 2" xfId="40028"/>
    <cellStyle name="强调文字颜色 1 2 4 3 2 2" xfId="40029"/>
    <cellStyle name="强调文字颜色 1 2 4 3 3" xfId="40030"/>
    <cellStyle name="强调文字颜色 1 2 4 4" xfId="40031"/>
    <cellStyle name="强调文字颜色 1 2 4 4 2" xfId="40032"/>
    <cellStyle name="强调文字颜色 1 2 4 4 2 2" xfId="40033"/>
    <cellStyle name="强调文字颜色 1 2 4 4 3" xfId="40034"/>
    <cellStyle name="强调文字颜色 1 2 4 5" xfId="40035"/>
    <cellStyle name="强调文字颜色 1 2 4 5 2" xfId="40036"/>
    <cellStyle name="强调文字颜色 1 2 4 6" xfId="40037"/>
    <cellStyle name="强调文字颜色 1 2 5 2" xfId="40038"/>
    <cellStyle name="强调文字颜色 1 2 5 2 2" xfId="40039"/>
    <cellStyle name="强调文字颜色 1 2 5 2 2 2" xfId="40040"/>
    <cellStyle name="强调文字颜色 1 2 5 2 3" xfId="40041"/>
    <cellStyle name="强调文字颜色 1 2 5 3" xfId="40042"/>
    <cellStyle name="强调文字颜色 1 2 5 3 2" xfId="40043"/>
    <cellStyle name="强调文字颜色 1 2 5 3 2 2" xfId="40044"/>
    <cellStyle name="强调文字颜色 1 2 5 3 3" xfId="40045"/>
    <cellStyle name="强调文字颜色 1 2 5 4" xfId="40046"/>
    <cellStyle name="强调文字颜色 1 2 5 4 2" xfId="40047"/>
    <cellStyle name="强调文字颜色 1 2 5 4 2 2" xfId="40048"/>
    <cellStyle name="强调文字颜色 1 2 5 4 3" xfId="40049"/>
    <cellStyle name="强调文字颜色 1 2 5 5" xfId="40050"/>
    <cellStyle name="强调文字颜色 1 2 5 5 2" xfId="40051"/>
    <cellStyle name="强调文字颜色 1 2 5 6" xfId="40052"/>
    <cellStyle name="强调文字颜色 1 2 6" xfId="40053"/>
    <cellStyle name="强调文字颜色 1 2 6 2" xfId="40054"/>
    <cellStyle name="强调文字颜色 1 2 6 2 2" xfId="40055"/>
    <cellStyle name="强调文字颜色 1 2 6 2 2 2" xfId="40056"/>
    <cellStyle name="强调文字颜色 1 2 6 2 3" xfId="40057"/>
    <cellStyle name="强调文字颜色 1 2 6 3" xfId="40058"/>
    <cellStyle name="强调文字颜色 1 2 6 3 2" xfId="40059"/>
    <cellStyle name="强调文字颜色 1 2 6 3 2 2" xfId="40060"/>
    <cellStyle name="强调文字颜色 1 2 6 3 3" xfId="40061"/>
    <cellStyle name="强调文字颜色 1 2 6 4" xfId="40062"/>
    <cellStyle name="强调文字颜色 1 2 6 4 2" xfId="40063"/>
    <cellStyle name="强调文字颜色 1 2 6 4 2 2" xfId="40064"/>
    <cellStyle name="强调文字颜色 1 2 6 4 3" xfId="40065"/>
    <cellStyle name="强调文字颜色 1 2 6 5" xfId="40066"/>
    <cellStyle name="强调文字颜色 1 2 6 5 2" xfId="40067"/>
    <cellStyle name="强调文字颜色 1 2 6 6" xfId="40068"/>
    <cellStyle name="强调文字颜色 1 2 7" xfId="40069"/>
    <cellStyle name="强调文字颜色 1 2 7 2" xfId="40070"/>
    <cellStyle name="强调文字颜色 1 2 7 2 2" xfId="40071"/>
    <cellStyle name="强调文字颜色 1 2 7 3" xfId="40072"/>
    <cellStyle name="强调文字颜色 1 2 8" xfId="40073"/>
    <cellStyle name="强调文字颜色 1 2 8 2" xfId="40074"/>
    <cellStyle name="强调文字颜色 1 2 8 2 2" xfId="40075"/>
    <cellStyle name="强调文字颜色 1 2 8 3" xfId="40076"/>
    <cellStyle name="强调文字颜色 1 2 9 2 2" xfId="40077"/>
    <cellStyle name="强调文字颜色 1 2 9 3" xfId="40078"/>
    <cellStyle name="强调文字颜色 1 3" xfId="40079"/>
    <cellStyle name="强调文字颜色 1 3 2" xfId="40080"/>
    <cellStyle name="强调文字颜色 2 2 10" xfId="40081"/>
    <cellStyle name="强调文字颜色 2 2 10 2" xfId="40082"/>
    <cellStyle name="强调文字颜色 2 2 10 2 2" xfId="40083"/>
    <cellStyle name="强调文字颜色 2 2 10 3" xfId="40084"/>
    <cellStyle name="强调文字颜色 2 2 11" xfId="40085"/>
    <cellStyle name="强调文字颜色 2 2 11 2" xfId="40086"/>
    <cellStyle name="强调文字颜色 2 2 11 2 2" xfId="40087"/>
    <cellStyle name="强调文字颜色 2 2 11 3" xfId="40088"/>
    <cellStyle name="强调文字颜色 2 2 12" xfId="40089"/>
    <cellStyle name="强调文字颜色 2 2 12 2" xfId="40090"/>
    <cellStyle name="强调文字颜色 2 2 13" xfId="40091"/>
    <cellStyle name="强调文字颜色 2 2 2 10" xfId="40092"/>
    <cellStyle name="强调文字颜色 2 2 2 10 2" xfId="40093"/>
    <cellStyle name="强调文字颜色 2 2 2 10 2 2" xfId="40094"/>
    <cellStyle name="强调文字颜色 2 2 2 10 3" xfId="40095"/>
    <cellStyle name="强调文字颜色 2 2 2 11" xfId="40096"/>
    <cellStyle name="强调文字颜色 2 2 2 11 2" xfId="40097"/>
    <cellStyle name="强调文字颜色 2 2 2 12" xfId="40098"/>
    <cellStyle name="强调文字颜色 2 2 2 2 11" xfId="40099"/>
    <cellStyle name="强调文字颜色 2 2 2 2 2" xfId="40100"/>
    <cellStyle name="强调文字颜色 2 2 2 2 2 2" xfId="40101"/>
    <cellStyle name="强调文字颜色 2 2 2 2 2 2 2" xfId="40102"/>
    <cellStyle name="强调文字颜色 2 2 2 2 2 2 2 2" xfId="40103"/>
    <cellStyle name="强调文字颜色 2 2 2 2 2 2 3" xfId="40104"/>
    <cellStyle name="强调文字颜色 2 2 2 2 2 3" xfId="40105"/>
    <cellStyle name="强调文字颜色 2 2 2 2 2 3 2" xfId="40106"/>
    <cellStyle name="强调文字颜色 2 2 2 2 2 3 2 2" xfId="40107"/>
    <cellStyle name="强调文字颜色 2 2 2 2 2 3 3" xfId="40108"/>
    <cellStyle name="强调文字颜色 2 2 2 2 2 4" xfId="40109"/>
    <cellStyle name="强调文字颜色 2 2 2 2 2 4 2" xfId="40110"/>
    <cellStyle name="强调文字颜色 2 2 2 2 2 4 2 2" xfId="40111"/>
    <cellStyle name="强调文字颜色 2 2 2 2 2 4 3" xfId="40112"/>
    <cellStyle name="强调文字颜色 2 2 2 2 2 5" xfId="40113"/>
    <cellStyle name="强调文字颜色 2 2 2 2 2 5 2" xfId="40114"/>
    <cellStyle name="强调文字颜色 2 2 2 2 2 6" xfId="40115"/>
    <cellStyle name="强调文字颜色 2 2 2 2 3" xfId="40116"/>
    <cellStyle name="强调文字颜色 2 2 2 2 3 2" xfId="40117"/>
    <cellStyle name="强调文字颜色 2 2 2 2 3 2 2" xfId="40118"/>
    <cellStyle name="强调文字颜色 2 2 2 2 3 2 2 2" xfId="40119"/>
    <cellStyle name="强调文字颜色 2 2 2 2 3 2 3" xfId="40120"/>
    <cellStyle name="强调文字颜色 2 2 2 2 3 3" xfId="40121"/>
    <cellStyle name="强调文字颜色 2 2 2 2 3 3 2" xfId="40122"/>
    <cellStyle name="强调文字颜色 2 2 2 2 3 3 2 2" xfId="40123"/>
    <cellStyle name="强调文字颜色 2 2 2 2 3 3 3" xfId="40124"/>
    <cellStyle name="强调文字颜色 2 2 2 2 3 4" xfId="40125"/>
    <cellStyle name="强调文字颜色 2 2 2 2 3 4 2" xfId="40126"/>
    <cellStyle name="强调文字颜色 2 2 2 2 3 4 2 2" xfId="40127"/>
    <cellStyle name="强调文字颜色 2 2 2 2 3 4 3" xfId="40128"/>
    <cellStyle name="强调文字颜色 2 2 2 2 3 5" xfId="40129"/>
    <cellStyle name="强调文字颜色 2 2 2 2 3 5 2" xfId="40130"/>
    <cellStyle name="强调文字颜色 2 2 2 2 3 6" xfId="40131"/>
    <cellStyle name="强调文字颜色 2 2 2 2 4" xfId="40132"/>
    <cellStyle name="强调文字颜色 2 2 2 2 4 2" xfId="40133"/>
    <cellStyle name="强调文字颜色 2 2 2 2 4 2 2" xfId="40134"/>
    <cellStyle name="强调文字颜色 2 2 2 2 4 3" xfId="40135"/>
    <cellStyle name="强调文字颜色 2 2 2 2 5" xfId="40136"/>
    <cellStyle name="强调文字颜色 2 2 2 2 5 2" xfId="40137"/>
    <cellStyle name="强调文字颜色 2 2 2 2 5 2 2" xfId="40138"/>
    <cellStyle name="强调文字颜色 2 2 2 2 5 3" xfId="40139"/>
    <cellStyle name="强调文字颜色 2 2 2 2 6" xfId="40140"/>
    <cellStyle name="强调文字颜色 2 2 2 2 6 2" xfId="40141"/>
    <cellStyle name="强调文字颜色 2 2 2 2 6 2 2" xfId="40142"/>
    <cellStyle name="强调文字颜色 2 2 2 2 6 3" xfId="40143"/>
    <cellStyle name="强调文字颜色 2 2 2 2 7" xfId="40144"/>
    <cellStyle name="强调文字颜色 2 2 2 2 7 2" xfId="40145"/>
    <cellStyle name="强调文字颜色 2 2 2 2 7 2 2" xfId="40146"/>
    <cellStyle name="强调文字颜色 2 2 2 2 7 3" xfId="40147"/>
    <cellStyle name="强调文字颜色 2 2 2 2 8" xfId="40148"/>
    <cellStyle name="强调文字颜色 2 2 2 2 8 2" xfId="40149"/>
    <cellStyle name="强调文字颜色 2 2 2 2 8 2 2" xfId="40150"/>
    <cellStyle name="强调文字颜色 2 2 2 2 8 3" xfId="40151"/>
    <cellStyle name="强调文字颜色 2 2 2 2 9" xfId="40152"/>
    <cellStyle name="强调文字颜色 2 2 2 2 9 2" xfId="40153"/>
    <cellStyle name="强调文字颜色 2 2 2 2 9 2 2" xfId="40154"/>
    <cellStyle name="强调文字颜色 2 2 2 2 9 3" xfId="40155"/>
    <cellStyle name="强调文字颜色 2 2 2 3" xfId="40156"/>
    <cellStyle name="强调文字颜色 2 2 2 3 2" xfId="40157"/>
    <cellStyle name="强调文字颜色 2 2 2 3 2 2" xfId="40158"/>
    <cellStyle name="强调文字颜色 2 2 2 3 2 2 2" xfId="40159"/>
    <cellStyle name="强调文字颜色 2 2 2 3 2 3" xfId="40160"/>
    <cellStyle name="强调文字颜色 2 2 2 3 3" xfId="40161"/>
    <cellStyle name="强调文字颜色 2 2 2 3 3 2" xfId="40162"/>
    <cellStyle name="强调文字颜色 2 2 2 3 3 2 2" xfId="40163"/>
    <cellStyle name="强调文字颜色 2 2 2 3 3 3" xfId="40164"/>
    <cellStyle name="强调文字颜色 2 2 2 3 4" xfId="40165"/>
    <cellStyle name="强调文字颜色 2 2 2 3 4 2" xfId="40166"/>
    <cellStyle name="强调文字颜色 2 2 2 3 4 2 2" xfId="40167"/>
    <cellStyle name="强调文字颜色 2 2 2 3 4 3" xfId="40168"/>
    <cellStyle name="强调文字颜色 2 2 2 3 5" xfId="40169"/>
    <cellStyle name="强调文字颜色 2 2 2 3 5 2" xfId="40170"/>
    <cellStyle name="强调文字颜色 2 2 2 3 6" xfId="40171"/>
    <cellStyle name="强调文字颜色 2 2 2 4" xfId="40172"/>
    <cellStyle name="强调文字颜色 2 2 2 4 2" xfId="40173"/>
    <cellStyle name="强调文字颜色 2 2 2 4 2 2" xfId="40174"/>
    <cellStyle name="强调文字颜色 2 2 2 4 2 2 2" xfId="40175"/>
    <cellStyle name="强调文字颜色 2 2 2 4 2 3" xfId="40176"/>
    <cellStyle name="强调文字颜色 2 2 2 4 3" xfId="40177"/>
    <cellStyle name="强调文字颜色 2 2 2 4 3 2" xfId="40178"/>
    <cellStyle name="强调文字颜色 2 2 2 4 3 2 2" xfId="40179"/>
    <cellStyle name="强调文字颜色 2 2 2 4 3 3" xfId="40180"/>
    <cellStyle name="强调文字颜色 2 2 2 4 4" xfId="40181"/>
    <cellStyle name="强调文字颜色 2 2 2 4 4 2" xfId="40182"/>
    <cellStyle name="强调文字颜色 2 2 2 4 4 2 2" xfId="40183"/>
    <cellStyle name="强调文字颜色 2 2 2 4 4 3" xfId="40184"/>
    <cellStyle name="强调文字颜色 2 2 2 4 5" xfId="40185"/>
    <cellStyle name="强调文字颜色 2 2 2 4 5 2" xfId="40186"/>
    <cellStyle name="强调文字颜色 2 2 2 4 6" xfId="40187"/>
    <cellStyle name="强调文字颜色 2 2 2 5" xfId="40188"/>
    <cellStyle name="强调文字颜色 2 2 2 5 2" xfId="40189"/>
    <cellStyle name="强调文字颜色 2 2 2 5 2 2" xfId="40190"/>
    <cellStyle name="强调文字颜色 2 2 2 5 2 2 2" xfId="40191"/>
    <cellStyle name="强调文字颜色 2 2 2 5 2 3" xfId="40192"/>
    <cellStyle name="强调文字颜色 2 2 2 5 3" xfId="40193"/>
    <cellStyle name="强调文字颜色 2 2 2 5 3 2" xfId="40194"/>
    <cellStyle name="强调文字颜色 2 2 2 5 3 2 2" xfId="40195"/>
    <cellStyle name="强调文字颜色 2 2 2 5 3 3" xfId="40196"/>
    <cellStyle name="强调文字颜色 2 2 2 5 4" xfId="40197"/>
    <cellStyle name="强调文字颜色 2 2 2 5 4 2" xfId="40198"/>
    <cellStyle name="强调文字颜色 2 2 2 5 4 2 2" xfId="40199"/>
    <cellStyle name="强调文字颜色 2 2 2 5 4 3" xfId="40200"/>
    <cellStyle name="强调文字颜色 2 2 2 5 5" xfId="40201"/>
    <cellStyle name="强调文字颜色 2 2 2 5 5 2" xfId="40202"/>
    <cellStyle name="强调文字颜色 2 2 2 5 6" xfId="40203"/>
    <cellStyle name="强调文字颜色 2 2 2 6" xfId="40204"/>
    <cellStyle name="强调文字颜色 2 2 2 6 2" xfId="40205"/>
    <cellStyle name="强调文字颜色 2 2 2 6 2 2" xfId="40206"/>
    <cellStyle name="强调文字颜色 2 2 2 6 3" xfId="40207"/>
    <cellStyle name="强调文字颜色 2 2 2 7" xfId="40208"/>
    <cellStyle name="强调文字颜色 2 2 2 7 2" xfId="40209"/>
    <cellStyle name="强调文字颜色 2 2 2 7 2 2" xfId="40210"/>
    <cellStyle name="强调文字颜色 2 2 2 7 3" xfId="40211"/>
    <cellStyle name="强调文字颜色 2 2 2 8" xfId="40212"/>
    <cellStyle name="强调文字颜色 2 2 2 8 2" xfId="40213"/>
    <cellStyle name="强调文字颜色 2 2 2 8 2 2" xfId="40214"/>
    <cellStyle name="强调文字颜色 2 2 2 8 3" xfId="40215"/>
    <cellStyle name="强调文字颜色 2 2 2 9" xfId="40216"/>
    <cellStyle name="强调文字颜色 2 2 2 9 2" xfId="40217"/>
    <cellStyle name="强调文字颜色 2 2 2 9 2 2" xfId="40218"/>
    <cellStyle name="强调文字颜色 2 2 2 9 3" xfId="40219"/>
    <cellStyle name="强调文字颜色 2 2 3 10" xfId="40220"/>
    <cellStyle name="强调文字颜色 2 2 3 10 2" xfId="40221"/>
    <cellStyle name="强调文字颜色 2 2 3 11" xfId="40222"/>
    <cellStyle name="强调文字颜色 2 2 3 2" xfId="40223"/>
    <cellStyle name="强调文字颜色 2 2 3 2 2" xfId="40224"/>
    <cellStyle name="强调文字颜色 2 2 3 2 2 2" xfId="40225"/>
    <cellStyle name="强调文字颜色 2 2 3 2 2 2 2" xfId="40226"/>
    <cellStyle name="强调文字颜色 2 2 3 2 2 3" xfId="40227"/>
    <cellStyle name="强调文字颜色 2 2 3 2 3" xfId="40228"/>
    <cellStyle name="强调文字颜色 2 2 3 2 3 2" xfId="40229"/>
    <cellStyle name="强调文字颜色 2 2 3 2 3 2 2" xfId="40230"/>
    <cellStyle name="强调文字颜色 2 2 3 2 3 3" xfId="40231"/>
    <cellStyle name="强调文字颜色 2 2 3 2 4" xfId="40232"/>
    <cellStyle name="强调文字颜色 2 2 3 2 4 2" xfId="40233"/>
    <cellStyle name="强调文字颜色 2 2 3 2 4 2 2" xfId="40234"/>
    <cellStyle name="强调文字颜色 2 2 3 2 4 3" xfId="40235"/>
    <cellStyle name="强调文字颜色 2 2 3 2 5" xfId="40236"/>
    <cellStyle name="强调文字颜色 2 2 3 2 5 2" xfId="40237"/>
    <cellStyle name="强调文字颜色 2 2 3 2 6" xfId="40238"/>
    <cellStyle name="强调文字颜色 2 2 3 3" xfId="40239"/>
    <cellStyle name="强调文字颜色 2 2 3 3 2" xfId="40240"/>
    <cellStyle name="强调文字颜色 2 2 3 3 2 2" xfId="40241"/>
    <cellStyle name="强调文字颜色 2 2 3 3 2 2 2" xfId="40242"/>
    <cellStyle name="强调文字颜色 2 2 3 3 2 3" xfId="40243"/>
    <cellStyle name="强调文字颜色 2 2 3 3 3" xfId="40244"/>
    <cellStyle name="强调文字颜色 2 2 3 3 3 2" xfId="40245"/>
    <cellStyle name="强调文字颜色 2 2 3 3 3 2 2" xfId="40246"/>
    <cellStyle name="强调文字颜色 2 2 3 3 3 3" xfId="40247"/>
    <cellStyle name="强调文字颜色 2 2 3 3 4" xfId="40248"/>
    <cellStyle name="强调文字颜色 2 2 3 3 4 2" xfId="40249"/>
    <cellStyle name="强调文字颜色 2 2 3 3 4 2 2" xfId="40250"/>
    <cellStyle name="强调文字颜色 2 2 3 3 4 3" xfId="40251"/>
    <cellStyle name="强调文字颜色 2 2 3 3 5" xfId="40252"/>
    <cellStyle name="强调文字颜色 2 2 3 3 5 2" xfId="40253"/>
    <cellStyle name="强调文字颜色 2 2 3 3 6" xfId="40254"/>
    <cellStyle name="强调文字颜色 2 2 3 4" xfId="40255"/>
    <cellStyle name="强调文字颜色 2 2 3 4 2" xfId="40256"/>
    <cellStyle name="强调文字颜色 2 2 3 4 2 2" xfId="40257"/>
    <cellStyle name="强调文字颜色 2 2 3 4 3" xfId="40258"/>
    <cellStyle name="强调文字颜色 2 2 3 5" xfId="40259"/>
    <cellStyle name="强调文字颜色 2 2 3 5 2" xfId="40260"/>
    <cellStyle name="强调文字颜色 2 2 3 5 2 2" xfId="40261"/>
    <cellStyle name="强调文字颜色 2 2 3 5 3" xfId="40262"/>
    <cellStyle name="强调文字颜色 2 2 3 6" xfId="40263"/>
    <cellStyle name="强调文字颜色 2 2 3 6 2" xfId="40264"/>
    <cellStyle name="强调文字颜色 2 2 3 6 2 2" xfId="40265"/>
    <cellStyle name="强调文字颜色 2 2 3 6 3" xfId="40266"/>
    <cellStyle name="强调文字颜色 2 2 3 7" xfId="40267"/>
    <cellStyle name="强调文字颜色 2 2 3 7 2" xfId="40268"/>
    <cellStyle name="强调文字颜色 2 2 3 7 2 2" xfId="40269"/>
    <cellStyle name="强调文字颜色 2 2 3 7 3" xfId="40270"/>
    <cellStyle name="强调文字颜色 2 2 3 8" xfId="40271"/>
    <cellStyle name="强调文字颜色 2 2 3 8 2" xfId="40272"/>
    <cellStyle name="强调文字颜色 2 2 3 8 2 2" xfId="40273"/>
    <cellStyle name="强调文字颜色 2 2 3 8 3" xfId="40274"/>
    <cellStyle name="强调文字颜色 2 2 3 9" xfId="40275"/>
    <cellStyle name="强调文字颜色 2 2 3 9 2" xfId="40276"/>
    <cellStyle name="强调文字颜色 2 2 3 9 2 2" xfId="40277"/>
    <cellStyle name="强调文字颜色 2 2 3 9 3" xfId="40278"/>
    <cellStyle name="强调文字颜色 2 2 4 2 2" xfId="40279"/>
    <cellStyle name="强调文字颜色 2 2 4 2 2 2" xfId="40280"/>
    <cellStyle name="强调文字颜色 2 2 4 2 3" xfId="40281"/>
    <cellStyle name="强调文字颜色 2 2 4 3" xfId="40282"/>
    <cellStyle name="强调文字颜色 2 2 4 3 2" xfId="40283"/>
    <cellStyle name="强调文字颜色 2 2 4 3 2 2" xfId="40284"/>
    <cellStyle name="强调文字颜色 2 2 4 3 3" xfId="40285"/>
    <cellStyle name="强调文字颜色 2 2 4 4" xfId="40286"/>
    <cellStyle name="强调文字颜色 2 2 4 4 2" xfId="40287"/>
    <cellStyle name="强调文字颜色 2 2 4 4 2 2" xfId="40288"/>
    <cellStyle name="强调文字颜色 2 2 4 4 3" xfId="40289"/>
    <cellStyle name="强调文字颜色 2 2 4 5" xfId="40290"/>
    <cellStyle name="强调文字颜色 2 2 4 5 2" xfId="40291"/>
    <cellStyle name="强调文字颜色 2 2 4 6" xfId="40292"/>
    <cellStyle name="强调文字颜色 2 2 5 2" xfId="40293"/>
    <cellStyle name="强调文字颜色 2 2 5 2 2" xfId="40294"/>
    <cellStyle name="强调文字颜色 2 2 5 2 2 2" xfId="40295"/>
    <cellStyle name="强调文字颜色 2 2 5 2 3" xfId="40296"/>
    <cellStyle name="强调文字颜色 2 2 5 3" xfId="40297"/>
    <cellStyle name="强调文字颜色 2 2 5 3 2" xfId="40298"/>
    <cellStyle name="强调文字颜色 2 2 5 3 2 2" xfId="40299"/>
    <cellStyle name="强调文字颜色 2 2 5 3 3" xfId="40300"/>
    <cellStyle name="强调文字颜色 2 2 5 4" xfId="40301"/>
    <cellStyle name="强调文字颜色 2 2 5 4 2" xfId="40302"/>
    <cellStyle name="强调文字颜色 2 2 5 4 2 2" xfId="40303"/>
    <cellStyle name="强调文字颜色 2 2 5 4 3" xfId="40304"/>
    <cellStyle name="强调文字颜色 2 2 5 5" xfId="40305"/>
    <cellStyle name="注释 2 2 7" xfId="40306"/>
    <cellStyle name="强调文字颜色 2 2 5 5 2" xfId="40307"/>
    <cellStyle name="强调文字颜色 2 2 5 6" xfId="40308"/>
    <cellStyle name="强调文字颜色 2 2 6" xfId="40309"/>
    <cellStyle name="强调文字颜色 2 2 6 2" xfId="40310"/>
    <cellStyle name="强调文字颜色 2 2 6 2 2" xfId="40311"/>
    <cellStyle name="强调文字颜色 2 2 6 2 2 2" xfId="40312"/>
    <cellStyle name="强调文字颜色 2 2 6 2 3" xfId="40313"/>
    <cellStyle name="强调文字颜色 2 2 6 3" xfId="40314"/>
    <cellStyle name="强调文字颜色 2 2 6 3 2" xfId="40315"/>
    <cellStyle name="强调文字颜色 2 2 6 3 2 2" xfId="40316"/>
    <cellStyle name="强调文字颜色 2 2 6 3 3" xfId="40317"/>
    <cellStyle name="强调文字颜色 2 2 6 4" xfId="40318"/>
    <cellStyle name="强调文字颜色 2 2 6 4 2" xfId="40319"/>
    <cellStyle name="强调文字颜色 2 2 6 4 2 2" xfId="40320"/>
    <cellStyle name="强调文字颜色 2 2 6 4 3" xfId="40321"/>
    <cellStyle name="强调文字颜色 2 2 6 5" xfId="40322"/>
    <cellStyle name="强调文字颜色 2 2 6 5 2" xfId="40323"/>
    <cellStyle name="强调文字颜色 2 2 6 6" xfId="40324"/>
    <cellStyle name="强调文字颜色 2 2 7" xfId="40325"/>
    <cellStyle name="强调文字颜色 2 2 7 2" xfId="40326"/>
    <cellStyle name="强调文字颜色 2 2 7 2 2" xfId="40327"/>
    <cellStyle name="强调文字颜色 2 2 7 3" xfId="40328"/>
    <cellStyle name="强调文字颜色 2 2 8" xfId="40329"/>
    <cellStyle name="强调文字颜色 2 2 8 2" xfId="40330"/>
    <cellStyle name="强调文字颜色 2 2 8 2 2" xfId="40331"/>
    <cellStyle name="强调文字颜色 2 2 8 3" xfId="40332"/>
    <cellStyle name="强调文字颜色 2 2 9 2" xfId="40333"/>
    <cellStyle name="强调文字颜色 2 2 9 2 2" xfId="40334"/>
    <cellStyle name="强调文字颜色 2 2 9 3" xfId="40335"/>
    <cellStyle name="强调文字颜色 3 2 10" xfId="40336"/>
    <cellStyle name="强调文字颜色 3 2 10 2" xfId="40337"/>
    <cellStyle name="强调文字颜色 3 2 10 2 2" xfId="40338"/>
    <cellStyle name="强调文字颜色 3 2 10 3" xfId="40339"/>
    <cellStyle name="强调文字颜色 3 2 11" xfId="40340"/>
    <cellStyle name="强调文字颜色 3 2 11 2" xfId="40341"/>
    <cellStyle name="强调文字颜色 3 2 11 2 2" xfId="40342"/>
    <cellStyle name="强调文字颜色 3 2 11 3" xfId="40343"/>
    <cellStyle name="强调文字颜色 3 2 12" xfId="40344"/>
    <cellStyle name="强调文字颜色 3 2 12 2" xfId="40345"/>
    <cellStyle name="强调文字颜色 3 2 13" xfId="40346"/>
    <cellStyle name="强调文字颜色 3 2 2 10" xfId="40347"/>
    <cellStyle name="强调文字颜色 3 2 2 10 2" xfId="40348"/>
    <cellStyle name="强调文字颜色 3 2 2 10 2 2" xfId="40349"/>
    <cellStyle name="强调文字颜色 3 2 2 10 3" xfId="40350"/>
    <cellStyle name="强调文字颜色 3 2 2 11" xfId="40351"/>
    <cellStyle name="强调文字颜色 3 2 2 11 2" xfId="40352"/>
    <cellStyle name="强调文字颜色 3 2 2 12" xfId="40353"/>
    <cellStyle name="强调文字颜色 3 2 2 2" xfId="40354"/>
    <cellStyle name="强调文字颜色 3 2 2 2 10" xfId="40355"/>
    <cellStyle name="强调文字颜色 3 2 2 2 10 2" xfId="40356"/>
    <cellStyle name="强调文字颜色 3 2 2 2 11" xfId="40357"/>
    <cellStyle name="强调文字颜色 3 2 2 2 2" xfId="40358"/>
    <cellStyle name="强调文字颜色 3 2 2 2 2 2" xfId="40359"/>
    <cellStyle name="强调文字颜色 3 2 2 2 2 2 2" xfId="40360"/>
    <cellStyle name="强调文字颜色 3 2 2 2 2 2 2 2" xfId="40361"/>
    <cellStyle name="强调文字颜色 3 2 2 2 2 2 3" xfId="40362"/>
    <cellStyle name="强调文字颜色 3 2 2 2 2 3" xfId="40363"/>
    <cellStyle name="强调文字颜色 3 2 2 2 2 3 2" xfId="40364"/>
    <cellStyle name="强调文字颜色 3 2 2 2 2 3 2 2" xfId="40365"/>
    <cellStyle name="强调文字颜色 3 2 2 2 2 3 3" xfId="40366"/>
    <cellStyle name="强调文字颜色 3 2 2 2 2 4" xfId="40367"/>
    <cellStyle name="强调文字颜色 3 2 2 2 2 4 2" xfId="40368"/>
    <cellStyle name="强调文字颜色 3 2 2 2 2 4 2 2" xfId="40369"/>
    <cellStyle name="强调文字颜色 3 2 2 2 2 4 3" xfId="40370"/>
    <cellStyle name="强调文字颜色 3 2 2 2 2 5" xfId="40371"/>
    <cellStyle name="强调文字颜色 3 2 2 2 2 5 2" xfId="40372"/>
    <cellStyle name="强调文字颜色 3 2 2 2 2 6" xfId="40373"/>
    <cellStyle name="强调文字颜色 3 2 2 2 3" xfId="40374"/>
    <cellStyle name="强调文字颜色 3 2 2 2 3 2" xfId="40375"/>
    <cellStyle name="强调文字颜色 3 2 2 2 3 2 2" xfId="40376"/>
    <cellStyle name="强调文字颜色 3 2 2 2 3 2 2 2" xfId="40377"/>
    <cellStyle name="强调文字颜色 3 2 2 2 3 2 3" xfId="40378"/>
    <cellStyle name="强调文字颜色 3 2 2 2 3 3" xfId="40379"/>
    <cellStyle name="强调文字颜色 3 2 2 2 3 3 2" xfId="40380"/>
    <cellStyle name="强调文字颜色 3 2 2 2 3 3 2 2" xfId="40381"/>
    <cellStyle name="强调文字颜色 3 2 2 2 3 3 3" xfId="40382"/>
    <cellStyle name="强调文字颜色 3 2 2 2 3 4" xfId="40383"/>
    <cellStyle name="强调文字颜色 3 2 2 2 3 4 2" xfId="40384"/>
    <cellStyle name="强调文字颜色 3 2 2 2 3 4 2 2" xfId="40385"/>
    <cellStyle name="强调文字颜色 3 2 2 2 3 4 3" xfId="40386"/>
    <cellStyle name="强调文字颜色 3 2 2 2 3 5" xfId="40387"/>
    <cellStyle name="强调文字颜色 3 2 2 2 3 5 2" xfId="40388"/>
    <cellStyle name="强调文字颜色 3 2 2 2 3 6" xfId="40389"/>
    <cellStyle name="强调文字颜色 3 2 2 2 4" xfId="40390"/>
    <cellStyle name="强调文字颜色 3 2 2 2 4 2" xfId="40391"/>
    <cellStyle name="强调文字颜色 3 2 2 2 4 2 2" xfId="40392"/>
    <cellStyle name="强调文字颜色 3 2 2 2 4 3" xfId="40393"/>
    <cellStyle name="强调文字颜色 3 2 2 2 5" xfId="40394"/>
    <cellStyle name="强调文字颜色 3 2 2 2 5 2" xfId="40395"/>
    <cellStyle name="强调文字颜色 3 2 2 2 5 2 2" xfId="40396"/>
    <cellStyle name="强调文字颜色 3 2 2 2 5 3" xfId="40397"/>
    <cellStyle name="强调文字颜色 3 2 2 2 6" xfId="40398"/>
    <cellStyle name="强调文字颜色 3 2 2 2 6 2" xfId="40399"/>
    <cellStyle name="强调文字颜色 3 2 2 2 6 2 2" xfId="40400"/>
    <cellStyle name="强调文字颜色 3 2 2 2 6 3" xfId="40401"/>
    <cellStyle name="强调文字颜色 3 2 2 2 7" xfId="40402"/>
    <cellStyle name="强调文字颜色 3 2 2 2 7 2" xfId="40403"/>
    <cellStyle name="强调文字颜色 3 2 2 2 7 2 2" xfId="40404"/>
    <cellStyle name="强调文字颜色 3 2 2 2 7 3" xfId="40405"/>
    <cellStyle name="强调文字颜色 3 2 2 2 8" xfId="40406"/>
    <cellStyle name="强调文字颜色 3 2 2 2 8 2" xfId="40407"/>
    <cellStyle name="强调文字颜色 3 2 2 2 8 2 2" xfId="40408"/>
    <cellStyle name="强调文字颜色 3 2 2 2 8 3" xfId="40409"/>
    <cellStyle name="强调文字颜色 3 2 2 2 9" xfId="40410"/>
    <cellStyle name="强调文字颜色 3 2 2 2 9 2" xfId="40411"/>
    <cellStyle name="强调文字颜色 3 2 2 2 9 2 2" xfId="40412"/>
    <cellStyle name="强调文字颜色 3 2 2 2 9 3" xfId="40413"/>
    <cellStyle name="强调文字颜色 3 2 2 3" xfId="40414"/>
    <cellStyle name="强调文字颜色 3 2 2 3 2" xfId="40415"/>
    <cellStyle name="强调文字颜色 3 2 2 3 2 2" xfId="40416"/>
    <cellStyle name="强调文字颜色 3 2 2 3 2 2 2" xfId="40417"/>
    <cellStyle name="强调文字颜色 3 2 2 3 2 3" xfId="40418"/>
    <cellStyle name="强调文字颜色 3 2 2 3 3" xfId="40419"/>
    <cellStyle name="强调文字颜色 3 2 2 3 3 2" xfId="40420"/>
    <cellStyle name="强调文字颜色 3 2 2 3 3 2 2" xfId="40421"/>
    <cellStyle name="强调文字颜色 3 2 2 3 3 3" xfId="40422"/>
    <cellStyle name="强调文字颜色 3 2 2 3 4" xfId="40423"/>
    <cellStyle name="强调文字颜色 3 2 2 3 4 2" xfId="40424"/>
    <cellStyle name="强调文字颜色 3 2 2 3 4 2 2" xfId="40425"/>
    <cellStyle name="强调文字颜色 3 2 2 3 4 3" xfId="40426"/>
    <cellStyle name="强调文字颜色 3 2 2 3 5" xfId="40427"/>
    <cellStyle name="强调文字颜色 3 2 2 3 5 2" xfId="40428"/>
    <cellStyle name="强调文字颜色 3 2 2 3 6" xfId="40429"/>
    <cellStyle name="强调文字颜色 3 2 2 4" xfId="40430"/>
    <cellStyle name="强调文字颜色 3 2 2 4 2" xfId="40431"/>
    <cellStyle name="强调文字颜色 3 2 2 4 2 2" xfId="40432"/>
    <cellStyle name="强调文字颜色 3 2 2 4 2 2 2" xfId="40433"/>
    <cellStyle name="强调文字颜色 3 2 2 4 2 3" xfId="40434"/>
    <cellStyle name="强调文字颜色 3 2 2 4 3" xfId="40435"/>
    <cellStyle name="强调文字颜色 3 2 2 4 3 2" xfId="40436"/>
    <cellStyle name="强调文字颜色 3 2 2 4 3 2 2" xfId="40437"/>
    <cellStyle name="强调文字颜色 3 2 2 4 3 3" xfId="40438"/>
    <cellStyle name="强调文字颜色 3 2 2 4 4" xfId="40439"/>
    <cellStyle name="强调文字颜色 3 2 2 4 4 2" xfId="40440"/>
    <cellStyle name="强调文字颜色 3 2 2 4 4 2 2" xfId="40441"/>
    <cellStyle name="强调文字颜色 3 2 2 4 4 3" xfId="40442"/>
    <cellStyle name="强调文字颜色 3 2 2 4 5" xfId="40443"/>
    <cellStyle name="强调文字颜色 3 2 2 4 5 2" xfId="40444"/>
    <cellStyle name="强调文字颜色 3 2 2 4 6" xfId="40445"/>
    <cellStyle name="强调文字颜色 3 2 2 5" xfId="40446"/>
    <cellStyle name="强调文字颜色 3 2 2 5 2" xfId="40447"/>
    <cellStyle name="强调文字颜色 3 2 2 5 2 2" xfId="40448"/>
    <cellStyle name="强调文字颜色 3 2 2 5 2 2 2" xfId="40449"/>
    <cellStyle name="强调文字颜色 3 2 2 5 2 3" xfId="40450"/>
    <cellStyle name="强调文字颜色 3 2 2 5 3" xfId="40451"/>
    <cellStyle name="强调文字颜色 3 2 2 5 3 2" xfId="40452"/>
    <cellStyle name="强调文字颜色 3 2 2 5 3 2 2" xfId="40453"/>
    <cellStyle name="强调文字颜色 3 2 2 5 3 3" xfId="40454"/>
    <cellStyle name="强调文字颜色 3 2 2 5 4" xfId="40455"/>
    <cellStyle name="强调文字颜色 3 2 2 5 4 2" xfId="40456"/>
    <cellStyle name="强调文字颜色 3 2 2 5 4 2 2" xfId="40457"/>
    <cellStyle name="强调文字颜色 3 2 2 5 4 3" xfId="40458"/>
    <cellStyle name="强调文字颜色 3 2 2 5 5" xfId="40459"/>
    <cellStyle name="强调文字颜色 3 2 2 5 5 2" xfId="40460"/>
    <cellStyle name="强调文字颜色 3 2 2 5 6" xfId="40461"/>
    <cellStyle name="强调文字颜色 3 2 2 6" xfId="40462"/>
    <cellStyle name="强调文字颜色 3 2 2 6 2" xfId="40463"/>
    <cellStyle name="强调文字颜色 3 2 2 6 2 2" xfId="40464"/>
    <cellStyle name="强调文字颜色 3 2 2 6 3" xfId="40465"/>
    <cellStyle name="强调文字颜色 3 2 2 7" xfId="40466"/>
    <cellStyle name="强调文字颜色 3 2 2 7 2" xfId="40467"/>
    <cellStyle name="强调文字颜色 3 2 2 7 2 2" xfId="40468"/>
    <cellStyle name="强调文字颜色 3 2 2 7 3" xfId="40469"/>
    <cellStyle name="强调文字颜色 3 2 2 8" xfId="40470"/>
    <cellStyle name="强调文字颜色 3 2 2 8 2" xfId="40471"/>
    <cellStyle name="强调文字颜色 3 2 2 8 2 2" xfId="40472"/>
    <cellStyle name="强调文字颜色 3 2 2 8 3" xfId="40473"/>
    <cellStyle name="强调文字颜色 3 2 2 9" xfId="40474"/>
    <cellStyle name="强调文字颜色 3 2 2 9 2" xfId="40475"/>
    <cellStyle name="强调文字颜色 3 2 2 9 2 2" xfId="40476"/>
    <cellStyle name="强调文字颜色 3 2 2 9 3" xfId="40477"/>
    <cellStyle name="强调文字颜色 3 2 3" xfId="40478"/>
    <cellStyle name="强调文字颜色 3 2 3 11" xfId="40479"/>
    <cellStyle name="强调文字颜色 3 2 3 2" xfId="40480"/>
    <cellStyle name="强调文字颜色 3 2 3 2 2" xfId="40481"/>
    <cellStyle name="强调文字颜色 3 2 3 2 2 2" xfId="40482"/>
    <cellStyle name="强调文字颜色 3 2 3 2 2 2 2" xfId="40483"/>
    <cellStyle name="强调文字颜色 3 2 3 2 2 3" xfId="40484"/>
    <cellStyle name="强调文字颜色 3 2 3 2 3" xfId="40485"/>
    <cellStyle name="强调文字颜色 3 2 3 2 3 2" xfId="40486"/>
    <cellStyle name="强调文字颜色 3 2 3 2 3 2 2" xfId="40487"/>
    <cellStyle name="强调文字颜色 3 2 3 2 3 3" xfId="40488"/>
    <cellStyle name="强调文字颜色 3 2 3 2 4" xfId="40489"/>
    <cellStyle name="强调文字颜色 3 2 3 2 4 2" xfId="40490"/>
    <cellStyle name="强调文字颜色 3 2 3 2 4 2 2" xfId="40491"/>
    <cellStyle name="强调文字颜色 3 2 3 2 4 3" xfId="40492"/>
    <cellStyle name="强调文字颜色 3 2 3 2 5" xfId="40493"/>
    <cellStyle name="强调文字颜色 3 2 3 2 5 2" xfId="40494"/>
    <cellStyle name="强调文字颜色 3 2 3 2 6" xfId="40495"/>
    <cellStyle name="强调文字颜色 3 2 3 3" xfId="40496"/>
    <cellStyle name="强调文字颜色 3 2 3 3 2" xfId="40497"/>
    <cellStyle name="强调文字颜色 3 2 3 3 2 2" xfId="40498"/>
    <cellStyle name="强调文字颜色 3 2 3 3 2 2 2" xfId="40499"/>
    <cellStyle name="强调文字颜色 3 2 3 3 2 3" xfId="40500"/>
    <cellStyle name="强调文字颜色 3 2 3 3 3" xfId="40501"/>
    <cellStyle name="强调文字颜色 3 2 3 3 3 2" xfId="40502"/>
    <cellStyle name="强调文字颜色 3 2 3 3 3 2 2" xfId="40503"/>
    <cellStyle name="强调文字颜色 3 2 3 3 3 3" xfId="40504"/>
    <cellStyle name="强调文字颜色 3 2 3 3 4" xfId="40505"/>
    <cellStyle name="强调文字颜色 3 2 3 3 4 2" xfId="40506"/>
    <cellStyle name="强调文字颜色 3 2 3 3 4 2 2" xfId="40507"/>
    <cellStyle name="强调文字颜色 3 2 3 3 4 3" xfId="40508"/>
    <cellStyle name="强调文字颜色 3 2 3 3 5" xfId="40509"/>
    <cellStyle name="强调文字颜色 3 2 3 3 5 2" xfId="40510"/>
    <cellStyle name="强调文字颜色 3 2 3 3 6" xfId="40511"/>
    <cellStyle name="强调文字颜色 3 2 3 4" xfId="40512"/>
    <cellStyle name="强调文字颜色 3 2 3 4 2" xfId="40513"/>
    <cellStyle name="强调文字颜色 3 2 3 4 2 2" xfId="40514"/>
    <cellStyle name="强调文字颜色 3 2 3 4 3" xfId="40515"/>
    <cellStyle name="强调文字颜色 3 2 3 5" xfId="40516"/>
    <cellStyle name="强调文字颜色 3 2 3 5 2" xfId="40517"/>
    <cellStyle name="强调文字颜色 3 2 3 5 2 2" xfId="40518"/>
    <cellStyle name="强调文字颜色 3 2 3 5 3" xfId="40519"/>
    <cellStyle name="强调文字颜色 3 2 3 6" xfId="40520"/>
    <cellStyle name="强调文字颜色 3 2 3 6 2" xfId="40521"/>
    <cellStyle name="强调文字颜色 3 2 3 6 2 2" xfId="40522"/>
    <cellStyle name="强调文字颜色 3 2 3 6 3" xfId="40523"/>
    <cellStyle name="强调文字颜色 3 2 3 7" xfId="40524"/>
    <cellStyle name="强调文字颜色 3 2 3 7 2" xfId="40525"/>
    <cellStyle name="强调文字颜色 3 2 3 7 2 2" xfId="40526"/>
    <cellStyle name="强调文字颜色 3 2 3 7 3" xfId="40527"/>
    <cellStyle name="强调文字颜色 3 2 3 8" xfId="40528"/>
    <cellStyle name="强调文字颜色 3 2 3 8 2" xfId="40529"/>
    <cellStyle name="强调文字颜色 3 2 3 8 2 2" xfId="40530"/>
    <cellStyle name="强调文字颜色 3 2 3 8 3" xfId="40531"/>
    <cellStyle name="强调文字颜色 3 2 3 9" xfId="40532"/>
    <cellStyle name="强调文字颜色 3 2 3 9 2" xfId="40533"/>
    <cellStyle name="强调文字颜色 3 2 3 9 2 2" xfId="40534"/>
    <cellStyle name="强调文字颜色 3 2 3 9 3" xfId="40535"/>
    <cellStyle name="强调文字颜色 3 2 4" xfId="40536"/>
    <cellStyle name="强调文字颜色 3 2 4 2" xfId="40537"/>
    <cellStyle name="强调文字颜色 3 2 4 2 2" xfId="40538"/>
    <cellStyle name="强调文字颜色 3 2 4 2 2 2" xfId="40539"/>
    <cellStyle name="强调文字颜色 3 2 4 2 3" xfId="40540"/>
    <cellStyle name="强调文字颜色 3 2 4 3" xfId="40541"/>
    <cellStyle name="强调文字颜色 3 2 4 3 2" xfId="40542"/>
    <cellStyle name="强调文字颜色 3 2 4 3 2 2" xfId="40543"/>
    <cellStyle name="强调文字颜色 3 2 4 3 3" xfId="40544"/>
    <cellStyle name="强调文字颜色 3 2 4 4" xfId="40545"/>
    <cellStyle name="强调文字颜色 3 2 4 4 2" xfId="40546"/>
    <cellStyle name="强调文字颜色 3 2 4 4 2 2" xfId="40547"/>
    <cellStyle name="强调文字颜色 3 2 4 4 3" xfId="40548"/>
    <cellStyle name="强调文字颜色 3 2 4 5" xfId="40549"/>
    <cellStyle name="强调文字颜色 3 2 4 5 2" xfId="40550"/>
    <cellStyle name="强调文字颜色 3 2 4 6" xfId="40551"/>
    <cellStyle name="强调文字颜色 3 2 5" xfId="40552"/>
    <cellStyle name="强调文字颜色 3 2 5 2" xfId="40553"/>
    <cellStyle name="强调文字颜色 3 2 5 2 2" xfId="40554"/>
    <cellStyle name="强调文字颜色 3 2 5 2 2 2" xfId="40555"/>
    <cellStyle name="强调文字颜色 3 2 5 2 3" xfId="40556"/>
    <cellStyle name="强调文字颜色 3 2 5 3" xfId="40557"/>
    <cellStyle name="强调文字颜色 3 2 5 3 2" xfId="40558"/>
    <cellStyle name="强调文字颜色 3 2 5 3 2 2" xfId="40559"/>
    <cellStyle name="强调文字颜色 3 2 5 3 3" xfId="40560"/>
    <cellStyle name="强调文字颜色 3 2 5 4" xfId="40561"/>
    <cellStyle name="强调文字颜色 3 2 5 4 2" xfId="40562"/>
    <cellStyle name="强调文字颜色 3 2 5 4 2 2" xfId="40563"/>
    <cellStyle name="强调文字颜色 3 2 5 4 3" xfId="40564"/>
    <cellStyle name="强调文字颜色 3 2 5 5" xfId="40565"/>
    <cellStyle name="强调文字颜色 3 2 5 5 2" xfId="40566"/>
    <cellStyle name="强调文字颜色 3 2 5 6" xfId="40567"/>
    <cellStyle name="强调文字颜色 3 2 6" xfId="40568"/>
    <cellStyle name="强调文字颜色 3 2 6 2" xfId="40569"/>
    <cellStyle name="强调文字颜色 3 2 6 2 2" xfId="40570"/>
    <cellStyle name="强调文字颜色 3 2 6 2 2 2" xfId="40571"/>
    <cellStyle name="强调文字颜色 3 2 6 2 3" xfId="40572"/>
    <cellStyle name="强调文字颜色 3 2 6 3" xfId="40573"/>
    <cellStyle name="强调文字颜色 3 2 6 3 2" xfId="40574"/>
    <cellStyle name="强调文字颜色 3 2 6 3 2 2" xfId="40575"/>
    <cellStyle name="强调文字颜色 3 2 6 3 3" xfId="40576"/>
    <cellStyle name="强调文字颜色 3 2 6 4" xfId="40577"/>
    <cellStyle name="强调文字颜色 3 2 6 4 2" xfId="40578"/>
    <cellStyle name="强调文字颜色 3 2 6 4 2 2" xfId="40579"/>
    <cellStyle name="强调文字颜色 3 2 6 4 3" xfId="40580"/>
    <cellStyle name="强调文字颜色 3 2 6 5" xfId="40581"/>
    <cellStyle name="强调文字颜色 3 2 6 5 2" xfId="40582"/>
    <cellStyle name="强调文字颜色 3 2 6 6" xfId="40583"/>
    <cellStyle name="强调文字颜色 3 2 7" xfId="40584"/>
    <cellStyle name="强调文字颜色 3 2 7 2" xfId="40585"/>
    <cellStyle name="强调文字颜色 3 2 7 2 2" xfId="40586"/>
    <cellStyle name="强调文字颜色 3 2 8" xfId="40587"/>
    <cellStyle name="强调文字颜色 3 2 8 2" xfId="40588"/>
    <cellStyle name="强调文字颜色 3 2 8 2 2" xfId="40589"/>
    <cellStyle name="强调文字颜色 3 2 9" xfId="40590"/>
    <cellStyle name="强调文字颜色 3 2 9 2" xfId="40591"/>
    <cellStyle name="强调文字颜色 3 2 9 2 2" xfId="40592"/>
    <cellStyle name="强调文字颜色 3 3 2" xfId="40593"/>
    <cellStyle name="强调文字颜色 4 2 10" xfId="40594"/>
    <cellStyle name="强调文字颜色 4 2 10 2" xfId="40595"/>
    <cellStyle name="强调文字颜色 4 2 10 2 2" xfId="40596"/>
    <cellStyle name="强调文字颜色 4 2 10 3" xfId="40597"/>
    <cellStyle name="强调文字颜色 4 2 11" xfId="40598"/>
    <cellStyle name="强调文字颜色 4 2 11 2" xfId="40599"/>
    <cellStyle name="强调文字颜色 4 2 11 2 2" xfId="40600"/>
    <cellStyle name="强调文字颜色 4 2 12" xfId="40601"/>
    <cellStyle name="强调文字颜色 4 2 12 2" xfId="40602"/>
    <cellStyle name="强调文字颜色 4 2 13" xfId="40603"/>
    <cellStyle name="强调文字颜色 4 2 2 10" xfId="40604"/>
    <cellStyle name="强调文字颜色 4 2 2 10 2" xfId="40605"/>
    <cellStyle name="强调文字颜色 4 2 2 10 2 2" xfId="40606"/>
    <cellStyle name="强调文字颜色 4 2 2 10 3" xfId="40607"/>
    <cellStyle name="强调文字颜色 4 2 2 11" xfId="40608"/>
    <cellStyle name="强调文字颜色 4 2 2 11 2" xfId="40609"/>
    <cellStyle name="强调文字颜色 4 2 2 12" xfId="40610"/>
    <cellStyle name="强调文字颜色 4 2 2 2" xfId="40611"/>
    <cellStyle name="强调文字颜色 4 2 2 2 10" xfId="40612"/>
    <cellStyle name="强调文字颜色 4 2 2 2 10 2" xfId="40613"/>
    <cellStyle name="强调文字颜色 4 2 2 2 11" xfId="40614"/>
    <cellStyle name="强调文字颜色 4 2 2 2 2" xfId="40615"/>
    <cellStyle name="强调文字颜色 4 2 2 2 2 2" xfId="40616"/>
    <cellStyle name="强调文字颜色 4 2 2 2 2 2 2" xfId="40617"/>
    <cellStyle name="强调文字颜色 4 2 2 2 2 2 2 2" xfId="40618"/>
    <cellStyle name="强调文字颜色 4 2 2 2 2 2 3" xfId="40619"/>
    <cellStyle name="强调文字颜色 4 2 2 2 2 3" xfId="40620"/>
    <cellStyle name="强调文字颜色 4 2 2 2 2 3 2" xfId="40621"/>
    <cellStyle name="强调文字颜色 4 2 2 2 2 3 2 2" xfId="40622"/>
    <cellStyle name="强调文字颜色 4 2 2 2 2 3 3" xfId="40623"/>
    <cellStyle name="强调文字颜色 4 2 2 2 2 4" xfId="40624"/>
    <cellStyle name="强调文字颜色 4 2 2 2 2 4 2" xfId="40625"/>
    <cellStyle name="强调文字颜色 4 2 2 2 2 4 2 2" xfId="40626"/>
    <cellStyle name="强调文字颜色 4 2 2 2 2 4 3" xfId="40627"/>
    <cellStyle name="强调文字颜色 4 2 2 2 2 5" xfId="40628"/>
    <cellStyle name="强调文字颜色 4 2 2 2 2 5 2" xfId="40629"/>
    <cellStyle name="强调文字颜色 4 2 2 2 2 6" xfId="40630"/>
    <cellStyle name="强调文字颜色 4 2 2 2 3" xfId="40631"/>
    <cellStyle name="强调文字颜色 4 2 2 2 3 2" xfId="40632"/>
    <cellStyle name="强调文字颜色 4 2 2 2 3 3" xfId="40633"/>
    <cellStyle name="强调文字颜色 4 2 2 2 3 4" xfId="40634"/>
    <cellStyle name="强调文字颜色 4 2 2 2 3 4 2" xfId="40635"/>
    <cellStyle name="强调文字颜色 4 2 2 2 3 4 2 2" xfId="40636"/>
    <cellStyle name="强调文字颜色 4 2 2 2 3 4 3" xfId="40637"/>
    <cellStyle name="强调文字颜色 4 2 2 2 3 5" xfId="40638"/>
    <cellStyle name="强调文字颜色 4 2 2 2 3 5 2" xfId="40639"/>
    <cellStyle name="强调文字颜色 4 2 2 2 3 6" xfId="40640"/>
    <cellStyle name="强调文字颜色 4 2 2 2 4" xfId="40641"/>
    <cellStyle name="强调文字颜色 4 2 2 2 4 2" xfId="40642"/>
    <cellStyle name="强调文字颜色 4 2 2 2 4 2 2" xfId="40643"/>
    <cellStyle name="强调文字颜色 4 2 2 2 4 3" xfId="40644"/>
    <cellStyle name="强调文字颜色 4 2 2 3" xfId="40645"/>
    <cellStyle name="强调文字颜色 4 2 2 3 2" xfId="40646"/>
    <cellStyle name="强调文字颜色 4 2 2 3 2 2" xfId="40647"/>
    <cellStyle name="强调文字颜色 4 2 2 3 2 2 2" xfId="40648"/>
    <cellStyle name="强调文字颜色 4 2 2 3 2 3" xfId="40649"/>
    <cellStyle name="强调文字颜色 4 2 2 3 3" xfId="40650"/>
    <cellStyle name="强调文字颜色 4 2 2 3 3 2" xfId="40651"/>
    <cellStyle name="强调文字颜色 4 2 2 3 3 3" xfId="40652"/>
    <cellStyle name="强调文字颜色 4 2 2 3 4" xfId="40653"/>
    <cellStyle name="强调文字颜色 4 2 2 3 4 2" xfId="40654"/>
    <cellStyle name="强调文字颜色 4 2 2 3 4 2 2" xfId="40655"/>
    <cellStyle name="强调文字颜色 4 2 2 3 4 3" xfId="40656"/>
    <cellStyle name="强调文字颜色 4 2 2 4" xfId="40657"/>
    <cellStyle name="强调文字颜色 4 2 2 4 2" xfId="40658"/>
    <cellStyle name="强调文字颜色 4 2 2 4 2 2" xfId="40659"/>
    <cellStyle name="强调文字颜色 4 2 2 4 2 2 2" xfId="40660"/>
    <cellStyle name="强调文字颜色 4 2 2 4 2 3" xfId="40661"/>
    <cellStyle name="强调文字颜色 4 2 2 4 3" xfId="40662"/>
    <cellStyle name="强调文字颜色 4 2 2 4 3 2" xfId="40663"/>
    <cellStyle name="强调文字颜色 4 2 2 4 3 2 2" xfId="40664"/>
    <cellStyle name="强调文字颜色 4 2 2 4 3 3" xfId="40665"/>
    <cellStyle name="强调文字颜色 4 2 2 4 4 2" xfId="40666"/>
    <cellStyle name="强调文字颜色 4 2 2 4 4 2 2" xfId="40667"/>
    <cellStyle name="强调文字颜色 4 2 2 4 4 3" xfId="40668"/>
    <cellStyle name="强调文字颜色 4 2 2 5" xfId="40669"/>
    <cellStyle name="强调文字颜色 4 2 2 5 2" xfId="40670"/>
    <cellStyle name="强调文字颜色 4 2 2 5 2 2" xfId="40671"/>
    <cellStyle name="强调文字颜色 4 2 2 5 2 2 2" xfId="40672"/>
    <cellStyle name="强调文字颜色 4 2 2 5 2 3" xfId="40673"/>
    <cellStyle name="强调文字颜色 4 2 2 5 3" xfId="40674"/>
    <cellStyle name="强调文字颜色 4 2 2 5 3 2" xfId="40675"/>
    <cellStyle name="强调文字颜色 4 2 2 5 3 2 2" xfId="40676"/>
    <cellStyle name="强调文字颜色 4 2 2 5 3 3" xfId="40677"/>
    <cellStyle name="强调文字颜色 4 2 2 5 4" xfId="40678"/>
    <cellStyle name="强调文字颜色 4 2 2 5 4 2" xfId="40679"/>
    <cellStyle name="强调文字颜色 4 2 2 5 4 2 2" xfId="40680"/>
    <cellStyle name="强调文字颜色 4 2 2 5 4 3" xfId="40681"/>
    <cellStyle name="强调文字颜色 4 2 2 6" xfId="40682"/>
    <cellStyle name="强调文字颜色 4 2 2 6 2" xfId="40683"/>
    <cellStyle name="强调文字颜色 4 2 2 6 2 2" xfId="40684"/>
    <cellStyle name="强调文字颜色 4 2 2 6 3" xfId="40685"/>
    <cellStyle name="强调文字颜色 4 2 2 7" xfId="40686"/>
    <cellStyle name="强调文字颜色 4 2 2 7 2" xfId="40687"/>
    <cellStyle name="强调文字颜色 4 2 2 7 2 2" xfId="40688"/>
    <cellStyle name="强调文字颜色 4 2 2 7 3" xfId="40689"/>
    <cellStyle name="强调文字颜色 4 2 2 8" xfId="40690"/>
    <cellStyle name="强调文字颜色 4 2 2 8 2" xfId="40691"/>
    <cellStyle name="强调文字颜色 4 2 2 8 2 2" xfId="40692"/>
    <cellStyle name="强调文字颜色 4 2 2 8 3" xfId="40693"/>
    <cellStyle name="强调文字颜色 4 2 2 9 2 2" xfId="40694"/>
    <cellStyle name="强调文字颜色 4 2 2 9 3" xfId="40695"/>
    <cellStyle name="强调文字颜色 4 2 3" xfId="40696"/>
    <cellStyle name="强调文字颜色 4 2 3 10" xfId="40697"/>
    <cellStyle name="强调文字颜色 4 2 3 10 2" xfId="40698"/>
    <cellStyle name="强调文字颜色 4 2 3 11" xfId="40699"/>
    <cellStyle name="输入 2 2 2 6" xfId="40700"/>
    <cellStyle name="强调文字颜色 4 2 3 2" xfId="40701"/>
    <cellStyle name="强调文字颜色 4 2 3 2 2" xfId="40702"/>
    <cellStyle name="强调文字颜色 4 2 3 2 2 2" xfId="40703"/>
    <cellStyle name="强调文字颜色 4 2 3 2 2 3" xfId="40704"/>
    <cellStyle name="强调文字颜色 4 2 3 2 3" xfId="40705"/>
    <cellStyle name="强调文字颜色 4 2 3 2 3 2" xfId="40706"/>
    <cellStyle name="强调文字颜色 4 2 3 2 3 2 2" xfId="40707"/>
    <cellStyle name="强调文字颜色 4 2 3 2 3 3" xfId="40708"/>
    <cellStyle name="强调文字颜色 4 2 3 2 4" xfId="40709"/>
    <cellStyle name="强调文字颜色 4 2 3 2 4 2" xfId="40710"/>
    <cellStyle name="强调文字颜色 4 2 3 2 4 3" xfId="40711"/>
    <cellStyle name="强调文字颜色 4 2 3 3" xfId="40712"/>
    <cellStyle name="强调文字颜色 4 2 3 3 2" xfId="40713"/>
    <cellStyle name="强调文字颜色 4 2 3 3 2 2" xfId="40714"/>
    <cellStyle name="强调文字颜色 4 2 3 3 2 2 2" xfId="40715"/>
    <cellStyle name="强调文字颜色 4 2 3 3 2 3" xfId="40716"/>
    <cellStyle name="强调文字颜色 4 2 3 3 3" xfId="40717"/>
    <cellStyle name="强调文字颜色 4 2 3 3 3 2" xfId="40718"/>
    <cellStyle name="强调文字颜色 4 2 3 3 3 2 2" xfId="40719"/>
    <cellStyle name="强调文字颜色 4 2 3 3 3 3" xfId="40720"/>
    <cellStyle name="强调文字颜色 4 2 3 3 4" xfId="40721"/>
    <cellStyle name="强调文字颜色 4 2 3 3 4 2" xfId="40722"/>
    <cellStyle name="强调文字颜色 4 2 3 3 4 2 2" xfId="40723"/>
    <cellStyle name="强调文字颜色 4 2 3 3 4 3" xfId="40724"/>
    <cellStyle name="强调文字颜色 4 2 3 4" xfId="40725"/>
    <cellStyle name="强调文字颜色 4 2 3 4 2" xfId="40726"/>
    <cellStyle name="强调文字颜色 4 2 3 4 2 2" xfId="40727"/>
    <cellStyle name="强调文字颜色 4 2 3 4 3" xfId="40728"/>
    <cellStyle name="强调文字颜色 4 2 3 5" xfId="40729"/>
    <cellStyle name="强调文字颜色 4 2 3 5 2" xfId="40730"/>
    <cellStyle name="强调文字颜色 4 2 3 5 2 2" xfId="40731"/>
    <cellStyle name="强调文字颜色 4 2 3 5 3" xfId="40732"/>
    <cellStyle name="强调文字颜色 4 2 3 6" xfId="40733"/>
    <cellStyle name="强调文字颜色 4 2 3 6 2" xfId="40734"/>
    <cellStyle name="强调文字颜色 4 2 3 6 2 2" xfId="40735"/>
    <cellStyle name="强调文字颜色 4 2 3 6 3" xfId="40736"/>
    <cellStyle name="强调文字颜色 4 2 3 7" xfId="40737"/>
    <cellStyle name="强调文字颜色 4 2 3 7 2" xfId="40738"/>
    <cellStyle name="强调文字颜色 4 2 3 7 2 2" xfId="40739"/>
    <cellStyle name="强调文字颜色 4 2 3 7 3" xfId="40740"/>
    <cellStyle name="强调文字颜色 4 2 3 8" xfId="40741"/>
    <cellStyle name="强调文字颜色 4 2 3 8 2" xfId="40742"/>
    <cellStyle name="强调文字颜色 4 2 3 8 2 2" xfId="40743"/>
    <cellStyle name="强调文字颜色 4 2 3 8 3" xfId="40744"/>
    <cellStyle name="强调文字颜色 4 2 3 9 2" xfId="40745"/>
    <cellStyle name="强调文字颜色 4 2 3 9 2 2" xfId="40746"/>
    <cellStyle name="强调文字颜色 4 2 3 9 3" xfId="40747"/>
    <cellStyle name="强调文字颜色 4 2 4" xfId="40748"/>
    <cellStyle name="输入 2 2 3 6" xfId="40749"/>
    <cellStyle name="强调文字颜色 4 2 4 2" xfId="40750"/>
    <cellStyle name="强调文字颜色 4 2 4 2 2" xfId="40751"/>
    <cellStyle name="强调文字颜色 4 2 4 2 2 2" xfId="40752"/>
    <cellStyle name="强调文字颜色 4 2 4 2 3" xfId="40753"/>
    <cellStyle name="强调文字颜色 4 2 4 3" xfId="40754"/>
    <cellStyle name="强调文字颜色 4 2 4 3 2" xfId="40755"/>
    <cellStyle name="强调文字颜色 4 2 4 3 2 2" xfId="40756"/>
    <cellStyle name="强调文字颜色 4 2 4 3 3" xfId="40757"/>
    <cellStyle name="强调文字颜色 4 2 4 4" xfId="40758"/>
    <cellStyle name="强调文字颜色 4 2 4 4 2" xfId="40759"/>
    <cellStyle name="强调文字颜色 4 2 4 4 2 2" xfId="40760"/>
    <cellStyle name="强调文字颜色 4 2 4 4 3" xfId="40761"/>
    <cellStyle name="强调文字颜色 4 2 4 5" xfId="40762"/>
    <cellStyle name="强调文字颜色 4 2 4 5 2" xfId="40763"/>
    <cellStyle name="强调文字颜色 4 2 4 6" xfId="40764"/>
    <cellStyle name="强调文字颜色 4 2 5" xfId="40765"/>
    <cellStyle name="输入 2 2 4 6" xfId="40766"/>
    <cellStyle name="强调文字颜色 4 2 5 2" xfId="40767"/>
    <cellStyle name="强调文字颜色 4 2 5 2 2" xfId="40768"/>
    <cellStyle name="强调文字颜色 4 2 5 2 3" xfId="40769"/>
    <cellStyle name="强调文字颜色 4 2 5 3" xfId="40770"/>
    <cellStyle name="强调文字颜色 4 2 5 3 2" xfId="40771"/>
    <cellStyle name="强调文字颜色 4 2 5 3 3" xfId="40772"/>
    <cellStyle name="强调文字颜色 4 2 5 4" xfId="40773"/>
    <cellStyle name="强调文字颜色 4 2 5 4 2" xfId="40774"/>
    <cellStyle name="强调文字颜色 4 2 5 4 2 2" xfId="40775"/>
    <cellStyle name="强调文字颜色 4 2 5 4 3" xfId="40776"/>
    <cellStyle name="强调文字颜色 4 2 5 5" xfId="40777"/>
    <cellStyle name="强调文字颜色 4 2 5 5 2" xfId="40778"/>
    <cellStyle name="强调文字颜色 4 2 5 6" xfId="40779"/>
    <cellStyle name="强调文字颜色 4 2 6" xfId="40780"/>
    <cellStyle name="强调文字颜色 4 2 6 2" xfId="40781"/>
    <cellStyle name="强调文字颜色 4 2 6 2 2" xfId="40782"/>
    <cellStyle name="强调文字颜色 4 2 6 2 2 2" xfId="40783"/>
    <cellStyle name="强调文字颜色 4 2 6 2 3" xfId="40784"/>
    <cellStyle name="强调文字颜色 4 2 6 3" xfId="40785"/>
    <cellStyle name="强调文字颜色 4 2 6 3 2" xfId="40786"/>
    <cellStyle name="强调文字颜色 4 2 6 3 2 2" xfId="40787"/>
    <cellStyle name="强调文字颜色 4 2 6 3 3" xfId="40788"/>
    <cellStyle name="强调文字颜色 4 2 6 4" xfId="40789"/>
    <cellStyle name="强调文字颜色 4 2 6 4 2" xfId="40790"/>
    <cellStyle name="强调文字颜色 4 2 6 4 2 2" xfId="40791"/>
    <cellStyle name="强调文字颜色 4 2 6 4 3" xfId="40792"/>
    <cellStyle name="强调文字颜色 4 2 6 5" xfId="40793"/>
    <cellStyle name="强调文字颜色 4 2 6 5 2" xfId="40794"/>
    <cellStyle name="强调文字颜色 4 2 6 6" xfId="40795"/>
    <cellStyle name="强调文字颜色 4 2 7" xfId="40796"/>
    <cellStyle name="强调文字颜色 4 2 7 2" xfId="40797"/>
    <cellStyle name="强调文字颜色 4 2 7 2 2" xfId="40798"/>
    <cellStyle name="强调文字颜色 4 2 8" xfId="40799"/>
    <cellStyle name="强调文字颜色 4 2 8 2" xfId="40800"/>
    <cellStyle name="强调文字颜色 4 2 8 2 2" xfId="40801"/>
    <cellStyle name="强调文字颜色 4 2 8 3" xfId="40802"/>
    <cellStyle name="强调文字颜色 4 2 9" xfId="40803"/>
    <cellStyle name="强调文字颜色 4 2 9 2" xfId="40804"/>
    <cellStyle name="强调文字颜色 4 2 9 2 2" xfId="40805"/>
    <cellStyle name="强调文字颜色 4 2 9 3" xfId="40806"/>
    <cellStyle name="强调文字颜色 4 3 2" xfId="40807"/>
    <cellStyle name="强调文字颜色 5 2" xfId="40808"/>
    <cellStyle name="强调文字颜色 5 2 10" xfId="40809"/>
    <cellStyle name="强调文字颜色 5 2 10 2" xfId="40810"/>
    <cellStyle name="强调文字颜色 5 2 10 2 2" xfId="40811"/>
    <cellStyle name="强调文字颜色 5 2 10 3" xfId="40812"/>
    <cellStyle name="强调文字颜色 5 2 11" xfId="40813"/>
    <cellStyle name="强调文字颜色 5 2 11 2" xfId="40814"/>
    <cellStyle name="强调文字颜色 5 2 11 2 2" xfId="40815"/>
    <cellStyle name="强调文字颜色 5 2 11 3" xfId="40816"/>
    <cellStyle name="强调文字颜色 5 2 12" xfId="40817"/>
    <cellStyle name="强调文字颜色 5 2 12 2" xfId="40818"/>
    <cellStyle name="强调文字颜色 5 2 13" xfId="40819"/>
    <cellStyle name="强调文字颜色 5 2 2" xfId="40820"/>
    <cellStyle name="强调文字颜色 5 2 2 10" xfId="40821"/>
    <cellStyle name="强调文字颜色 5 2 2 10 2" xfId="40822"/>
    <cellStyle name="强调文字颜色 5 2 2 10 3" xfId="40823"/>
    <cellStyle name="强调文字颜色 5 2 2 11" xfId="40824"/>
    <cellStyle name="强调文字颜色 5 2 2 11 2" xfId="40825"/>
    <cellStyle name="强调文字颜色 5 2 2 12" xfId="40826"/>
    <cellStyle name="强调文字颜色 5 2 2 2" xfId="40827"/>
    <cellStyle name="强调文字颜色 5 2 2 2 10 2" xfId="40828"/>
    <cellStyle name="强调文字颜色 5 2 2 2 11" xfId="40829"/>
    <cellStyle name="强调文字颜色 5 2 2 2 2" xfId="40830"/>
    <cellStyle name="强调文字颜色 5 2 2 2 2 2" xfId="40831"/>
    <cellStyle name="强调文字颜色 5 2 2 2 2 2 2" xfId="40832"/>
    <cellStyle name="强调文字颜色 5 2 2 2 2 2 2 2" xfId="40833"/>
    <cellStyle name="强调文字颜色 5 2 2 2 2 2 3" xfId="40834"/>
    <cellStyle name="强调文字颜色 5 2 2 2 2 3 2 2" xfId="40835"/>
    <cellStyle name="强调文字颜色 5 2 2 2 2 4 2 2" xfId="40836"/>
    <cellStyle name="强调文字颜色 5 2 2 2 3" xfId="40837"/>
    <cellStyle name="强调文字颜色 5 2 2 2 3 2" xfId="40838"/>
    <cellStyle name="强调文字颜色 5 2 2 2 3 2 2" xfId="40839"/>
    <cellStyle name="强调文字颜色 5 2 2 2 3 2 2 2" xfId="40840"/>
    <cellStyle name="强调文字颜色 5 2 2 2 3 2 3" xfId="40841"/>
    <cellStyle name="强调文字颜色 5 2 2 2 3 3 2" xfId="40842"/>
    <cellStyle name="强调文字颜色 5 2 2 2 3 3 2 2" xfId="40843"/>
    <cellStyle name="强调文字颜色 5 2 2 2 3 3 3" xfId="40844"/>
    <cellStyle name="强调文字颜色 5 2 2 2 3 4" xfId="40845"/>
    <cellStyle name="强调文字颜色 5 2 2 2 3 4 2" xfId="40846"/>
    <cellStyle name="强调文字颜色 5 2 2 2 3 4 2 2" xfId="40847"/>
    <cellStyle name="强调文字颜色 5 2 2 2 3 4 3" xfId="40848"/>
    <cellStyle name="强调文字颜色 5 2 2 2 3 5" xfId="40849"/>
    <cellStyle name="强调文字颜色 5 2 2 2 3 5 2" xfId="40850"/>
    <cellStyle name="强调文字颜色 5 2 2 2 3 6" xfId="40851"/>
    <cellStyle name="强调文字颜色 5 2 2 2 4" xfId="40852"/>
    <cellStyle name="强调文字颜色 5 2 2 2 4 2" xfId="40853"/>
    <cellStyle name="强调文字颜色 5 2 2 2 4 2 2" xfId="40854"/>
    <cellStyle name="强调文字颜色 5 2 2 2 5" xfId="40855"/>
    <cellStyle name="强调文字颜色 5 2 2 2 5 2" xfId="40856"/>
    <cellStyle name="强调文字颜色 5 2 2 2 5 2 2" xfId="40857"/>
    <cellStyle name="强调文字颜色 5 2 2 2 6" xfId="40858"/>
    <cellStyle name="强调文字颜色 5 2 2 2 6 2" xfId="40859"/>
    <cellStyle name="强调文字颜色 5 2 2 2 6 2 2" xfId="40860"/>
    <cellStyle name="强调文字颜色 5 2 2 2 7" xfId="40861"/>
    <cellStyle name="强调文字颜色 5 2 2 2 7 2" xfId="40862"/>
    <cellStyle name="强调文字颜色 5 2 2 2 7 2 2" xfId="40863"/>
    <cellStyle name="强调文字颜色 5 2 2 2 7 3" xfId="40864"/>
    <cellStyle name="强调文字颜色 5 2 2 2 8" xfId="40865"/>
    <cellStyle name="强调文字颜色 5 2 2 2 8 2" xfId="40866"/>
    <cellStyle name="强调文字颜色 5 2 2 2 8 2 2" xfId="40867"/>
    <cellStyle name="强调文字颜色 5 2 2 2 8 3" xfId="40868"/>
    <cellStyle name="强调文字颜色 5 2 2 2 9" xfId="40869"/>
    <cellStyle name="强调文字颜色 5 2 2 2 9 2" xfId="40870"/>
    <cellStyle name="强调文字颜色 5 2 2 2 9 2 2" xfId="40871"/>
    <cellStyle name="强调文字颜色 5 2 2 2 9 3" xfId="40872"/>
    <cellStyle name="强调文字颜色 5 2 2 3" xfId="40873"/>
    <cellStyle name="强调文字颜色 5 2 2 3 2" xfId="40874"/>
    <cellStyle name="强调文字颜色 5 2 2 3 2 2" xfId="40875"/>
    <cellStyle name="强调文字颜色 5 2 2 3 2 2 2" xfId="40876"/>
    <cellStyle name="强调文字颜色 5 2 2 3 3" xfId="40877"/>
    <cellStyle name="强调文字颜色 5 2 2 3 3 2" xfId="40878"/>
    <cellStyle name="强调文字颜色 5 2 2 3 3 2 2" xfId="40879"/>
    <cellStyle name="强调文字颜色 5 2 2 3 4" xfId="40880"/>
    <cellStyle name="强调文字颜色 5 2 2 3 4 2" xfId="40881"/>
    <cellStyle name="强调文字颜色 5 2 2 3 4 2 2" xfId="40882"/>
    <cellStyle name="强调文字颜色 5 2 2 3 5" xfId="40883"/>
    <cellStyle name="强调文字颜色 5 2 2 3 5 2" xfId="40884"/>
    <cellStyle name="强调文字颜色 5 2 2 3 6" xfId="40885"/>
    <cellStyle name="强调文字颜色 5 2 2 4" xfId="40886"/>
    <cellStyle name="强调文字颜色 5 2 2 4 2" xfId="40887"/>
    <cellStyle name="强调文字颜色 5 2 2 4 2 2" xfId="40888"/>
    <cellStyle name="强调文字颜色 5 2 2 4 2 2 2" xfId="40889"/>
    <cellStyle name="强调文字颜色 5 2 2 4 2 3" xfId="40890"/>
    <cellStyle name="强调文字颜色 5 2 2 4 3" xfId="40891"/>
    <cellStyle name="强调文字颜色 5 2 2 4 3 2" xfId="40892"/>
    <cellStyle name="强调文字颜色 5 2 2 4 3 2 2" xfId="40893"/>
    <cellStyle name="强调文字颜色 5 2 2 4 3 3" xfId="40894"/>
    <cellStyle name="强调文字颜色 5 2 2 4 4" xfId="40895"/>
    <cellStyle name="强调文字颜色 5 2 2 4 4 2" xfId="40896"/>
    <cellStyle name="强调文字颜色 5 2 2 4 4 2 2" xfId="40897"/>
    <cellStyle name="强调文字颜色 5 2 2 4 4 3" xfId="40898"/>
    <cellStyle name="强调文字颜色 5 2 2 4 5" xfId="40899"/>
    <cellStyle name="强调文字颜色 5 2 2 4 5 2" xfId="40900"/>
    <cellStyle name="强调文字颜色 5 2 2 4 6" xfId="40901"/>
    <cellStyle name="强调文字颜色 5 2 2 5" xfId="40902"/>
    <cellStyle name="强调文字颜色 5 2 2 5 2" xfId="40903"/>
    <cellStyle name="强调文字颜色 5 2 2 5 2 2" xfId="40904"/>
    <cellStyle name="强调文字颜色 5 2 2 5 2 2 2" xfId="40905"/>
    <cellStyle name="强调文字颜色 5 2 2 5 2 3" xfId="40906"/>
    <cellStyle name="强调文字颜色 5 2 2 5 3" xfId="40907"/>
    <cellStyle name="强调文字颜色 5 2 2 5 3 2" xfId="40908"/>
    <cellStyle name="强调文字颜色 5 2 2 5 3 2 2" xfId="40909"/>
    <cellStyle name="强调文字颜色 5 2 2 5 3 3" xfId="40910"/>
    <cellStyle name="强调文字颜色 5 2 2 5 4" xfId="40911"/>
    <cellStyle name="强调文字颜色 5 2 2 5 4 2" xfId="40912"/>
    <cellStyle name="强调文字颜色 5 2 2 5 4 2 2" xfId="40913"/>
    <cellStyle name="强调文字颜色 5 2 2 5 4 3" xfId="40914"/>
    <cellStyle name="强调文字颜色 5 2 2 5 5" xfId="40915"/>
    <cellStyle name="强调文字颜色 5 2 2 5 5 2" xfId="40916"/>
    <cellStyle name="强调文字颜色 5 2 2 5 6" xfId="40917"/>
    <cellStyle name="强调文字颜色 5 2 2 6" xfId="40918"/>
    <cellStyle name="强调文字颜色 5 2 2 6 2" xfId="40919"/>
    <cellStyle name="强调文字颜色 5 2 2 6 2 2" xfId="40920"/>
    <cellStyle name="强调文字颜色 5 2 2 6 3" xfId="40921"/>
    <cellStyle name="强调文字颜色 5 2 2 7" xfId="40922"/>
    <cellStyle name="强调文字颜色 5 2 2 7 2" xfId="40923"/>
    <cellStyle name="强调文字颜色 5 2 2 7 2 2" xfId="40924"/>
    <cellStyle name="强调文字颜色 5 2 2 7 3" xfId="40925"/>
    <cellStyle name="强调文字颜色 5 2 2 8" xfId="40926"/>
    <cellStyle name="强调文字颜色 5 2 2 8 2" xfId="40927"/>
    <cellStyle name="强调文字颜色 5 2 2 8 2 2" xfId="40928"/>
    <cellStyle name="强调文字颜色 5 2 2 8 3" xfId="40929"/>
    <cellStyle name="强调文字颜色 5 2 2 9" xfId="40930"/>
    <cellStyle name="强调文字颜色 5 2 2 9 2" xfId="40931"/>
    <cellStyle name="强调文字颜色 5 2 2 9 2 2" xfId="40932"/>
    <cellStyle name="强调文字颜色 5 2 2 9 3" xfId="40933"/>
    <cellStyle name="强调文字颜色 5 2 3" xfId="40934"/>
    <cellStyle name="强调文字颜色 5 2 3 10" xfId="40935"/>
    <cellStyle name="强调文字颜色 5 2 3 10 2" xfId="40936"/>
    <cellStyle name="强调文字颜色 5 2 3 11" xfId="40937"/>
    <cellStyle name="强调文字颜色 5 2 3 2" xfId="40938"/>
    <cellStyle name="强调文字颜色 5 2 3 2 2" xfId="40939"/>
    <cellStyle name="强调文字颜色 5 2 3 2 2 2" xfId="40940"/>
    <cellStyle name="强调文字颜色 5 2 3 2 2 2 2" xfId="40941"/>
    <cellStyle name="强调文字颜色 5 2 3 2 2 3" xfId="40942"/>
    <cellStyle name="强调文字颜色 5 2 3 2 3" xfId="40943"/>
    <cellStyle name="强调文字颜色 5 2 3 2 3 2" xfId="40944"/>
    <cellStyle name="强调文字颜色 5 2 3 2 3 2 2" xfId="40945"/>
    <cellStyle name="强调文字颜色 5 2 3 2 3 3" xfId="40946"/>
    <cellStyle name="强调文字颜色 5 2 3 2 4" xfId="40947"/>
    <cellStyle name="强调文字颜色 5 2 3 2 4 2" xfId="40948"/>
    <cellStyle name="强调文字颜色 5 2 3 2 4 2 2" xfId="40949"/>
    <cellStyle name="强调文字颜色 5 2 3 2 4 3" xfId="40950"/>
    <cellStyle name="强调文字颜色 5 2 3 2 5" xfId="40951"/>
    <cellStyle name="强调文字颜色 5 2 3 2 5 2" xfId="40952"/>
    <cellStyle name="强调文字颜色 5 2 3 2 6" xfId="40953"/>
    <cellStyle name="强调文字颜色 5 2 3 3" xfId="40954"/>
    <cellStyle name="强调文字颜色 5 2 3 3 2" xfId="40955"/>
    <cellStyle name="强调文字颜色 5 2 3 3 2 2" xfId="40956"/>
    <cellStyle name="强调文字颜色 5 2 3 3 2 2 2" xfId="40957"/>
    <cellStyle name="强调文字颜色 5 2 3 3 2 3" xfId="40958"/>
    <cellStyle name="强调文字颜色 5 2 3 3 3" xfId="40959"/>
    <cellStyle name="强调文字颜色 5 2 3 3 3 2" xfId="40960"/>
    <cellStyle name="强调文字颜色 5 2 3 3 3 2 2" xfId="40961"/>
    <cellStyle name="强调文字颜色 5 2 3 3 3 3" xfId="40962"/>
    <cellStyle name="强调文字颜色 5 2 3 3 4" xfId="40963"/>
    <cellStyle name="强调文字颜色 5 2 3 3 4 2" xfId="40964"/>
    <cellStyle name="强调文字颜色 5 2 3 3 4 2 2" xfId="40965"/>
    <cellStyle name="强调文字颜色 5 2 3 3 4 3" xfId="40966"/>
    <cellStyle name="强调文字颜色 5 2 3 3 5" xfId="40967"/>
    <cellStyle name="强调文字颜色 5 2 3 3 5 2" xfId="40968"/>
    <cellStyle name="强调文字颜色 5 2 3 3 6" xfId="40969"/>
    <cellStyle name="强调文字颜色 5 2 3 4" xfId="40970"/>
    <cellStyle name="强调文字颜色 5 2 3 4 2" xfId="40971"/>
    <cellStyle name="强调文字颜色 5 2 3 4 2 2" xfId="40972"/>
    <cellStyle name="强调文字颜色 5 2 3 4 3" xfId="40973"/>
    <cellStyle name="强调文字颜色 5 2 3 5" xfId="40974"/>
    <cellStyle name="强调文字颜色 5 2 3 5 2" xfId="40975"/>
    <cellStyle name="强调文字颜色 5 2 3 5 2 2" xfId="40976"/>
    <cellStyle name="强调文字颜色 5 2 3 5 3" xfId="40977"/>
    <cellStyle name="强调文字颜色 5 2 3 6" xfId="40978"/>
    <cellStyle name="强调文字颜色 5 2 3 6 2" xfId="40979"/>
    <cellStyle name="强调文字颜色 5 2 3 6 2 2" xfId="40980"/>
    <cellStyle name="强调文字颜色 5 2 3 6 3" xfId="40981"/>
    <cellStyle name="强调文字颜色 5 2 3 7" xfId="40982"/>
    <cellStyle name="强调文字颜色 5 2 3 7 2" xfId="40983"/>
    <cellStyle name="强调文字颜色 5 2 3 7 2 2" xfId="40984"/>
    <cellStyle name="强调文字颜色 5 2 3 7 3" xfId="40985"/>
    <cellStyle name="强调文字颜色 5 2 3 8" xfId="40986"/>
    <cellStyle name="强调文字颜色 5 2 3 8 2" xfId="40987"/>
    <cellStyle name="强调文字颜色 5 2 3 8 2 2" xfId="40988"/>
    <cellStyle name="强调文字颜色 5 2 3 8 3" xfId="40989"/>
    <cellStyle name="强调文字颜色 5 2 3 9" xfId="40990"/>
    <cellStyle name="强调文字颜色 5 2 3 9 2" xfId="40991"/>
    <cellStyle name="强调文字颜色 5 2 3 9 2 2" xfId="40992"/>
    <cellStyle name="强调文字颜色 5 2 3 9 3" xfId="40993"/>
    <cellStyle name="强调文字颜色 5 2 4" xfId="40994"/>
    <cellStyle name="强调文字颜色 5 2 4 2" xfId="40995"/>
    <cellStyle name="强调文字颜色 5 2 4 2 2" xfId="40996"/>
    <cellStyle name="强调文字颜色 5 2 4 2 2 2" xfId="40997"/>
    <cellStyle name="强调文字颜色 5 2 4 2 3" xfId="40998"/>
    <cellStyle name="强调文字颜色 5 2 4 3" xfId="40999"/>
    <cellStyle name="强调文字颜色 5 2 4 3 2" xfId="41000"/>
    <cellStyle name="强调文字颜色 5 2 4 3 2 2" xfId="41001"/>
    <cellStyle name="强调文字颜色 5 2 4 3 3" xfId="41002"/>
    <cellStyle name="强调文字颜色 5 2 4 4" xfId="41003"/>
    <cellStyle name="强调文字颜色 5 2 4 4 2" xfId="41004"/>
    <cellStyle name="强调文字颜色 5 2 4 4 2 2" xfId="41005"/>
    <cellStyle name="强调文字颜色 5 2 4 4 3" xfId="41006"/>
    <cellStyle name="强调文字颜色 5 2 4 5" xfId="41007"/>
    <cellStyle name="强调文字颜色 5 2 4 5 2" xfId="41008"/>
    <cellStyle name="强调文字颜色 5 2 4 6" xfId="41009"/>
    <cellStyle name="强调文字颜色 5 2 5" xfId="41010"/>
    <cellStyle name="强调文字颜色 5 2 5 2" xfId="41011"/>
    <cellStyle name="强调文字颜色 5 2 5 2 2" xfId="41012"/>
    <cellStyle name="强调文字颜色 5 2 5 2 2 2" xfId="41013"/>
    <cellStyle name="强调文字颜色 5 2 5 2 3" xfId="41014"/>
    <cellStyle name="强调文字颜色 5 2 5 3" xfId="41015"/>
    <cellStyle name="强调文字颜色 5 2 5 3 2" xfId="41016"/>
    <cellStyle name="强调文字颜色 5 2 5 3 2 2" xfId="41017"/>
    <cellStyle name="强调文字颜色 5 2 5 3 3" xfId="41018"/>
    <cellStyle name="强调文字颜色 5 2 5 4" xfId="41019"/>
    <cellStyle name="强调文字颜色 5 2 5 4 2" xfId="41020"/>
    <cellStyle name="强调文字颜色 5 2 5 4 2 2" xfId="41021"/>
    <cellStyle name="强调文字颜色 5 2 5 4 3" xfId="41022"/>
    <cellStyle name="强调文字颜色 5 2 5 5" xfId="41023"/>
    <cellStyle name="强调文字颜色 5 2 5 5 2" xfId="41024"/>
    <cellStyle name="强调文字颜色 5 2 5 6" xfId="41025"/>
    <cellStyle name="注释 2 3 10 2" xfId="41026"/>
    <cellStyle name="强调文字颜色 5 2 6" xfId="41027"/>
    <cellStyle name="注释 2 3 10 2 2" xfId="41028"/>
    <cellStyle name="强调文字颜色 5 2 6 2" xfId="41029"/>
    <cellStyle name="强调文字颜色 5 2 6 2 2" xfId="41030"/>
    <cellStyle name="强调文字颜色 5 2 6 2 2 2" xfId="41031"/>
    <cellStyle name="强调文字颜色 5 2 6 2 3" xfId="41032"/>
    <cellStyle name="强调文字颜色 5 2 6 3" xfId="41033"/>
    <cellStyle name="强调文字颜色 5 2 6 3 2" xfId="41034"/>
    <cellStyle name="强调文字颜色 5 2 6 3 2 2" xfId="41035"/>
    <cellStyle name="强调文字颜色 5 2 6 3 3" xfId="41036"/>
    <cellStyle name="强调文字颜色 5 2 6 4" xfId="41037"/>
    <cellStyle name="强调文字颜色 5 2 6 4 2" xfId="41038"/>
    <cellStyle name="强调文字颜色 5 2 6 4 2 2" xfId="41039"/>
    <cellStyle name="强调文字颜色 5 2 6 4 3" xfId="41040"/>
    <cellStyle name="强调文字颜色 5 2 6 5" xfId="41041"/>
    <cellStyle name="强调文字颜色 5 2 6 5 2" xfId="41042"/>
    <cellStyle name="强调文字颜色 5 2 6 6" xfId="41043"/>
    <cellStyle name="注释 2 3 10 3" xfId="41044"/>
    <cellStyle name="强调文字颜色 5 2 7" xfId="41045"/>
    <cellStyle name="强调文字颜色 5 2 7 2" xfId="41046"/>
    <cellStyle name="强调文字颜色 5 2 7 2 2" xfId="41047"/>
    <cellStyle name="强调文字颜色 5 2 8" xfId="41048"/>
    <cellStyle name="强调文字颜色 5 2 8 2" xfId="41049"/>
    <cellStyle name="强调文字颜色 5 2 8 2 2" xfId="41050"/>
    <cellStyle name="强调文字颜色 5 2 8 3" xfId="41051"/>
    <cellStyle name="强调文字颜色 5 2 9" xfId="41052"/>
    <cellStyle name="强调文字颜色 5 2 9 2" xfId="41053"/>
    <cellStyle name="强调文字颜色 5 2 9 2 2" xfId="41054"/>
    <cellStyle name="强调文字颜色 5 2 9 3" xfId="41055"/>
    <cellStyle name="强调文字颜色 5 3" xfId="41056"/>
    <cellStyle name="强调文字颜色 5 3 2" xfId="41057"/>
    <cellStyle name="强调文字颜色 6 2" xfId="41058"/>
    <cellStyle name="强调文字颜色 6 2 10" xfId="41059"/>
    <cellStyle name="强调文字颜色 6 2 10 2" xfId="41060"/>
    <cellStyle name="强调文字颜色 6 2 10 2 2" xfId="41061"/>
    <cellStyle name="强调文字颜色 6 2 10 3" xfId="41062"/>
    <cellStyle name="强调文字颜色 6 2 11" xfId="41063"/>
    <cellStyle name="强调文字颜色 6 2 11 2" xfId="41064"/>
    <cellStyle name="强调文字颜色 6 2 11 2 2" xfId="41065"/>
    <cellStyle name="强调文字颜色 6 2 11 3" xfId="41066"/>
    <cellStyle name="强调文字颜色 6 2 12" xfId="41067"/>
    <cellStyle name="强调文字颜色 6 2 12 2" xfId="41068"/>
    <cellStyle name="强调文字颜色 6 2 13" xfId="41069"/>
    <cellStyle name="强调文字颜色 6 2 2" xfId="41070"/>
    <cellStyle name="强调文字颜色 6 2 2 10" xfId="41071"/>
    <cellStyle name="强调文字颜色 6 2 2 10 2" xfId="41072"/>
    <cellStyle name="强调文字颜色 6 2 2 10 2 2" xfId="41073"/>
    <cellStyle name="强调文字颜色 6 2 2 10 3" xfId="41074"/>
    <cellStyle name="强调文字颜色 6 2 2 11" xfId="41075"/>
    <cellStyle name="强调文字颜色 6 2 2 11 2" xfId="41076"/>
    <cellStyle name="强调文字颜色 6 2 2 12" xfId="41077"/>
    <cellStyle name="强调文字颜色 6 2 2 2" xfId="41078"/>
    <cellStyle name="强调文字颜色 6 2 2 2 10" xfId="41079"/>
    <cellStyle name="强调文字颜色 6 2 2 2 10 2" xfId="41080"/>
    <cellStyle name="强调文字颜色 6 2 2 2 11" xfId="41081"/>
    <cellStyle name="强调文字颜色 6 2 2 2 2" xfId="41082"/>
    <cellStyle name="强调文字颜色 6 2 2 2 2 2" xfId="41083"/>
    <cellStyle name="强调文字颜色 6 2 2 2 2 2 2" xfId="41084"/>
    <cellStyle name="强调文字颜色 6 2 2 2 2 2 2 2" xfId="41085"/>
    <cellStyle name="强调文字颜色 6 2 2 2 2 2 3" xfId="41086"/>
    <cellStyle name="强调文字颜色 6 2 2 2 2 3" xfId="41087"/>
    <cellStyle name="强调文字颜色 6 2 2 2 2 3 2" xfId="41088"/>
    <cellStyle name="强调文字颜色 6 2 2 2 2 3 2 2" xfId="41089"/>
    <cellStyle name="强调文字颜色 6 2 2 2 2 3 3" xfId="41090"/>
    <cellStyle name="强调文字颜色 6 2 2 2 2 4" xfId="41091"/>
    <cellStyle name="强调文字颜色 6 2 2 2 2 4 2" xfId="41092"/>
    <cellStyle name="强调文字颜色 6 2 2 2 2 4 2 2" xfId="41093"/>
    <cellStyle name="强调文字颜色 6 2 2 2 2 4 3" xfId="41094"/>
    <cellStyle name="强调文字颜色 6 2 2 2 2 5" xfId="41095"/>
    <cellStyle name="强调文字颜色 6 2 2 2 2 5 2" xfId="41096"/>
    <cellStyle name="强调文字颜色 6 2 2 2 2 6" xfId="41097"/>
    <cellStyle name="强调文字颜色 6 2 2 2 3" xfId="41098"/>
    <cellStyle name="强调文字颜色 6 2 2 2 3 2" xfId="41099"/>
    <cellStyle name="强调文字颜色 6 2 2 2 3 2 2" xfId="41100"/>
    <cellStyle name="强调文字颜色 6 2 2 2 3 2 2 2" xfId="41101"/>
    <cellStyle name="强调文字颜色 6 2 2 2 3 2 3" xfId="41102"/>
    <cellStyle name="强调文字颜色 6 2 2 2 3 3" xfId="41103"/>
    <cellStyle name="强调文字颜色 6 2 2 2 3 3 2" xfId="41104"/>
    <cellStyle name="强调文字颜色 6 2 2 2 3 3 2 2" xfId="41105"/>
    <cellStyle name="强调文字颜色 6 2 2 2 3 3 3" xfId="41106"/>
    <cellStyle name="强调文字颜色 6 2 2 2 3 4" xfId="41107"/>
    <cellStyle name="强调文字颜色 6 2 2 2 3 4 2" xfId="41108"/>
    <cellStyle name="强调文字颜色 6 2 2 2 3 4 2 2" xfId="41109"/>
    <cellStyle name="强调文字颜色 6 2 2 2 3 4 3" xfId="41110"/>
    <cellStyle name="强调文字颜色 6 2 2 2 3 5" xfId="41111"/>
    <cellStyle name="强调文字颜色 6 2 2 2 3 5 2" xfId="41112"/>
    <cellStyle name="强调文字颜色 6 2 2 2 3 6" xfId="41113"/>
    <cellStyle name="强调文字颜色 6 2 2 2 4" xfId="41114"/>
    <cellStyle name="强调文字颜色 6 2 2 2 4 2" xfId="41115"/>
    <cellStyle name="强调文字颜色 6 2 2 2 4 3" xfId="41116"/>
    <cellStyle name="强调文字颜色 6 2 2 2 5" xfId="41117"/>
    <cellStyle name="强调文字颜色 6 2 2 2 5 2" xfId="41118"/>
    <cellStyle name="强调文字颜色 6 2 2 2 5 2 2" xfId="41119"/>
    <cellStyle name="强调文字颜色 6 2 2 2 5 3" xfId="41120"/>
    <cellStyle name="强调文字颜色 6 2 2 2 6" xfId="41121"/>
    <cellStyle name="强调文字颜色 6 2 2 2 6 2" xfId="41122"/>
    <cellStyle name="强调文字颜色 6 2 2 2 6 2 2" xfId="41123"/>
    <cellStyle name="强调文字颜色 6 2 2 2 6 3" xfId="41124"/>
    <cellStyle name="强调文字颜色 6 2 2 2 7" xfId="41125"/>
    <cellStyle name="强调文字颜色 6 2 2 2 7 2" xfId="41126"/>
    <cellStyle name="强调文字颜色 6 2 2 2 7 2 2" xfId="41127"/>
    <cellStyle name="强调文字颜色 6 2 2 2 7 3" xfId="41128"/>
    <cellStyle name="强调文字颜色 6 2 2 2 8" xfId="41129"/>
    <cellStyle name="强调文字颜色 6 2 2 2 8 2" xfId="41130"/>
    <cellStyle name="强调文字颜色 6 2 2 2 8 2 2" xfId="41131"/>
    <cellStyle name="强调文字颜色 6 2 2 2 8 3" xfId="41132"/>
    <cellStyle name="强调文字颜色 6 2 2 2 9" xfId="41133"/>
    <cellStyle name="强调文字颜色 6 2 2 2 9 2" xfId="41134"/>
    <cellStyle name="强调文字颜色 6 2 2 2 9 2 2" xfId="41135"/>
    <cellStyle name="强调文字颜色 6 2 2 2 9 3" xfId="41136"/>
    <cellStyle name="强调文字颜色 6 2 2 3" xfId="41137"/>
    <cellStyle name="强调文字颜色 6 2 2 3 2" xfId="41138"/>
    <cellStyle name="强调文字颜色 6 2 2 3 2 2" xfId="41139"/>
    <cellStyle name="强调文字颜色 6 2 2 3 2 3" xfId="41140"/>
    <cellStyle name="强调文字颜色 6 2 2 3 3" xfId="41141"/>
    <cellStyle name="强调文字颜色 6 2 2 3 3 2" xfId="41142"/>
    <cellStyle name="强调文字颜色 6 2 2 3 3 3" xfId="41143"/>
    <cellStyle name="强调文字颜色 6 2 2 3 4" xfId="41144"/>
    <cellStyle name="强调文字颜色 6 2 2 3 4 2" xfId="41145"/>
    <cellStyle name="强调文字颜色 6 2 2 3 4 2 2" xfId="41146"/>
    <cellStyle name="强调文字颜色 6 2 2 3 4 3" xfId="41147"/>
    <cellStyle name="强调文字颜色 6 2 2 3 5" xfId="41148"/>
    <cellStyle name="强调文字颜色 6 2 2 3 5 2" xfId="41149"/>
    <cellStyle name="强调文字颜色 6 2 2 3 6" xfId="41150"/>
    <cellStyle name="强调文字颜色 6 2 2 4" xfId="41151"/>
    <cellStyle name="强调文字颜色 6 2 2 4 2" xfId="41152"/>
    <cellStyle name="强调文字颜色 6 2 2 4 2 2" xfId="41153"/>
    <cellStyle name="强调文字颜色 6 2 2 4 2 2 2" xfId="41154"/>
    <cellStyle name="强调文字颜色 6 2 2 4 2 3" xfId="41155"/>
    <cellStyle name="强调文字颜色 6 2 2 4 3" xfId="41156"/>
    <cellStyle name="强调文字颜色 6 2 2 4 3 2" xfId="41157"/>
    <cellStyle name="强调文字颜色 6 2 2 4 3 2 2" xfId="41158"/>
    <cellStyle name="强调文字颜色 6 2 2 4 3 3" xfId="41159"/>
    <cellStyle name="强调文字颜色 6 2 2 4 4" xfId="41160"/>
    <cellStyle name="强调文字颜色 6 2 2 4 4 2" xfId="41161"/>
    <cellStyle name="强调文字颜色 6 2 2 4 4 2 2" xfId="41162"/>
    <cellStyle name="强调文字颜色 6 2 2 4 4 3" xfId="41163"/>
    <cellStyle name="强调文字颜色 6 2 2 4 5" xfId="41164"/>
    <cellStyle name="强调文字颜色 6 2 2 4 5 2" xfId="41165"/>
    <cellStyle name="强调文字颜色 6 2 2 4 6" xfId="41166"/>
    <cellStyle name="强调文字颜色 6 2 2 5" xfId="41167"/>
    <cellStyle name="强调文字颜色 6 2 2 5 2" xfId="41168"/>
    <cellStyle name="强调文字颜色 6 2 2 5 3" xfId="41169"/>
    <cellStyle name="强调文字颜色 6 2 2 5 4" xfId="41170"/>
    <cellStyle name="强调文字颜色 6 2 2 5 4 2" xfId="41171"/>
    <cellStyle name="强调文字颜色 6 2 2 5 4 2 2" xfId="41172"/>
    <cellStyle name="强调文字颜色 6 2 2 5 4 3" xfId="41173"/>
    <cellStyle name="强调文字颜色 6 2 2 5 5" xfId="41174"/>
    <cellStyle name="强调文字颜色 6 2 2 5 5 2" xfId="41175"/>
    <cellStyle name="强调文字颜色 6 2 2 5 6" xfId="41176"/>
    <cellStyle name="强调文字颜色 6 2 2 6" xfId="41177"/>
    <cellStyle name="强调文字颜色 6 2 2 6 2" xfId="41178"/>
    <cellStyle name="强调文字颜色 6 2 2 6 3" xfId="41179"/>
    <cellStyle name="强调文字颜色 6 2 2 7" xfId="41180"/>
    <cellStyle name="强调文字颜色 6 2 2 7 2" xfId="41181"/>
    <cellStyle name="强调文字颜色 6 2 2 7 3" xfId="41182"/>
    <cellStyle name="强调文字颜色 6 2 2 8" xfId="41183"/>
    <cellStyle name="强调文字颜色 6 2 2 8 2" xfId="41184"/>
    <cellStyle name="强调文字颜色 6 2 2 8 2 2" xfId="41185"/>
    <cellStyle name="强调文字颜色 6 2 2 8 3" xfId="41186"/>
    <cellStyle name="强调文字颜色 6 2 2 9" xfId="41187"/>
    <cellStyle name="强调文字颜色 6 2 2 9 2" xfId="41188"/>
    <cellStyle name="强调文字颜色 6 2 2 9 2 2" xfId="41189"/>
    <cellStyle name="强调文字颜色 6 2 3" xfId="41190"/>
    <cellStyle name="强调文字颜色 6 2 3 10" xfId="41191"/>
    <cellStyle name="强调文字颜色 6 2 3 10 2" xfId="41192"/>
    <cellStyle name="强调文字颜色 6 2 3 11" xfId="41193"/>
    <cellStyle name="强调文字颜色 6 2 3 2" xfId="41194"/>
    <cellStyle name="强调文字颜色 6 2 3 2 2" xfId="41195"/>
    <cellStyle name="强调文字颜色 6 2 3 2 2 2" xfId="41196"/>
    <cellStyle name="强调文字颜色 6 2 3 2 2 2 2" xfId="41197"/>
    <cellStyle name="强调文字颜色 6 2 3 2 2 3" xfId="41198"/>
    <cellStyle name="强调文字颜色 6 2 3 2 3" xfId="41199"/>
    <cellStyle name="强调文字颜色 6 2 3 2 3 2" xfId="41200"/>
    <cellStyle name="强调文字颜色 6 2 3 2 3 2 2" xfId="41201"/>
    <cellStyle name="强调文字颜色 6 2 3 2 3 3" xfId="41202"/>
    <cellStyle name="强调文字颜色 6 2 3 2 4" xfId="41203"/>
    <cellStyle name="强调文字颜色 6 2 3 2 4 2" xfId="41204"/>
    <cellStyle name="强调文字颜色 6 2 3 2 4 2 2" xfId="41205"/>
    <cellStyle name="强调文字颜色 6 2 3 2 4 3" xfId="41206"/>
    <cellStyle name="强调文字颜色 6 2 3 2 5" xfId="41207"/>
    <cellStyle name="强调文字颜色 6 2 3 2 5 2" xfId="41208"/>
    <cellStyle name="强调文字颜色 6 2 3 2 6" xfId="41209"/>
    <cellStyle name="强调文字颜色 6 2 3 3" xfId="41210"/>
    <cellStyle name="强调文字颜色 6 2 3 3 2" xfId="41211"/>
    <cellStyle name="强调文字颜色 6 2 3 3 2 2" xfId="41212"/>
    <cellStyle name="强调文字颜色 6 2 3 3 2 2 2" xfId="41213"/>
    <cellStyle name="强调文字颜色 6 2 3 3 2 3" xfId="41214"/>
    <cellStyle name="强调文字颜色 6 2 3 3 3" xfId="41215"/>
    <cellStyle name="强调文字颜色 6 2 3 3 3 2" xfId="41216"/>
    <cellStyle name="强调文字颜色 6 2 3 3 3 2 2" xfId="41217"/>
    <cellStyle name="强调文字颜色 6 2 3 3 3 3" xfId="41218"/>
    <cellStyle name="强调文字颜色 6 2 3 3 4" xfId="41219"/>
    <cellStyle name="强调文字颜色 6 2 3 3 4 2" xfId="41220"/>
    <cellStyle name="强调文字颜色 6 2 3 3 4 2 2" xfId="41221"/>
    <cellStyle name="强调文字颜色 6 2 3 3 4 3" xfId="41222"/>
    <cellStyle name="强调文字颜色 6 2 3 3 5" xfId="41223"/>
    <cellStyle name="强调文字颜色 6 2 3 3 5 2" xfId="41224"/>
    <cellStyle name="强调文字颜色 6 2 3 3 6" xfId="41225"/>
    <cellStyle name="强调文字颜色 6 2 3 4" xfId="41226"/>
    <cellStyle name="强调文字颜色 6 2 3 4 2" xfId="41227"/>
    <cellStyle name="强调文字颜色 6 2 3 4 2 2" xfId="41228"/>
    <cellStyle name="强调文字颜色 6 2 3 4 3" xfId="41229"/>
    <cellStyle name="强调文字颜色 6 2 3 5" xfId="41230"/>
    <cellStyle name="强调文字颜色 6 2 3 5 2" xfId="41231"/>
    <cellStyle name="强调文字颜色 6 2 3 5 3" xfId="41232"/>
    <cellStyle name="强调文字颜色 6 2 3 6" xfId="41233"/>
    <cellStyle name="强调文字颜色 6 2 3 6 2" xfId="41234"/>
    <cellStyle name="强调文字颜色 6 2 3 6 2 2" xfId="41235"/>
    <cellStyle name="强调文字颜色 6 2 3 6 3" xfId="41236"/>
    <cellStyle name="强调文字颜色 6 2 3 7" xfId="41237"/>
    <cellStyle name="强调文字颜色 6 2 3 7 2" xfId="41238"/>
    <cellStyle name="强调文字颜色 6 2 3 7 2 2" xfId="41239"/>
    <cellStyle name="强调文字颜色 6 2 3 7 3" xfId="41240"/>
    <cellStyle name="强调文字颜色 6 2 3 8" xfId="41241"/>
    <cellStyle name="强调文字颜色 6 2 3 8 2" xfId="41242"/>
    <cellStyle name="强调文字颜色 6 2 3 8 2 2" xfId="41243"/>
    <cellStyle name="强调文字颜色 6 2 3 8 3" xfId="41244"/>
    <cellStyle name="强调文字颜色 6 2 3 9" xfId="41245"/>
    <cellStyle name="强调文字颜色 6 2 3 9 2" xfId="41246"/>
    <cellStyle name="强调文字颜色 6 2 3 9 2 2" xfId="41247"/>
    <cellStyle name="强调文字颜色 6 2 4" xfId="41248"/>
    <cellStyle name="强调文字颜色 6 2 4 2" xfId="41249"/>
    <cellStyle name="强调文字颜色 6 2 4 2 2" xfId="41250"/>
    <cellStyle name="强调文字颜色 6 2 4 2 2 2" xfId="41251"/>
    <cellStyle name="强调文字颜色 6 2 4 2 3" xfId="41252"/>
    <cellStyle name="强调文字颜色 6 2 4 3" xfId="41253"/>
    <cellStyle name="强调文字颜色 6 2 4 3 2" xfId="41254"/>
    <cellStyle name="强调文字颜色 6 2 4 3 2 2" xfId="41255"/>
    <cellStyle name="强调文字颜色 6 2 4 3 3" xfId="41256"/>
    <cellStyle name="强调文字颜色 6 2 4 4" xfId="41257"/>
    <cellStyle name="强调文字颜色 6 2 4 4 2" xfId="41258"/>
    <cellStyle name="强调文字颜色 6 2 4 4 2 2" xfId="41259"/>
    <cellStyle name="强调文字颜色 6 2 4 4 3" xfId="41260"/>
    <cellStyle name="强调文字颜色 6 2 4 5" xfId="41261"/>
    <cellStyle name="强调文字颜色 6 2 4 5 2" xfId="41262"/>
    <cellStyle name="强调文字颜色 6 2 4 6" xfId="41263"/>
    <cellStyle name="强调文字颜色 6 2 5" xfId="41264"/>
    <cellStyle name="强调文字颜色 6 2 5 2" xfId="41265"/>
    <cellStyle name="强调文字颜色 6 2 5 2 2" xfId="41266"/>
    <cellStyle name="强调文字颜色 6 2 5 2 2 2" xfId="41267"/>
    <cellStyle name="强调文字颜色 6 2 5 2 3" xfId="41268"/>
    <cellStyle name="强调文字颜色 6 2 5 3" xfId="41269"/>
    <cellStyle name="强调文字颜色 6 2 5 3 2" xfId="41270"/>
    <cellStyle name="强调文字颜色 6 2 5 3 2 2" xfId="41271"/>
    <cellStyle name="强调文字颜色 6 2 5 3 3" xfId="41272"/>
    <cellStyle name="强调文字颜色 6 2 5 4" xfId="41273"/>
    <cellStyle name="强调文字颜色 6 2 5 4 2" xfId="41274"/>
    <cellStyle name="强调文字颜色 6 2 5 4 2 2" xfId="41275"/>
    <cellStyle name="强调文字颜色 6 2 5 4 3" xfId="41276"/>
    <cellStyle name="强调文字颜色 6 2 5 5" xfId="41277"/>
    <cellStyle name="强调文字颜色 6 2 5 5 2" xfId="41278"/>
    <cellStyle name="强调文字颜色 6 2 5 6" xfId="41279"/>
    <cellStyle name="强调文字颜色 6 2 6" xfId="41280"/>
    <cellStyle name="强调文字颜色 6 2 6 2" xfId="41281"/>
    <cellStyle name="强调文字颜色 6 2 6 2 2" xfId="41282"/>
    <cellStyle name="强调文字颜色 6 2 6 2 2 2" xfId="41283"/>
    <cellStyle name="强调文字颜色 6 2 6 2 3" xfId="41284"/>
    <cellStyle name="强调文字颜色 6 2 6 3" xfId="41285"/>
    <cellStyle name="强调文字颜色 6 2 6 3 2" xfId="41286"/>
    <cellStyle name="强调文字颜色 6 2 6 3 2 2" xfId="41287"/>
    <cellStyle name="强调文字颜色 6 2 6 3 3" xfId="41288"/>
    <cellStyle name="强调文字颜色 6 2 6 4" xfId="41289"/>
    <cellStyle name="强调文字颜色 6 2 6 4 2" xfId="41290"/>
    <cellStyle name="强调文字颜色 6 2 6 4 2 2" xfId="41291"/>
    <cellStyle name="强调文字颜色 6 2 6 4 3" xfId="41292"/>
    <cellStyle name="强调文字颜色 6 2 6 5" xfId="41293"/>
    <cellStyle name="强调文字颜色 6 2 6 5 2" xfId="41294"/>
    <cellStyle name="强调文字颜色 6 2 6 6" xfId="41295"/>
    <cellStyle name="强调文字颜色 6 2 7" xfId="41296"/>
    <cellStyle name="强调文字颜色 6 2 7 2" xfId="41297"/>
    <cellStyle name="强调文字颜色 6 2 7 2 2" xfId="41298"/>
    <cellStyle name="强调文字颜色 6 2 7 3" xfId="41299"/>
    <cellStyle name="强调文字颜色 6 2 8" xfId="41300"/>
    <cellStyle name="强调文字颜色 6 2 8 2" xfId="41301"/>
    <cellStyle name="强调文字颜色 6 2 8 2 2" xfId="41302"/>
    <cellStyle name="强调文字颜色 6 2 8 3" xfId="41303"/>
    <cellStyle name="强调文字颜色 6 2 9" xfId="41304"/>
    <cellStyle name="强调文字颜色 6 2 9 2" xfId="41305"/>
    <cellStyle name="强调文字颜色 6 2 9 2 2" xfId="41306"/>
    <cellStyle name="强调文字颜色 6 2 9 3" xfId="41307"/>
    <cellStyle name="强调文字颜色 6 3" xfId="41308"/>
    <cellStyle name="强调文字颜色 6 3 2" xfId="41309"/>
    <cellStyle name="适中 2" xfId="41310"/>
    <cellStyle name="适中 2 10" xfId="41311"/>
    <cellStyle name="适中 2 10 2" xfId="41312"/>
    <cellStyle name="适中 2 10 2 2" xfId="41313"/>
    <cellStyle name="适中 2 10 3" xfId="41314"/>
    <cellStyle name="适中 2 11" xfId="41315"/>
    <cellStyle name="适中 2 11 2" xfId="41316"/>
    <cellStyle name="适中 2 12" xfId="41317"/>
    <cellStyle name="适中 2 2" xfId="41318"/>
    <cellStyle name="适中 2 2 10" xfId="41319"/>
    <cellStyle name="适中 2 2 10 2" xfId="41320"/>
    <cellStyle name="适中 2 2 11" xfId="41321"/>
    <cellStyle name="适中 2 2 2" xfId="41322"/>
    <cellStyle name="适中 2 2 2 2" xfId="41323"/>
    <cellStyle name="适中 2 2 2 2 2" xfId="41324"/>
    <cellStyle name="适中 2 2 2 2 2 2" xfId="41325"/>
    <cellStyle name="适中 2 2 2 2 3" xfId="41326"/>
    <cellStyle name="适中 2 2 2 3" xfId="41327"/>
    <cellStyle name="适中 2 2 2 3 2" xfId="41328"/>
    <cellStyle name="适中 2 2 2 3 2 2" xfId="41329"/>
    <cellStyle name="适中 2 2 2 3 3" xfId="41330"/>
    <cellStyle name="适中 2 2 2 4" xfId="41331"/>
    <cellStyle name="适中 2 2 2 4 2" xfId="41332"/>
    <cellStyle name="适中 2 2 2 4 2 2" xfId="41333"/>
    <cellStyle name="适中 2 2 2 5" xfId="41334"/>
    <cellStyle name="适中 2 2 2 5 2" xfId="41335"/>
    <cellStyle name="适中 2 2 2 6" xfId="41336"/>
    <cellStyle name="适中 2 2 3" xfId="41337"/>
    <cellStyle name="适中 2 2 3 2" xfId="41338"/>
    <cellStyle name="适中 2 2 3 2 2" xfId="41339"/>
    <cellStyle name="适中 2 2 3 2 2 2" xfId="41340"/>
    <cellStyle name="适中 2 2 3 2 3" xfId="41341"/>
    <cellStyle name="适中 2 2 3 3" xfId="41342"/>
    <cellStyle name="适中 2 2 3 3 2" xfId="41343"/>
    <cellStyle name="适中 2 2 3 3 2 2" xfId="41344"/>
    <cellStyle name="适中 2 2 3 3 3" xfId="41345"/>
    <cellStyle name="适中 2 2 3 4" xfId="41346"/>
    <cellStyle name="适中 2 2 3 4 2" xfId="41347"/>
    <cellStyle name="适中 2 2 3 4 2 2" xfId="41348"/>
    <cellStyle name="适中 2 2 3 4 3" xfId="41349"/>
    <cellStyle name="适中 2 2 3 5" xfId="41350"/>
    <cellStyle name="适中 2 2 3 5 2" xfId="41351"/>
    <cellStyle name="适中 2 2 3 6" xfId="41352"/>
    <cellStyle name="适中 2 2 4 2 2" xfId="41353"/>
    <cellStyle name="适中 2 2 4 2 3" xfId="41354"/>
    <cellStyle name="适中 2 2 4 3 2" xfId="41355"/>
    <cellStyle name="适中 2 2 4 3 3" xfId="41356"/>
    <cellStyle name="适中 2 2 4 4" xfId="41357"/>
    <cellStyle name="适中 2 2 4 4 2" xfId="41358"/>
    <cellStyle name="适中 2 2 4 4 2 2" xfId="41359"/>
    <cellStyle name="适中 2 2 4 4 3" xfId="41360"/>
    <cellStyle name="适中 2 2 4 5" xfId="41361"/>
    <cellStyle name="适中 2 2 4 5 2" xfId="41362"/>
    <cellStyle name="适中 2 2 4 6" xfId="41363"/>
    <cellStyle name="适中 2 2 5 2 2" xfId="41364"/>
    <cellStyle name="适中 2 2 6 2 2" xfId="41365"/>
    <cellStyle name="适中 2 2 7 2" xfId="41366"/>
    <cellStyle name="适中 2 2 7 2 2" xfId="41367"/>
    <cellStyle name="适中 2 2 7 3" xfId="41368"/>
    <cellStyle name="适中 2 2 8 2" xfId="41369"/>
    <cellStyle name="适中 2 2 8 2 2" xfId="41370"/>
    <cellStyle name="适中 2 2 8 3" xfId="41371"/>
    <cellStyle name="适中 2 2 9" xfId="41372"/>
    <cellStyle name="适中 2 2 9 2" xfId="41373"/>
    <cellStyle name="适中 2 2 9 2 2" xfId="41374"/>
    <cellStyle name="适中 2 2 9 3" xfId="41375"/>
    <cellStyle name="适中 2 3" xfId="41376"/>
    <cellStyle name="适中 2 3 2" xfId="41377"/>
    <cellStyle name="适中 2 3 2 2" xfId="41378"/>
    <cellStyle name="适中 2 3 2 2 2" xfId="41379"/>
    <cellStyle name="适中 2 3 2 3" xfId="41380"/>
    <cellStyle name="适中 2 3 3" xfId="41381"/>
    <cellStyle name="适中 2 3 3 2" xfId="41382"/>
    <cellStyle name="适中 2 3 3 2 2" xfId="41383"/>
    <cellStyle name="适中 2 3 3 3" xfId="41384"/>
    <cellStyle name="适中 2 3 4 2" xfId="41385"/>
    <cellStyle name="适中 2 3 4 2 2" xfId="41386"/>
    <cellStyle name="适中 2 3 4 3" xfId="41387"/>
    <cellStyle name="适中 2 3 5 2" xfId="41388"/>
    <cellStyle name="适中 2 3 6" xfId="41389"/>
    <cellStyle name="适中 2 4" xfId="41390"/>
    <cellStyle name="适中 2 4 2" xfId="41391"/>
    <cellStyle name="适中 2 4 2 2" xfId="41392"/>
    <cellStyle name="适中 2 4 2 2 2" xfId="41393"/>
    <cellStyle name="适中 2 4 2 3" xfId="41394"/>
    <cellStyle name="适中 2 4 3" xfId="41395"/>
    <cellStyle name="适中 2 4 3 2" xfId="41396"/>
    <cellStyle name="适中 2 4 3 2 2" xfId="41397"/>
    <cellStyle name="适中 2 4 3 3" xfId="41398"/>
    <cellStyle name="适中 2 4 4 2 2" xfId="41399"/>
    <cellStyle name="适中 2 4 4 3" xfId="41400"/>
    <cellStyle name="适中 2 4 5 2" xfId="41401"/>
    <cellStyle name="适中 2 4 6" xfId="41402"/>
    <cellStyle name="适中 2 5" xfId="41403"/>
    <cellStyle name="适中 2 5 2" xfId="41404"/>
    <cellStyle name="适中 2 5 3" xfId="41405"/>
    <cellStyle name="适中 2 5 4 2" xfId="41406"/>
    <cellStyle name="适中 2 5 4 3" xfId="41407"/>
    <cellStyle name="适中 2 5 5" xfId="41408"/>
    <cellStyle name="适中 2 5 5 2" xfId="41409"/>
    <cellStyle name="适中 2 5 6" xfId="41410"/>
    <cellStyle name="适中 2 6" xfId="41411"/>
    <cellStyle name="适中 2 6 2" xfId="41412"/>
    <cellStyle name="适中 2 6 2 2" xfId="41413"/>
    <cellStyle name="适中 2 6 3" xfId="41414"/>
    <cellStyle name="适中 2 7 2 2" xfId="41415"/>
    <cellStyle name="适中 2 8 2" xfId="41416"/>
    <cellStyle name="适中 2 8 2 2" xfId="41417"/>
    <cellStyle name="适中 2 8 3" xfId="41418"/>
    <cellStyle name="适中 2 9" xfId="41419"/>
    <cellStyle name="适中 2 9 2" xfId="41420"/>
    <cellStyle name="适中 2 9 2 2" xfId="41421"/>
    <cellStyle name="适中 2 9 3" xfId="41422"/>
    <cellStyle name="适中 3" xfId="41423"/>
    <cellStyle name="适中 3 2" xfId="41424"/>
    <cellStyle name="输出 2" xfId="41425"/>
    <cellStyle name="输出 2 10" xfId="41426"/>
    <cellStyle name="输出 2 10 2" xfId="41427"/>
    <cellStyle name="输出 2 10 2 2" xfId="41428"/>
    <cellStyle name="输出 2 10 3" xfId="41429"/>
    <cellStyle name="输出 2 11" xfId="41430"/>
    <cellStyle name="输出 2 11 2" xfId="41431"/>
    <cellStyle name="输出 2 12" xfId="41432"/>
    <cellStyle name="输出 2 2" xfId="41433"/>
    <cellStyle name="输出 2 2 10" xfId="41434"/>
    <cellStyle name="输出 2 2 10 2" xfId="41435"/>
    <cellStyle name="输出 2 2 11" xfId="41436"/>
    <cellStyle name="输出 2 2 2" xfId="41437"/>
    <cellStyle name="输出 2 2 2 2" xfId="41438"/>
    <cellStyle name="输出 2 2 2 2 2" xfId="41439"/>
    <cellStyle name="输出 2 2 2 2 2 2" xfId="41440"/>
    <cellStyle name="输出 2 2 2 2 3" xfId="41441"/>
    <cellStyle name="输出 2 2 2 3" xfId="41442"/>
    <cellStyle name="输出 2 2 2 3 2" xfId="41443"/>
    <cellStyle name="输出 2 2 2 3 2 2" xfId="41444"/>
    <cellStyle name="输出 2 2 2 3 3" xfId="41445"/>
    <cellStyle name="输出 2 2 2 4" xfId="41446"/>
    <cellStyle name="输出 2 2 2 4 2" xfId="41447"/>
    <cellStyle name="输出 2 2 2 4 2 2" xfId="41448"/>
    <cellStyle name="输出 2 2 2 4 3" xfId="41449"/>
    <cellStyle name="输出 2 2 2 5" xfId="41450"/>
    <cellStyle name="输出 2 2 2 5 2" xfId="41451"/>
    <cellStyle name="输出 2 2 2 6" xfId="41452"/>
    <cellStyle name="输出 2 2 3" xfId="41453"/>
    <cellStyle name="输出 2 2 3 2" xfId="41454"/>
    <cellStyle name="输出 2 2 3 2 2" xfId="41455"/>
    <cellStyle name="输出 2 2 3 2 2 2" xfId="41456"/>
    <cellStyle name="输出 2 2 3 2 3" xfId="41457"/>
    <cellStyle name="输出 2 2 3 3" xfId="41458"/>
    <cellStyle name="输出 2 2 3 3 2" xfId="41459"/>
    <cellStyle name="输出 2 2 3 3 2 2" xfId="41460"/>
    <cellStyle name="输出 2 2 3 3 3" xfId="41461"/>
    <cellStyle name="输出 2 2 3 4" xfId="41462"/>
    <cellStyle name="输出 2 2 3 4 2" xfId="41463"/>
    <cellStyle name="输出 2 2 3 4 2 2" xfId="41464"/>
    <cellStyle name="输出 2 2 3 4 3" xfId="41465"/>
    <cellStyle name="输出 2 2 3 5" xfId="41466"/>
    <cellStyle name="输出 2 2 3 5 2" xfId="41467"/>
    <cellStyle name="输出 2 2 3 6" xfId="41468"/>
    <cellStyle name="输出 2 2 4" xfId="41469"/>
    <cellStyle name="输出 2 2 4 2" xfId="41470"/>
    <cellStyle name="输出 2 2 4 2 2" xfId="41471"/>
    <cellStyle name="输出 2 2 4 2 2 2" xfId="41472"/>
    <cellStyle name="输出 2 2 4 2 3" xfId="41473"/>
    <cellStyle name="输出 2 2 4 3" xfId="41474"/>
    <cellStyle name="输出 2 2 4 3 2" xfId="41475"/>
    <cellStyle name="输出 2 2 4 3 2 2" xfId="41476"/>
    <cellStyle name="输出 2 2 4 3 3" xfId="41477"/>
    <cellStyle name="输出 2 2 4 4" xfId="41478"/>
    <cellStyle name="输出 2 2 4 4 2" xfId="41479"/>
    <cellStyle name="输出 2 2 4 4 2 2" xfId="41480"/>
    <cellStyle name="输出 2 2 4 4 3" xfId="41481"/>
    <cellStyle name="输出 2 2 4 5" xfId="41482"/>
    <cellStyle name="输出 2 2 4 5 2" xfId="41483"/>
    <cellStyle name="输出 2 2 4 6" xfId="41484"/>
    <cellStyle name="输出 2 2 5" xfId="41485"/>
    <cellStyle name="输出 2 2 5 2" xfId="41486"/>
    <cellStyle name="输出 2 2 5 2 2" xfId="41487"/>
    <cellStyle name="输出 2 2 5 3" xfId="41488"/>
    <cellStyle name="输出 2 2 6" xfId="41489"/>
    <cellStyle name="输出 2 2 6 2" xfId="41490"/>
    <cellStyle name="输出 2 2 6 2 2" xfId="41491"/>
    <cellStyle name="输出 2 2 6 3" xfId="41492"/>
    <cellStyle name="输出 2 2 7" xfId="41493"/>
    <cellStyle name="输出 2 2 7 2" xfId="41494"/>
    <cellStyle name="输出 2 2 7 2 2" xfId="41495"/>
    <cellStyle name="输出 2 2 7 3" xfId="41496"/>
    <cellStyle name="输出 2 2 8" xfId="41497"/>
    <cellStyle name="输出 2 2 8 2" xfId="41498"/>
    <cellStyle name="输出 2 2 8 2 2" xfId="41499"/>
    <cellStyle name="输出 2 2 8 3" xfId="41500"/>
    <cellStyle name="输出 2 2 9" xfId="41501"/>
    <cellStyle name="输出 2 2 9 2" xfId="41502"/>
    <cellStyle name="输出 2 2 9 2 2" xfId="41503"/>
    <cellStyle name="输出 2 2 9 3" xfId="41504"/>
    <cellStyle name="输出 2 3" xfId="41505"/>
    <cellStyle name="输出 2 3 2" xfId="41506"/>
    <cellStyle name="输出 2 3 2 2" xfId="41507"/>
    <cellStyle name="输出 2 3 2 2 2" xfId="41508"/>
    <cellStyle name="输出 2 3 2 3" xfId="41509"/>
    <cellStyle name="输出 2 3 3" xfId="41510"/>
    <cellStyle name="输出 2 3 3 2" xfId="41511"/>
    <cellStyle name="输出 2 3 3 2 2" xfId="41512"/>
    <cellStyle name="输出 2 3 3 3" xfId="41513"/>
    <cellStyle name="输出 2 3 4" xfId="41514"/>
    <cellStyle name="输出 2 3 4 2" xfId="41515"/>
    <cellStyle name="输出 2 3 4 2 2" xfId="41516"/>
    <cellStyle name="输出 2 3 4 3" xfId="41517"/>
    <cellStyle name="输出 2 3 5" xfId="41518"/>
    <cellStyle name="输出 2 3 5 2" xfId="41519"/>
    <cellStyle name="输出 2 3 6" xfId="41520"/>
    <cellStyle name="输出 2 4" xfId="41521"/>
    <cellStyle name="输出 2 4 2" xfId="41522"/>
    <cellStyle name="输出 2 4 2 2 2" xfId="41523"/>
    <cellStyle name="输出 2 4 2 3" xfId="41524"/>
    <cellStyle name="输出 2 4 3" xfId="41525"/>
    <cellStyle name="输出 2 4 3 2 2" xfId="41526"/>
    <cellStyle name="输出 2 4 3 3" xfId="41527"/>
    <cellStyle name="输出 2 4 4" xfId="41528"/>
    <cellStyle name="输出 2 4 4 2 2" xfId="41529"/>
    <cellStyle name="输出 2 4 4 3" xfId="41530"/>
    <cellStyle name="输出 2 4 5" xfId="41531"/>
    <cellStyle name="输出 2 4 5 2" xfId="41532"/>
    <cellStyle name="输出 2 4 6" xfId="41533"/>
    <cellStyle name="输出 2 5" xfId="41534"/>
    <cellStyle name="输出 2 5 2" xfId="41535"/>
    <cellStyle name="输出 2 5 2 2 2" xfId="41536"/>
    <cellStyle name="输出 2 5 2 3" xfId="41537"/>
    <cellStyle name="输出 2 5 3" xfId="41538"/>
    <cellStyle name="输出 2 5 3 2 2" xfId="41539"/>
    <cellStyle name="输出 2 5 3 3" xfId="41540"/>
    <cellStyle name="输出 2 5 4" xfId="41541"/>
    <cellStyle name="输出 2 5 4 2" xfId="41542"/>
    <cellStyle name="输出 2 5 4 2 2" xfId="41543"/>
    <cellStyle name="输出 2 5 4 3" xfId="41544"/>
    <cellStyle name="输出 2 5 5" xfId="41545"/>
    <cellStyle name="输出 2 5 5 2" xfId="41546"/>
    <cellStyle name="输出 2 5 6" xfId="41547"/>
    <cellStyle name="输出 2 6" xfId="41548"/>
    <cellStyle name="输出 2 6 2" xfId="41549"/>
    <cellStyle name="输出 2 6 2 2" xfId="41550"/>
    <cellStyle name="输出 2 6 3" xfId="41551"/>
    <cellStyle name="输出 2 7" xfId="41552"/>
    <cellStyle name="输出 2 7 2" xfId="41553"/>
    <cellStyle name="输出 2 7 2 2" xfId="41554"/>
    <cellStyle name="输出 2 7 3" xfId="41555"/>
    <cellStyle name="输出 2 8" xfId="41556"/>
    <cellStyle name="输出 2 8 2" xfId="41557"/>
    <cellStyle name="输出 2 8 2 2" xfId="41558"/>
    <cellStyle name="输出 2 8 3" xfId="41559"/>
    <cellStyle name="输出 2 9" xfId="41560"/>
    <cellStyle name="输出 2 9 2" xfId="41561"/>
    <cellStyle name="输出 2 9 2 2" xfId="41562"/>
    <cellStyle name="输出 2 9 3" xfId="41563"/>
    <cellStyle name="输出 3" xfId="41564"/>
    <cellStyle name="输出 3 2" xfId="41565"/>
    <cellStyle name="输入 2" xfId="41566"/>
    <cellStyle name="输入 2 10" xfId="41567"/>
    <cellStyle name="输入 2 10 2" xfId="41568"/>
    <cellStyle name="输入 2 10 2 2" xfId="41569"/>
    <cellStyle name="输入 2 11 2" xfId="41570"/>
    <cellStyle name="输入 2 12" xfId="41571"/>
    <cellStyle name="输入 2 2" xfId="41572"/>
    <cellStyle name="输入 2 2 10" xfId="41573"/>
    <cellStyle name="输入 2 2 10 2" xfId="41574"/>
    <cellStyle name="输入 2 2 11" xfId="41575"/>
    <cellStyle name="输入 2 2 2" xfId="41576"/>
    <cellStyle name="输入 2 2 2 2" xfId="41577"/>
    <cellStyle name="输入 2 2 2 2 2" xfId="41578"/>
    <cellStyle name="输入 2 2 2 2 2 2" xfId="41579"/>
    <cellStyle name="输入 2 2 2 2 3" xfId="41580"/>
    <cellStyle name="输入 2 2 2 3" xfId="41581"/>
    <cellStyle name="输入 2 2 2 3 2" xfId="41582"/>
    <cellStyle name="输入 2 2 2 3 2 2" xfId="41583"/>
    <cellStyle name="输入 2 2 2 3 3" xfId="41584"/>
    <cellStyle name="输入 2 2 2 4" xfId="41585"/>
    <cellStyle name="输入 2 2 2 4 2" xfId="41586"/>
    <cellStyle name="输入 2 2 2 4 2 2" xfId="41587"/>
    <cellStyle name="输入 2 2 2 4 3" xfId="41588"/>
    <cellStyle name="输入 2 2 2 5" xfId="41589"/>
    <cellStyle name="输入 2 2 2 5 2" xfId="41590"/>
    <cellStyle name="输入 2 2 3" xfId="41591"/>
    <cellStyle name="输入 2 2 3 2" xfId="41592"/>
    <cellStyle name="输入 2 2 3 2 2" xfId="41593"/>
    <cellStyle name="输入 2 2 3 2 2 2" xfId="41594"/>
    <cellStyle name="输入 2 2 3 2 3" xfId="41595"/>
    <cellStyle name="输入 2 2 3 3" xfId="41596"/>
    <cellStyle name="输入 2 2 3 3 2" xfId="41597"/>
    <cellStyle name="输入 2 2 3 3 2 2" xfId="41598"/>
    <cellStyle name="输入 2 2 3 3 3" xfId="41599"/>
    <cellStyle name="输入 2 2 3 4" xfId="41600"/>
    <cellStyle name="输入 2 2 3 4 2" xfId="41601"/>
    <cellStyle name="输入 2 2 3 4 2 2" xfId="41602"/>
    <cellStyle name="输入 2 2 3 4 3" xfId="41603"/>
    <cellStyle name="输入 2 2 3 5" xfId="41604"/>
    <cellStyle name="输入 2 2 3 5 2" xfId="41605"/>
    <cellStyle name="输入 2 2 4" xfId="41606"/>
    <cellStyle name="输入 2 2 4 2" xfId="41607"/>
    <cellStyle name="输入 2 2 4 2 2" xfId="41608"/>
    <cellStyle name="输入 2 2 4 2 2 2" xfId="41609"/>
    <cellStyle name="输入 2 2 4 2 3" xfId="41610"/>
    <cellStyle name="输入 2 2 4 3" xfId="41611"/>
    <cellStyle name="输入 2 2 4 3 2" xfId="41612"/>
    <cellStyle name="输入 2 2 4 3 2 2" xfId="41613"/>
    <cellStyle name="输入 2 2 4 3 3" xfId="41614"/>
    <cellStyle name="输入 2 2 4 4" xfId="41615"/>
    <cellStyle name="输入 2 2 4 4 2" xfId="41616"/>
    <cellStyle name="输入 2 2 4 4 2 2" xfId="41617"/>
    <cellStyle name="输入 2 2 4 4 3" xfId="41618"/>
    <cellStyle name="输入 2 2 4 5" xfId="41619"/>
    <cellStyle name="输入 2 2 4 5 2" xfId="41620"/>
    <cellStyle name="输入 2 2 5" xfId="41621"/>
    <cellStyle name="输入 2 2 5 2" xfId="41622"/>
    <cellStyle name="输入 2 2 5 2 2" xfId="41623"/>
    <cellStyle name="输入 2 2 5 3" xfId="41624"/>
    <cellStyle name="输入 2 2 6" xfId="41625"/>
    <cellStyle name="输入 2 2 6 2" xfId="41626"/>
    <cellStyle name="输入 2 2 6 2 2" xfId="41627"/>
    <cellStyle name="输入 2 2 6 3" xfId="41628"/>
    <cellStyle name="输入 2 2 7" xfId="41629"/>
    <cellStyle name="输入 2 2 7 2" xfId="41630"/>
    <cellStyle name="输入 2 2 7 2 2" xfId="41631"/>
    <cellStyle name="输入 2 2 7 3" xfId="41632"/>
    <cellStyle name="输入 2 2 8 2 2" xfId="41633"/>
    <cellStyle name="输入 2 2 8 3" xfId="41634"/>
    <cellStyle name="输入 2 2 9 2" xfId="41635"/>
    <cellStyle name="输入 2 2 9 2 2" xfId="41636"/>
    <cellStyle name="输入 2 2 9 3" xfId="41637"/>
    <cellStyle name="输入 2 3" xfId="41638"/>
    <cellStyle name="输入 2 3 2" xfId="41639"/>
    <cellStyle name="输入 2 3 2 2" xfId="41640"/>
    <cellStyle name="输入 2 3 2 2 2" xfId="41641"/>
    <cellStyle name="输入 2 3 2 3" xfId="41642"/>
    <cellStyle name="输入 2 3 3" xfId="41643"/>
    <cellStyle name="输入 2 3 3 2" xfId="41644"/>
    <cellStyle name="输入 2 3 3 2 2" xfId="41645"/>
    <cellStyle name="输入 2 3 3 3" xfId="41646"/>
    <cellStyle name="输入 2 3 4" xfId="41647"/>
    <cellStyle name="输入 2 3 4 2" xfId="41648"/>
    <cellStyle name="输入 2 3 4 2 2" xfId="41649"/>
    <cellStyle name="输入 2 3 5" xfId="41650"/>
    <cellStyle name="输入 2 3 5 2" xfId="41651"/>
    <cellStyle name="输入 2 3 6" xfId="41652"/>
    <cellStyle name="输入 2 4" xfId="41653"/>
    <cellStyle name="输入 2 4 2" xfId="41654"/>
    <cellStyle name="输入 2 4 2 2 2" xfId="41655"/>
    <cellStyle name="输入 2 4 3" xfId="41656"/>
    <cellStyle name="输入 2 4 3 2 2" xfId="41657"/>
    <cellStyle name="输入 2 4 4" xfId="41658"/>
    <cellStyle name="输入 2 4 4 2 2" xfId="41659"/>
    <cellStyle name="输入 2 4 5" xfId="41660"/>
    <cellStyle name="输入 2 4 5 2" xfId="41661"/>
    <cellStyle name="输入 2 4 6" xfId="41662"/>
    <cellStyle name="输入 2 5" xfId="41663"/>
    <cellStyle name="输入 2 5 2" xfId="41664"/>
    <cellStyle name="输入 2 5 2 2 2" xfId="41665"/>
    <cellStyle name="输入 2 5 3" xfId="41666"/>
    <cellStyle name="输入 2 5 3 2 2" xfId="41667"/>
    <cellStyle name="输入 2 5 3 3" xfId="41668"/>
    <cellStyle name="输入 2 5 4" xfId="41669"/>
    <cellStyle name="输入 2 5 4 2 2" xfId="41670"/>
    <cellStyle name="输入 2 5 4 3" xfId="41671"/>
    <cellStyle name="输入 2 5 5" xfId="41672"/>
    <cellStyle name="输入 2 5 5 2" xfId="41673"/>
    <cellStyle name="输入 2 5 6" xfId="41674"/>
    <cellStyle name="输入 2 6" xfId="41675"/>
    <cellStyle name="输入 2 6 2" xfId="41676"/>
    <cellStyle name="输入 2 6 3" xfId="41677"/>
    <cellStyle name="输入 2 7" xfId="41678"/>
    <cellStyle name="输入 2 7 2" xfId="41679"/>
    <cellStyle name="输入 2 7 3" xfId="41680"/>
    <cellStyle name="输入 2 8" xfId="41681"/>
    <cellStyle name="输入 2 8 2" xfId="41682"/>
    <cellStyle name="输入 2 8 3" xfId="41683"/>
    <cellStyle name="输入 2 9" xfId="41684"/>
    <cellStyle name="输入 2 9 2" xfId="41685"/>
    <cellStyle name="输入 2 9 2 2" xfId="41686"/>
    <cellStyle name="输入 2 9 3" xfId="41687"/>
    <cellStyle name="输入 3" xfId="41688"/>
    <cellStyle name="输入 3 2" xfId="41689"/>
    <cellStyle name="注释 10" xfId="41690"/>
    <cellStyle name="注释 10 2" xfId="41691"/>
    <cellStyle name="注释 11" xfId="41692"/>
    <cellStyle name="注释 11 2" xfId="41693"/>
    <cellStyle name="注释 12 2" xfId="41694"/>
    <cellStyle name="注释 13" xfId="41695"/>
    <cellStyle name="注释 13 2" xfId="41696"/>
    <cellStyle name="注释 14" xfId="41697"/>
    <cellStyle name="注释 14 2" xfId="41698"/>
    <cellStyle name="注释 20" xfId="41699"/>
    <cellStyle name="注释 15" xfId="41700"/>
    <cellStyle name="注释 20 2" xfId="41701"/>
    <cellStyle name="注释 15 2" xfId="41702"/>
    <cellStyle name="注释 16" xfId="41703"/>
    <cellStyle name="注释 16 2" xfId="41704"/>
    <cellStyle name="注释 17" xfId="41705"/>
    <cellStyle name="注释 17 2" xfId="41706"/>
    <cellStyle name="注释 18" xfId="41707"/>
    <cellStyle name="注释 18 2" xfId="41708"/>
    <cellStyle name="注释 19" xfId="41709"/>
    <cellStyle name="注释 19 2" xfId="41710"/>
    <cellStyle name="注释 2" xfId="41711"/>
    <cellStyle name="注释 2 10" xfId="41712"/>
    <cellStyle name="注释 2 10 2" xfId="41713"/>
    <cellStyle name="注释 2 10 2 2" xfId="41714"/>
    <cellStyle name="注释 2 10 3" xfId="41715"/>
    <cellStyle name="注释 2 11" xfId="41716"/>
    <cellStyle name="注释 2 11 2" xfId="41717"/>
    <cellStyle name="注释 2 11 2 2" xfId="41718"/>
    <cellStyle name="注释 2 11 3" xfId="41719"/>
    <cellStyle name="注释 2 12" xfId="41720"/>
    <cellStyle name="注释 2 12 2" xfId="41721"/>
    <cellStyle name="注释 2 12 2 2" xfId="41722"/>
    <cellStyle name="注释 2 12 3" xfId="41723"/>
    <cellStyle name="注释 2 13" xfId="41724"/>
    <cellStyle name="注释 2 13 2" xfId="41725"/>
    <cellStyle name="注释 2 14" xfId="41726"/>
    <cellStyle name="注释 2 14 2" xfId="41727"/>
    <cellStyle name="注释 2 15" xfId="41728"/>
    <cellStyle name="注释 2 2" xfId="41729"/>
    <cellStyle name="注释 2 2 10" xfId="41730"/>
    <cellStyle name="注释 2 2 11" xfId="41731"/>
    <cellStyle name="注释 2 2 11 2" xfId="41732"/>
    <cellStyle name="注释 2 2 11 2 2" xfId="41733"/>
    <cellStyle name="注释 2 2 11 3" xfId="41734"/>
    <cellStyle name="注释 2 2 12" xfId="41735"/>
    <cellStyle name="注释 2 2 12 2" xfId="41736"/>
    <cellStyle name="注释 2 2 13" xfId="41737"/>
    <cellStyle name="注释 2 2 2" xfId="41738"/>
    <cellStyle name="注释 2 2 2 10" xfId="41739"/>
    <cellStyle name="注释 2 2 2 10 2" xfId="41740"/>
    <cellStyle name="注释 2 2 2 10 2 2" xfId="41741"/>
    <cellStyle name="注释 2 2 2 10 3" xfId="41742"/>
    <cellStyle name="注释 2 2 2 11" xfId="41743"/>
    <cellStyle name="注释 2 2 2 11 2" xfId="41744"/>
    <cellStyle name="注释 2 2 2 12" xfId="41745"/>
    <cellStyle name="注释 2 2 2 2" xfId="41746"/>
    <cellStyle name="注释 2 2 2 2 2" xfId="41747"/>
    <cellStyle name="注释 2 2 2 2 2 2" xfId="41748"/>
    <cellStyle name="注释 2 2 2 2 2 3" xfId="41749"/>
    <cellStyle name="注释 2 2 2 2 3" xfId="41750"/>
    <cellStyle name="注释 2 2 2 2 3 2" xfId="41751"/>
    <cellStyle name="注释 2 2 2 2 3 2 2" xfId="41752"/>
    <cellStyle name="注释 2 2 2 2 3 3" xfId="41753"/>
    <cellStyle name="注释 2 2 2 2 4" xfId="41754"/>
    <cellStyle name="注释 2 2 2 2 4 2" xfId="41755"/>
    <cellStyle name="注释 2 2 2 2 4 2 2" xfId="41756"/>
    <cellStyle name="注释 2 2 2 2 4 3" xfId="41757"/>
    <cellStyle name="注释 2 2 2 2 5" xfId="41758"/>
    <cellStyle name="注释 2 2 2 2 5 2" xfId="41759"/>
    <cellStyle name="注释 2 2 2 2 6" xfId="41760"/>
    <cellStyle name="注释 2 2 2 3" xfId="41761"/>
    <cellStyle name="注释 2 2 2 3 2" xfId="41762"/>
    <cellStyle name="注释 2 2 2 3 2 2" xfId="41763"/>
    <cellStyle name="注释 2 2 2 3 2 2 2" xfId="41764"/>
    <cellStyle name="注释 2 2 2 3 2 3" xfId="41765"/>
    <cellStyle name="注释 2 2 2 3 3" xfId="41766"/>
    <cellStyle name="注释 2 2 2 3 3 2" xfId="41767"/>
    <cellStyle name="注释 2 2 2 3 3 2 2" xfId="41768"/>
    <cellStyle name="注释 2 2 2 3 3 3" xfId="41769"/>
    <cellStyle name="注释 2 2 2 3 4" xfId="41770"/>
    <cellStyle name="注释 2 2 2 3 4 2" xfId="41771"/>
    <cellStyle name="注释 2 2 2 3 4 3" xfId="41772"/>
    <cellStyle name="注释 2 2 2 3 5" xfId="41773"/>
    <cellStyle name="注释 2 2 2 3 5 2" xfId="41774"/>
    <cellStyle name="注释 2 2 2 3 6" xfId="41775"/>
    <cellStyle name="注释 2 2 2 4" xfId="41776"/>
    <cellStyle name="注释 2 2 2 4 2" xfId="41777"/>
    <cellStyle name="注释 2 2 2 4 2 2" xfId="41778"/>
    <cellStyle name="注释 2 2 2 4 3" xfId="41779"/>
    <cellStyle name="注释 2 2 2 5" xfId="41780"/>
    <cellStyle name="注释 2 2 2 5 2" xfId="41781"/>
    <cellStyle name="注释 2 2 2 5 2 2" xfId="41782"/>
    <cellStyle name="注释 2 2 2 5 3" xfId="41783"/>
    <cellStyle name="注释 2 2 2 6" xfId="41784"/>
    <cellStyle name="注释 2 2 2 6 2" xfId="41785"/>
    <cellStyle name="注释 2 2 2 6 2 2" xfId="41786"/>
    <cellStyle name="注释 2 2 2 7" xfId="41787"/>
    <cellStyle name="注释 2 2 2 7 2" xfId="41788"/>
    <cellStyle name="注释 2 2 2 7 2 2" xfId="41789"/>
    <cellStyle name="注释 2 2 2 7 3" xfId="41790"/>
    <cellStyle name="注释 2 2 2 8" xfId="41791"/>
    <cellStyle name="注释 2 2 2 8 2" xfId="41792"/>
    <cellStyle name="注释 2 2 2 8 2 2" xfId="41793"/>
    <cellStyle name="注释 2 2 2 8 3" xfId="41794"/>
    <cellStyle name="注释 2 2 2 9" xfId="41795"/>
    <cellStyle name="注释 2 2 2 9 2" xfId="41796"/>
    <cellStyle name="注释 2 2 2 9 2 2" xfId="41797"/>
    <cellStyle name="注释 2 2 2 9 3" xfId="41798"/>
    <cellStyle name="注释 2 2 3" xfId="41799"/>
    <cellStyle name="注释 2 2 3 2" xfId="41800"/>
    <cellStyle name="注释 2 2 3 2 2" xfId="41801"/>
    <cellStyle name="注释 2 2 3 2 2 2" xfId="41802"/>
    <cellStyle name="注释 2 2 3 2 3" xfId="41803"/>
    <cellStyle name="注释 2 2 3 3" xfId="41804"/>
    <cellStyle name="注释 2 2 3 3 2" xfId="41805"/>
    <cellStyle name="注释 2 2 3 3 2 2" xfId="41806"/>
    <cellStyle name="注释 2 2 3 3 3" xfId="41807"/>
    <cellStyle name="注释 2 2 3 4" xfId="41808"/>
    <cellStyle name="注释 2 2 3 4 2" xfId="41809"/>
    <cellStyle name="注释 2 2 3 4 2 2" xfId="41810"/>
    <cellStyle name="注释 2 2 3 4 3" xfId="41811"/>
    <cellStyle name="注释 2 2 3 5" xfId="41812"/>
    <cellStyle name="注释 2 2 3 5 2" xfId="41813"/>
    <cellStyle name="注释 2 2 3 6" xfId="41814"/>
    <cellStyle name="注释 2 2 4" xfId="41815"/>
    <cellStyle name="注释 2 2 4 2" xfId="41816"/>
    <cellStyle name="注释 2 2 4 2 2" xfId="41817"/>
    <cellStyle name="注释 2 2 4 2 2 2" xfId="41818"/>
    <cellStyle name="注释 2 2 4 2 3" xfId="41819"/>
    <cellStyle name="注释 2 2 4 3" xfId="41820"/>
    <cellStyle name="注释 2 2 4 3 2" xfId="41821"/>
    <cellStyle name="注释 2 2 4 3 2 2" xfId="41822"/>
    <cellStyle name="注释 2 2 4 4" xfId="41823"/>
    <cellStyle name="注释 2 2 4 4 2" xfId="41824"/>
    <cellStyle name="注释 2 2 4 4 2 2" xfId="41825"/>
    <cellStyle name="注释 2 2 4 5 2" xfId="41826"/>
    <cellStyle name="注释 2 2 4 6" xfId="41827"/>
    <cellStyle name="注释 2 2 5" xfId="41828"/>
    <cellStyle name="注释 2 2 5 2" xfId="41829"/>
    <cellStyle name="注释 2 2 5 2 2" xfId="41830"/>
    <cellStyle name="注释 2 2 5 2 2 2" xfId="41831"/>
    <cellStyle name="注释 2 2 5 2 3" xfId="41832"/>
    <cellStyle name="注释 2 2 5 3" xfId="41833"/>
    <cellStyle name="注释 2 2 5 3 2" xfId="41834"/>
    <cellStyle name="注释 2 2 5 3 2 2" xfId="41835"/>
    <cellStyle name="注释 2 2 5 4" xfId="41836"/>
    <cellStyle name="注释 2 2 5 4 2" xfId="41837"/>
    <cellStyle name="注释 2 2 5 4 2 2" xfId="41838"/>
    <cellStyle name="注释 2 2 5 5" xfId="41839"/>
    <cellStyle name="注释 2 2 5 5 2" xfId="41840"/>
    <cellStyle name="注释 2 2 5 6" xfId="41841"/>
    <cellStyle name="注释 2 2 6" xfId="41842"/>
    <cellStyle name="注释 2 2 6 2" xfId="41843"/>
    <cellStyle name="注释 2 2 6 2 2" xfId="41844"/>
    <cellStyle name="注释 2 2 6 3" xfId="41845"/>
    <cellStyle name="注释 2 2 7 2" xfId="41846"/>
    <cellStyle name="注释 2 2 7 3" xfId="41847"/>
    <cellStyle name="注释 2 2 8" xfId="41848"/>
    <cellStyle name="注释 2 2 8 2" xfId="41849"/>
    <cellStyle name="注释 2 2 8 2 2" xfId="41850"/>
    <cellStyle name="注释 2 2 8 3" xfId="41851"/>
    <cellStyle name="注释 2 2 9" xfId="41852"/>
    <cellStyle name="注释 2 2 9 2" xfId="41853"/>
    <cellStyle name="注释 2 2 9 2 2" xfId="41854"/>
    <cellStyle name="注释 2 2 9 3" xfId="41855"/>
    <cellStyle name="注释 2 3" xfId="41856"/>
    <cellStyle name="注释 2 3 11" xfId="41857"/>
    <cellStyle name="注释 2 3 11 2" xfId="41858"/>
    <cellStyle name="注释 2 3 12" xfId="41859"/>
    <cellStyle name="注释 2 3 2" xfId="41860"/>
    <cellStyle name="注释 2 3 2 2" xfId="41861"/>
    <cellStyle name="注释 2 3 2 2 2" xfId="41862"/>
    <cellStyle name="注释 2 3 2 2 2 2" xfId="41863"/>
    <cellStyle name="注释 2 3 2 2 3" xfId="41864"/>
    <cellStyle name="注释 2 3 2 3" xfId="41865"/>
    <cellStyle name="注释 2 3 2 3 2" xfId="41866"/>
    <cellStyle name="注释 2 3 2 3 2 2" xfId="41867"/>
    <cellStyle name="注释 2 3 2 3 3" xfId="41868"/>
    <cellStyle name="注释 2 3 2 4" xfId="41869"/>
    <cellStyle name="注释 2 3 2 4 2" xfId="41870"/>
    <cellStyle name="注释 2 3 2 4 2 2" xfId="41871"/>
    <cellStyle name="注释 2 3 2 4 3" xfId="41872"/>
    <cellStyle name="注释 2 3 2 5" xfId="41873"/>
    <cellStyle name="注释 2 3 2 5 2" xfId="41874"/>
    <cellStyle name="注释 2 3 2 6" xfId="41875"/>
    <cellStyle name="注释 2 3 3" xfId="41876"/>
    <cellStyle name="注释 2 3 3 2" xfId="41877"/>
    <cellStyle name="注释 2 3 3 2 2" xfId="41878"/>
    <cellStyle name="注释 2 3 3 2 2 2" xfId="41879"/>
    <cellStyle name="注释 2 3 3 2 3" xfId="41880"/>
    <cellStyle name="注释 2 3 3 3" xfId="41881"/>
    <cellStyle name="注释 2 3 3 3 2" xfId="41882"/>
    <cellStyle name="注释 2 3 3 3 2 2" xfId="41883"/>
    <cellStyle name="注释 2 3 3 3 3" xfId="41884"/>
    <cellStyle name="注释 2 3 3 4" xfId="41885"/>
    <cellStyle name="注释 2 3 3 5" xfId="41886"/>
    <cellStyle name="注释 2 3 3 5 2" xfId="41887"/>
    <cellStyle name="注释 2 3 3 6" xfId="41888"/>
    <cellStyle name="注释 2 3 4" xfId="41889"/>
    <cellStyle name="注释 2 3 4 2" xfId="41890"/>
    <cellStyle name="注释 2 3 4 2 2" xfId="41891"/>
    <cellStyle name="注释 2 3 4 3" xfId="41892"/>
    <cellStyle name="注释 2 3 5" xfId="41893"/>
    <cellStyle name="注释 2 3 5 2" xfId="41894"/>
    <cellStyle name="注释 2 3 5 2 2" xfId="41895"/>
    <cellStyle name="注释 2 3 5 3" xfId="41896"/>
    <cellStyle name="注释 2 3 6" xfId="41897"/>
    <cellStyle name="注释 2 3 6 2" xfId="41898"/>
    <cellStyle name="注释 2 3 6 2 2" xfId="41899"/>
    <cellStyle name="注释 2 3 6 3" xfId="41900"/>
    <cellStyle name="注释 2 3 7" xfId="41901"/>
    <cellStyle name="注释 2 3 7 2" xfId="41902"/>
    <cellStyle name="注释 2 3 7 2 2" xfId="41903"/>
    <cellStyle name="注释 2 3 7 3" xfId="41904"/>
    <cellStyle name="注释 2 3 8" xfId="41905"/>
    <cellStyle name="注释 2 3 8 2" xfId="41906"/>
    <cellStyle name="注释 2 3 8 2 2" xfId="41907"/>
    <cellStyle name="注释 2 3 8 3" xfId="41908"/>
    <cellStyle name="注释 2 3 9" xfId="41909"/>
    <cellStyle name="注释 2 3 9 2" xfId="41910"/>
    <cellStyle name="注释 2 3 9 2 2" xfId="41911"/>
    <cellStyle name="注释 2 3 9 3" xfId="41912"/>
    <cellStyle name="注释 2 4" xfId="41913"/>
    <cellStyle name="注释 2 4 2" xfId="41914"/>
    <cellStyle name="注释 2 4 2 2" xfId="41915"/>
    <cellStyle name="注释 2 4 2 2 2" xfId="41916"/>
    <cellStyle name="注释 2 4 2 3" xfId="41917"/>
    <cellStyle name="注释 2 4 3" xfId="41918"/>
    <cellStyle name="注释 2 4 3 2" xfId="41919"/>
    <cellStyle name="注释 2 4 3 2 2" xfId="41920"/>
    <cellStyle name="注释 2 4 3 3" xfId="41921"/>
    <cellStyle name="注释 2 4 4" xfId="41922"/>
    <cellStyle name="注释 2 4 4 2" xfId="41923"/>
    <cellStyle name="注释 2 4 4 2 2" xfId="41924"/>
    <cellStyle name="注释 2 4 4 3" xfId="41925"/>
    <cellStyle name="注释 2 4 5" xfId="41926"/>
    <cellStyle name="注释 2 4 5 2" xfId="41927"/>
    <cellStyle name="注释 2 4 6" xfId="41928"/>
    <cellStyle name="注释 2 5" xfId="41929"/>
    <cellStyle name="注释 2 5 2" xfId="41930"/>
    <cellStyle name="注释 2 5 2 2" xfId="41931"/>
    <cellStyle name="注释 2 5 2 2 2" xfId="41932"/>
    <cellStyle name="注释 2 5 2 3" xfId="41933"/>
    <cellStyle name="注释 2 5 3" xfId="41934"/>
    <cellStyle name="注释 2 5 3 2" xfId="41935"/>
    <cellStyle name="注释 2 5 3 2 2" xfId="41936"/>
    <cellStyle name="注释 2 5 3 3" xfId="41937"/>
    <cellStyle name="注释 2 5 4" xfId="41938"/>
    <cellStyle name="注释 2 5 4 2" xfId="41939"/>
    <cellStyle name="注释 2 5 4 2 2" xfId="41940"/>
    <cellStyle name="注释 2 5 4 3" xfId="41941"/>
    <cellStyle name="注释 2 5 5" xfId="41942"/>
    <cellStyle name="注释 2 5 5 2" xfId="41943"/>
    <cellStyle name="注释 2 5 6" xfId="41944"/>
    <cellStyle name="注释 2 6" xfId="41945"/>
    <cellStyle name="注释 2 6 2" xfId="41946"/>
    <cellStyle name="注释 2 6 2 2" xfId="41947"/>
    <cellStyle name="注释 2 6 2 2 2" xfId="41948"/>
    <cellStyle name="注释 2 6 2 3" xfId="41949"/>
    <cellStyle name="注释 2 6 3" xfId="41950"/>
    <cellStyle name="注释 2 6 3 2" xfId="41951"/>
    <cellStyle name="注释 2 6 3 2 2" xfId="41952"/>
    <cellStyle name="注释 2 6 3 3" xfId="41953"/>
    <cellStyle name="注释 2 6 4" xfId="41954"/>
    <cellStyle name="注释 2 6 4 2" xfId="41955"/>
    <cellStyle name="注释 2 6 4 2 2" xfId="41956"/>
    <cellStyle name="注释 2 6 4 3" xfId="41957"/>
    <cellStyle name="注释 2 6 5" xfId="41958"/>
    <cellStyle name="注释 2 6 5 2" xfId="41959"/>
    <cellStyle name="注释 2 6 6" xfId="41960"/>
    <cellStyle name="注释 2 7" xfId="41961"/>
    <cellStyle name="注释 2 7 2" xfId="41962"/>
    <cellStyle name="注释 2 7 2 2" xfId="41963"/>
    <cellStyle name="注释 2 7 3" xfId="41964"/>
    <cellStyle name="注释 2 8" xfId="41965"/>
    <cellStyle name="注释 2 8 2" xfId="41966"/>
    <cellStyle name="注释 2 8 2 2" xfId="41967"/>
    <cellStyle name="注释 2 8 3" xfId="41968"/>
    <cellStyle name="注释 2 9" xfId="41969"/>
    <cellStyle name="注释 2 9 2" xfId="41970"/>
    <cellStyle name="注释 2 9 2 2" xfId="41971"/>
    <cellStyle name="注释 2 9 3" xfId="41972"/>
    <cellStyle name="注释 3" xfId="41973"/>
    <cellStyle name="注释 3 2" xfId="41974"/>
    <cellStyle name="注释 4" xfId="41975"/>
    <cellStyle name="注释 4 2" xfId="41976"/>
    <cellStyle name="注释 5" xfId="41977"/>
    <cellStyle name="注释 5 2" xfId="41978"/>
    <cellStyle name="注释 6" xfId="41979"/>
    <cellStyle name="注释 6 2" xfId="41980"/>
    <cellStyle name="注释 7" xfId="41981"/>
    <cellStyle name="注释 7 2" xfId="41982"/>
    <cellStyle name="注释 8" xfId="41983"/>
    <cellStyle name="注释 8 2" xfId="41984"/>
    <cellStyle name="注释 9" xfId="41985"/>
    <cellStyle name="注释 9 2" xfId="41986"/>
    <cellStyle name="常规 6 2 2 3_总表  _精炼厂物料盘点  2" xfId="41987"/>
    <cellStyle name="常规 29_精炼厂物料盘点 _总表  _精炼厂物料盘点  2" xfId="41988"/>
  </cellStyles>
  <tableStyles count="0" defaultTableStyle="TableStyleMedium2" defaultPivotStyle="PivotStyleLight16"/>
  <colors>
    <mruColors>
      <color rgb="00C00000"/>
      <color rgb="00FFFFFF"/>
      <color rgb="00FF0000"/>
      <color rgb="0000B0F0"/>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851;&#20110;&#26376;&#25253;\&#20135;&#21697;&#20135;&#37327;&#32479;&#35745;&#34920;\&#22806;&#21334;&#23614;&#30719;&#12289;&#38081;&#31934;&#30719;\&#21335;&#38108;&#38108;&#19994;&#28195;&#12289;&#38081;&#12289;&#23614;&#31934;&#30719;&#32479;&#35745;&#3492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7月"/>
      <sheetName val="8月 "/>
      <sheetName val="9月 "/>
      <sheetName val="年度产量汇总"/>
      <sheetName val="综合厂统计产量"/>
    </sheetNames>
    <sheetDataSet>
      <sheetData sheetId="0"/>
      <sheetData sheetId="1"/>
      <sheetData sheetId="2"/>
      <sheetData sheetId="3">
        <row r="31">
          <cell r="Y31">
            <v>38366.61</v>
          </cell>
          <cell r="Z31">
            <v>36290.898</v>
          </cell>
          <cell r="AA31">
            <v>127.147</v>
          </cell>
          <cell r="AB31">
            <v>17.482</v>
          </cell>
          <cell r="AC31">
            <v>1.44</v>
          </cell>
        </row>
        <row r="50">
          <cell r="Y50">
            <v>40568.2</v>
          </cell>
          <cell r="Z50">
            <v>37428.184</v>
          </cell>
          <cell r="AA50">
            <v>91.361</v>
          </cell>
          <cell r="AB50">
            <v>33.59</v>
          </cell>
          <cell r="AC50">
            <v>4.636</v>
          </cell>
        </row>
      </sheetData>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0"/>
  <sheetViews>
    <sheetView showGridLines="0" workbookViewId="0">
      <pane ySplit="4" topLeftCell="A92" activePane="bottomLeft" state="frozen"/>
      <selection/>
      <selection pane="bottomLeft" activeCell="D119" sqref="D119:E119"/>
    </sheetView>
  </sheetViews>
  <sheetFormatPr defaultColWidth="9" defaultRowHeight="13.5"/>
  <cols>
    <col min="1" max="1" width="5.13333333333333" customWidth="1"/>
    <col min="2" max="2" width="6" customWidth="1"/>
    <col min="3" max="3" width="21.2583333333333" customWidth="1"/>
    <col min="4" max="4" width="13.5583333333333" customWidth="1"/>
    <col min="5" max="5" width="8.5" customWidth="1"/>
    <col min="6" max="6" width="11.8833333333333" customWidth="1"/>
    <col min="7" max="7" width="9.63333333333333" customWidth="1"/>
    <col min="8" max="8" width="13" customWidth="1"/>
    <col min="9" max="9" width="11.4416666666667" customWidth="1"/>
    <col min="10" max="10" width="13.3833333333333" customWidth="1"/>
    <col min="11" max="11" width="9.88333333333333" customWidth="1"/>
    <col min="12" max="12" width="12" customWidth="1"/>
    <col min="13" max="13" width="104.633333333333" customWidth="1"/>
  </cols>
  <sheetData>
    <row r="1" ht="19" customHeight="1" spans="1:13">
      <c r="A1" s="411" t="s">
        <v>0</v>
      </c>
      <c r="B1" s="411"/>
      <c r="C1" s="411"/>
      <c r="D1" s="411"/>
      <c r="E1" s="411"/>
      <c r="F1" s="411"/>
      <c r="G1" s="411"/>
      <c r="H1" s="411"/>
      <c r="I1" s="411"/>
      <c r="J1" s="411"/>
      <c r="K1" s="411"/>
      <c r="L1" s="411"/>
      <c r="M1" s="411"/>
    </row>
    <row r="2" ht="19" customHeight="1" spans="1:13">
      <c r="A2" s="798" t="s">
        <v>1</v>
      </c>
      <c r="B2" s="798"/>
      <c r="C2" s="798"/>
      <c r="D2" s="798"/>
      <c r="E2" s="798"/>
      <c r="F2" s="798"/>
      <c r="G2" s="798"/>
      <c r="H2" s="798"/>
      <c r="I2" s="798"/>
      <c r="J2" s="798"/>
      <c r="K2" s="798"/>
      <c r="L2" s="798"/>
      <c r="M2" s="826"/>
    </row>
    <row r="3" ht="19" customHeight="1" spans="1:13">
      <c r="A3" s="799" t="s">
        <v>2</v>
      </c>
      <c r="B3" s="118" t="s">
        <v>3</v>
      </c>
      <c r="C3" s="800" t="s">
        <v>4</v>
      </c>
      <c r="D3" s="801" t="s">
        <v>5</v>
      </c>
      <c r="E3" s="801" t="s">
        <v>6</v>
      </c>
      <c r="F3" s="801" t="s">
        <v>7</v>
      </c>
      <c r="G3" s="800" t="s">
        <v>8</v>
      </c>
      <c r="H3" s="800"/>
      <c r="I3" s="800" t="s">
        <v>9</v>
      </c>
      <c r="J3" s="800"/>
      <c r="K3" s="800" t="s">
        <v>10</v>
      </c>
      <c r="L3" s="800"/>
      <c r="M3" s="827"/>
    </row>
    <row r="4" ht="24" customHeight="1" spans="1:13">
      <c r="A4" s="802"/>
      <c r="B4" s="118"/>
      <c r="C4" s="800"/>
      <c r="D4" s="800" t="s">
        <v>11</v>
      </c>
      <c r="E4" s="800" t="s">
        <v>12</v>
      </c>
      <c r="F4" s="800" t="s">
        <v>11</v>
      </c>
      <c r="G4" s="800" t="s">
        <v>12</v>
      </c>
      <c r="H4" s="800" t="s">
        <v>11</v>
      </c>
      <c r="I4" s="800" t="s">
        <v>13</v>
      </c>
      <c r="J4" s="800" t="s">
        <v>14</v>
      </c>
      <c r="K4" s="800" t="s">
        <v>13</v>
      </c>
      <c r="L4" s="800" t="s">
        <v>14</v>
      </c>
      <c r="M4" s="828"/>
    </row>
    <row r="5" ht="19" customHeight="1" spans="1:13">
      <c r="A5" s="803" t="s">
        <v>15</v>
      </c>
      <c r="B5" s="804" t="s">
        <v>16</v>
      </c>
      <c r="C5" s="163" t="s">
        <v>17</v>
      </c>
      <c r="D5" s="9">
        <v>31280.6</v>
      </c>
      <c r="E5" s="46">
        <f>(D5-F5)/D5*100</f>
        <v>8.47</v>
      </c>
      <c r="F5" s="47">
        <v>28631.104</v>
      </c>
      <c r="G5" s="46">
        <f>H5/F5*100</f>
        <v>25.64</v>
      </c>
      <c r="H5" s="10">
        <v>7340.159</v>
      </c>
      <c r="I5" s="46">
        <f>J5/F5*1000</f>
        <v>130.08</v>
      </c>
      <c r="J5" s="15">
        <v>3724.354</v>
      </c>
      <c r="K5" s="46">
        <f>L5/F5*1000</f>
        <v>1.82</v>
      </c>
      <c r="L5" s="10">
        <v>52.01</v>
      </c>
      <c r="M5" s="829"/>
    </row>
    <row r="6" ht="19" customHeight="1" spans="1:13">
      <c r="A6" s="805"/>
      <c r="B6" s="806"/>
      <c r="C6" s="165" t="s">
        <v>18</v>
      </c>
      <c r="D6" s="9">
        <v>187.8</v>
      </c>
      <c r="E6" s="46">
        <f>(D6-F6)/D6*100</f>
        <v>0.1</v>
      </c>
      <c r="F6" s="47">
        <v>187.616</v>
      </c>
      <c r="G6" s="46">
        <f>H6/F6*100</f>
        <v>60.4</v>
      </c>
      <c r="H6" s="10">
        <v>113.314</v>
      </c>
      <c r="I6" s="46">
        <f>J6/F6*1000</f>
        <v>140.73</v>
      </c>
      <c r="J6" s="15">
        <v>26.404</v>
      </c>
      <c r="K6" s="46">
        <f>L6/F6*1000</f>
        <v>0.46</v>
      </c>
      <c r="L6" s="10">
        <v>0.086</v>
      </c>
      <c r="M6" s="829"/>
    </row>
    <row r="7" ht="19" customHeight="1" spans="1:13">
      <c r="A7" s="805"/>
      <c r="B7" s="806"/>
      <c r="C7" s="165" t="s">
        <v>19</v>
      </c>
      <c r="D7" s="208">
        <v>114.64</v>
      </c>
      <c r="E7" s="46"/>
      <c r="F7" s="47">
        <f>D7</f>
        <v>114.64</v>
      </c>
      <c r="G7" s="46">
        <f>H7/F7*100</f>
        <v>96.56</v>
      </c>
      <c r="H7" s="10">
        <v>110.696</v>
      </c>
      <c r="I7" s="46"/>
      <c r="J7" s="15"/>
      <c r="K7" s="46"/>
      <c r="L7" s="10"/>
      <c r="M7" s="829"/>
    </row>
    <row r="8" ht="19" customHeight="1" spans="1:13">
      <c r="A8" s="805"/>
      <c r="B8" s="806"/>
      <c r="C8" s="165" t="s">
        <v>20</v>
      </c>
      <c r="D8" s="208">
        <v>59.46</v>
      </c>
      <c r="E8" s="46">
        <f>(D8-F8)/D8*100</f>
        <v>7.68</v>
      </c>
      <c r="F8" s="47">
        <v>54.895</v>
      </c>
      <c r="G8" s="46">
        <f>H8/F8*100</f>
        <v>1.33</v>
      </c>
      <c r="H8" s="10">
        <v>0.73</v>
      </c>
      <c r="I8" s="46">
        <f>J8/F8*1000</f>
        <v>58021.02</v>
      </c>
      <c r="J8" s="15">
        <v>3185.064</v>
      </c>
      <c r="K8" s="46">
        <f>L8/F8*1000</f>
        <v>86.07</v>
      </c>
      <c r="L8" s="10">
        <v>4.725</v>
      </c>
      <c r="M8" s="829"/>
    </row>
    <row r="9" ht="19" customHeight="1" spans="1:13">
      <c r="A9" s="805"/>
      <c r="B9" s="806"/>
      <c r="C9" s="165" t="s">
        <v>21</v>
      </c>
      <c r="D9" s="208">
        <v>25.46</v>
      </c>
      <c r="E9" s="46">
        <v>44.95</v>
      </c>
      <c r="F9" s="47">
        <f>D9*(1-E9/100)</f>
        <v>14.016</v>
      </c>
      <c r="G9" s="46">
        <v>37.4</v>
      </c>
      <c r="H9" s="10">
        <f>F9*G9/100</f>
        <v>5.242</v>
      </c>
      <c r="I9" s="46"/>
      <c r="J9" s="15">
        <v>0</v>
      </c>
      <c r="K9" s="46"/>
      <c r="L9" s="10">
        <v>0</v>
      </c>
      <c r="M9" s="829"/>
    </row>
    <row r="10" ht="19" customHeight="1" spans="1:13">
      <c r="A10" s="805"/>
      <c r="B10" s="806"/>
      <c r="C10" s="163" t="s">
        <v>22</v>
      </c>
      <c r="D10" s="165">
        <v>7.14</v>
      </c>
      <c r="E10" s="46"/>
      <c r="F10" s="47">
        <f>D10</f>
        <v>7.14</v>
      </c>
      <c r="G10" s="46">
        <v>99.62</v>
      </c>
      <c r="H10" s="10">
        <f>F10*G10/100</f>
        <v>7.113</v>
      </c>
      <c r="I10" s="46"/>
      <c r="J10" s="15">
        <v>0</v>
      </c>
      <c r="K10" s="46"/>
      <c r="L10" s="10">
        <v>0</v>
      </c>
      <c r="M10" s="829"/>
    </row>
    <row r="11" ht="19" customHeight="1" spans="1:13">
      <c r="A11" s="805"/>
      <c r="B11" s="807" t="s">
        <v>23</v>
      </c>
      <c r="C11" s="165" t="s">
        <v>24</v>
      </c>
      <c r="D11" s="14">
        <f>1424+600</f>
        <v>2024</v>
      </c>
      <c r="E11" s="46"/>
      <c r="F11" s="47">
        <f>D11*(1-E11/100)</f>
        <v>2024</v>
      </c>
      <c r="G11" s="46">
        <v>26.67</v>
      </c>
      <c r="H11" s="10">
        <f t="shared" ref="H10:H15" si="0">F11*G11/100</f>
        <v>539.801</v>
      </c>
      <c r="I11" s="46">
        <v>34.88</v>
      </c>
      <c r="J11" s="15">
        <f t="shared" ref="J11:J15" si="1">F11*I11/1000</f>
        <v>70.597</v>
      </c>
      <c r="K11" s="46">
        <v>0.34</v>
      </c>
      <c r="L11" s="10">
        <f t="shared" ref="L11:L15" si="2">F11*K11/1000</f>
        <v>0.688</v>
      </c>
      <c r="M11" s="829"/>
    </row>
    <row r="12" ht="19" customHeight="1" spans="1:13">
      <c r="A12" s="805"/>
      <c r="B12" s="807"/>
      <c r="C12" s="808" t="s">
        <v>25</v>
      </c>
      <c r="D12" s="15">
        <v>447.48</v>
      </c>
      <c r="E12" s="46"/>
      <c r="F12" s="47">
        <f t="shared" ref="F12:F14" si="3">D12</f>
        <v>447.48</v>
      </c>
      <c r="G12" s="604">
        <v>74.25</v>
      </c>
      <c r="H12" s="10">
        <f t="shared" si="0"/>
        <v>332.254</v>
      </c>
      <c r="I12" s="604">
        <v>275.05</v>
      </c>
      <c r="J12" s="10">
        <f t="shared" si="1"/>
        <v>123.079</v>
      </c>
      <c r="K12" s="604">
        <v>6.8</v>
      </c>
      <c r="L12" s="10">
        <f t="shared" si="2"/>
        <v>3.043</v>
      </c>
      <c r="M12" s="829"/>
    </row>
    <row r="13" ht="19" customHeight="1" spans="1:13">
      <c r="A13" s="805"/>
      <c r="B13" s="807"/>
      <c r="C13" s="808" t="s">
        <v>26</v>
      </c>
      <c r="D13" s="15">
        <v>181.83</v>
      </c>
      <c r="E13" s="46"/>
      <c r="F13" s="47">
        <f t="shared" si="3"/>
        <v>181.83</v>
      </c>
      <c r="G13" s="604">
        <f>'回收率（熔炼） '!J37</f>
        <v>1.77</v>
      </c>
      <c r="H13" s="10">
        <f t="shared" si="0"/>
        <v>3.218</v>
      </c>
      <c r="I13" s="604">
        <f>'回收率（熔炼） '!L37</f>
        <v>1.98</v>
      </c>
      <c r="J13" s="10">
        <f t="shared" si="1"/>
        <v>0.36</v>
      </c>
      <c r="K13" s="604">
        <f>'回收率（熔炼） '!N37</f>
        <v>0.04</v>
      </c>
      <c r="L13" s="10">
        <f t="shared" si="2"/>
        <v>0.007</v>
      </c>
      <c r="M13" s="829"/>
    </row>
    <row r="14" ht="19" customHeight="1" spans="1:13">
      <c r="A14" s="805"/>
      <c r="B14" s="807"/>
      <c r="C14" s="808" t="s">
        <v>27</v>
      </c>
      <c r="D14" s="15">
        <v>148.32</v>
      </c>
      <c r="E14" s="46"/>
      <c r="F14" s="47">
        <f t="shared" si="3"/>
        <v>148.32</v>
      </c>
      <c r="G14" s="604">
        <v>1.89</v>
      </c>
      <c r="H14" s="10">
        <f t="shared" si="0"/>
        <v>2.803</v>
      </c>
      <c r="I14" s="604">
        <v>6.1</v>
      </c>
      <c r="J14" s="10">
        <f t="shared" si="1"/>
        <v>0.905</v>
      </c>
      <c r="K14" s="604">
        <v>0.05</v>
      </c>
      <c r="L14" s="10">
        <f t="shared" si="2"/>
        <v>0.007</v>
      </c>
      <c r="M14" s="829"/>
    </row>
    <row r="15" ht="19" customHeight="1" spans="1:13">
      <c r="A15" s="805"/>
      <c r="B15" s="807"/>
      <c r="C15" s="808" t="s">
        <v>28</v>
      </c>
      <c r="D15" s="809">
        <v>239.5</v>
      </c>
      <c r="E15" s="46"/>
      <c r="F15" s="47">
        <f>D15*(1-E15/100)</f>
        <v>239.5</v>
      </c>
      <c r="G15" s="604">
        <v>12.66</v>
      </c>
      <c r="H15" s="10">
        <f t="shared" si="0"/>
        <v>30.321</v>
      </c>
      <c r="I15" s="604">
        <v>121.8</v>
      </c>
      <c r="J15" s="10">
        <f t="shared" si="1"/>
        <v>29.171</v>
      </c>
      <c r="K15" s="604">
        <v>1.28</v>
      </c>
      <c r="L15" s="10">
        <f t="shared" si="2"/>
        <v>0.307</v>
      </c>
      <c r="M15" s="829"/>
    </row>
    <row r="16" ht="19" customHeight="1" spans="1:13">
      <c r="A16" s="805"/>
      <c r="B16" s="807"/>
      <c r="C16" s="808" t="s">
        <v>29</v>
      </c>
      <c r="D16" s="14">
        <f>438.55-120-15</f>
        <v>303.55</v>
      </c>
      <c r="E16" s="46"/>
      <c r="F16" s="47">
        <f t="shared" ref="F16:F30" si="4">D16</f>
        <v>303.55</v>
      </c>
      <c r="G16" s="604">
        <v>98.89</v>
      </c>
      <c r="H16" s="10">
        <f t="shared" ref="H16:H27" si="5">F16*G16/100</f>
        <v>300.181</v>
      </c>
      <c r="I16" s="604">
        <v>410.13</v>
      </c>
      <c r="J16" s="10">
        <f t="shared" ref="J16:J28" si="6">F16*I16/1000</f>
        <v>124.495</v>
      </c>
      <c r="K16" s="604">
        <v>8.73</v>
      </c>
      <c r="L16" s="10">
        <f t="shared" ref="L16:L28" si="7">F16*K16/1000</f>
        <v>2.65</v>
      </c>
      <c r="M16" s="829"/>
    </row>
    <row r="17" ht="19" customHeight="1" spans="1:13">
      <c r="A17" s="805"/>
      <c r="B17" s="807"/>
      <c r="C17" s="808" t="s">
        <v>30</v>
      </c>
      <c r="D17" s="14">
        <v>143.22</v>
      </c>
      <c r="E17" s="46"/>
      <c r="F17" s="47">
        <f t="shared" si="4"/>
        <v>143.22</v>
      </c>
      <c r="G17" s="604">
        <v>31.93</v>
      </c>
      <c r="H17" s="10">
        <f t="shared" si="5"/>
        <v>45.73</v>
      </c>
      <c r="I17" s="604">
        <v>8.93</v>
      </c>
      <c r="J17" s="10">
        <f t="shared" si="6"/>
        <v>1.279</v>
      </c>
      <c r="K17" s="830">
        <v>0.15</v>
      </c>
      <c r="L17" s="10">
        <f t="shared" si="7"/>
        <v>0.021</v>
      </c>
      <c r="M17" s="829"/>
    </row>
    <row r="18" ht="19" customHeight="1" spans="1:13">
      <c r="A18" s="805"/>
      <c r="B18" s="807"/>
      <c r="C18" s="808" t="s">
        <v>31</v>
      </c>
      <c r="D18" s="15">
        <f>250+60+2</f>
        <v>312</v>
      </c>
      <c r="E18" s="46"/>
      <c r="F18" s="47">
        <f t="shared" si="4"/>
        <v>312</v>
      </c>
      <c r="G18" s="604">
        <f>G17</f>
        <v>31.93</v>
      </c>
      <c r="H18" s="10">
        <f t="shared" si="5"/>
        <v>99.622</v>
      </c>
      <c r="I18" s="604">
        <f>I17</f>
        <v>8.93</v>
      </c>
      <c r="J18" s="10">
        <f t="shared" si="6"/>
        <v>2.786</v>
      </c>
      <c r="K18" s="604">
        <f>K17</f>
        <v>0.15</v>
      </c>
      <c r="L18" s="10">
        <f t="shared" si="7"/>
        <v>0.047</v>
      </c>
      <c r="M18" s="829"/>
    </row>
    <row r="19" ht="19" customHeight="1" spans="1:13">
      <c r="A19" s="805"/>
      <c r="B19" s="807"/>
      <c r="C19" s="808" t="s">
        <v>32</v>
      </c>
      <c r="D19" s="809">
        <v>60.5</v>
      </c>
      <c r="E19" s="46"/>
      <c r="F19" s="47">
        <f>D19*(1-E19/100)</f>
        <v>60.5</v>
      </c>
      <c r="G19" s="604">
        <f>G15</f>
        <v>12.66</v>
      </c>
      <c r="H19" s="10">
        <f t="shared" si="5"/>
        <v>7.659</v>
      </c>
      <c r="I19" s="604">
        <f>I15</f>
        <v>121.8</v>
      </c>
      <c r="J19" s="10">
        <f t="shared" si="6"/>
        <v>7.369</v>
      </c>
      <c r="K19" s="604">
        <f>K15</f>
        <v>1.28</v>
      </c>
      <c r="L19" s="10">
        <f t="shared" si="7"/>
        <v>0.077</v>
      </c>
      <c r="M19" s="829"/>
    </row>
    <row r="20" ht="19" customHeight="1" spans="1:13">
      <c r="A20" s="805"/>
      <c r="B20" s="807"/>
      <c r="C20" s="808" t="s">
        <v>33</v>
      </c>
      <c r="D20" s="15">
        <v>2620.55</v>
      </c>
      <c r="E20" s="46"/>
      <c r="F20" s="47">
        <f t="shared" si="4"/>
        <v>2620.55</v>
      </c>
      <c r="G20" s="46">
        <f>H20/F20*100</f>
        <v>6.06</v>
      </c>
      <c r="H20" s="10">
        <v>158.693</v>
      </c>
      <c r="I20" s="46">
        <f>J20/F20*1000</f>
        <v>74.25</v>
      </c>
      <c r="J20" s="10">
        <v>194.569</v>
      </c>
      <c r="K20" s="46">
        <f>L20/F20*1000</f>
        <v>0.55</v>
      </c>
      <c r="L20" s="10">
        <v>1.445</v>
      </c>
      <c r="M20" s="829"/>
    </row>
    <row r="21" ht="19" customHeight="1" spans="1:13">
      <c r="A21" s="805"/>
      <c r="B21" s="807"/>
      <c r="C21" s="810" t="s">
        <v>34</v>
      </c>
      <c r="D21" s="811">
        <f>450-140-87</f>
        <v>223</v>
      </c>
      <c r="E21" s="812"/>
      <c r="F21" s="47">
        <f t="shared" si="4"/>
        <v>223</v>
      </c>
      <c r="G21" s="812">
        <f>G22</f>
        <v>99.47</v>
      </c>
      <c r="H21" s="10">
        <f t="shared" si="5"/>
        <v>221.818</v>
      </c>
      <c r="I21" s="812">
        <f>I22</f>
        <v>371.98</v>
      </c>
      <c r="J21" s="10">
        <f t="shared" si="6"/>
        <v>82.952</v>
      </c>
      <c r="K21" s="812">
        <f>K22</f>
        <v>8.67</v>
      </c>
      <c r="L21" s="10">
        <f t="shared" si="7"/>
        <v>1.933</v>
      </c>
      <c r="M21" s="829"/>
    </row>
    <row r="22" ht="19" customHeight="1" spans="1:13">
      <c r="A22" s="805"/>
      <c r="B22" s="807"/>
      <c r="C22" s="14" t="s">
        <v>35</v>
      </c>
      <c r="D22" s="15">
        <f>487.6</f>
        <v>487.6</v>
      </c>
      <c r="E22" s="46"/>
      <c r="F22" s="47">
        <f t="shared" si="4"/>
        <v>487.6</v>
      </c>
      <c r="G22" s="46">
        <f>'回收率（熔炼） '!J40</f>
        <v>99.47</v>
      </c>
      <c r="H22" s="10">
        <f t="shared" si="5"/>
        <v>485.016</v>
      </c>
      <c r="I22" s="46">
        <f>'回收率（熔炼） '!L40</f>
        <v>371.98</v>
      </c>
      <c r="J22" s="10">
        <f t="shared" si="6"/>
        <v>181.377</v>
      </c>
      <c r="K22" s="46">
        <f>'回收率（熔炼） '!N40</f>
        <v>8.67</v>
      </c>
      <c r="L22" s="10">
        <f t="shared" si="7"/>
        <v>4.227</v>
      </c>
      <c r="M22" s="829"/>
    </row>
    <row r="23" ht="19" customHeight="1" spans="1:13">
      <c r="A23" s="805"/>
      <c r="B23" s="807"/>
      <c r="C23" s="810" t="s">
        <v>36</v>
      </c>
      <c r="D23" s="15">
        <f>6.3+2+4.2</f>
        <v>12.5</v>
      </c>
      <c r="E23" s="46"/>
      <c r="F23" s="47">
        <f t="shared" si="4"/>
        <v>12.5</v>
      </c>
      <c r="G23" s="46">
        <f>G22</f>
        <v>99.47</v>
      </c>
      <c r="H23" s="10">
        <f t="shared" si="5"/>
        <v>12.434</v>
      </c>
      <c r="I23" s="46">
        <f>I22</f>
        <v>371.98</v>
      </c>
      <c r="J23" s="10">
        <f t="shared" si="6"/>
        <v>4.65</v>
      </c>
      <c r="K23" s="46">
        <f>K22</f>
        <v>8.67</v>
      </c>
      <c r="L23" s="10">
        <f t="shared" si="7"/>
        <v>0.108</v>
      </c>
      <c r="M23" s="829"/>
    </row>
    <row r="24" ht="19" customHeight="1" spans="1:13">
      <c r="A24" s="805"/>
      <c r="B24" s="807"/>
      <c r="C24" s="810" t="s">
        <v>37</v>
      </c>
      <c r="D24" s="15">
        <v>91.2</v>
      </c>
      <c r="E24" s="46"/>
      <c r="F24" s="47">
        <f t="shared" si="4"/>
        <v>91.2</v>
      </c>
      <c r="G24" s="46">
        <f>G22</f>
        <v>99.47</v>
      </c>
      <c r="H24" s="10">
        <f t="shared" si="5"/>
        <v>90.717</v>
      </c>
      <c r="I24" s="46">
        <f>I22</f>
        <v>371.98</v>
      </c>
      <c r="J24" s="10">
        <f t="shared" si="6"/>
        <v>33.925</v>
      </c>
      <c r="K24" s="46">
        <f>K22</f>
        <v>8.67</v>
      </c>
      <c r="L24" s="10">
        <f t="shared" si="7"/>
        <v>0.791</v>
      </c>
      <c r="M24" s="829"/>
    </row>
    <row r="25" ht="19" customHeight="1" spans="1:13">
      <c r="A25" s="805"/>
      <c r="B25" s="807"/>
      <c r="C25" s="810" t="s">
        <v>38</v>
      </c>
      <c r="D25" s="15">
        <f>600+60.84+6.4</f>
        <v>667.24</v>
      </c>
      <c r="E25" s="46"/>
      <c r="F25" s="47">
        <f t="shared" si="4"/>
        <v>667.24</v>
      </c>
      <c r="G25" s="46">
        <f>H25/F25*100</f>
        <v>43.1</v>
      </c>
      <c r="H25" s="10">
        <v>287.593</v>
      </c>
      <c r="I25" s="46">
        <f>J25/F25*1000</f>
        <v>98.04</v>
      </c>
      <c r="J25" s="10">
        <v>65.413</v>
      </c>
      <c r="K25" s="46">
        <f>L25/F25*1000</f>
        <v>1.64</v>
      </c>
      <c r="L25" s="117">
        <v>1.095</v>
      </c>
      <c r="M25" s="829"/>
    </row>
    <row r="26" ht="19" customHeight="1" spans="1:13">
      <c r="A26" s="805"/>
      <c r="B26" s="807"/>
      <c r="C26" s="810" t="s">
        <v>39</v>
      </c>
      <c r="D26" s="15">
        <v>0</v>
      </c>
      <c r="E26" s="46"/>
      <c r="F26" s="47">
        <f t="shared" si="4"/>
        <v>0</v>
      </c>
      <c r="G26" s="46">
        <f>G25</f>
        <v>43.1</v>
      </c>
      <c r="H26" s="10">
        <f>F26*G26/100</f>
        <v>0</v>
      </c>
      <c r="I26" s="46">
        <f>I25</f>
        <v>98.04</v>
      </c>
      <c r="J26" s="10">
        <f>F26*I26/1000</f>
        <v>0</v>
      </c>
      <c r="K26" s="46">
        <f>K25</f>
        <v>1.64</v>
      </c>
      <c r="L26" s="10">
        <f>F26*K26/1000</f>
        <v>0</v>
      </c>
      <c r="M26" s="829"/>
    </row>
    <row r="27" ht="19" customHeight="1" spans="1:13">
      <c r="A27" s="805"/>
      <c r="B27" s="807"/>
      <c r="C27" s="810" t="s">
        <v>40</v>
      </c>
      <c r="D27" s="15">
        <v>0</v>
      </c>
      <c r="E27" s="46"/>
      <c r="F27" s="47">
        <f t="shared" si="4"/>
        <v>0</v>
      </c>
      <c r="G27" s="46"/>
      <c r="H27" s="10">
        <f t="shared" ref="H26:H30" si="8">F27*G27/100</f>
        <v>0</v>
      </c>
      <c r="I27" s="46"/>
      <c r="J27" s="10">
        <f t="shared" si="6"/>
        <v>0</v>
      </c>
      <c r="K27" s="46"/>
      <c r="L27" s="10">
        <f t="shared" si="7"/>
        <v>0</v>
      </c>
      <c r="M27" s="829"/>
    </row>
    <row r="28" ht="19" customHeight="1" spans="1:13">
      <c r="A28" s="805"/>
      <c r="B28" s="807"/>
      <c r="C28" s="810" t="s">
        <v>41</v>
      </c>
      <c r="D28" s="14">
        <f>53+6.42</f>
        <v>59.42</v>
      </c>
      <c r="E28" s="46"/>
      <c r="F28" s="47">
        <f t="shared" si="4"/>
        <v>59.42</v>
      </c>
      <c r="G28" s="46">
        <f>G22</f>
        <v>99.47</v>
      </c>
      <c r="H28" s="10">
        <f t="shared" si="8"/>
        <v>59.105</v>
      </c>
      <c r="I28" s="46">
        <f>I22</f>
        <v>371.98</v>
      </c>
      <c r="J28" s="10">
        <f t="shared" si="6"/>
        <v>22.103</v>
      </c>
      <c r="K28" s="46">
        <f>K22</f>
        <v>8.67</v>
      </c>
      <c r="L28" s="10">
        <f t="shared" si="7"/>
        <v>0.515</v>
      </c>
      <c r="M28" s="829"/>
    </row>
    <row r="29" ht="19" customHeight="1" spans="1:13">
      <c r="A29" s="805"/>
      <c r="B29" s="807"/>
      <c r="C29" s="810" t="s">
        <v>42</v>
      </c>
      <c r="D29" s="14">
        <v>0</v>
      </c>
      <c r="E29" s="46"/>
      <c r="F29" s="47">
        <f t="shared" si="4"/>
        <v>0</v>
      </c>
      <c r="G29" s="46">
        <f>'回收率（精炼） '!J19</f>
        <v>100</v>
      </c>
      <c r="H29" s="10">
        <f t="shared" si="8"/>
        <v>0</v>
      </c>
      <c r="I29" s="46"/>
      <c r="J29" s="10">
        <v>0</v>
      </c>
      <c r="K29" s="46"/>
      <c r="L29" s="10">
        <v>0</v>
      </c>
      <c r="M29" s="829"/>
    </row>
    <row r="30" ht="19" customHeight="1" spans="1:13">
      <c r="A30" s="805"/>
      <c r="B30" s="807"/>
      <c r="C30" s="810" t="s">
        <v>43</v>
      </c>
      <c r="D30" s="14">
        <v>10.54</v>
      </c>
      <c r="E30" s="46"/>
      <c r="F30" s="47">
        <f t="shared" si="4"/>
        <v>10.54</v>
      </c>
      <c r="G30" s="46">
        <f>'回收率（精炼） '!J21</f>
        <v>99.97</v>
      </c>
      <c r="H30" s="10">
        <f t="shared" si="8"/>
        <v>10.537</v>
      </c>
      <c r="I30" s="46">
        <f>'回收率（精炼） '!L21</f>
        <v>5.64</v>
      </c>
      <c r="J30" s="10">
        <f>F30*I30/1000</f>
        <v>0.059</v>
      </c>
      <c r="K30" s="46"/>
      <c r="L30" s="10">
        <v>0</v>
      </c>
      <c r="M30" s="829"/>
    </row>
    <row r="31" ht="18" customHeight="1" spans="1:13">
      <c r="A31" s="813"/>
      <c r="B31" s="807"/>
      <c r="C31" s="808" t="s">
        <v>44</v>
      </c>
      <c r="D31" s="14">
        <v>203.99</v>
      </c>
      <c r="E31" s="46">
        <f>(D31-F31)/D31*100</f>
        <v>17.94</v>
      </c>
      <c r="F31" s="47">
        <v>167.391</v>
      </c>
      <c r="G31" s="604">
        <f>H31/F31*100</f>
        <v>8.28</v>
      </c>
      <c r="H31" s="10">
        <v>13.858</v>
      </c>
      <c r="I31" s="604">
        <f>J31/F31*1000</f>
        <v>202.74</v>
      </c>
      <c r="J31" s="10">
        <v>33.937</v>
      </c>
      <c r="K31" s="604">
        <f>L31/F31*1000</f>
        <v>1.11</v>
      </c>
      <c r="L31" s="10">
        <v>0.186</v>
      </c>
      <c r="M31" s="829"/>
    </row>
    <row r="32" ht="19" customHeight="1" spans="1:13">
      <c r="A32" s="813"/>
      <c r="B32" s="807"/>
      <c r="C32" s="808" t="s">
        <v>45</v>
      </c>
      <c r="D32" s="14">
        <v>0</v>
      </c>
      <c r="E32" s="46"/>
      <c r="F32" s="47">
        <v>0</v>
      </c>
      <c r="G32" s="604"/>
      <c r="H32" s="10">
        <v>0</v>
      </c>
      <c r="I32" s="604"/>
      <c r="J32" s="10">
        <v>0</v>
      </c>
      <c r="K32" s="604"/>
      <c r="L32" s="10">
        <v>0</v>
      </c>
      <c r="M32" s="829"/>
    </row>
    <row r="33" ht="19" customHeight="1" spans="1:13">
      <c r="A33" s="813"/>
      <c r="B33" s="807"/>
      <c r="C33" s="808" t="s">
        <v>46</v>
      </c>
      <c r="D33" s="14">
        <v>6232.07</v>
      </c>
      <c r="E33" s="46">
        <f>(D33-F33)/D33*100</f>
        <v>65.56</v>
      </c>
      <c r="F33" s="47">
        <v>2146.357</v>
      </c>
      <c r="G33" s="604">
        <f>H33/F33*100</f>
        <v>1.58</v>
      </c>
      <c r="H33" s="10">
        <v>33.917</v>
      </c>
      <c r="I33" s="604">
        <f>J33/F33*1000</f>
        <v>4.38</v>
      </c>
      <c r="J33" s="10">
        <v>9.399</v>
      </c>
      <c r="K33" s="604">
        <f>L33/F33*1000</f>
        <v>0.19</v>
      </c>
      <c r="L33" s="10">
        <v>0.407</v>
      </c>
      <c r="M33" s="829"/>
    </row>
    <row r="34" ht="19" customHeight="1" spans="1:13">
      <c r="A34" s="813"/>
      <c r="B34" s="807"/>
      <c r="C34" s="808" t="s">
        <v>47</v>
      </c>
      <c r="D34" s="85">
        <v>4158</v>
      </c>
      <c r="E34" s="46">
        <f>E65</f>
        <v>54.91</v>
      </c>
      <c r="F34" s="47">
        <f>D34*(1-E34/100)</f>
        <v>1874.842</v>
      </c>
      <c r="G34" s="604">
        <f>G65</f>
        <v>0.05</v>
      </c>
      <c r="H34" s="10">
        <f>F34*G34/100</f>
        <v>0.937</v>
      </c>
      <c r="I34" s="604"/>
      <c r="J34" s="10">
        <v>0</v>
      </c>
      <c r="K34" s="604"/>
      <c r="L34" s="10">
        <v>0</v>
      </c>
      <c r="M34" s="829"/>
    </row>
    <row r="35" ht="19" customHeight="1" spans="1:13">
      <c r="A35" s="813"/>
      <c r="B35" s="807"/>
      <c r="C35" s="808" t="s">
        <v>48</v>
      </c>
      <c r="D35" s="14">
        <v>0</v>
      </c>
      <c r="E35" s="46">
        <v>0</v>
      </c>
      <c r="F35" s="47">
        <v>0</v>
      </c>
      <c r="G35" s="604">
        <v>0</v>
      </c>
      <c r="H35" s="10">
        <v>0</v>
      </c>
      <c r="I35" s="604">
        <v>0</v>
      </c>
      <c r="J35" s="10">
        <v>0</v>
      </c>
      <c r="K35" s="604">
        <v>0</v>
      </c>
      <c r="L35" s="10">
        <v>0</v>
      </c>
      <c r="M35" s="829"/>
    </row>
    <row r="36" ht="19" customHeight="1" spans="1:13">
      <c r="A36" s="813"/>
      <c r="B36" s="814" t="s">
        <v>49</v>
      </c>
      <c r="C36" s="815"/>
      <c r="D36" s="185"/>
      <c r="E36" s="46"/>
      <c r="F36" s="31"/>
      <c r="G36" s="46"/>
      <c r="H36" s="816">
        <f>SUM(H5:H35)</f>
        <v>10313.468</v>
      </c>
      <c r="I36" s="46"/>
      <c r="J36" s="816">
        <f>SUM(J5:J35)</f>
        <v>7924.247</v>
      </c>
      <c r="K36" s="46"/>
      <c r="L36" s="816">
        <f>SUM(L5:L35)</f>
        <v>74.375</v>
      </c>
      <c r="M36" s="831"/>
    </row>
    <row r="37" ht="19" customHeight="1" spans="1:13">
      <c r="A37" s="805"/>
      <c r="B37" s="437" t="s">
        <v>16</v>
      </c>
      <c r="C37" s="427" t="s">
        <v>50</v>
      </c>
      <c r="D37" s="156">
        <v>29.0146</v>
      </c>
      <c r="E37" s="46"/>
      <c r="F37" s="154">
        <f>D37</f>
        <v>29.0146</v>
      </c>
      <c r="G37" s="46"/>
      <c r="H37" s="10">
        <v>0</v>
      </c>
      <c r="I37" s="46">
        <v>999900</v>
      </c>
      <c r="J37" s="10">
        <f>F37*I37/1000000</f>
        <v>29.012</v>
      </c>
      <c r="K37" s="46"/>
      <c r="L37" s="10">
        <v>0</v>
      </c>
      <c r="M37" s="829"/>
    </row>
    <row r="38" ht="19" customHeight="1" spans="1:13">
      <c r="A38" s="805"/>
      <c r="B38" s="437"/>
      <c r="C38" s="427" t="s">
        <v>51</v>
      </c>
      <c r="D38" s="14">
        <f>10+17.54</f>
        <v>27.54</v>
      </c>
      <c r="E38" s="46"/>
      <c r="F38" s="48">
        <f>D38</f>
        <v>27.54</v>
      </c>
      <c r="G38" s="46">
        <f>H38/F38*100</f>
        <v>99.84</v>
      </c>
      <c r="H38" s="10">
        <v>27.495</v>
      </c>
      <c r="I38" s="46"/>
      <c r="J38" s="10">
        <f>F38*I38/1000000</f>
        <v>0</v>
      </c>
      <c r="K38" s="46"/>
      <c r="L38" s="10">
        <v>0</v>
      </c>
      <c r="M38" s="829"/>
    </row>
    <row r="39" ht="19" customHeight="1" spans="1:13">
      <c r="A39" s="805"/>
      <c r="B39" s="437"/>
      <c r="C39" s="427" t="s">
        <v>52</v>
      </c>
      <c r="D39" s="14">
        <v>1</v>
      </c>
      <c r="E39" s="46"/>
      <c r="F39" s="48">
        <f>D39</f>
        <v>1</v>
      </c>
      <c r="G39" s="46"/>
      <c r="H39" s="10">
        <v>0</v>
      </c>
      <c r="I39" s="46">
        <f>I37</f>
        <v>999900</v>
      </c>
      <c r="J39" s="10">
        <f>F39*I39/1000</f>
        <v>999.9</v>
      </c>
      <c r="K39" s="46"/>
      <c r="L39" s="10">
        <v>0</v>
      </c>
      <c r="M39" s="829"/>
    </row>
    <row r="40" ht="19" customHeight="1" spans="1:13">
      <c r="A40" s="805"/>
      <c r="B40" s="437"/>
      <c r="C40" s="427" t="s">
        <v>53</v>
      </c>
      <c r="D40" s="14">
        <v>4.46</v>
      </c>
      <c r="E40" s="46"/>
      <c r="F40" s="48">
        <f>D40</f>
        <v>4.46</v>
      </c>
      <c r="G40" s="46"/>
      <c r="H40" s="10"/>
      <c r="I40" s="46">
        <f>J40/F40*1000</f>
        <v>126.46</v>
      </c>
      <c r="J40" s="10">
        <v>0.564</v>
      </c>
      <c r="K40" s="46"/>
      <c r="L40" s="10"/>
      <c r="M40" s="829"/>
    </row>
    <row r="41" ht="19" customHeight="1" spans="1:13">
      <c r="A41" s="805"/>
      <c r="B41" s="437"/>
      <c r="C41" s="427" t="s">
        <v>54</v>
      </c>
      <c r="D41" s="14">
        <v>9.08</v>
      </c>
      <c r="E41" s="46"/>
      <c r="F41" s="48">
        <f t="shared" ref="F41:F49" si="9">D41</f>
        <v>9.08</v>
      </c>
      <c r="G41" s="46"/>
      <c r="H41" s="10"/>
      <c r="I41" s="46">
        <f>J41/F41*1000</f>
        <v>14.54</v>
      </c>
      <c r="J41" s="10">
        <v>0.132</v>
      </c>
      <c r="K41" s="46"/>
      <c r="L41" s="10"/>
      <c r="M41" s="829"/>
    </row>
    <row r="42" ht="19" customHeight="1" spans="1:13">
      <c r="A42" s="805" t="s">
        <v>55</v>
      </c>
      <c r="B42" s="437"/>
      <c r="C42" s="808" t="s">
        <v>56</v>
      </c>
      <c r="D42" s="15">
        <v>21</v>
      </c>
      <c r="E42" s="46">
        <v>0</v>
      </c>
      <c r="F42" s="47">
        <f t="shared" si="9"/>
        <v>21</v>
      </c>
      <c r="G42" s="604">
        <v>25</v>
      </c>
      <c r="H42" s="10">
        <f>F42*G42/100</f>
        <v>5.25</v>
      </c>
      <c r="I42" s="604"/>
      <c r="J42" s="10">
        <v>0</v>
      </c>
      <c r="K42" s="604"/>
      <c r="L42" s="10">
        <v>0</v>
      </c>
      <c r="M42" s="829"/>
    </row>
    <row r="43" ht="19" customHeight="1" spans="1:13">
      <c r="A43" s="805"/>
      <c r="B43" s="803" t="s">
        <v>23</v>
      </c>
      <c r="C43" s="741" t="s">
        <v>57</v>
      </c>
      <c r="D43" s="15">
        <f>4986.73-200</f>
        <v>4786.73</v>
      </c>
      <c r="E43" s="46"/>
      <c r="F43" s="15">
        <f t="shared" si="9"/>
        <v>4786.73</v>
      </c>
      <c r="G43" s="604">
        <f>G22</f>
        <v>99.47</v>
      </c>
      <c r="H43" s="10">
        <f t="shared" ref="H43:H48" si="10">F43*G43/100</f>
        <v>4761.36</v>
      </c>
      <c r="I43" s="604">
        <f>I22</f>
        <v>371.98</v>
      </c>
      <c r="J43" s="10">
        <f t="shared" ref="J43:J49" si="11">F43*I43/1000</f>
        <v>1780.568</v>
      </c>
      <c r="K43" s="604">
        <f>K22</f>
        <v>8.67</v>
      </c>
      <c r="L43" s="448">
        <f t="shared" ref="L43:L48" si="12">F43*K43/1000</f>
        <v>41.501</v>
      </c>
      <c r="M43" s="832"/>
    </row>
    <row r="44" ht="19" customHeight="1" spans="1:13">
      <c r="A44" s="805"/>
      <c r="B44" s="805"/>
      <c r="C44" s="741" t="s">
        <v>58</v>
      </c>
      <c r="D44" s="817">
        <f>5160.74-410</f>
        <v>4750.74</v>
      </c>
      <c r="E44" s="818"/>
      <c r="F44" s="817">
        <f t="shared" si="9"/>
        <v>4750.74</v>
      </c>
      <c r="G44" s="819">
        <f>G22</f>
        <v>99.47</v>
      </c>
      <c r="H44" s="448">
        <f t="shared" si="10"/>
        <v>4725.561</v>
      </c>
      <c r="I44" s="819">
        <f>I43</f>
        <v>371.98</v>
      </c>
      <c r="J44" s="448">
        <f t="shared" si="11"/>
        <v>1767.18</v>
      </c>
      <c r="K44" s="819">
        <f>K43</f>
        <v>8.67</v>
      </c>
      <c r="L44" s="448">
        <f t="shared" si="12"/>
        <v>41.189</v>
      </c>
      <c r="M44" s="829"/>
    </row>
    <row r="45" ht="19" customHeight="1" spans="1:13">
      <c r="A45" s="805"/>
      <c r="B45" s="805"/>
      <c r="C45" s="741" t="s">
        <v>59</v>
      </c>
      <c r="D45" s="741">
        <v>390.8</v>
      </c>
      <c r="E45" s="818"/>
      <c r="F45" s="817">
        <f t="shared" si="9"/>
        <v>390.8</v>
      </c>
      <c r="G45" s="819">
        <f>G43</f>
        <v>99.47</v>
      </c>
      <c r="H45" s="448">
        <f t="shared" si="10"/>
        <v>388.729</v>
      </c>
      <c r="I45" s="819">
        <f>I43</f>
        <v>371.98</v>
      </c>
      <c r="J45" s="448">
        <f t="shared" si="11"/>
        <v>145.37</v>
      </c>
      <c r="K45" s="819">
        <f>K43</f>
        <v>8.67</v>
      </c>
      <c r="L45" s="448">
        <f t="shared" si="12"/>
        <v>3.388</v>
      </c>
      <c r="M45" s="829"/>
    </row>
    <row r="46" ht="19" customHeight="1" spans="1:13">
      <c r="A46" s="805"/>
      <c r="B46" s="805"/>
      <c r="C46" s="14" t="s">
        <v>41</v>
      </c>
      <c r="D46" s="14">
        <v>506.2</v>
      </c>
      <c r="E46" s="46"/>
      <c r="F46" s="817">
        <f t="shared" si="9"/>
        <v>506.2</v>
      </c>
      <c r="G46" s="604">
        <f>G45</f>
        <v>99.47</v>
      </c>
      <c r="H46" s="448">
        <f t="shared" si="10"/>
        <v>503.517</v>
      </c>
      <c r="I46" s="604">
        <f>I45</f>
        <v>371.98</v>
      </c>
      <c r="J46" s="448">
        <f t="shared" si="11"/>
        <v>188.296</v>
      </c>
      <c r="K46" s="604">
        <f>K22</f>
        <v>8.67</v>
      </c>
      <c r="L46" s="448">
        <f t="shared" si="12"/>
        <v>4.389</v>
      </c>
      <c r="M46" s="829"/>
    </row>
    <row r="47" ht="19" customHeight="1" spans="1:13">
      <c r="A47" s="805"/>
      <c r="B47" s="805"/>
      <c r="C47" s="14" t="s">
        <v>60</v>
      </c>
      <c r="D47" s="14">
        <f>F47/(1-E47/100)</f>
        <v>23.02</v>
      </c>
      <c r="E47" s="46"/>
      <c r="F47" s="14">
        <f>18.07+3.95+1</f>
        <v>23.02</v>
      </c>
      <c r="G47" s="604">
        <v>13.84</v>
      </c>
      <c r="H47" s="448">
        <f t="shared" si="10"/>
        <v>3.186</v>
      </c>
      <c r="I47" s="604">
        <f>55890+3150</f>
        <v>59040</v>
      </c>
      <c r="J47" s="448">
        <f t="shared" si="11"/>
        <v>1359.101</v>
      </c>
      <c r="K47" s="604">
        <f>1220+300+60</f>
        <v>1580</v>
      </c>
      <c r="L47" s="448">
        <f t="shared" si="12"/>
        <v>36.372</v>
      </c>
      <c r="M47" s="829"/>
    </row>
    <row r="48" ht="19" customHeight="1" spans="1:13">
      <c r="A48" s="805"/>
      <c r="B48" s="805"/>
      <c r="C48" s="14" t="s">
        <v>61</v>
      </c>
      <c r="D48" s="14">
        <f>F48/(1-E48/100)</f>
        <v>24</v>
      </c>
      <c r="E48" s="46"/>
      <c r="F48" s="14">
        <f>19.05+3.95+1</f>
        <v>24</v>
      </c>
      <c r="G48" s="604">
        <v>14.29</v>
      </c>
      <c r="H48" s="448">
        <f t="shared" si="10"/>
        <v>3.43</v>
      </c>
      <c r="I48" s="604">
        <f>61090+3050</f>
        <v>64140</v>
      </c>
      <c r="J48" s="448">
        <f t="shared" si="11"/>
        <v>1539.36</v>
      </c>
      <c r="K48" s="604">
        <f>1670+130+60</f>
        <v>1860</v>
      </c>
      <c r="L48" s="448">
        <f t="shared" si="12"/>
        <v>44.64</v>
      </c>
      <c r="M48" s="829"/>
    </row>
    <row r="49" ht="19" customHeight="1" spans="1:13">
      <c r="A49" s="805"/>
      <c r="B49" s="805"/>
      <c r="C49" s="14" t="s">
        <v>62</v>
      </c>
      <c r="D49" s="15">
        <f>1648.05+1011.94+128.6+2.2</f>
        <v>2790.79</v>
      </c>
      <c r="E49" s="46"/>
      <c r="F49" s="15">
        <f t="shared" si="9"/>
        <v>2790.79</v>
      </c>
      <c r="G49" s="604">
        <f>'回收率（精炼） '!J25</f>
        <v>100</v>
      </c>
      <c r="H49" s="448">
        <f>F49*99.9972/100</f>
        <v>2790.712</v>
      </c>
      <c r="I49" s="604">
        <f>'回收率（精炼） '!L25</f>
        <v>5.52</v>
      </c>
      <c r="J49" s="448">
        <f t="shared" si="11"/>
        <v>15.405</v>
      </c>
      <c r="K49" s="604"/>
      <c r="L49" s="448">
        <v>0</v>
      </c>
      <c r="M49" s="829"/>
    </row>
    <row r="50" ht="19" customHeight="1" spans="1:13">
      <c r="A50" s="805"/>
      <c r="B50" s="805"/>
      <c r="C50" s="14" t="s">
        <v>63</v>
      </c>
      <c r="D50" s="15">
        <f>19.7+20.9+0.1+414.48+319.22</f>
        <v>774.4</v>
      </c>
      <c r="E50" s="46">
        <f>(D50-F50)/D50*100</f>
        <v>29.28</v>
      </c>
      <c r="F50" s="15">
        <f>291.2501+227.71+28.67</f>
        <v>547.63</v>
      </c>
      <c r="G50" s="819">
        <f>H50/F50*100</f>
        <v>16.1</v>
      </c>
      <c r="H50" s="448">
        <f>4.65+83.504</f>
        <v>88.154</v>
      </c>
      <c r="I50" s="819">
        <f>J50/F50*1000</f>
        <v>64314.19</v>
      </c>
      <c r="J50" s="448">
        <f>33555.07+1665.31</f>
        <v>35220.38</v>
      </c>
      <c r="K50" s="604">
        <f>L50/F50*1000</f>
        <v>1589.7</v>
      </c>
      <c r="L50" s="448">
        <f>820.459+41.11+9</f>
        <v>870.569</v>
      </c>
      <c r="M50" s="829"/>
    </row>
    <row r="51" ht="19" customHeight="1" spans="1:13">
      <c r="A51" s="805"/>
      <c r="B51" s="805"/>
      <c r="C51" s="13" t="s">
        <v>64</v>
      </c>
      <c r="D51" s="13">
        <f>145+4197+4038+70</f>
        <v>8450</v>
      </c>
      <c r="E51" s="812"/>
      <c r="F51" s="13">
        <f t="shared" ref="F51:F56" si="13">D51</f>
        <v>8450</v>
      </c>
      <c r="G51" s="820">
        <f>H51/F51*1000</f>
        <v>48.75</v>
      </c>
      <c r="H51" s="821">
        <f>(145*35.13+4142*49.76+3913*50.21+70*60.85)/1000</f>
        <v>411.931</v>
      </c>
      <c r="I51" s="820"/>
      <c r="J51" s="448">
        <f>F51*I51/1000</f>
        <v>0</v>
      </c>
      <c r="K51" s="820"/>
      <c r="L51" s="448">
        <f>F51*K51/1000</f>
        <v>0</v>
      </c>
      <c r="M51" s="829"/>
    </row>
    <row r="52" ht="19" customHeight="1" spans="1:13">
      <c r="A52" s="805"/>
      <c r="B52" s="805"/>
      <c r="C52" s="13" t="s">
        <v>43</v>
      </c>
      <c r="D52" s="13">
        <v>2.16</v>
      </c>
      <c r="E52" s="812"/>
      <c r="F52" s="13">
        <f t="shared" si="13"/>
        <v>2.16</v>
      </c>
      <c r="G52" s="820">
        <f>'回收率（精炼） '!J19</f>
        <v>100</v>
      </c>
      <c r="H52" s="821">
        <f>F52*G52/100</f>
        <v>2.16</v>
      </c>
      <c r="I52" s="820"/>
      <c r="J52" s="448">
        <f>F52*I52/1000</f>
        <v>0</v>
      </c>
      <c r="K52" s="820"/>
      <c r="L52" s="448">
        <v>0</v>
      </c>
      <c r="M52" s="829"/>
    </row>
    <row r="53" ht="19" customHeight="1" spans="1:13">
      <c r="A53" s="805"/>
      <c r="B53" s="813"/>
      <c r="C53" s="13" t="s">
        <v>65</v>
      </c>
      <c r="D53" s="811">
        <v>52.456</v>
      </c>
      <c r="E53" s="812"/>
      <c r="F53" s="811">
        <f t="shared" si="13"/>
        <v>52.456</v>
      </c>
      <c r="G53" s="604">
        <f>'回收率（精炼） '!J25</f>
        <v>100</v>
      </c>
      <c r="H53" s="10">
        <f>F53*G53/100</f>
        <v>52.456</v>
      </c>
      <c r="I53" s="604">
        <f>'回收率（精炼） '!L25</f>
        <v>5.52</v>
      </c>
      <c r="J53" s="448">
        <f>F53*I53/1000</f>
        <v>0.29</v>
      </c>
      <c r="K53" s="820"/>
      <c r="L53" s="448">
        <v>0</v>
      </c>
      <c r="M53" s="829"/>
    </row>
    <row r="54" ht="19" customHeight="1" spans="1:13">
      <c r="A54" s="805"/>
      <c r="B54" s="822" t="s">
        <v>66</v>
      </c>
      <c r="C54" s="14" t="s">
        <v>67</v>
      </c>
      <c r="D54" s="445">
        <v>3412.6304</v>
      </c>
      <c r="E54" s="812"/>
      <c r="F54" s="445">
        <f t="shared" si="13"/>
        <v>3412.6304</v>
      </c>
      <c r="G54" s="820">
        <f>H54/F54*100</f>
        <v>100</v>
      </c>
      <c r="H54" s="447">
        <v>3412.5447</v>
      </c>
      <c r="I54" s="820">
        <f>J54/F54*1000</f>
        <v>6.13</v>
      </c>
      <c r="J54" s="448">
        <v>20.907</v>
      </c>
      <c r="K54" s="820"/>
      <c r="L54" s="448">
        <v>0</v>
      </c>
      <c r="M54" s="829"/>
    </row>
    <row r="55" ht="19" customHeight="1" spans="1:13">
      <c r="A55" s="805"/>
      <c r="B55" s="823"/>
      <c r="C55" s="14" t="s">
        <v>68</v>
      </c>
      <c r="D55" s="445">
        <v>120.2117</v>
      </c>
      <c r="E55" s="812"/>
      <c r="F55" s="445">
        <f t="shared" si="13"/>
        <v>120.2117</v>
      </c>
      <c r="G55" s="820">
        <f>H55/F55*100</f>
        <v>99.99</v>
      </c>
      <c r="H55" s="447">
        <v>120.1996</v>
      </c>
      <c r="I55" s="820">
        <f>J55/F55*1000</f>
        <v>0</v>
      </c>
      <c r="J55" s="448">
        <v>0</v>
      </c>
      <c r="K55" s="820"/>
      <c r="L55" s="448">
        <v>0</v>
      </c>
      <c r="M55" s="829"/>
    </row>
    <row r="56" ht="19" customHeight="1" spans="1:13">
      <c r="A56" s="805"/>
      <c r="B56" s="824"/>
      <c r="C56" s="14" t="s">
        <v>69</v>
      </c>
      <c r="D56" s="445">
        <v>10.7953</v>
      </c>
      <c r="E56" s="812"/>
      <c r="F56" s="445">
        <f t="shared" si="13"/>
        <v>10.7953</v>
      </c>
      <c r="G56" s="820">
        <f>H56/F56*100</f>
        <v>99.99</v>
      </c>
      <c r="H56" s="447">
        <v>10.7942</v>
      </c>
      <c r="I56" s="820">
        <f>J56/F56*1000</f>
        <v>0</v>
      </c>
      <c r="J56" s="448">
        <v>0</v>
      </c>
      <c r="K56" s="820"/>
      <c r="L56" s="448">
        <v>0</v>
      </c>
      <c r="M56" s="829"/>
    </row>
    <row r="57" ht="19" customHeight="1" spans="1:13">
      <c r="A57" s="813"/>
      <c r="B57" s="814" t="s">
        <v>49</v>
      </c>
      <c r="C57" s="815"/>
      <c r="D57" s="14"/>
      <c r="E57" s="46"/>
      <c r="F57" s="14"/>
      <c r="G57" s="604"/>
      <c r="H57" s="825">
        <f>SUM(H37:H56)</f>
        <v>17307.4795</v>
      </c>
      <c r="I57" s="604"/>
      <c r="J57" s="816">
        <f>SUM(J37:J56)</f>
        <v>43066.465</v>
      </c>
      <c r="K57" s="604"/>
      <c r="L57" s="816">
        <f>SUM(L37:L56)</f>
        <v>1042.048</v>
      </c>
      <c r="M57" s="831"/>
    </row>
    <row r="58" ht="19" customHeight="1" spans="1:13">
      <c r="A58" s="805" t="s">
        <v>70</v>
      </c>
      <c r="B58" s="807" t="s">
        <v>23</v>
      </c>
      <c r="C58" s="14" t="s">
        <v>27</v>
      </c>
      <c r="D58" s="14">
        <f>5996.2+7990</f>
        <v>13986.2</v>
      </c>
      <c r="E58" s="46"/>
      <c r="F58" s="47">
        <f>D58</f>
        <v>13986.2</v>
      </c>
      <c r="G58" s="604">
        <f>G13</f>
        <v>1.77</v>
      </c>
      <c r="H58" s="10">
        <f>F58*G58/100</f>
        <v>247.556</v>
      </c>
      <c r="I58" s="604">
        <f>I13</f>
        <v>1.98</v>
      </c>
      <c r="J58" s="10">
        <f t="shared" ref="J58:J67" si="14">F58*I58/1000</f>
        <v>27.693</v>
      </c>
      <c r="K58" s="604">
        <f>K13</f>
        <v>0.04</v>
      </c>
      <c r="L58" s="10">
        <f t="shared" ref="L58:L67" si="15">F58*K58/1000</f>
        <v>0.559</v>
      </c>
      <c r="M58" s="833"/>
    </row>
    <row r="59" ht="19" customHeight="1" spans="1:13">
      <c r="A59" s="805"/>
      <c r="B59" s="807"/>
      <c r="C59" s="14" t="s">
        <v>24</v>
      </c>
      <c r="D59" s="14">
        <v>1004</v>
      </c>
      <c r="E59" s="46">
        <v>9.1</v>
      </c>
      <c r="F59" s="47">
        <f>D59*(1-E59/100)</f>
        <v>912.636</v>
      </c>
      <c r="G59" s="604">
        <f>25.34+4+2+2</f>
        <v>33.34</v>
      </c>
      <c r="H59" s="10">
        <f>F59*G59/100</f>
        <v>304.273</v>
      </c>
      <c r="I59" s="604">
        <v>34.88</v>
      </c>
      <c r="J59" s="10">
        <f t="shared" si="14"/>
        <v>31.833</v>
      </c>
      <c r="K59" s="604">
        <v>0.34</v>
      </c>
      <c r="L59" s="10">
        <f t="shared" si="15"/>
        <v>0.31</v>
      </c>
      <c r="M59" s="834"/>
    </row>
    <row r="60" ht="19" customHeight="1" spans="1:12">
      <c r="A60" s="805"/>
      <c r="B60" s="807"/>
      <c r="C60" s="14" t="s">
        <v>71</v>
      </c>
      <c r="D60" s="15">
        <v>765.14</v>
      </c>
      <c r="E60" s="46"/>
      <c r="F60" s="47">
        <f>D60</f>
        <v>765.14</v>
      </c>
      <c r="G60" s="604">
        <f>H60/F60*100</f>
        <v>23.29</v>
      </c>
      <c r="H60" s="10">
        <v>178.201</v>
      </c>
      <c r="I60" s="604">
        <v>31.86</v>
      </c>
      <c r="J60" s="10">
        <f t="shared" si="14"/>
        <v>24.377</v>
      </c>
      <c r="K60" s="604">
        <v>0.2</v>
      </c>
      <c r="L60" s="10">
        <f t="shared" si="15"/>
        <v>0.153</v>
      </c>
    </row>
    <row r="61" ht="19" customHeight="1" spans="1:13">
      <c r="A61" s="805"/>
      <c r="B61" s="807"/>
      <c r="C61" s="14" t="s">
        <v>72</v>
      </c>
      <c r="D61" s="15">
        <v>765.14</v>
      </c>
      <c r="E61" s="46"/>
      <c r="F61" s="47">
        <f>D61</f>
        <v>765.14</v>
      </c>
      <c r="G61" s="604">
        <f>H61/F61*100</f>
        <v>0.31</v>
      </c>
      <c r="H61" s="10">
        <v>2.372</v>
      </c>
      <c r="I61" s="604">
        <v>0.8</v>
      </c>
      <c r="J61" s="10">
        <f t="shared" si="14"/>
        <v>0.612</v>
      </c>
      <c r="K61" s="604"/>
      <c r="L61" s="10">
        <f t="shared" si="15"/>
        <v>0</v>
      </c>
      <c r="M61" s="835"/>
    </row>
    <row r="62" ht="19" customHeight="1" spans="1:13">
      <c r="A62" s="805"/>
      <c r="B62" s="807"/>
      <c r="C62" s="14" t="s">
        <v>73</v>
      </c>
      <c r="D62" s="15">
        <v>765.14</v>
      </c>
      <c r="E62" s="46"/>
      <c r="F62" s="47">
        <f>D62</f>
        <v>765.14</v>
      </c>
      <c r="G62" s="604">
        <f>H62/F62*100</f>
        <v>0.27</v>
      </c>
      <c r="H62" s="10">
        <v>2.066</v>
      </c>
      <c r="I62" s="604">
        <v>1.3</v>
      </c>
      <c r="J62" s="10">
        <f t="shared" si="14"/>
        <v>0.995</v>
      </c>
      <c r="K62" s="604"/>
      <c r="L62" s="10">
        <f t="shared" si="15"/>
        <v>0</v>
      </c>
      <c r="M62" s="836"/>
    </row>
    <row r="63" ht="19" customHeight="1" spans="1:13">
      <c r="A63" s="805"/>
      <c r="B63" s="807"/>
      <c r="C63" s="14" t="s">
        <v>74</v>
      </c>
      <c r="D63" s="15">
        <v>220.23</v>
      </c>
      <c r="E63" s="46"/>
      <c r="F63" s="47">
        <f>D63</f>
        <v>220.23</v>
      </c>
      <c r="G63" s="604">
        <f>G58</f>
        <v>1.77</v>
      </c>
      <c r="H63" s="10">
        <v>4.163</v>
      </c>
      <c r="I63" s="604">
        <f>I58</f>
        <v>1.98</v>
      </c>
      <c r="J63" s="10">
        <f t="shared" si="14"/>
        <v>0.436</v>
      </c>
      <c r="K63" s="604">
        <f>K58</f>
        <v>0.04</v>
      </c>
      <c r="L63" s="10">
        <f t="shared" si="15"/>
        <v>0.009</v>
      </c>
      <c r="M63" s="837"/>
    </row>
    <row r="64" ht="19" customHeight="1" spans="1:13">
      <c r="A64" s="805"/>
      <c r="B64" s="807"/>
      <c r="C64" s="14" t="s">
        <v>75</v>
      </c>
      <c r="D64" s="15">
        <v>117.819</v>
      </c>
      <c r="E64" s="46"/>
      <c r="F64" s="47">
        <f>D64</f>
        <v>117.819</v>
      </c>
      <c r="G64" s="604">
        <f>G63</f>
        <v>1.77</v>
      </c>
      <c r="H64" s="10">
        <v>4.53</v>
      </c>
      <c r="I64" s="604">
        <f>I63</f>
        <v>1.98</v>
      </c>
      <c r="J64" s="10">
        <f t="shared" si="14"/>
        <v>0.233</v>
      </c>
      <c r="K64" s="604">
        <f>K63</f>
        <v>0.04</v>
      </c>
      <c r="L64" s="10">
        <f t="shared" si="15"/>
        <v>0.005</v>
      </c>
      <c r="M64" s="837"/>
    </row>
    <row r="65" ht="19" customHeight="1" spans="1:13">
      <c r="A65" s="805"/>
      <c r="B65" s="807"/>
      <c r="C65" s="14" t="s">
        <v>47</v>
      </c>
      <c r="D65" s="14">
        <v>942.84</v>
      </c>
      <c r="E65" s="46">
        <f>(1-F65/D65)*100</f>
        <v>54.91</v>
      </c>
      <c r="F65" s="47">
        <v>425.112</v>
      </c>
      <c r="G65" s="604">
        <f>H65/F65*100</f>
        <v>0.05</v>
      </c>
      <c r="H65" s="10">
        <v>0.219</v>
      </c>
      <c r="I65" s="604"/>
      <c r="J65" s="10">
        <f t="shared" si="14"/>
        <v>0</v>
      </c>
      <c r="K65" s="604"/>
      <c r="L65" s="10">
        <f t="shared" si="15"/>
        <v>0</v>
      </c>
      <c r="M65" s="837"/>
    </row>
    <row r="66" ht="19" customHeight="1" spans="1:13">
      <c r="A66" s="805"/>
      <c r="B66" s="807" t="s">
        <v>66</v>
      </c>
      <c r="C66" s="808" t="s">
        <v>76</v>
      </c>
      <c r="D66" s="14">
        <v>22914.9</v>
      </c>
      <c r="E66" s="46">
        <v>6.67</v>
      </c>
      <c r="F66" s="47">
        <f>D66*(1-E66/100)</f>
        <v>21386.476</v>
      </c>
      <c r="G66" s="604">
        <v>0.34</v>
      </c>
      <c r="H66" s="10">
        <f>F66*G66/100</f>
        <v>72.714</v>
      </c>
      <c r="I66" s="867">
        <v>3.098</v>
      </c>
      <c r="J66" s="10">
        <f t="shared" si="14"/>
        <v>66.255</v>
      </c>
      <c r="K66" s="604"/>
      <c r="L66" s="10">
        <f t="shared" si="15"/>
        <v>0</v>
      </c>
      <c r="M66" s="837"/>
    </row>
    <row r="67" ht="19" customHeight="1" spans="1:13">
      <c r="A67" s="805"/>
      <c r="B67" s="807"/>
      <c r="C67" s="808" t="s">
        <v>77</v>
      </c>
      <c r="D67" s="14">
        <v>16109.38</v>
      </c>
      <c r="E67" s="46">
        <v>7.64</v>
      </c>
      <c r="F67" s="47">
        <f>D67*(1-E67/100)</f>
        <v>14878.623</v>
      </c>
      <c r="G67" s="604">
        <v>0.26</v>
      </c>
      <c r="H67" s="10">
        <f>F67*G67/100</f>
        <v>38.684</v>
      </c>
      <c r="I67" s="604">
        <v>6.38</v>
      </c>
      <c r="J67" s="10">
        <f t="shared" si="14"/>
        <v>94.926</v>
      </c>
      <c r="K67" s="604"/>
      <c r="L67" s="10">
        <f t="shared" si="15"/>
        <v>0</v>
      </c>
      <c r="M67" s="837"/>
    </row>
    <row r="68" ht="19" customHeight="1" spans="1:13">
      <c r="A68" s="805"/>
      <c r="B68" s="807"/>
      <c r="C68" s="808" t="s">
        <v>78</v>
      </c>
      <c r="D68" s="15">
        <v>220</v>
      </c>
      <c r="E68" s="46">
        <v>30.16</v>
      </c>
      <c r="F68" s="47">
        <f>D68*(1-E68/100)</f>
        <v>153.648</v>
      </c>
      <c r="G68" s="604">
        <v>0.02</v>
      </c>
      <c r="H68" s="10">
        <f>F68*G68/100</f>
        <v>0.031</v>
      </c>
      <c r="I68" s="604">
        <v>0</v>
      </c>
      <c r="J68" s="10"/>
      <c r="K68" s="604">
        <v>0</v>
      </c>
      <c r="L68" s="10"/>
      <c r="M68" s="837"/>
    </row>
    <row r="69" ht="19" customHeight="1" spans="1:13">
      <c r="A69" s="813"/>
      <c r="B69" s="838" t="s">
        <v>49</v>
      </c>
      <c r="C69" s="839"/>
      <c r="D69" s="14"/>
      <c r="E69" s="46"/>
      <c r="F69" s="47"/>
      <c r="G69" s="604"/>
      <c r="H69" s="816">
        <f>SUM(H58:H68)</f>
        <v>854.809</v>
      </c>
      <c r="I69" s="604"/>
      <c r="J69" s="816">
        <f>SUM(J58:J67)</f>
        <v>247.36</v>
      </c>
      <c r="K69" s="604"/>
      <c r="L69" s="816">
        <f>SUM(L58:L67)</f>
        <v>1.036</v>
      </c>
      <c r="M69" s="868"/>
    </row>
    <row r="70" ht="19" customHeight="1" spans="1:13">
      <c r="A70" s="840" t="s">
        <v>79</v>
      </c>
      <c r="B70" s="840"/>
      <c r="C70" s="840"/>
      <c r="D70" s="737"/>
      <c r="E70" s="841"/>
      <c r="F70" s="737"/>
      <c r="G70" s="842"/>
      <c r="H70" s="843">
        <f>H36+H57+H69</f>
        <v>28475.7565</v>
      </c>
      <c r="I70" s="843"/>
      <c r="J70" s="843">
        <f>J36+J57+J69</f>
        <v>51238.072</v>
      </c>
      <c r="K70" s="843"/>
      <c r="L70" s="843">
        <f>L36+L57+L69</f>
        <v>1117.459</v>
      </c>
      <c r="M70" s="869"/>
    </row>
    <row r="71" ht="22.5" spans="1:13">
      <c r="A71" s="411" t="s">
        <v>80</v>
      </c>
      <c r="B71" s="411"/>
      <c r="C71" s="411"/>
      <c r="D71" s="411"/>
      <c r="E71" s="411"/>
      <c r="F71" s="411"/>
      <c r="G71" s="411"/>
      <c r="H71" s="411"/>
      <c r="I71" s="411"/>
      <c r="J71" s="411"/>
      <c r="K71" s="411"/>
      <c r="L71" s="411"/>
      <c r="M71" s="870"/>
    </row>
    <row r="72" ht="20.25" spans="1:13">
      <c r="A72" s="844" t="s">
        <v>81</v>
      </c>
      <c r="B72" s="844"/>
      <c r="C72" s="844"/>
      <c r="D72" s="844"/>
      <c r="E72" s="844"/>
      <c r="F72" s="844"/>
      <c r="G72" s="844"/>
      <c r="H72" s="844"/>
      <c r="I72" s="844"/>
      <c r="J72" s="844"/>
      <c r="K72" s="844"/>
      <c r="L72" s="844"/>
      <c r="M72" s="871"/>
    </row>
    <row r="73" ht="19" customHeight="1" spans="1:13">
      <c r="A73" s="845" t="s">
        <v>3</v>
      </c>
      <c r="B73" s="846"/>
      <c r="C73" s="47" t="s">
        <v>82</v>
      </c>
      <c r="D73" s="47" t="s">
        <v>5</v>
      </c>
      <c r="E73" s="47" t="s">
        <v>6</v>
      </c>
      <c r="F73" s="47" t="s">
        <v>7</v>
      </c>
      <c r="G73" s="847" t="s">
        <v>8</v>
      </c>
      <c r="H73" s="847"/>
      <c r="I73" s="800" t="s">
        <v>9</v>
      </c>
      <c r="J73" s="800"/>
      <c r="K73" s="800" t="s">
        <v>10</v>
      </c>
      <c r="L73" s="800"/>
      <c r="M73" s="872"/>
    </row>
    <row r="74" ht="19" customHeight="1" spans="1:13">
      <c r="A74" s="848"/>
      <c r="B74" s="849"/>
      <c r="C74" s="47"/>
      <c r="D74" s="47" t="s">
        <v>11</v>
      </c>
      <c r="E74" s="47" t="s">
        <v>12</v>
      </c>
      <c r="F74" s="47" t="s">
        <v>11</v>
      </c>
      <c r="G74" s="847" t="s">
        <v>12</v>
      </c>
      <c r="H74" s="847" t="s">
        <v>11</v>
      </c>
      <c r="I74" s="800" t="s">
        <v>13</v>
      </c>
      <c r="J74" s="800" t="s">
        <v>14</v>
      </c>
      <c r="K74" s="800" t="s">
        <v>13</v>
      </c>
      <c r="L74" s="800" t="s">
        <v>14</v>
      </c>
      <c r="M74" s="873"/>
    </row>
    <row r="75" ht="19" customHeight="1" spans="1:13">
      <c r="A75" s="163" t="s">
        <v>83</v>
      </c>
      <c r="B75" s="850" t="s">
        <v>16</v>
      </c>
      <c r="C75" s="165" t="s">
        <v>17</v>
      </c>
      <c r="D75" s="385">
        <v>84155.12</v>
      </c>
      <c r="E75" s="48">
        <f>(D75-F75)/D75*100</f>
        <v>8.32</v>
      </c>
      <c r="F75" s="47">
        <v>77156.528</v>
      </c>
      <c r="G75" s="48">
        <f>H75/F75*100</f>
        <v>25.72</v>
      </c>
      <c r="H75" s="47">
        <v>19841.681</v>
      </c>
      <c r="I75" s="48">
        <f>J75/F75*1000</f>
        <v>118.3</v>
      </c>
      <c r="J75" s="874">
        <v>9127.248</v>
      </c>
      <c r="K75" s="48">
        <f>L75/F75*1000</f>
        <v>2.37</v>
      </c>
      <c r="L75" s="47">
        <v>182.548</v>
      </c>
      <c r="M75" s="873"/>
    </row>
    <row r="76" ht="19" customHeight="1" spans="1:13">
      <c r="A76" s="163"/>
      <c r="B76" s="851"/>
      <c r="C76" s="165" t="s">
        <v>19</v>
      </c>
      <c r="D76" s="385">
        <v>334.94</v>
      </c>
      <c r="E76" s="48"/>
      <c r="F76" s="47">
        <f>D76</f>
        <v>334.94</v>
      </c>
      <c r="G76" s="48">
        <f>H76/F76*100</f>
        <v>96.56</v>
      </c>
      <c r="H76" s="47">
        <v>323.418</v>
      </c>
      <c r="I76" s="48"/>
      <c r="J76" s="47"/>
      <c r="K76" s="48"/>
      <c r="L76" s="47"/>
      <c r="M76" s="872"/>
    </row>
    <row r="77" ht="19" customHeight="1" spans="1:13">
      <c r="A77" s="163"/>
      <c r="B77" s="163" t="s">
        <v>84</v>
      </c>
      <c r="C77" s="165" t="s">
        <v>21</v>
      </c>
      <c r="D77" s="385">
        <v>25.46</v>
      </c>
      <c r="E77" s="48">
        <f>(D77-F77)/D77*100</f>
        <v>44.95</v>
      </c>
      <c r="F77" s="47">
        <v>14.016</v>
      </c>
      <c r="G77" s="48">
        <f>H77/F77*100</f>
        <v>37.4</v>
      </c>
      <c r="H77" s="47">
        <v>5.242</v>
      </c>
      <c r="I77" s="48">
        <f>J77/F77*1000</f>
        <v>0</v>
      </c>
      <c r="J77" s="47"/>
      <c r="K77" s="48">
        <f>L77/F77*1000</f>
        <v>0</v>
      </c>
      <c r="L77" s="47"/>
      <c r="M77" s="872"/>
    </row>
    <row r="78" ht="19" customHeight="1" spans="1:13">
      <c r="A78" s="163"/>
      <c r="B78" s="163"/>
      <c r="C78" s="165" t="s">
        <v>22</v>
      </c>
      <c r="D78" s="385">
        <v>7.14</v>
      </c>
      <c r="E78" s="48"/>
      <c r="F78" s="47">
        <f>D78</f>
        <v>7.14</v>
      </c>
      <c r="G78" s="48">
        <v>99.62</v>
      </c>
      <c r="H78" s="47">
        <f>F78*G78/100</f>
        <v>7.113</v>
      </c>
      <c r="I78" s="48"/>
      <c r="J78" s="47">
        <f>I78*D78/1000</f>
        <v>0</v>
      </c>
      <c r="K78" s="48"/>
      <c r="L78" s="47"/>
      <c r="M78" s="875"/>
    </row>
    <row r="79" ht="19" customHeight="1" spans="1:13">
      <c r="A79" s="163"/>
      <c r="B79" s="163"/>
      <c r="C79" s="165" t="s">
        <v>85</v>
      </c>
      <c r="D79" s="385">
        <v>17.54</v>
      </c>
      <c r="E79" s="48"/>
      <c r="F79" s="47">
        <f>D79</f>
        <v>17.54</v>
      </c>
      <c r="G79" s="48">
        <v>99.86</v>
      </c>
      <c r="H79" s="47">
        <f>F79*G79/100</f>
        <v>17.515</v>
      </c>
      <c r="I79" s="48"/>
      <c r="J79" s="47"/>
      <c r="K79" s="48"/>
      <c r="L79" s="47"/>
      <c r="M79" s="872"/>
    </row>
    <row r="80" ht="19" customHeight="1" spans="1:13">
      <c r="A80" s="163"/>
      <c r="B80" s="3" t="s">
        <v>79</v>
      </c>
      <c r="C80" s="3"/>
      <c r="D80" s="31"/>
      <c r="E80" s="48"/>
      <c r="F80" s="31"/>
      <c r="G80" s="73"/>
      <c r="H80" s="31">
        <f>SUM(H75:H79)</f>
        <v>20194.969</v>
      </c>
      <c r="I80" s="73"/>
      <c r="J80" s="31">
        <f>SUM(J75:J79)</f>
        <v>9127.248</v>
      </c>
      <c r="K80" s="73"/>
      <c r="L80" s="31">
        <f>SUM(L75:L79)</f>
        <v>182.548</v>
      </c>
      <c r="M80" s="876"/>
    </row>
    <row r="81" ht="20.25" spans="1:13">
      <c r="A81" s="844" t="s">
        <v>86</v>
      </c>
      <c r="B81" s="852"/>
      <c r="C81" s="852"/>
      <c r="D81" s="852"/>
      <c r="E81" s="852"/>
      <c r="F81" s="852"/>
      <c r="G81" s="852"/>
      <c r="H81" s="852"/>
      <c r="I81" s="852"/>
      <c r="J81" s="852"/>
      <c r="K81" s="852"/>
      <c r="L81" s="852"/>
      <c r="M81" s="876"/>
    </row>
    <row r="82" ht="19" customHeight="1" spans="1:13">
      <c r="A82" s="853" t="s">
        <v>3</v>
      </c>
      <c r="B82" s="854"/>
      <c r="C82" s="47" t="s">
        <v>82</v>
      </c>
      <c r="D82" s="47" t="s">
        <v>5</v>
      </c>
      <c r="E82" s="47" t="s">
        <v>6</v>
      </c>
      <c r="F82" s="47" t="s">
        <v>7</v>
      </c>
      <c r="G82" s="847" t="s">
        <v>8</v>
      </c>
      <c r="H82" s="847"/>
      <c r="I82" s="800" t="s">
        <v>9</v>
      </c>
      <c r="J82" s="800"/>
      <c r="K82" s="800" t="s">
        <v>10</v>
      </c>
      <c r="L82" s="800"/>
      <c r="M82" s="876"/>
    </row>
    <row r="83" ht="19" customHeight="1" spans="1:13">
      <c r="A83" s="500"/>
      <c r="B83" s="501"/>
      <c r="C83" s="47"/>
      <c r="D83" s="47" t="s">
        <v>11</v>
      </c>
      <c r="E83" s="47" t="s">
        <v>12</v>
      </c>
      <c r="F83" s="47" t="s">
        <v>11</v>
      </c>
      <c r="G83" s="847" t="s">
        <v>12</v>
      </c>
      <c r="H83" s="847" t="s">
        <v>11</v>
      </c>
      <c r="I83" s="800" t="s">
        <v>13</v>
      </c>
      <c r="J83" s="800" t="s">
        <v>14</v>
      </c>
      <c r="K83" s="800" t="s">
        <v>13</v>
      </c>
      <c r="L83" s="800" t="s">
        <v>14</v>
      </c>
      <c r="M83" s="876"/>
    </row>
    <row r="84" ht="19" customHeight="1" spans="1:13">
      <c r="A84" s="855" t="s">
        <v>87</v>
      </c>
      <c r="B84" s="9" t="s">
        <v>66</v>
      </c>
      <c r="C84" s="163" t="s">
        <v>67</v>
      </c>
      <c r="D84" s="119">
        <f>'回收率（精炼） '!W25</f>
        <v>22749.4316</v>
      </c>
      <c r="E84" s="48"/>
      <c r="F84" s="154">
        <f>D84</f>
        <v>22749.4316</v>
      </c>
      <c r="G84" s="154">
        <f t="shared" ref="G84:G91" si="16">H84/F84*100</f>
        <v>99.9982</v>
      </c>
      <c r="H84" s="154">
        <f>'回收率（精炼） '!X25</f>
        <v>22749.0141</v>
      </c>
      <c r="I84" s="48">
        <f t="shared" ref="I84:I91" si="17">J84/F84*1000</f>
        <v>5.49</v>
      </c>
      <c r="J84" s="47">
        <f>'回收率（精炼） '!Y25</f>
        <v>124.79</v>
      </c>
      <c r="K84" s="154"/>
      <c r="L84" s="15">
        <v>0</v>
      </c>
      <c r="M84" s="876"/>
    </row>
    <row r="85" ht="19" customHeight="1" spans="1:13">
      <c r="A85" s="856"/>
      <c r="B85" s="9"/>
      <c r="C85" s="163" t="s">
        <v>88</v>
      </c>
      <c r="D85" s="156">
        <f>'回收率（精炼） '!W26</f>
        <v>296.1666</v>
      </c>
      <c r="E85" s="48"/>
      <c r="F85" s="156">
        <f>D85</f>
        <v>296.1666</v>
      </c>
      <c r="G85" s="154">
        <f t="shared" si="16"/>
        <v>99.99</v>
      </c>
      <c r="H85" s="156">
        <f>'回收率（精炼） '!X26</f>
        <v>296.137</v>
      </c>
      <c r="I85" s="48">
        <f t="shared" si="17"/>
        <v>0.32</v>
      </c>
      <c r="J85" s="47">
        <f>'回收率（精炼） '!Y26</f>
        <v>0.096</v>
      </c>
      <c r="K85" s="48"/>
      <c r="L85" s="15">
        <v>0</v>
      </c>
      <c r="M85" s="876"/>
    </row>
    <row r="86" ht="19" customHeight="1" spans="1:13">
      <c r="A86" s="856"/>
      <c r="B86" s="9"/>
      <c r="C86" s="165" t="s">
        <v>69</v>
      </c>
      <c r="D86" s="156">
        <f>'回收率（精炼） '!W27</f>
        <v>9.8942</v>
      </c>
      <c r="E86" s="48"/>
      <c r="F86" s="156">
        <f>D86</f>
        <v>9.8942</v>
      </c>
      <c r="G86" s="154">
        <f t="shared" si="16"/>
        <v>99.9899</v>
      </c>
      <c r="H86" s="156">
        <f>'回收率（精炼） '!X27</f>
        <v>9.8932</v>
      </c>
      <c r="I86" s="48">
        <f t="shared" si="17"/>
        <v>0</v>
      </c>
      <c r="J86" s="47">
        <f>'回收率（精炼） '!Y27</f>
        <v>0</v>
      </c>
      <c r="K86" s="48"/>
      <c r="L86" s="15">
        <v>0</v>
      </c>
      <c r="M86" s="876"/>
    </row>
    <row r="87" ht="19" customHeight="1" spans="1:13">
      <c r="A87" s="856"/>
      <c r="B87" s="9"/>
      <c r="C87" s="165" t="s">
        <v>76</v>
      </c>
      <c r="D87" s="15">
        <f>重要物料收拨结存!L29</f>
        <v>15771.1</v>
      </c>
      <c r="E87" s="48">
        <f>(D87-F87)/D87*100</f>
        <v>7.04</v>
      </c>
      <c r="F87" s="15">
        <f>重要物料收拨结存!M29</f>
        <v>14661.494</v>
      </c>
      <c r="G87" s="48">
        <f t="shared" si="16"/>
        <v>0.37</v>
      </c>
      <c r="H87" s="15">
        <f>重要物料收拨结存!N29</f>
        <v>53.893</v>
      </c>
      <c r="I87" s="48">
        <f t="shared" si="17"/>
        <v>0.58</v>
      </c>
      <c r="J87" s="15">
        <f>重要物料收拨结存!O29</f>
        <v>8.558</v>
      </c>
      <c r="K87" s="48"/>
      <c r="L87" s="15">
        <f>重要物料收拨结存!P29</f>
        <v>0</v>
      </c>
      <c r="M87" s="876"/>
    </row>
    <row r="88" ht="19" customHeight="1" spans="1:13">
      <c r="A88" s="856"/>
      <c r="B88" s="9"/>
      <c r="C88" s="165" t="s">
        <v>89</v>
      </c>
      <c r="D88" s="15">
        <f>重要物料收拨结存!L30</f>
        <v>47728.54</v>
      </c>
      <c r="E88" s="48">
        <f>(D88-F88)/D88*100</f>
        <v>7.53</v>
      </c>
      <c r="F88" s="15">
        <f>重要物料收拨结存!M30</f>
        <v>44135.26</v>
      </c>
      <c r="G88" s="48">
        <f t="shared" si="16"/>
        <v>0.24</v>
      </c>
      <c r="H88" s="15">
        <f>重要物料收拨结存!N30</f>
        <v>107.505</v>
      </c>
      <c r="I88" s="48">
        <f t="shared" si="17"/>
        <v>0.23</v>
      </c>
      <c r="J88" s="15">
        <f>重要物料收拨结存!O30</f>
        <v>10.18</v>
      </c>
      <c r="K88" s="48"/>
      <c r="L88" s="15">
        <f>重要物料收拨结存!P30</f>
        <v>0</v>
      </c>
      <c r="M88" s="876"/>
    </row>
    <row r="89" ht="19" customHeight="1" spans="1:13">
      <c r="A89" s="856"/>
      <c r="B89" s="9" t="s">
        <v>84</v>
      </c>
      <c r="C89" s="165" t="s">
        <v>78</v>
      </c>
      <c r="D89" s="15">
        <v>323.24</v>
      </c>
      <c r="E89" s="48">
        <f>(1-(F89/D89))*100</f>
        <v>30.16</v>
      </c>
      <c r="F89" s="15">
        <v>225.75</v>
      </c>
      <c r="G89" s="48">
        <f t="shared" si="16"/>
        <v>0.05</v>
      </c>
      <c r="H89" s="15">
        <v>0.118</v>
      </c>
      <c r="I89" s="48">
        <f t="shared" si="17"/>
        <v>0</v>
      </c>
      <c r="J89" s="15"/>
      <c r="K89" s="48">
        <f>L89/F89*1000</f>
        <v>0</v>
      </c>
      <c r="L89" s="15"/>
      <c r="M89" s="876"/>
    </row>
    <row r="90" ht="19" customHeight="1" spans="1:13">
      <c r="A90" s="856"/>
      <c r="B90" s="9"/>
      <c r="C90" s="165" t="s">
        <v>90</v>
      </c>
      <c r="D90" s="15">
        <v>24.86</v>
      </c>
      <c r="E90" s="48"/>
      <c r="F90" s="15">
        <v>24.86</v>
      </c>
      <c r="G90" s="48">
        <f t="shared" si="16"/>
        <v>5.38</v>
      </c>
      <c r="H90" s="15">
        <v>1.337</v>
      </c>
      <c r="I90" s="48">
        <f t="shared" si="17"/>
        <v>69.47</v>
      </c>
      <c r="J90" s="15">
        <v>1.727</v>
      </c>
      <c r="K90" s="48"/>
      <c r="L90" s="15">
        <v>0.012</v>
      </c>
      <c r="M90" s="876"/>
    </row>
    <row r="91" ht="19" customHeight="1" spans="1:13">
      <c r="A91" s="856"/>
      <c r="B91" s="9"/>
      <c r="C91" s="165" t="s">
        <v>44</v>
      </c>
      <c r="D91" s="15"/>
      <c r="E91" s="48"/>
      <c r="F91" s="15">
        <v>55.569</v>
      </c>
      <c r="G91" s="48">
        <f t="shared" si="16"/>
        <v>9.6</v>
      </c>
      <c r="H91" s="15">
        <v>5.335</v>
      </c>
      <c r="I91" s="48">
        <f t="shared" si="17"/>
        <v>211.9</v>
      </c>
      <c r="J91" s="15">
        <v>11.775</v>
      </c>
      <c r="K91" s="48"/>
      <c r="L91" s="15">
        <v>0.042</v>
      </c>
      <c r="M91" s="876"/>
    </row>
    <row r="92" ht="19" customHeight="1" spans="1:13">
      <c r="A92" s="851"/>
      <c r="B92" s="5" t="s">
        <v>79</v>
      </c>
      <c r="C92" s="6"/>
      <c r="D92" s="857"/>
      <c r="E92" s="31"/>
      <c r="F92" s="857"/>
      <c r="G92" s="73"/>
      <c r="H92" s="857">
        <f>SUM(H84:H91)</f>
        <v>23223.2323</v>
      </c>
      <c r="I92" s="857"/>
      <c r="J92" s="857">
        <f>SUM(J84:J91)</f>
        <v>157.126</v>
      </c>
      <c r="K92" s="857"/>
      <c r="L92" s="857">
        <f>SUM(L84:L91)</f>
        <v>0.054</v>
      </c>
      <c r="M92" s="876"/>
    </row>
    <row r="93" ht="15" spans="1:13">
      <c r="A93" s="858"/>
      <c r="B93" s="859"/>
      <c r="C93" s="859"/>
      <c r="D93" s="859"/>
      <c r="E93" s="859"/>
      <c r="F93" s="859"/>
      <c r="G93" s="860"/>
      <c r="H93" s="859"/>
      <c r="I93" s="860"/>
      <c r="J93" s="859"/>
      <c r="K93" s="860"/>
      <c r="L93" s="859"/>
      <c r="M93" s="876"/>
    </row>
    <row r="94" ht="22.5" spans="1:13">
      <c r="A94" s="861"/>
      <c r="B94" s="862" t="s">
        <v>91</v>
      </c>
      <c r="C94" s="862"/>
      <c r="D94" s="862"/>
      <c r="E94" s="862"/>
      <c r="F94" s="862"/>
      <c r="G94" s="862"/>
      <c r="H94" s="862"/>
      <c r="I94" s="862"/>
      <c r="J94" s="862"/>
      <c r="K94" s="862"/>
      <c r="L94" s="862"/>
      <c r="M94" s="876"/>
    </row>
    <row r="95" ht="19" customHeight="1" spans="1:13">
      <c r="A95" s="207"/>
      <c r="B95" s="9" t="s">
        <v>92</v>
      </c>
      <c r="C95" s="9"/>
      <c r="D95" s="169" t="s">
        <v>93</v>
      </c>
      <c r="E95" s="170"/>
      <c r="F95" s="169" t="s">
        <v>94</v>
      </c>
      <c r="G95" s="170"/>
      <c r="H95" s="47" t="s">
        <v>95</v>
      </c>
      <c r="I95" s="47"/>
      <c r="J95" s="877" t="s">
        <v>96</v>
      </c>
      <c r="K95" s="878"/>
      <c r="L95" s="879"/>
      <c r="M95" s="876"/>
    </row>
    <row r="96" ht="19" customHeight="1" spans="1:13">
      <c r="A96" s="206"/>
      <c r="B96" s="153" t="s">
        <v>97</v>
      </c>
      <c r="C96" s="9" t="s">
        <v>98</v>
      </c>
      <c r="D96" s="167">
        <v>31776.0477</v>
      </c>
      <c r="E96" s="168"/>
      <c r="F96" s="169">
        <v>42314.524</v>
      </c>
      <c r="G96" s="170"/>
      <c r="H96" s="155">
        <v>942.224</v>
      </c>
      <c r="I96" s="155"/>
      <c r="J96" s="880"/>
      <c r="K96" s="881"/>
      <c r="L96" s="882"/>
      <c r="M96" s="876"/>
    </row>
    <row r="97" ht="19" customHeight="1" spans="1:13">
      <c r="A97" s="206"/>
      <c r="B97" s="153"/>
      <c r="C97" s="9" t="s">
        <v>99</v>
      </c>
      <c r="D97" s="169">
        <f>H80</f>
        <v>20194.969</v>
      </c>
      <c r="E97" s="170"/>
      <c r="F97" s="169">
        <f>J80</f>
        <v>9127.248</v>
      </c>
      <c r="G97" s="170"/>
      <c r="H97" s="155">
        <f>L80</f>
        <v>182.548</v>
      </c>
      <c r="I97" s="155"/>
      <c r="J97" s="880"/>
      <c r="K97" s="881"/>
      <c r="L97" s="882"/>
      <c r="M97" s="876"/>
    </row>
    <row r="98" ht="19" customHeight="1" spans="1:12">
      <c r="A98" s="206"/>
      <c r="B98" s="153"/>
      <c r="C98" s="9" t="s">
        <v>100</v>
      </c>
      <c r="D98" s="167">
        <f>H92</f>
        <v>23223.2323</v>
      </c>
      <c r="E98" s="168"/>
      <c r="F98" s="169">
        <f>J92</f>
        <v>157.126</v>
      </c>
      <c r="G98" s="170"/>
      <c r="H98" s="155">
        <f>L92</f>
        <v>0.054</v>
      </c>
      <c r="I98" s="155"/>
      <c r="J98" s="880"/>
      <c r="K98" s="881"/>
      <c r="L98" s="882"/>
    </row>
    <row r="99" ht="19" customHeight="1" spans="1:12">
      <c r="A99" s="206"/>
      <c r="B99" s="153"/>
      <c r="C99" s="9" t="s">
        <v>101</v>
      </c>
      <c r="D99" s="167">
        <f>H70</f>
        <v>28475.7565</v>
      </c>
      <c r="E99" s="168"/>
      <c r="F99" s="169">
        <f>J70</f>
        <v>51238.072</v>
      </c>
      <c r="G99" s="170"/>
      <c r="H99" s="155">
        <f>L70</f>
        <v>1117.459</v>
      </c>
      <c r="I99" s="155"/>
      <c r="J99" s="880"/>
      <c r="K99" s="881"/>
      <c r="L99" s="882"/>
    </row>
    <row r="100" ht="19" customHeight="1" spans="1:12">
      <c r="A100" s="206"/>
      <c r="B100" s="153"/>
      <c r="C100" s="9" t="s">
        <v>102</v>
      </c>
      <c r="D100" s="159">
        <f>D99+D98-D97-D96</f>
        <v>-272.0279</v>
      </c>
      <c r="E100" s="160"/>
      <c r="F100" s="159">
        <f>F99+F98-F97-F96</f>
        <v>-46.574</v>
      </c>
      <c r="G100" s="160"/>
      <c r="H100" s="159">
        <f>H99+H98-H97-H96</f>
        <v>-7.259</v>
      </c>
      <c r="I100" s="160"/>
      <c r="J100" s="880"/>
      <c r="K100" s="881"/>
      <c r="L100" s="882"/>
    </row>
    <row r="101" ht="19" customHeight="1" spans="1:12">
      <c r="A101" s="206"/>
      <c r="B101" s="153" t="s">
        <v>103</v>
      </c>
      <c r="C101" s="9" t="s">
        <v>104</v>
      </c>
      <c r="D101" s="167">
        <f>D98+D99</f>
        <v>51698.9888</v>
      </c>
      <c r="E101" s="168"/>
      <c r="F101" s="169">
        <f>F98+F99</f>
        <v>51395.198</v>
      </c>
      <c r="G101" s="170"/>
      <c r="H101" s="169">
        <f>H98+H99</f>
        <v>1117.513</v>
      </c>
      <c r="I101" s="170"/>
      <c r="J101" s="880"/>
      <c r="K101" s="881"/>
      <c r="L101" s="882"/>
    </row>
    <row r="102" ht="19" customHeight="1" spans="1:12">
      <c r="A102" s="206"/>
      <c r="B102" s="153"/>
      <c r="C102" s="9" t="s">
        <v>105</v>
      </c>
      <c r="D102" s="167">
        <f>D96+D97</f>
        <v>51971.0167</v>
      </c>
      <c r="E102" s="168"/>
      <c r="F102" s="169">
        <f>F96+F97</f>
        <v>51441.772</v>
      </c>
      <c r="G102" s="170"/>
      <c r="H102" s="169">
        <f>H96+H97</f>
        <v>1124.772</v>
      </c>
      <c r="I102" s="170"/>
      <c r="J102" s="880"/>
      <c r="K102" s="881"/>
      <c r="L102" s="882"/>
    </row>
    <row r="103" ht="19" customHeight="1" spans="1:12">
      <c r="A103" s="206"/>
      <c r="B103" s="153"/>
      <c r="C103" s="9" t="s">
        <v>106</v>
      </c>
      <c r="D103" s="209">
        <f>D101/D102*100</f>
        <v>99.48</v>
      </c>
      <c r="E103" s="210"/>
      <c r="F103" s="209">
        <f>F101/F102*100</f>
        <v>99.91</v>
      </c>
      <c r="G103" s="210"/>
      <c r="H103" s="209">
        <f>H101/H102*100</f>
        <v>99.35</v>
      </c>
      <c r="I103" s="210"/>
      <c r="J103" s="880"/>
      <c r="K103" s="881"/>
      <c r="L103" s="882"/>
    </row>
    <row r="104" ht="19" customHeight="1" spans="1:12">
      <c r="A104" s="206"/>
      <c r="B104" s="164" t="s">
        <v>107</v>
      </c>
      <c r="C104" s="165"/>
      <c r="D104" s="209" t="s">
        <v>108</v>
      </c>
      <c r="E104" s="215"/>
      <c r="F104" s="215"/>
      <c r="G104" s="215"/>
      <c r="H104" s="215"/>
      <c r="I104" s="210"/>
      <c r="J104" s="880"/>
      <c r="K104" s="881"/>
      <c r="L104" s="882"/>
    </row>
    <row r="105" ht="19" customHeight="1" spans="1:12">
      <c r="A105" s="863"/>
      <c r="B105" s="164" t="s">
        <v>109</v>
      </c>
      <c r="C105" s="165"/>
      <c r="D105" s="48">
        <v>99.46</v>
      </c>
      <c r="E105" s="48"/>
      <c r="F105" s="48">
        <v>99.68</v>
      </c>
      <c r="G105" s="48"/>
      <c r="H105" s="48">
        <v>99.2</v>
      </c>
      <c r="I105" s="48"/>
      <c r="J105" s="244"/>
      <c r="K105" s="244"/>
      <c r="L105" s="244"/>
    </row>
    <row r="106" ht="19" customHeight="1" spans="1:12">
      <c r="A106" s="863"/>
      <c r="B106" s="164" t="s">
        <v>110</v>
      </c>
      <c r="C106" s="165"/>
      <c r="D106" s="169" t="s">
        <v>111</v>
      </c>
      <c r="E106" s="170"/>
      <c r="F106" s="169" t="s">
        <v>112</v>
      </c>
      <c r="G106" s="170"/>
      <c r="H106" s="47" t="s">
        <v>113</v>
      </c>
      <c r="I106" s="47"/>
      <c r="J106" s="244"/>
      <c r="K106" s="244"/>
      <c r="L106" s="244"/>
    </row>
    <row r="107" ht="19" hidden="1" customHeight="1" spans="1:12">
      <c r="A107" s="863"/>
      <c r="B107" s="163" t="s">
        <v>114</v>
      </c>
      <c r="C107" s="163" t="s">
        <v>115</v>
      </c>
      <c r="D107" s="48">
        <v>98.46</v>
      </c>
      <c r="E107" s="48"/>
      <c r="F107" s="48">
        <v>95.39</v>
      </c>
      <c r="G107" s="48"/>
      <c r="H107" s="48">
        <v>96.32</v>
      </c>
      <c r="I107" s="48"/>
      <c r="J107" s="244"/>
      <c r="K107" s="244"/>
      <c r="L107" s="244"/>
    </row>
    <row r="108" ht="19" customHeight="1" spans="1:12">
      <c r="A108" s="863"/>
      <c r="B108" s="163"/>
      <c r="C108" s="163" t="s">
        <v>116</v>
      </c>
      <c r="D108" s="48">
        <f ca="1">'回收率（全厂）'!I66</f>
        <v>98.1</v>
      </c>
      <c r="E108" s="48"/>
      <c r="F108" s="48">
        <f>'回收率（全厂）'!Q66</f>
        <v>95.99</v>
      </c>
      <c r="G108" s="48"/>
      <c r="H108" s="48">
        <f>'回收率（全厂）'!Y66</f>
        <v>95.96</v>
      </c>
      <c r="I108" s="48"/>
      <c r="J108" s="244"/>
      <c r="K108" s="244"/>
      <c r="L108" s="244"/>
    </row>
    <row r="109" ht="19" customHeight="1" spans="1:12">
      <c r="A109" s="863"/>
      <c r="B109" s="163"/>
      <c r="C109" s="163" t="s">
        <v>117</v>
      </c>
      <c r="D109" s="48">
        <f>'回收率（熔炼） '!I47</f>
        <v>99.11</v>
      </c>
      <c r="E109" s="48"/>
      <c r="F109" s="48">
        <f>'回收率（熔炼） '!Q47</f>
        <v>98.65</v>
      </c>
      <c r="G109" s="48"/>
      <c r="H109" s="48">
        <f>'回收率（熔炼） '!Y47</f>
        <v>98.19</v>
      </c>
      <c r="I109" s="48"/>
      <c r="J109" s="244"/>
      <c r="K109" s="244"/>
      <c r="L109" s="244"/>
    </row>
    <row r="110" ht="19" customHeight="1" spans="1:12">
      <c r="A110" s="863"/>
      <c r="B110" s="163"/>
      <c r="C110" s="163" t="s">
        <v>118</v>
      </c>
      <c r="D110" s="48">
        <f ca="1">'回收率（精炼） '!I29</f>
        <v>99.93</v>
      </c>
      <c r="E110" s="48"/>
      <c r="F110" s="48">
        <f>'回收率（精炼） '!Q29</f>
        <v>98.59</v>
      </c>
      <c r="G110" s="48"/>
      <c r="H110" s="48">
        <f>'回收率（精炼） '!Y29</f>
        <v>98.84</v>
      </c>
      <c r="I110" s="48"/>
      <c r="J110" s="244"/>
      <c r="K110" s="244"/>
      <c r="L110" s="244"/>
    </row>
    <row r="111" ht="19" customHeight="1" spans="1:12">
      <c r="A111" s="863"/>
      <c r="B111" s="163"/>
      <c r="C111" s="163" t="s">
        <v>119</v>
      </c>
      <c r="D111" s="48">
        <f>'回收率（综合厂)'!I24</f>
        <v>83.2</v>
      </c>
      <c r="E111" s="48"/>
      <c r="F111" s="48">
        <f>'回收率（综合厂)'!Q24</f>
        <v>81.53</v>
      </c>
      <c r="G111" s="48"/>
      <c r="H111" s="48">
        <f>'回收率（综合厂)'!Y24</f>
        <v>54.66</v>
      </c>
      <c r="I111" s="48"/>
      <c r="J111" s="244"/>
      <c r="K111" s="244"/>
      <c r="L111" s="876"/>
    </row>
    <row r="112" ht="19" customHeight="1" spans="1:12">
      <c r="A112" s="863"/>
      <c r="B112" s="856" t="s">
        <v>120</v>
      </c>
      <c r="C112" s="864"/>
      <c r="D112" s="864"/>
      <c r="E112" s="864"/>
      <c r="F112" s="864"/>
      <c r="G112" s="864"/>
      <c r="H112" s="864"/>
      <c r="I112" s="883"/>
      <c r="J112" s="244"/>
      <c r="K112" s="244"/>
      <c r="L112" s="244"/>
    </row>
    <row r="113" ht="19" customHeight="1" spans="1:12">
      <c r="A113" s="863"/>
      <c r="B113" s="850" t="s">
        <v>114</v>
      </c>
      <c r="C113" s="163" t="s">
        <v>121</v>
      </c>
      <c r="D113" s="48">
        <v>98.11</v>
      </c>
      <c r="E113" s="48"/>
      <c r="F113" s="48">
        <v>95.97</v>
      </c>
      <c r="G113" s="48"/>
      <c r="H113" s="48">
        <v>95.95</v>
      </c>
      <c r="I113" s="48"/>
      <c r="J113" s="244"/>
      <c r="K113" s="244"/>
      <c r="L113" s="244"/>
    </row>
    <row r="114" ht="19" customHeight="1" spans="1:12">
      <c r="A114" s="863"/>
      <c r="B114" s="865"/>
      <c r="C114" s="163" t="s">
        <v>122</v>
      </c>
      <c r="D114" s="48">
        <v>99.08</v>
      </c>
      <c r="E114" s="48"/>
      <c r="F114" s="48">
        <v>98.63</v>
      </c>
      <c r="G114" s="48"/>
      <c r="H114" s="48">
        <v>97.59</v>
      </c>
      <c r="I114" s="48"/>
      <c r="J114" s="244"/>
      <c r="K114" s="244"/>
      <c r="L114" s="244"/>
    </row>
    <row r="115" ht="19" customHeight="1" spans="1:12">
      <c r="A115" s="863"/>
      <c r="B115" s="865"/>
      <c r="C115" s="163" t="s">
        <v>123</v>
      </c>
      <c r="D115" s="48">
        <v>99.89</v>
      </c>
      <c r="E115" s="48"/>
      <c r="F115" s="48">
        <v>98.34</v>
      </c>
      <c r="G115" s="48"/>
      <c r="H115" s="48">
        <v>98.78</v>
      </c>
      <c r="I115" s="48"/>
      <c r="J115" s="244"/>
      <c r="K115" s="244"/>
      <c r="L115" s="244"/>
    </row>
    <row r="116" ht="19" customHeight="1" spans="1:12">
      <c r="A116" s="863"/>
      <c r="B116" s="851"/>
      <c r="C116" s="163" t="s">
        <v>124</v>
      </c>
      <c r="D116" s="48">
        <v>83.67</v>
      </c>
      <c r="E116" s="48"/>
      <c r="F116" s="48">
        <v>59.6</v>
      </c>
      <c r="G116" s="48"/>
      <c r="H116" s="48">
        <v>72.5</v>
      </c>
      <c r="I116" s="48"/>
      <c r="J116" s="244"/>
      <c r="K116" s="244"/>
      <c r="L116" s="244"/>
    </row>
    <row r="117" ht="19" customHeight="1" spans="1:13">
      <c r="A117" s="863"/>
      <c r="B117" s="864"/>
      <c r="C117" s="864"/>
      <c r="D117" s="866"/>
      <c r="E117" s="866"/>
      <c r="F117" s="866"/>
      <c r="G117" s="866"/>
      <c r="H117" s="866"/>
      <c r="I117" s="866"/>
      <c r="J117" s="244"/>
      <c r="K117" s="244"/>
      <c r="L117" s="244"/>
      <c r="M117" s="884"/>
    </row>
    <row r="118" spans="13:13">
      <c r="M118" s="514"/>
    </row>
    <row r="119" ht="28" customHeight="1" spans="2:13">
      <c r="B119" s="9" t="s">
        <v>125</v>
      </c>
      <c r="C119" s="9"/>
      <c r="D119" s="9">
        <f>'回收率（综合厂)'!L30</f>
        <v>-31.277</v>
      </c>
      <c r="E119" s="9"/>
      <c r="F119" s="487">
        <f>'回收率（综合厂)'!N30</f>
        <v>-1.373</v>
      </c>
      <c r="G119" s="487"/>
      <c r="H119" s="487">
        <f>'回收率（综合厂)'!P30</f>
        <v>-0.91</v>
      </c>
      <c r="I119" s="487"/>
      <c r="J119" s="777"/>
      <c r="K119" s="777"/>
      <c r="M119" s="514"/>
    </row>
    <row r="120" ht="23" customHeight="1" spans="2:13">
      <c r="B120" s="175" t="s">
        <v>126</v>
      </c>
      <c r="C120" s="208"/>
      <c r="D120" s="175">
        <f>'回收率（熔炼） '!I53</f>
        <v>-253.715</v>
      </c>
      <c r="E120" s="208"/>
      <c r="F120" s="175">
        <f>'回收率（熔炼） '!K53</f>
        <v>-145.103000000001</v>
      </c>
      <c r="G120" s="208"/>
      <c r="H120" s="175">
        <f>'回收率（熔炼） '!M53</f>
        <v>-4.553</v>
      </c>
      <c r="I120" s="208"/>
      <c r="M120" s="876"/>
    </row>
    <row r="121" ht="23" customHeight="1" spans="2:9">
      <c r="B121" s="175" t="s">
        <v>127</v>
      </c>
      <c r="C121" s="208"/>
      <c r="D121" s="175">
        <f ca="1">'回收率（精炼） '!L41</f>
        <v>-15.4589999999989</v>
      </c>
      <c r="E121" s="208"/>
      <c r="F121" s="175">
        <f>'回收率（精炼） '!N40</f>
        <v>39.0870000000006</v>
      </c>
      <c r="G121" s="208"/>
      <c r="H121" s="175">
        <f>'回收率（精炼） '!P41</f>
        <v>-2.09700000000001</v>
      </c>
      <c r="I121" s="208"/>
    </row>
    <row r="122" ht="23" customHeight="1" spans="2:9">
      <c r="B122" s="175" t="s">
        <v>128</v>
      </c>
      <c r="C122" s="208"/>
      <c r="D122" s="175">
        <v>99.81</v>
      </c>
      <c r="E122" s="208"/>
      <c r="F122" s="175">
        <v>99.66</v>
      </c>
      <c r="G122" s="208"/>
      <c r="H122" s="175">
        <v>99.52</v>
      </c>
      <c r="I122" s="208"/>
    </row>
    <row r="137" ht="15" spans="3:12">
      <c r="C137" s="885"/>
      <c r="D137" s="512"/>
      <c r="E137" s="886"/>
      <c r="F137" s="887"/>
      <c r="G137" s="886"/>
      <c r="H137" s="887"/>
      <c r="I137" s="886"/>
      <c r="J137" s="887"/>
      <c r="K137" s="886"/>
      <c r="L137" s="887"/>
    </row>
    <row r="138" spans="3:12">
      <c r="C138" s="207"/>
      <c r="D138" s="207"/>
      <c r="E138" s="207"/>
      <c r="F138" s="207"/>
      <c r="G138" s="207"/>
      <c r="H138" s="207"/>
      <c r="I138" s="207"/>
      <c r="J138" s="207"/>
      <c r="K138" s="207"/>
      <c r="L138" s="207"/>
    </row>
    <row r="139" spans="3:12">
      <c r="C139" s="207"/>
      <c r="D139" s="207"/>
      <c r="E139" s="207"/>
      <c r="F139" s="207"/>
      <c r="G139" s="207"/>
      <c r="H139" s="207"/>
      <c r="I139" s="207"/>
      <c r="J139" s="207"/>
      <c r="K139" s="207"/>
      <c r="L139" s="207"/>
    </row>
    <row r="140" ht="15" spans="3:12">
      <c r="C140" s="858"/>
      <c r="D140" s="888"/>
      <c r="E140" s="889"/>
      <c r="F140" s="890"/>
      <c r="G140" s="891"/>
      <c r="H140" s="891"/>
      <c r="I140" s="891"/>
      <c r="J140" s="891"/>
      <c r="K140" s="891"/>
      <c r="L140" s="891"/>
    </row>
  </sheetData>
  <mergeCells count="142">
    <mergeCell ref="A1:H1"/>
    <mergeCell ref="A2:L2"/>
    <mergeCell ref="G3:H3"/>
    <mergeCell ref="I3:J3"/>
    <mergeCell ref="K3:L3"/>
    <mergeCell ref="B36:C36"/>
    <mergeCell ref="B57:C57"/>
    <mergeCell ref="B69:C69"/>
    <mergeCell ref="A70:C70"/>
    <mergeCell ref="A71:H71"/>
    <mergeCell ref="A72:L72"/>
    <mergeCell ref="G73:H73"/>
    <mergeCell ref="I73:J73"/>
    <mergeCell ref="K73:L73"/>
    <mergeCell ref="B80:C80"/>
    <mergeCell ref="A81:L81"/>
    <mergeCell ref="G82:H82"/>
    <mergeCell ref="I82:J82"/>
    <mergeCell ref="K82:L82"/>
    <mergeCell ref="B92:C92"/>
    <mergeCell ref="B94:H94"/>
    <mergeCell ref="B95:C95"/>
    <mergeCell ref="D95:E95"/>
    <mergeCell ref="F95:G95"/>
    <mergeCell ref="H95:I95"/>
    <mergeCell ref="J95:L95"/>
    <mergeCell ref="D96:E96"/>
    <mergeCell ref="F96:G96"/>
    <mergeCell ref="H96:I96"/>
    <mergeCell ref="J96:L96"/>
    <mergeCell ref="D97:E97"/>
    <mergeCell ref="F97:G97"/>
    <mergeCell ref="H97:I97"/>
    <mergeCell ref="J97:L97"/>
    <mergeCell ref="D98:E98"/>
    <mergeCell ref="F98:G98"/>
    <mergeCell ref="H98:I98"/>
    <mergeCell ref="J98:L98"/>
    <mergeCell ref="D99:E99"/>
    <mergeCell ref="F99:G99"/>
    <mergeCell ref="H99:I99"/>
    <mergeCell ref="J99:L99"/>
    <mergeCell ref="D100:E100"/>
    <mergeCell ref="F100:G100"/>
    <mergeCell ref="H100:I100"/>
    <mergeCell ref="J100:L100"/>
    <mergeCell ref="D101:E101"/>
    <mergeCell ref="F101:G101"/>
    <mergeCell ref="H101:I101"/>
    <mergeCell ref="J101:L101"/>
    <mergeCell ref="D102:E102"/>
    <mergeCell ref="F102:G102"/>
    <mergeCell ref="H102:I102"/>
    <mergeCell ref="J102:L102"/>
    <mergeCell ref="D103:E103"/>
    <mergeCell ref="F103:G103"/>
    <mergeCell ref="H103:I103"/>
    <mergeCell ref="J103:L103"/>
    <mergeCell ref="B104:C104"/>
    <mergeCell ref="D104:I104"/>
    <mergeCell ref="J104:L104"/>
    <mergeCell ref="B105:C105"/>
    <mergeCell ref="D105:E105"/>
    <mergeCell ref="F105:G105"/>
    <mergeCell ref="H105:I105"/>
    <mergeCell ref="B106:C106"/>
    <mergeCell ref="D106:E106"/>
    <mergeCell ref="F106:G106"/>
    <mergeCell ref="H106:I106"/>
    <mergeCell ref="D107:E107"/>
    <mergeCell ref="F107:G107"/>
    <mergeCell ref="H107:I107"/>
    <mergeCell ref="D108:E108"/>
    <mergeCell ref="F108:G108"/>
    <mergeCell ref="H108:I108"/>
    <mergeCell ref="D109:E109"/>
    <mergeCell ref="F109:G109"/>
    <mergeCell ref="H109:I109"/>
    <mergeCell ref="D110:E110"/>
    <mergeCell ref="F110:G110"/>
    <mergeCell ref="H110:I110"/>
    <mergeCell ref="D111:E111"/>
    <mergeCell ref="F111:G111"/>
    <mergeCell ref="H111:I111"/>
    <mergeCell ref="B112:I112"/>
    <mergeCell ref="D113:E113"/>
    <mergeCell ref="F113:G113"/>
    <mergeCell ref="H113:I113"/>
    <mergeCell ref="D114:E114"/>
    <mergeCell ref="F114:G114"/>
    <mergeCell ref="H114:I114"/>
    <mergeCell ref="D115:E115"/>
    <mergeCell ref="F115:G115"/>
    <mergeCell ref="H115:I115"/>
    <mergeCell ref="D116:E116"/>
    <mergeCell ref="F116:G116"/>
    <mergeCell ref="H116:I116"/>
    <mergeCell ref="B119:C119"/>
    <mergeCell ref="D119:E119"/>
    <mergeCell ref="F119:G119"/>
    <mergeCell ref="H119:I119"/>
    <mergeCell ref="J119:K119"/>
    <mergeCell ref="B120:C120"/>
    <mergeCell ref="D120:E120"/>
    <mergeCell ref="F120:G120"/>
    <mergeCell ref="H120:I120"/>
    <mergeCell ref="B121:C121"/>
    <mergeCell ref="D121:E121"/>
    <mergeCell ref="F121:G121"/>
    <mergeCell ref="H121:I121"/>
    <mergeCell ref="B122:C122"/>
    <mergeCell ref="D122:E122"/>
    <mergeCell ref="F122:G122"/>
    <mergeCell ref="H122:I122"/>
    <mergeCell ref="A3:A4"/>
    <mergeCell ref="A5:A36"/>
    <mergeCell ref="A42:A57"/>
    <mergeCell ref="A58:A69"/>
    <mergeCell ref="A75:A80"/>
    <mergeCell ref="A84:A92"/>
    <mergeCell ref="B3:B4"/>
    <mergeCell ref="B5:B10"/>
    <mergeCell ref="B11:B35"/>
    <mergeCell ref="B37:B42"/>
    <mergeCell ref="B43:B53"/>
    <mergeCell ref="B54:B56"/>
    <mergeCell ref="B58:B65"/>
    <mergeCell ref="B66:B68"/>
    <mergeCell ref="B75:B76"/>
    <mergeCell ref="B77:B79"/>
    <mergeCell ref="B84:B88"/>
    <mergeCell ref="B89:B91"/>
    <mergeCell ref="B96:B100"/>
    <mergeCell ref="B101:B103"/>
    <mergeCell ref="B107:B111"/>
    <mergeCell ref="B113:B116"/>
    <mergeCell ref="C3:C4"/>
    <mergeCell ref="C73:C74"/>
    <mergeCell ref="C82:C83"/>
    <mergeCell ref="M3:M4"/>
    <mergeCell ref="A73:B74"/>
    <mergeCell ref="A82:B83"/>
  </mergeCells>
  <pageMargins left="0.275" right="0.156944444444444" top="0.275" bottom="0.118055555555556" header="0.196527777777778" footer="0.196527777777778"/>
  <pageSetup paperSize="8" orientation="portrait" horizontalDpi="600"/>
  <headerFooter/>
  <rowBreaks count="2" manualBreakCount="2">
    <brk id="70" max="16383" man="1"/>
    <brk id="118" max="16383" man="1"/>
  </rowBreaks>
  <colBreaks count="1" manualBreakCount="1">
    <brk id="12" max="1048575" man="1"/>
  </colBreak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B18"/>
  <sheetViews>
    <sheetView showGridLines="0" zoomScale="90" zoomScaleNormal="90" workbookViewId="0">
      <selection activeCell="N12" sqref="N12"/>
    </sheetView>
  </sheetViews>
  <sheetFormatPr defaultColWidth="9" defaultRowHeight="13.5" customHeight="1"/>
  <cols>
    <col min="1" max="1" width="18.2583333333333" customWidth="1"/>
    <col min="2" max="8" width="13.2583333333333" customWidth="1"/>
    <col min="9" max="9" width="28.1333333333333" customWidth="1"/>
    <col min="10" max="10" width="13.05" customWidth="1"/>
    <col min="11" max="11" width="9" customWidth="1"/>
    <col min="12" max="12" width="18.5" customWidth="1"/>
    <col min="13" max="247" width="9" customWidth="1"/>
  </cols>
  <sheetData>
    <row r="1" ht="19" customHeight="1" spans="1:9">
      <c r="A1" s="366" t="s">
        <v>318</v>
      </c>
      <c r="B1" s="366"/>
      <c r="C1" s="366"/>
      <c r="D1" s="366"/>
      <c r="E1" s="366"/>
      <c r="F1" s="366"/>
      <c r="G1" s="366"/>
      <c r="H1" s="366"/>
      <c r="I1" s="366"/>
    </row>
    <row r="2" ht="12.95" customHeight="1" spans="1:248">
      <c r="A2" s="367" t="s">
        <v>274</v>
      </c>
      <c r="B2" s="367"/>
      <c r="C2" s="367"/>
      <c r="D2" s="367"/>
      <c r="E2" s="367"/>
      <c r="F2" s="367"/>
      <c r="G2" s="367"/>
      <c r="H2" s="367"/>
      <c r="I2" s="367"/>
      <c r="J2" s="373"/>
      <c r="K2" s="373"/>
      <c r="L2" s="373"/>
      <c r="M2" s="373"/>
      <c r="N2" s="373"/>
      <c r="O2" s="373"/>
      <c r="P2" s="373"/>
      <c r="Q2" s="373"/>
      <c r="R2" s="373"/>
      <c r="S2" s="373"/>
      <c r="T2" s="373"/>
      <c r="U2" s="373"/>
      <c r="V2" s="373"/>
      <c r="W2" s="373"/>
      <c r="X2" s="373"/>
      <c r="Y2" s="373"/>
      <c r="Z2" s="373"/>
      <c r="AA2" s="373"/>
      <c r="AB2" s="373"/>
      <c r="AC2" s="373"/>
      <c r="AD2" s="373"/>
      <c r="AE2" s="373"/>
      <c r="AF2" s="373"/>
      <c r="AG2" s="373"/>
      <c r="AH2" s="373"/>
      <c r="AI2" s="373"/>
      <c r="AJ2" s="373"/>
      <c r="AK2" s="373"/>
      <c r="AL2" s="373"/>
      <c r="AM2" s="373"/>
      <c r="AN2" s="373"/>
      <c r="AO2" s="373"/>
      <c r="AP2" s="373"/>
      <c r="AQ2" s="373"/>
      <c r="AR2" s="373"/>
      <c r="AS2" s="373"/>
      <c r="AT2" s="373"/>
      <c r="AU2" s="373"/>
      <c r="AV2" s="373"/>
      <c r="AW2" s="373"/>
      <c r="AX2" s="373"/>
      <c r="AY2" s="373"/>
      <c r="AZ2" s="373"/>
      <c r="BA2" s="373"/>
      <c r="BB2" s="373"/>
      <c r="BC2" s="373"/>
      <c r="BD2" s="373"/>
      <c r="BE2" s="373"/>
      <c r="BF2" s="373"/>
      <c r="BG2" s="373"/>
      <c r="BH2" s="373"/>
      <c r="BI2" s="373"/>
      <c r="BJ2" s="373"/>
      <c r="BK2" s="373"/>
      <c r="BL2" s="373"/>
      <c r="BM2" s="373"/>
      <c r="BN2" s="373"/>
      <c r="BO2" s="373"/>
      <c r="BP2" s="373"/>
      <c r="BQ2" s="373"/>
      <c r="BR2" s="373"/>
      <c r="BS2" s="373"/>
      <c r="BT2" s="373"/>
      <c r="BU2" s="373"/>
      <c r="BV2" s="373"/>
      <c r="BW2" s="373"/>
      <c r="BX2" s="373"/>
      <c r="BY2" s="373"/>
      <c r="BZ2" s="373"/>
      <c r="CA2" s="373"/>
      <c r="CB2" s="373"/>
      <c r="CC2" s="373"/>
      <c r="CD2" s="373"/>
      <c r="CE2" s="373"/>
      <c r="CF2" s="373"/>
      <c r="CG2" s="373"/>
      <c r="CH2" s="373"/>
      <c r="CI2" s="373"/>
      <c r="CJ2" s="373"/>
      <c r="CK2" s="373"/>
      <c r="CL2" s="373"/>
      <c r="CM2" s="373"/>
      <c r="CN2" s="373"/>
      <c r="CO2" s="373"/>
      <c r="CP2" s="373"/>
      <c r="CQ2" s="373"/>
      <c r="CR2" s="373"/>
      <c r="CS2" s="373"/>
      <c r="CT2" s="373"/>
      <c r="CU2" s="373"/>
      <c r="CV2" s="373"/>
      <c r="CW2" s="373"/>
      <c r="CX2" s="373"/>
      <c r="CY2" s="373"/>
      <c r="CZ2" s="373"/>
      <c r="DA2" s="373"/>
      <c r="DB2" s="373"/>
      <c r="DC2" s="373"/>
      <c r="DD2" s="373"/>
      <c r="DE2" s="373"/>
      <c r="DF2" s="373"/>
      <c r="DG2" s="373"/>
      <c r="DH2" s="373"/>
      <c r="DI2" s="373"/>
      <c r="DJ2" s="373"/>
      <c r="DK2" s="373"/>
      <c r="DL2" s="373"/>
      <c r="DM2" s="373"/>
      <c r="DN2" s="373"/>
      <c r="DO2" s="373"/>
      <c r="DP2" s="373"/>
      <c r="DQ2" s="373"/>
      <c r="DR2" s="373"/>
      <c r="DS2" s="373"/>
      <c r="DT2" s="373"/>
      <c r="DU2" s="373"/>
      <c r="DV2" s="373"/>
      <c r="DW2" s="373"/>
      <c r="DX2" s="373"/>
      <c r="DY2" s="373"/>
      <c r="DZ2" s="373"/>
      <c r="EA2" s="373"/>
      <c r="EB2" s="373"/>
      <c r="EC2" s="373"/>
      <c r="ED2" s="373"/>
      <c r="EE2" s="373"/>
      <c r="EF2" s="373"/>
      <c r="EG2" s="373"/>
      <c r="EH2" s="373"/>
      <c r="EI2" s="373"/>
      <c r="EJ2" s="373"/>
      <c r="EK2" s="373"/>
      <c r="EL2" s="373"/>
      <c r="EM2" s="373"/>
      <c r="EN2" s="373"/>
      <c r="EO2" s="373"/>
      <c r="EP2" s="373"/>
      <c r="EQ2" s="373"/>
      <c r="ER2" s="373"/>
      <c r="ES2" s="373"/>
      <c r="ET2" s="373"/>
      <c r="EU2" s="373"/>
      <c r="EV2" s="373"/>
      <c r="EW2" s="373"/>
      <c r="EX2" s="373"/>
      <c r="EY2" s="373"/>
      <c r="EZ2" s="373"/>
      <c r="FA2" s="373"/>
      <c r="FB2" s="373"/>
      <c r="FC2" s="373"/>
      <c r="FD2" s="373"/>
      <c r="FE2" s="373"/>
      <c r="FF2" s="373"/>
      <c r="FG2" s="373"/>
      <c r="FH2" s="373"/>
      <c r="FI2" s="373"/>
      <c r="FJ2" s="373"/>
      <c r="FK2" s="373"/>
      <c r="FL2" s="373"/>
      <c r="FM2" s="373"/>
      <c r="FN2" s="373"/>
      <c r="FO2" s="373"/>
      <c r="FP2" s="373"/>
      <c r="FQ2" s="373"/>
      <c r="FR2" s="373"/>
      <c r="FS2" s="373"/>
      <c r="FT2" s="373"/>
      <c r="FU2" s="373"/>
      <c r="FV2" s="373"/>
      <c r="FW2" s="373"/>
      <c r="FX2" s="373"/>
      <c r="FY2" s="373"/>
      <c r="FZ2" s="373"/>
      <c r="GA2" s="373"/>
      <c r="GB2" s="373"/>
      <c r="GC2" s="373"/>
      <c r="GD2" s="373"/>
      <c r="GE2" s="373"/>
      <c r="GF2" s="373"/>
      <c r="GG2" s="373"/>
      <c r="GH2" s="373"/>
      <c r="GI2" s="373"/>
      <c r="GJ2" s="373"/>
      <c r="GK2" s="373"/>
      <c r="GL2" s="373"/>
      <c r="GM2" s="373"/>
      <c r="GN2" s="373"/>
      <c r="GO2" s="373"/>
      <c r="GP2" s="373"/>
      <c r="GQ2" s="373"/>
      <c r="GR2" s="373"/>
      <c r="GS2" s="373"/>
      <c r="GT2" s="373"/>
      <c r="GU2" s="373"/>
      <c r="GV2" s="373"/>
      <c r="GW2" s="373"/>
      <c r="GX2" s="373"/>
      <c r="GY2" s="373"/>
      <c r="GZ2" s="373"/>
      <c r="HA2" s="373"/>
      <c r="HB2" s="373"/>
      <c r="HC2" s="373"/>
      <c r="HD2" s="373"/>
      <c r="HE2" s="373"/>
      <c r="HF2" s="373"/>
      <c r="HG2" s="373"/>
      <c r="HH2" s="373"/>
      <c r="HI2" s="373"/>
      <c r="HJ2" s="373"/>
      <c r="HK2" s="373"/>
      <c r="HL2" s="373"/>
      <c r="HM2" s="373"/>
      <c r="HN2" s="373"/>
      <c r="HO2" s="373"/>
      <c r="HP2" s="373"/>
      <c r="HQ2" s="373"/>
      <c r="HR2" s="373"/>
      <c r="HS2" s="373"/>
      <c r="HT2" s="373"/>
      <c r="HU2" s="373"/>
      <c r="HV2" s="373"/>
      <c r="HW2" s="373"/>
      <c r="HX2" s="373"/>
      <c r="HY2" s="373"/>
      <c r="HZ2" s="373"/>
      <c r="IA2" s="373"/>
      <c r="IB2" s="373"/>
      <c r="IC2" s="373"/>
      <c r="ID2" s="373"/>
      <c r="IE2" s="373"/>
      <c r="IF2" s="378"/>
      <c r="IG2" s="378"/>
      <c r="IH2" s="378"/>
      <c r="II2" s="378"/>
      <c r="IJ2" s="378"/>
      <c r="IK2" s="378"/>
      <c r="IL2" s="378"/>
      <c r="IM2" s="378"/>
      <c r="IN2" s="379"/>
    </row>
    <row r="3" ht="71" customHeight="1" spans="1:16382">
      <c r="A3" s="233" t="s">
        <v>92</v>
      </c>
      <c r="B3" s="233" t="s">
        <v>319</v>
      </c>
      <c r="C3" s="233" t="s">
        <v>320</v>
      </c>
      <c r="D3" s="233" t="s">
        <v>321</v>
      </c>
      <c r="E3" s="233" t="s">
        <v>322</v>
      </c>
      <c r="F3" s="233" t="s">
        <v>323</v>
      </c>
      <c r="G3" s="233" t="s">
        <v>324</v>
      </c>
      <c r="H3" s="233" t="s">
        <v>325</v>
      </c>
      <c r="I3" s="233" t="s">
        <v>96</v>
      </c>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c r="IW3" s="131"/>
      <c r="IX3" s="131"/>
      <c r="IY3" s="131"/>
      <c r="IZ3" s="131"/>
      <c r="JA3" s="131"/>
      <c r="JB3" s="131"/>
      <c r="JC3" s="131"/>
      <c r="JD3" s="131"/>
      <c r="JE3" s="131"/>
      <c r="JF3" s="131"/>
      <c r="JG3" s="131"/>
      <c r="JH3" s="131"/>
      <c r="JI3" s="131"/>
      <c r="JJ3" s="131"/>
      <c r="JK3" s="131"/>
      <c r="JL3" s="131"/>
      <c r="JM3" s="131"/>
      <c r="JN3" s="131"/>
      <c r="JO3" s="131"/>
      <c r="JP3" s="131"/>
      <c r="JQ3" s="131"/>
      <c r="JR3" s="131"/>
      <c r="JS3" s="131"/>
      <c r="JT3" s="131"/>
      <c r="JU3" s="131"/>
      <c r="JV3" s="131"/>
      <c r="JW3" s="131"/>
      <c r="JX3" s="131"/>
      <c r="JY3" s="131"/>
      <c r="JZ3" s="131"/>
      <c r="KA3" s="131"/>
      <c r="KB3" s="131"/>
      <c r="KC3" s="131"/>
      <c r="KD3" s="131"/>
      <c r="KE3" s="131"/>
      <c r="KF3" s="131"/>
      <c r="KG3" s="131"/>
      <c r="KH3" s="131"/>
      <c r="KI3" s="131"/>
      <c r="KJ3" s="131"/>
      <c r="KK3" s="131"/>
      <c r="KL3" s="131"/>
      <c r="KM3" s="131"/>
      <c r="KN3" s="131"/>
      <c r="KO3" s="131"/>
      <c r="KP3" s="131"/>
      <c r="KQ3" s="131"/>
      <c r="KR3" s="131"/>
      <c r="KS3" s="131"/>
      <c r="KT3" s="131"/>
      <c r="KU3" s="131"/>
      <c r="KV3" s="131"/>
      <c r="KW3" s="131"/>
      <c r="KX3" s="131"/>
      <c r="KY3" s="131"/>
      <c r="KZ3" s="131"/>
      <c r="LA3" s="131"/>
      <c r="LB3" s="131"/>
      <c r="LC3" s="131"/>
      <c r="LD3" s="131"/>
      <c r="LE3" s="131"/>
      <c r="LF3" s="131"/>
      <c r="LG3" s="131"/>
      <c r="LH3" s="131"/>
      <c r="LI3" s="131"/>
      <c r="LJ3" s="131"/>
      <c r="LK3" s="131"/>
      <c r="LL3" s="131"/>
      <c r="LM3" s="131"/>
      <c r="LN3" s="131"/>
      <c r="LO3" s="131"/>
      <c r="LP3" s="131"/>
      <c r="LQ3" s="131"/>
      <c r="LR3" s="131"/>
      <c r="LS3" s="131"/>
      <c r="LT3" s="131"/>
      <c r="LU3" s="131"/>
      <c r="LV3" s="131"/>
      <c r="LW3" s="131"/>
      <c r="LX3" s="131"/>
      <c r="LY3" s="131"/>
      <c r="LZ3" s="131"/>
      <c r="MA3" s="131"/>
      <c r="MB3" s="131"/>
      <c r="MC3" s="131"/>
      <c r="MD3" s="131"/>
      <c r="ME3" s="131"/>
      <c r="MF3" s="131"/>
      <c r="MG3" s="131"/>
      <c r="MH3" s="131"/>
      <c r="MI3" s="131"/>
      <c r="MJ3" s="131"/>
      <c r="MK3" s="131"/>
      <c r="ML3" s="131"/>
      <c r="MM3" s="131"/>
      <c r="MN3" s="131"/>
      <c r="MO3" s="131"/>
      <c r="MP3" s="131"/>
      <c r="MQ3" s="131"/>
      <c r="MR3" s="131"/>
      <c r="MS3" s="131"/>
      <c r="MT3" s="131"/>
      <c r="MU3" s="131"/>
      <c r="MV3" s="131"/>
      <c r="MW3" s="131"/>
      <c r="MX3" s="131"/>
      <c r="MY3" s="131"/>
      <c r="MZ3" s="131"/>
      <c r="NA3" s="131"/>
      <c r="NB3" s="131"/>
      <c r="NC3" s="131"/>
      <c r="ND3" s="131"/>
      <c r="NE3" s="131"/>
      <c r="NF3" s="131"/>
      <c r="NG3" s="131"/>
      <c r="NH3" s="131"/>
      <c r="NI3" s="131"/>
      <c r="NJ3" s="131"/>
      <c r="NK3" s="131"/>
      <c r="NL3" s="131"/>
      <c r="NM3" s="131"/>
      <c r="NN3" s="131"/>
      <c r="NO3" s="131"/>
      <c r="NP3" s="131"/>
      <c r="NQ3" s="131"/>
      <c r="NR3" s="131"/>
      <c r="NS3" s="131"/>
      <c r="NT3" s="131"/>
      <c r="NU3" s="131"/>
      <c r="NV3" s="131"/>
      <c r="NW3" s="131"/>
      <c r="NX3" s="131"/>
      <c r="NY3" s="131"/>
      <c r="NZ3" s="131"/>
      <c r="OA3" s="131"/>
      <c r="OB3" s="131"/>
      <c r="OC3" s="131"/>
      <c r="OD3" s="131"/>
      <c r="OE3" s="131"/>
      <c r="OF3" s="131"/>
      <c r="OG3" s="131"/>
      <c r="OH3" s="131"/>
      <c r="OI3" s="131"/>
      <c r="OJ3" s="131"/>
      <c r="OK3" s="131"/>
      <c r="OL3" s="131"/>
      <c r="OM3" s="131"/>
      <c r="ON3" s="131"/>
      <c r="OO3" s="131"/>
      <c r="OP3" s="131"/>
      <c r="OQ3" s="131"/>
      <c r="OR3" s="131"/>
      <c r="OS3" s="131"/>
      <c r="OT3" s="131"/>
      <c r="OU3" s="131"/>
      <c r="OV3" s="131"/>
      <c r="OW3" s="131"/>
      <c r="OX3" s="131"/>
      <c r="OY3" s="131"/>
      <c r="OZ3" s="131"/>
      <c r="PA3" s="131"/>
      <c r="PB3" s="131"/>
      <c r="PC3" s="131"/>
      <c r="PD3" s="131"/>
      <c r="PE3" s="131"/>
      <c r="PF3" s="131"/>
      <c r="PG3" s="131"/>
      <c r="PH3" s="131"/>
      <c r="PI3" s="131"/>
      <c r="PJ3" s="131"/>
      <c r="PK3" s="131"/>
      <c r="PL3" s="131"/>
      <c r="PM3" s="131"/>
      <c r="PN3" s="131"/>
      <c r="PO3" s="131"/>
      <c r="PP3" s="131"/>
      <c r="PQ3" s="131"/>
      <c r="PR3" s="131"/>
      <c r="PS3" s="131"/>
      <c r="PT3" s="131"/>
      <c r="PU3" s="131"/>
      <c r="PV3" s="131"/>
      <c r="PW3" s="131"/>
      <c r="PX3" s="131"/>
      <c r="PY3" s="131"/>
      <c r="PZ3" s="131"/>
      <c r="QA3" s="131"/>
      <c r="QB3" s="131"/>
      <c r="QC3" s="131"/>
      <c r="QD3" s="131"/>
      <c r="QE3" s="131"/>
      <c r="QF3" s="131"/>
      <c r="QG3" s="131"/>
      <c r="QH3" s="131"/>
      <c r="QI3" s="131"/>
      <c r="QJ3" s="131"/>
      <c r="QK3" s="131"/>
      <c r="QL3" s="131"/>
      <c r="QM3" s="131"/>
      <c r="QN3" s="131"/>
      <c r="QO3" s="131"/>
      <c r="QP3" s="131"/>
      <c r="QQ3" s="131"/>
      <c r="QR3" s="131"/>
      <c r="QS3" s="131"/>
      <c r="QT3" s="131"/>
      <c r="QU3" s="131"/>
      <c r="QV3" s="131"/>
      <c r="QW3" s="131"/>
      <c r="QX3" s="131"/>
      <c r="QY3" s="131"/>
      <c r="QZ3" s="131"/>
      <c r="RA3" s="131"/>
      <c r="RB3" s="131"/>
      <c r="RC3" s="131"/>
      <c r="RD3" s="131"/>
      <c r="RE3" s="131"/>
      <c r="RF3" s="131"/>
      <c r="RG3" s="131"/>
      <c r="RH3" s="131"/>
      <c r="RI3" s="131"/>
      <c r="RJ3" s="131"/>
      <c r="RK3" s="131"/>
      <c r="RL3" s="131"/>
      <c r="RM3" s="131"/>
      <c r="RN3" s="131"/>
      <c r="RO3" s="131"/>
      <c r="RP3" s="131"/>
      <c r="RQ3" s="131"/>
      <c r="RR3" s="131"/>
      <c r="RS3" s="131"/>
      <c r="RT3" s="131"/>
      <c r="RU3" s="131"/>
      <c r="RV3" s="131"/>
      <c r="RW3" s="131"/>
      <c r="RX3" s="131"/>
      <c r="RY3" s="131"/>
      <c r="RZ3" s="131"/>
      <c r="SA3" s="131"/>
      <c r="SB3" s="131"/>
      <c r="SC3" s="131"/>
      <c r="SD3" s="131"/>
      <c r="SE3" s="131"/>
      <c r="SF3" s="131"/>
      <c r="SG3" s="131"/>
      <c r="SH3" s="131"/>
      <c r="SI3" s="131"/>
      <c r="SJ3" s="131"/>
      <c r="SK3" s="131"/>
      <c r="SL3" s="131"/>
      <c r="SM3" s="131"/>
      <c r="SN3" s="131"/>
      <c r="SO3" s="131"/>
      <c r="SP3" s="131"/>
      <c r="SQ3" s="131"/>
      <c r="SR3" s="131"/>
      <c r="SS3" s="131"/>
      <c r="ST3" s="131"/>
      <c r="SU3" s="131"/>
      <c r="SV3" s="131"/>
      <c r="SW3" s="131"/>
      <c r="SX3" s="131"/>
      <c r="SY3" s="131"/>
      <c r="SZ3" s="131"/>
      <c r="TA3" s="131"/>
      <c r="TB3" s="131"/>
      <c r="TC3" s="131"/>
      <c r="TD3" s="131"/>
      <c r="TE3" s="131"/>
      <c r="TF3" s="131"/>
      <c r="TG3" s="131"/>
      <c r="TH3" s="131"/>
      <c r="TI3" s="131"/>
      <c r="TJ3" s="131"/>
      <c r="TK3" s="131"/>
      <c r="TL3" s="131"/>
      <c r="TM3" s="131"/>
      <c r="TN3" s="131"/>
      <c r="TO3" s="131"/>
      <c r="TP3" s="131"/>
      <c r="TQ3" s="131"/>
      <c r="TR3" s="131"/>
      <c r="TS3" s="131"/>
      <c r="TT3" s="131"/>
      <c r="TU3" s="131"/>
      <c r="TV3" s="131"/>
      <c r="TW3" s="131"/>
      <c r="TX3" s="131"/>
      <c r="TY3" s="131"/>
      <c r="TZ3" s="131"/>
      <c r="UA3" s="131"/>
      <c r="UB3" s="131"/>
      <c r="UC3" s="131"/>
      <c r="UD3" s="131"/>
      <c r="UE3" s="131"/>
      <c r="UF3" s="131"/>
      <c r="UG3" s="131"/>
      <c r="UH3" s="131"/>
      <c r="UI3" s="131"/>
      <c r="UJ3" s="131"/>
      <c r="UK3" s="131"/>
      <c r="UL3" s="131"/>
      <c r="UM3" s="131"/>
      <c r="UN3" s="131"/>
      <c r="UO3" s="131"/>
      <c r="UP3" s="131"/>
      <c r="UQ3" s="131"/>
      <c r="UR3" s="131"/>
      <c r="US3" s="131"/>
      <c r="UT3" s="131"/>
      <c r="UU3" s="131"/>
      <c r="UV3" s="131"/>
      <c r="UW3" s="131"/>
      <c r="UX3" s="131"/>
      <c r="UY3" s="131"/>
      <c r="UZ3" s="131"/>
      <c r="VA3" s="131"/>
      <c r="VB3" s="131"/>
      <c r="VC3" s="131"/>
      <c r="VD3" s="131"/>
      <c r="VE3" s="131"/>
      <c r="VF3" s="131"/>
      <c r="VG3" s="131"/>
      <c r="VH3" s="131"/>
      <c r="VI3" s="131"/>
      <c r="VJ3" s="131"/>
      <c r="VK3" s="131"/>
      <c r="VL3" s="131"/>
      <c r="VM3" s="131"/>
      <c r="VN3" s="131"/>
      <c r="VO3" s="131"/>
      <c r="VP3" s="131"/>
      <c r="VQ3" s="131"/>
      <c r="VR3" s="131"/>
      <c r="VS3" s="131"/>
      <c r="VT3" s="131"/>
      <c r="VU3" s="131"/>
      <c r="VV3" s="131"/>
      <c r="VW3" s="131"/>
      <c r="VX3" s="131"/>
      <c r="VY3" s="131"/>
      <c r="VZ3" s="131"/>
      <c r="WA3" s="131"/>
      <c r="WB3" s="131"/>
      <c r="WC3" s="131"/>
      <c r="WD3" s="131"/>
      <c r="WE3" s="131"/>
      <c r="WF3" s="131"/>
      <c r="WG3" s="131"/>
      <c r="WH3" s="131"/>
      <c r="WI3" s="131"/>
      <c r="WJ3" s="131"/>
      <c r="WK3" s="131"/>
      <c r="WL3" s="131"/>
      <c r="WM3" s="131"/>
      <c r="WN3" s="131"/>
      <c r="WO3" s="131"/>
      <c r="WP3" s="131"/>
      <c r="WQ3" s="131"/>
      <c r="WR3" s="131"/>
      <c r="WS3" s="131"/>
      <c r="WT3" s="131"/>
      <c r="WU3" s="131"/>
      <c r="WV3" s="131"/>
      <c r="WW3" s="131"/>
      <c r="WX3" s="131"/>
      <c r="WY3" s="131"/>
      <c r="WZ3" s="131"/>
      <c r="XA3" s="131"/>
      <c r="XB3" s="131"/>
      <c r="XC3" s="131"/>
      <c r="XD3" s="131"/>
      <c r="XE3" s="131"/>
      <c r="XF3" s="131"/>
      <c r="XG3" s="131"/>
      <c r="XH3" s="131"/>
      <c r="XI3" s="131"/>
      <c r="XJ3" s="131"/>
      <c r="XK3" s="131"/>
      <c r="XL3" s="131"/>
      <c r="XM3" s="131"/>
      <c r="XN3" s="131"/>
      <c r="XO3" s="131"/>
      <c r="XP3" s="131"/>
      <c r="XQ3" s="131"/>
      <c r="XR3" s="131"/>
      <c r="XS3" s="131"/>
      <c r="XT3" s="131"/>
      <c r="XU3" s="131"/>
      <c r="XV3" s="131"/>
      <c r="XW3" s="131"/>
      <c r="XX3" s="131"/>
      <c r="XY3" s="131"/>
      <c r="XZ3" s="131"/>
      <c r="YA3" s="131"/>
      <c r="YB3" s="131"/>
      <c r="YC3" s="131"/>
      <c r="YD3" s="131"/>
      <c r="YE3" s="131"/>
      <c r="YF3" s="131"/>
      <c r="YG3" s="131"/>
      <c r="YH3" s="131"/>
      <c r="YI3" s="131"/>
      <c r="YJ3" s="131"/>
      <c r="YK3" s="131"/>
      <c r="YL3" s="131"/>
      <c r="YM3" s="131"/>
      <c r="YN3" s="131"/>
      <c r="YO3" s="131"/>
      <c r="YP3" s="131"/>
      <c r="YQ3" s="131"/>
      <c r="YR3" s="131"/>
      <c r="YS3" s="131"/>
      <c r="YT3" s="131"/>
      <c r="YU3" s="131"/>
      <c r="YV3" s="131"/>
      <c r="YW3" s="131"/>
      <c r="YX3" s="131"/>
      <c r="YY3" s="131"/>
      <c r="YZ3" s="131"/>
      <c r="ZA3" s="131"/>
      <c r="ZB3" s="131"/>
      <c r="ZC3" s="131"/>
      <c r="ZD3" s="131"/>
      <c r="ZE3" s="131"/>
      <c r="ZF3" s="131"/>
      <c r="ZG3" s="131"/>
      <c r="ZH3" s="131"/>
      <c r="ZI3" s="131"/>
      <c r="ZJ3" s="131"/>
      <c r="ZK3" s="131"/>
      <c r="ZL3" s="131"/>
      <c r="ZM3" s="131"/>
      <c r="ZN3" s="131"/>
      <c r="ZO3" s="131"/>
      <c r="ZP3" s="131"/>
      <c r="ZQ3" s="131"/>
      <c r="ZR3" s="131"/>
      <c r="ZS3" s="131"/>
      <c r="ZT3" s="131"/>
      <c r="ZU3" s="131"/>
      <c r="ZV3" s="131"/>
      <c r="ZW3" s="131"/>
      <c r="ZX3" s="131"/>
      <c r="ZY3" s="131"/>
      <c r="ZZ3" s="131"/>
      <c r="AAA3" s="131"/>
      <c r="AAB3" s="131"/>
      <c r="AAC3" s="131"/>
      <c r="AAD3" s="131"/>
      <c r="AAE3" s="131"/>
      <c r="AAF3" s="131"/>
      <c r="AAG3" s="131"/>
      <c r="AAH3" s="131"/>
      <c r="AAI3" s="131"/>
      <c r="AAJ3" s="131"/>
      <c r="AAK3" s="131"/>
      <c r="AAL3" s="131"/>
      <c r="AAM3" s="131"/>
      <c r="AAN3" s="131"/>
      <c r="AAO3" s="131"/>
      <c r="AAP3" s="131"/>
      <c r="AAQ3" s="131"/>
      <c r="AAR3" s="131"/>
      <c r="AAS3" s="131"/>
      <c r="AAT3" s="131"/>
      <c r="AAU3" s="131"/>
      <c r="AAV3" s="131"/>
      <c r="AAW3" s="131"/>
      <c r="AAX3" s="131"/>
      <c r="AAY3" s="131"/>
      <c r="AAZ3" s="131"/>
      <c r="ABA3" s="131"/>
      <c r="ABB3" s="131"/>
      <c r="ABC3" s="131"/>
      <c r="ABD3" s="131"/>
      <c r="ABE3" s="131"/>
      <c r="ABF3" s="131"/>
      <c r="ABG3" s="131"/>
      <c r="ABH3" s="131"/>
      <c r="ABI3" s="131"/>
      <c r="ABJ3" s="131"/>
      <c r="ABK3" s="131"/>
      <c r="ABL3" s="131"/>
      <c r="ABM3" s="131"/>
      <c r="ABN3" s="131"/>
      <c r="ABO3" s="131"/>
      <c r="ABP3" s="131"/>
      <c r="ABQ3" s="131"/>
      <c r="ABR3" s="131"/>
      <c r="ABS3" s="131"/>
      <c r="ABT3" s="131"/>
      <c r="ABU3" s="131"/>
      <c r="ABV3" s="131"/>
      <c r="ABW3" s="131"/>
      <c r="ABX3" s="131"/>
      <c r="ABY3" s="131"/>
      <c r="ABZ3" s="131"/>
      <c r="ACA3" s="131"/>
      <c r="ACB3" s="131"/>
      <c r="ACC3" s="131"/>
      <c r="ACD3" s="131"/>
      <c r="ACE3" s="131"/>
      <c r="ACF3" s="131"/>
      <c r="ACG3" s="131"/>
      <c r="ACH3" s="131"/>
      <c r="ACI3" s="131"/>
      <c r="ACJ3" s="131"/>
      <c r="ACK3" s="131"/>
      <c r="ACL3" s="131"/>
      <c r="ACM3" s="131"/>
      <c r="ACN3" s="131"/>
      <c r="ACO3" s="131"/>
      <c r="ACP3" s="131"/>
      <c r="ACQ3" s="131"/>
      <c r="ACR3" s="131"/>
      <c r="ACS3" s="131"/>
      <c r="ACT3" s="131"/>
      <c r="ACU3" s="131"/>
      <c r="ACV3" s="131"/>
      <c r="ACW3" s="131"/>
      <c r="ACX3" s="131"/>
      <c r="ACY3" s="131"/>
      <c r="ACZ3" s="131"/>
      <c r="ADA3" s="131"/>
      <c r="ADB3" s="131"/>
      <c r="ADC3" s="131"/>
      <c r="ADD3" s="131"/>
      <c r="ADE3" s="131"/>
      <c r="ADF3" s="131"/>
      <c r="ADG3" s="131"/>
      <c r="ADH3" s="131"/>
      <c r="ADI3" s="131"/>
      <c r="ADJ3" s="131"/>
      <c r="ADK3" s="131"/>
      <c r="ADL3" s="131"/>
      <c r="ADM3" s="131"/>
      <c r="ADN3" s="131"/>
      <c r="ADO3" s="131"/>
      <c r="ADP3" s="131"/>
      <c r="ADQ3" s="131"/>
      <c r="ADR3" s="131"/>
      <c r="ADS3" s="131"/>
      <c r="ADT3" s="131"/>
      <c r="ADU3" s="131"/>
      <c r="ADV3" s="131"/>
      <c r="ADW3" s="131"/>
      <c r="ADX3" s="131"/>
      <c r="ADY3" s="131"/>
      <c r="ADZ3" s="131"/>
      <c r="AEA3" s="131"/>
      <c r="AEB3" s="131"/>
      <c r="AEC3" s="131"/>
      <c r="AED3" s="131"/>
      <c r="AEE3" s="131"/>
      <c r="AEF3" s="131"/>
      <c r="AEG3" s="131"/>
      <c r="AEH3" s="131"/>
      <c r="AEI3" s="131"/>
      <c r="AEJ3" s="131"/>
      <c r="AEK3" s="131"/>
      <c r="AEL3" s="131"/>
      <c r="AEM3" s="131"/>
      <c r="AEN3" s="131"/>
      <c r="AEO3" s="131"/>
      <c r="AEP3" s="131"/>
      <c r="AEQ3" s="131"/>
      <c r="AER3" s="131"/>
      <c r="AES3" s="131"/>
      <c r="AET3" s="131"/>
      <c r="AEU3" s="131"/>
      <c r="AEV3" s="131"/>
      <c r="AEW3" s="131"/>
      <c r="AEX3" s="131"/>
      <c r="AEY3" s="131"/>
      <c r="AEZ3" s="131"/>
      <c r="AFA3" s="131"/>
      <c r="AFB3" s="131"/>
      <c r="AFC3" s="131"/>
      <c r="AFD3" s="131"/>
      <c r="AFE3" s="131"/>
      <c r="AFF3" s="131"/>
      <c r="AFG3" s="131"/>
      <c r="AFH3" s="131"/>
      <c r="AFI3" s="131"/>
      <c r="AFJ3" s="131"/>
      <c r="AFK3" s="131"/>
      <c r="AFL3" s="131"/>
      <c r="AFM3" s="131"/>
      <c r="AFN3" s="131"/>
      <c r="AFO3" s="131"/>
      <c r="AFP3" s="131"/>
      <c r="AFQ3" s="131"/>
      <c r="AFR3" s="131"/>
      <c r="AFS3" s="131"/>
      <c r="AFT3" s="131"/>
      <c r="AFU3" s="131"/>
      <c r="AFV3" s="131"/>
      <c r="AFW3" s="131"/>
      <c r="AFX3" s="131"/>
      <c r="AFY3" s="131"/>
      <c r="AFZ3" s="131"/>
      <c r="AGA3" s="131"/>
      <c r="AGB3" s="131"/>
      <c r="AGC3" s="131"/>
      <c r="AGD3" s="131"/>
      <c r="AGE3" s="131"/>
      <c r="AGF3" s="131"/>
      <c r="AGG3" s="131"/>
      <c r="AGH3" s="131"/>
      <c r="AGI3" s="131"/>
      <c r="AGJ3" s="131"/>
      <c r="AGK3" s="131"/>
      <c r="AGL3" s="131"/>
      <c r="AGM3" s="131"/>
      <c r="AGN3" s="131"/>
      <c r="AGO3" s="131"/>
      <c r="AGP3" s="131"/>
      <c r="AGQ3" s="131"/>
      <c r="AGR3" s="131"/>
      <c r="AGS3" s="131"/>
      <c r="AGT3" s="131"/>
      <c r="AGU3" s="131"/>
      <c r="AGV3" s="131"/>
      <c r="AGW3" s="131"/>
      <c r="AGX3" s="131"/>
      <c r="AGY3" s="131"/>
      <c r="AGZ3" s="131"/>
      <c r="AHA3" s="131"/>
      <c r="AHB3" s="131"/>
      <c r="AHC3" s="131"/>
      <c r="AHD3" s="131"/>
      <c r="AHE3" s="131"/>
      <c r="AHF3" s="131"/>
      <c r="AHG3" s="131"/>
      <c r="AHH3" s="131"/>
      <c r="AHI3" s="131"/>
      <c r="AHJ3" s="131"/>
      <c r="AHK3" s="131"/>
      <c r="AHL3" s="131"/>
      <c r="AHM3" s="131"/>
      <c r="AHN3" s="131"/>
      <c r="AHO3" s="131"/>
      <c r="AHP3" s="131"/>
      <c r="AHQ3" s="131"/>
      <c r="AHR3" s="131"/>
      <c r="AHS3" s="131"/>
      <c r="AHT3" s="131"/>
      <c r="AHU3" s="131"/>
      <c r="AHV3" s="131"/>
      <c r="AHW3" s="131"/>
      <c r="AHX3" s="131"/>
      <c r="AHY3" s="131"/>
      <c r="AHZ3" s="131"/>
      <c r="AIA3" s="131"/>
      <c r="AIB3" s="131"/>
      <c r="AIC3" s="131"/>
      <c r="AID3" s="131"/>
      <c r="AIE3" s="131"/>
      <c r="AIF3" s="131"/>
      <c r="AIG3" s="131"/>
      <c r="AIH3" s="131"/>
      <c r="AII3" s="131"/>
      <c r="AIJ3" s="131"/>
      <c r="AIK3" s="131"/>
      <c r="AIL3" s="131"/>
      <c r="AIM3" s="131"/>
      <c r="AIN3" s="131"/>
      <c r="AIO3" s="131"/>
      <c r="AIP3" s="131"/>
      <c r="AIQ3" s="131"/>
      <c r="AIR3" s="131"/>
      <c r="AIS3" s="131"/>
      <c r="AIT3" s="131"/>
      <c r="AIU3" s="131"/>
      <c r="AIV3" s="131"/>
      <c r="AIW3" s="131"/>
      <c r="AIX3" s="131"/>
      <c r="AIY3" s="131"/>
      <c r="AIZ3" s="131"/>
      <c r="AJA3" s="131"/>
      <c r="AJB3" s="131"/>
      <c r="AJC3" s="131"/>
      <c r="AJD3" s="131"/>
      <c r="AJE3" s="131"/>
      <c r="AJF3" s="131"/>
      <c r="AJG3" s="131"/>
      <c r="AJH3" s="131"/>
      <c r="AJI3" s="131"/>
      <c r="AJJ3" s="131"/>
      <c r="AJK3" s="131"/>
      <c r="AJL3" s="131"/>
      <c r="AJM3" s="131"/>
      <c r="AJN3" s="131"/>
      <c r="AJO3" s="131"/>
      <c r="AJP3" s="131"/>
      <c r="AJQ3" s="131"/>
      <c r="AJR3" s="131"/>
      <c r="AJS3" s="131"/>
      <c r="AJT3" s="131"/>
      <c r="AJU3" s="131"/>
      <c r="AJV3" s="131"/>
      <c r="AJW3" s="131"/>
      <c r="AJX3" s="131"/>
      <c r="AJY3" s="131"/>
      <c r="AJZ3" s="131"/>
      <c r="AKA3" s="131"/>
      <c r="AKB3" s="131"/>
      <c r="AKC3" s="131"/>
      <c r="AKD3" s="131"/>
      <c r="AKE3" s="131"/>
      <c r="AKF3" s="131"/>
      <c r="AKG3" s="131"/>
      <c r="AKH3" s="131"/>
      <c r="AKI3" s="131"/>
      <c r="AKJ3" s="131"/>
      <c r="AKK3" s="131"/>
      <c r="AKL3" s="131"/>
      <c r="AKM3" s="131"/>
      <c r="AKN3" s="131"/>
      <c r="AKO3" s="131"/>
      <c r="AKP3" s="131"/>
      <c r="AKQ3" s="131"/>
      <c r="AKR3" s="131"/>
      <c r="AKS3" s="131"/>
      <c r="AKT3" s="131"/>
      <c r="AKU3" s="131"/>
      <c r="AKV3" s="131"/>
      <c r="AKW3" s="131"/>
      <c r="AKX3" s="131"/>
      <c r="AKY3" s="131"/>
      <c r="AKZ3" s="131"/>
      <c r="ALA3" s="131"/>
      <c r="ALB3" s="131"/>
      <c r="ALC3" s="131"/>
      <c r="ALD3" s="131"/>
      <c r="ALE3" s="131"/>
      <c r="ALF3" s="131"/>
      <c r="ALG3" s="131"/>
      <c r="ALH3" s="131"/>
      <c r="ALI3" s="131"/>
      <c r="ALJ3" s="131"/>
      <c r="ALK3" s="131"/>
      <c r="ALL3" s="131"/>
      <c r="ALM3" s="131"/>
      <c r="ALN3" s="131"/>
      <c r="ALO3" s="131"/>
      <c r="ALP3" s="131"/>
      <c r="ALQ3" s="131"/>
      <c r="ALR3" s="131"/>
      <c r="ALS3" s="131"/>
      <c r="ALT3" s="131"/>
      <c r="ALU3" s="131"/>
      <c r="ALV3" s="131"/>
      <c r="ALW3" s="131"/>
      <c r="ALX3" s="131"/>
      <c r="ALY3" s="131"/>
      <c r="ALZ3" s="131"/>
      <c r="AMA3" s="131"/>
      <c r="AMB3" s="131"/>
      <c r="AMC3" s="131"/>
      <c r="AMD3" s="131"/>
      <c r="AME3" s="131"/>
      <c r="AMF3" s="131"/>
      <c r="AMG3" s="131"/>
      <c r="AMH3" s="131"/>
      <c r="AMI3" s="131"/>
      <c r="AMJ3" s="131"/>
      <c r="AMK3" s="131"/>
      <c r="AML3" s="131"/>
      <c r="AMM3" s="131"/>
      <c r="AMN3" s="131"/>
      <c r="AMO3" s="131"/>
      <c r="AMP3" s="131"/>
      <c r="AMQ3" s="131"/>
      <c r="AMR3" s="131"/>
      <c r="AMS3" s="131"/>
      <c r="AMT3" s="131"/>
      <c r="AMU3" s="131"/>
      <c r="AMV3" s="131"/>
      <c r="AMW3" s="131"/>
      <c r="AMX3" s="131"/>
      <c r="AMY3" s="131"/>
      <c r="AMZ3" s="131"/>
      <c r="ANA3" s="131"/>
      <c r="ANB3" s="131"/>
      <c r="ANC3" s="131"/>
      <c r="AND3" s="131"/>
      <c r="ANE3" s="131"/>
      <c r="ANF3" s="131"/>
      <c r="ANG3" s="131"/>
      <c r="ANH3" s="131"/>
      <c r="ANI3" s="131"/>
      <c r="ANJ3" s="131"/>
      <c r="ANK3" s="131"/>
      <c r="ANL3" s="131"/>
      <c r="ANM3" s="131"/>
      <c r="ANN3" s="131"/>
      <c r="ANO3" s="131"/>
      <c r="ANP3" s="131"/>
      <c r="ANQ3" s="131"/>
      <c r="ANR3" s="131"/>
      <c r="ANS3" s="131"/>
      <c r="ANT3" s="131"/>
      <c r="ANU3" s="131"/>
      <c r="ANV3" s="131"/>
      <c r="ANW3" s="131"/>
      <c r="ANX3" s="131"/>
      <c r="ANY3" s="131"/>
      <c r="ANZ3" s="131"/>
      <c r="AOA3" s="131"/>
      <c r="AOB3" s="131"/>
      <c r="AOC3" s="131"/>
      <c r="AOD3" s="131"/>
      <c r="AOE3" s="131"/>
      <c r="AOF3" s="131"/>
      <c r="AOG3" s="131"/>
      <c r="AOH3" s="131"/>
      <c r="AOI3" s="131"/>
      <c r="AOJ3" s="131"/>
      <c r="AOK3" s="131"/>
      <c r="AOL3" s="131"/>
      <c r="AOM3" s="131"/>
      <c r="AON3" s="131"/>
      <c r="AOO3" s="131"/>
      <c r="AOP3" s="131"/>
      <c r="AOQ3" s="131"/>
      <c r="AOR3" s="131"/>
      <c r="AOS3" s="131"/>
      <c r="AOT3" s="131"/>
      <c r="AOU3" s="131"/>
      <c r="AOV3" s="131"/>
      <c r="AOW3" s="131"/>
      <c r="AOX3" s="131"/>
      <c r="AOY3" s="131"/>
      <c r="AOZ3" s="131"/>
      <c r="APA3" s="131"/>
      <c r="APB3" s="131"/>
      <c r="APC3" s="131"/>
      <c r="APD3" s="131"/>
      <c r="APE3" s="131"/>
      <c r="APF3" s="131"/>
      <c r="APG3" s="131"/>
      <c r="APH3" s="131"/>
      <c r="API3" s="131"/>
      <c r="APJ3" s="131"/>
      <c r="APK3" s="131"/>
      <c r="APL3" s="131"/>
      <c r="APM3" s="131"/>
      <c r="APN3" s="131"/>
      <c r="APO3" s="131"/>
      <c r="APP3" s="131"/>
      <c r="APQ3" s="131"/>
      <c r="APR3" s="131"/>
      <c r="APS3" s="131"/>
      <c r="APT3" s="131"/>
      <c r="APU3" s="131"/>
      <c r="APV3" s="131"/>
      <c r="APW3" s="131"/>
      <c r="APX3" s="131"/>
      <c r="APY3" s="131"/>
      <c r="APZ3" s="131"/>
      <c r="AQA3" s="131"/>
      <c r="AQB3" s="131"/>
      <c r="AQC3" s="131"/>
      <c r="AQD3" s="131"/>
      <c r="AQE3" s="131"/>
      <c r="AQF3" s="131"/>
      <c r="AQG3" s="131"/>
      <c r="AQH3" s="131"/>
      <c r="AQI3" s="131"/>
      <c r="AQJ3" s="131"/>
      <c r="AQK3" s="131"/>
      <c r="AQL3" s="131"/>
      <c r="AQM3" s="131"/>
      <c r="AQN3" s="131"/>
      <c r="AQO3" s="131"/>
      <c r="AQP3" s="131"/>
      <c r="AQQ3" s="131"/>
      <c r="AQR3" s="131"/>
      <c r="AQS3" s="131"/>
      <c r="AQT3" s="131"/>
      <c r="AQU3" s="131"/>
      <c r="AQV3" s="131"/>
      <c r="AQW3" s="131"/>
      <c r="AQX3" s="131"/>
      <c r="AQY3" s="131"/>
      <c r="AQZ3" s="131"/>
      <c r="ARA3" s="131"/>
      <c r="ARB3" s="131"/>
      <c r="ARC3" s="131"/>
      <c r="ARD3" s="131"/>
      <c r="ARE3" s="131"/>
      <c r="ARF3" s="131"/>
      <c r="ARG3" s="131"/>
      <c r="ARH3" s="131"/>
      <c r="ARI3" s="131"/>
      <c r="ARJ3" s="131"/>
      <c r="ARK3" s="131"/>
      <c r="ARL3" s="131"/>
      <c r="ARM3" s="131"/>
      <c r="ARN3" s="131"/>
      <c r="ARO3" s="131"/>
      <c r="ARP3" s="131"/>
      <c r="ARQ3" s="131"/>
      <c r="ARR3" s="131"/>
      <c r="ARS3" s="131"/>
      <c r="ART3" s="131"/>
      <c r="ARU3" s="131"/>
      <c r="ARV3" s="131"/>
      <c r="ARW3" s="131"/>
      <c r="ARX3" s="131"/>
      <c r="ARY3" s="131"/>
      <c r="ARZ3" s="131"/>
      <c r="ASA3" s="131"/>
      <c r="ASB3" s="131"/>
      <c r="ASC3" s="131"/>
      <c r="ASD3" s="131"/>
      <c r="ASE3" s="131"/>
      <c r="ASF3" s="131"/>
      <c r="ASG3" s="131"/>
      <c r="ASH3" s="131"/>
      <c r="ASI3" s="131"/>
      <c r="ASJ3" s="131"/>
      <c r="ASK3" s="131"/>
      <c r="ASL3" s="131"/>
      <c r="ASM3" s="131"/>
      <c r="ASN3" s="131"/>
      <c r="ASO3" s="131"/>
      <c r="ASP3" s="131"/>
      <c r="ASQ3" s="131"/>
      <c r="ASR3" s="131"/>
      <c r="ASS3" s="131"/>
      <c r="AST3" s="131"/>
      <c r="ASU3" s="131"/>
      <c r="ASV3" s="131"/>
      <c r="ASW3" s="131"/>
      <c r="ASX3" s="131"/>
      <c r="ASY3" s="131"/>
      <c r="ASZ3" s="131"/>
      <c r="ATA3" s="131"/>
      <c r="ATB3" s="131"/>
      <c r="ATC3" s="131"/>
      <c r="ATD3" s="131"/>
      <c r="ATE3" s="131"/>
      <c r="ATF3" s="131"/>
      <c r="ATG3" s="131"/>
      <c r="ATH3" s="131"/>
      <c r="ATI3" s="131"/>
      <c r="ATJ3" s="131"/>
      <c r="ATK3" s="131"/>
      <c r="ATL3" s="131"/>
      <c r="ATM3" s="131"/>
      <c r="ATN3" s="131"/>
      <c r="ATO3" s="131"/>
      <c r="ATP3" s="131"/>
      <c r="ATQ3" s="131"/>
      <c r="ATR3" s="131"/>
      <c r="ATS3" s="131"/>
      <c r="ATT3" s="131"/>
      <c r="ATU3" s="131"/>
      <c r="ATV3" s="131"/>
      <c r="ATW3" s="131"/>
      <c r="ATX3" s="131"/>
      <c r="ATY3" s="131"/>
      <c r="ATZ3" s="131"/>
      <c r="AUA3" s="131"/>
      <c r="AUB3" s="131"/>
      <c r="AUC3" s="131"/>
      <c r="AUD3" s="131"/>
      <c r="AUE3" s="131"/>
      <c r="AUF3" s="131"/>
      <c r="AUG3" s="131"/>
      <c r="AUH3" s="131"/>
      <c r="AUI3" s="131"/>
      <c r="AUJ3" s="131"/>
      <c r="AUK3" s="131"/>
      <c r="AUL3" s="131"/>
      <c r="AUM3" s="131"/>
      <c r="AUN3" s="131"/>
      <c r="AUO3" s="131"/>
      <c r="AUP3" s="131"/>
      <c r="AUQ3" s="131"/>
      <c r="AUR3" s="131"/>
      <c r="AUS3" s="131"/>
      <c r="AUT3" s="131"/>
      <c r="AUU3" s="131"/>
      <c r="AUV3" s="131"/>
      <c r="AUW3" s="131"/>
      <c r="AUX3" s="131"/>
      <c r="AUY3" s="131"/>
      <c r="AUZ3" s="131"/>
      <c r="AVA3" s="131"/>
      <c r="AVB3" s="131"/>
      <c r="AVC3" s="131"/>
      <c r="AVD3" s="131"/>
      <c r="AVE3" s="131"/>
      <c r="AVF3" s="131"/>
      <c r="AVG3" s="131"/>
      <c r="AVH3" s="131"/>
      <c r="AVI3" s="131"/>
      <c r="AVJ3" s="131"/>
      <c r="AVK3" s="131"/>
      <c r="AVL3" s="131"/>
      <c r="AVM3" s="131"/>
      <c r="AVN3" s="131"/>
      <c r="AVO3" s="131"/>
      <c r="AVP3" s="131"/>
      <c r="AVQ3" s="131"/>
      <c r="AVR3" s="131"/>
      <c r="AVS3" s="131"/>
      <c r="AVT3" s="131"/>
      <c r="AVU3" s="131"/>
      <c r="AVV3" s="131"/>
      <c r="AVW3" s="131"/>
      <c r="AVX3" s="131"/>
      <c r="AVY3" s="131"/>
      <c r="AVZ3" s="131"/>
      <c r="AWA3" s="131"/>
      <c r="AWB3" s="131"/>
      <c r="AWC3" s="131"/>
      <c r="AWD3" s="131"/>
      <c r="AWE3" s="131"/>
      <c r="AWF3" s="131"/>
      <c r="AWG3" s="131"/>
      <c r="AWH3" s="131"/>
      <c r="AWI3" s="131"/>
      <c r="AWJ3" s="131"/>
      <c r="AWK3" s="131"/>
      <c r="AWL3" s="131"/>
      <c r="AWM3" s="131"/>
      <c r="AWN3" s="131"/>
      <c r="AWO3" s="131"/>
      <c r="AWP3" s="131"/>
      <c r="AWQ3" s="131"/>
      <c r="AWR3" s="131"/>
      <c r="AWS3" s="131"/>
      <c r="AWT3" s="131"/>
      <c r="AWU3" s="131"/>
      <c r="AWV3" s="131"/>
      <c r="AWW3" s="131"/>
      <c r="AWX3" s="131"/>
      <c r="AWY3" s="131"/>
      <c r="AWZ3" s="131"/>
      <c r="AXA3" s="131"/>
      <c r="AXB3" s="131"/>
      <c r="AXC3" s="131"/>
      <c r="AXD3" s="131"/>
      <c r="AXE3" s="131"/>
      <c r="AXF3" s="131"/>
      <c r="AXG3" s="131"/>
      <c r="AXH3" s="131"/>
      <c r="AXI3" s="131"/>
      <c r="AXJ3" s="131"/>
      <c r="AXK3" s="131"/>
      <c r="AXL3" s="131"/>
      <c r="AXM3" s="131"/>
      <c r="AXN3" s="131"/>
      <c r="AXO3" s="131"/>
      <c r="AXP3" s="131"/>
      <c r="AXQ3" s="131"/>
      <c r="AXR3" s="131"/>
      <c r="AXS3" s="131"/>
      <c r="AXT3" s="131"/>
      <c r="AXU3" s="131"/>
      <c r="AXV3" s="131"/>
      <c r="AXW3" s="131"/>
      <c r="AXX3" s="131"/>
      <c r="AXY3" s="131"/>
      <c r="AXZ3" s="131"/>
      <c r="AYA3" s="131"/>
      <c r="AYB3" s="131"/>
      <c r="AYC3" s="131"/>
      <c r="AYD3" s="131"/>
      <c r="AYE3" s="131"/>
      <c r="AYF3" s="131"/>
      <c r="AYG3" s="131"/>
      <c r="AYH3" s="131"/>
      <c r="AYI3" s="131"/>
      <c r="AYJ3" s="131"/>
      <c r="AYK3" s="131"/>
      <c r="AYL3" s="131"/>
      <c r="AYM3" s="131"/>
      <c r="AYN3" s="131"/>
      <c r="AYO3" s="131"/>
      <c r="AYP3" s="131"/>
      <c r="AYQ3" s="131"/>
      <c r="AYR3" s="131"/>
      <c r="AYS3" s="131"/>
      <c r="AYT3" s="131"/>
      <c r="AYU3" s="131"/>
      <c r="AYV3" s="131"/>
      <c r="AYW3" s="131"/>
      <c r="AYX3" s="131"/>
      <c r="AYY3" s="131"/>
      <c r="AYZ3" s="131"/>
      <c r="AZA3" s="131"/>
      <c r="AZB3" s="131"/>
      <c r="AZC3" s="131"/>
      <c r="AZD3" s="131"/>
      <c r="AZE3" s="131"/>
      <c r="AZF3" s="131"/>
      <c r="AZG3" s="131"/>
      <c r="AZH3" s="131"/>
      <c r="AZI3" s="131"/>
      <c r="AZJ3" s="131"/>
      <c r="AZK3" s="131"/>
      <c r="AZL3" s="131"/>
      <c r="AZM3" s="131"/>
      <c r="AZN3" s="131"/>
      <c r="AZO3" s="131"/>
      <c r="AZP3" s="131"/>
      <c r="AZQ3" s="131"/>
      <c r="AZR3" s="131"/>
      <c r="AZS3" s="131"/>
      <c r="AZT3" s="131"/>
      <c r="AZU3" s="131"/>
      <c r="AZV3" s="131"/>
      <c r="AZW3" s="131"/>
      <c r="AZX3" s="131"/>
      <c r="AZY3" s="131"/>
      <c r="AZZ3" s="131"/>
      <c r="BAA3" s="131"/>
      <c r="BAB3" s="131"/>
      <c r="BAC3" s="131"/>
      <c r="BAD3" s="131"/>
      <c r="BAE3" s="131"/>
      <c r="BAF3" s="131"/>
      <c r="BAG3" s="131"/>
      <c r="BAH3" s="131"/>
      <c r="BAI3" s="131"/>
      <c r="BAJ3" s="131"/>
      <c r="BAK3" s="131"/>
      <c r="BAL3" s="131"/>
      <c r="BAM3" s="131"/>
      <c r="BAN3" s="131"/>
      <c r="BAO3" s="131"/>
      <c r="BAP3" s="131"/>
      <c r="BAQ3" s="131"/>
      <c r="BAR3" s="131"/>
      <c r="BAS3" s="131"/>
      <c r="BAT3" s="131"/>
      <c r="BAU3" s="131"/>
      <c r="BAV3" s="131"/>
      <c r="BAW3" s="131"/>
      <c r="BAX3" s="131"/>
      <c r="BAY3" s="131"/>
      <c r="BAZ3" s="131"/>
      <c r="BBA3" s="131"/>
      <c r="BBB3" s="131"/>
      <c r="BBC3" s="131"/>
      <c r="BBD3" s="131"/>
      <c r="BBE3" s="131"/>
      <c r="BBF3" s="131"/>
      <c r="BBG3" s="131"/>
      <c r="BBH3" s="131"/>
      <c r="BBI3" s="131"/>
      <c r="BBJ3" s="131"/>
      <c r="BBK3" s="131"/>
      <c r="BBL3" s="131"/>
      <c r="BBM3" s="131"/>
      <c r="BBN3" s="131"/>
      <c r="BBO3" s="131"/>
      <c r="BBP3" s="131"/>
      <c r="BBQ3" s="131"/>
      <c r="BBR3" s="131"/>
      <c r="BBS3" s="131"/>
      <c r="BBT3" s="131"/>
      <c r="BBU3" s="131"/>
      <c r="BBV3" s="131"/>
      <c r="BBW3" s="131"/>
      <c r="BBX3" s="131"/>
      <c r="BBY3" s="131"/>
      <c r="BBZ3" s="131"/>
      <c r="BCA3" s="131"/>
      <c r="BCB3" s="131"/>
      <c r="BCC3" s="131"/>
      <c r="BCD3" s="131"/>
      <c r="BCE3" s="131"/>
      <c r="BCF3" s="131"/>
      <c r="BCG3" s="131"/>
      <c r="BCH3" s="131"/>
      <c r="BCI3" s="131"/>
      <c r="BCJ3" s="131"/>
      <c r="BCK3" s="131"/>
      <c r="BCL3" s="131"/>
      <c r="BCM3" s="131"/>
      <c r="BCN3" s="131"/>
      <c r="BCO3" s="131"/>
      <c r="BCP3" s="131"/>
      <c r="BCQ3" s="131"/>
      <c r="BCR3" s="131"/>
      <c r="BCS3" s="131"/>
      <c r="BCT3" s="131"/>
      <c r="BCU3" s="131"/>
      <c r="BCV3" s="131"/>
      <c r="BCW3" s="131"/>
      <c r="BCX3" s="131"/>
      <c r="BCY3" s="131"/>
      <c r="BCZ3" s="131"/>
      <c r="BDA3" s="131"/>
      <c r="BDB3" s="131"/>
      <c r="BDC3" s="131"/>
      <c r="BDD3" s="131"/>
      <c r="BDE3" s="131"/>
      <c r="BDF3" s="131"/>
      <c r="BDG3" s="131"/>
      <c r="BDH3" s="131"/>
      <c r="BDI3" s="131"/>
      <c r="BDJ3" s="131"/>
      <c r="BDK3" s="131"/>
      <c r="BDL3" s="131"/>
      <c r="BDM3" s="131"/>
      <c r="BDN3" s="131"/>
      <c r="BDO3" s="131"/>
      <c r="BDP3" s="131"/>
      <c r="BDQ3" s="131"/>
      <c r="BDR3" s="131"/>
      <c r="BDS3" s="131"/>
      <c r="BDT3" s="131"/>
      <c r="BDU3" s="131"/>
      <c r="BDV3" s="131"/>
      <c r="BDW3" s="131"/>
      <c r="BDX3" s="131"/>
      <c r="BDY3" s="131"/>
      <c r="BDZ3" s="131"/>
      <c r="BEA3" s="131"/>
      <c r="BEB3" s="131"/>
      <c r="BEC3" s="131"/>
      <c r="BED3" s="131"/>
      <c r="BEE3" s="131"/>
      <c r="BEF3" s="131"/>
      <c r="BEG3" s="131"/>
      <c r="BEH3" s="131"/>
      <c r="BEI3" s="131"/>
      <c r="BEJ3" s="131"/>
      <c r="BEK3" s="131"/>
      <c r="BEL3" s="131"/>
      <c r="BEM3" s="131"/>
      <c r="BEN3" s="131"/>
      <c r="BEO3" s="131"/>
      <c r="BEP3" s="131"/>
      <c r="BEQ3" s="131"/>
      <c r="BER3" s="131"/>
      <c r="BES3" s="131"/>
      <c r="BET3" s="131"/>
      <c r="BEU3" s="131"/>
      <c r="BEV3" s="131"/>
      <c r="BEW3" s="131"/>
      <c r="BEX3" s="131"/>
      <c r="BEY3" s="131"/>
      <c r="BEZ3" s="131"/>
      <c r="BFA3" s="131"/>
      <c r="BFB3" s="131"/>
      <c r="BFC3" s="131"/>
      <c r="BFD3" s="131"/>
      <c r="BFE3" s="131"/>
      <c r="BFF3" s="131"/>
      <c r="BFG3" s="131"/>
      <c r="BFH3" s="131"/>
      <c r="BFI3" s="131"/>
      <c r="BFJ3" s="131"/>
      <c r="BFK3" s="131"/>
      <c r="BFL3" s="131"/>
      <c r="BFM3" s="131"/>
      <c r="BFN3" s="131"/>
      <c r="BFO3" s="131"/>
      <c r="BFP3" s="131"/>
      <c r="BFQ3" s="131"/>
      <c r="BFR3" s="131"/>
      <c r="BFS3" s="131"/>
      <c r="BFT3" s="131"/>
      <c r="BFU3" s="131"/>
      <c r="BFV3" s="131"/>
      <c r="BFW3" s="131"/>
      <c r="BFX3" s="131"/>
      <c r="BFY3" s="131"/>
      <c r="BFZ3" s="131"/>
      <c r="BGA3" s="131"/>
      <c r="BGB3" s="131"/>
      <c r="BGC3" s="131"/>
      <c r="BGD3" s="131"/>
      <c r="BGE3" s="131"/>
      <c r="BGF3" s="131"/>
      <c r="BGG3" s="131"/>
      <c r="BGH3" s="131"/>
      <c r="BGI3" s="131"/>
      <c r="BGJ3" s="131"/>
      <c r="BGK3" s="131"/>
      <c r="BGL3" s="131"/>
      <c r="BGM3" s="131"/>
      <c r="BGN3" s="131"/>
      <c r="BGO3" s="131"/>
      <c r="BGP3" s="131"/>
      <c r="BGQ3" s="131"/>
      <c r="BGR3" s="131"/>
      <c r="BGS3" s="131"/>
      <c r="BGT3" s="131"/>
      <c r="BGU3" s="131"/>
      <c r="BGV3" s="131"/>
      <c r="BGW3" s="131"/>
      <c r="BGX3" s="131"/>
      <c r="BGY3" s="131"/>
      <c r="BGZ3" s="131"/>
      <c r="BHA3" s="131"/>
      <c r="BHB3" s="131"/>
      <c r="BHC3" s="131"/>
      <c r="BHD3" s="131"/>
      <c r="BHE3" s="131"/>
      <c r="BHF3" s="131"/>
      <c r="BHG3" s="131"/>
      <c r="BHH3" s="131"/>
      <c r="BHI3" s="131"/>
      <c r="BHJ3" s="131"/>
      <c r="BHK3" s="131"/>
      <c r="BHL3" s="131"/>
      <c r="BHM3" s="131"/>
      <c r="BHN3" s="131"/>
      <c r="BHO3" s="131"/>
      <c r="BHP3" s="131"/>
      <c r="BHQ3" s="131"/>
      <c r="BHR3" s="131"/>
      <c r="BHS3" s="131"/>
      <c r="BHT3" s="131"/>
      <c r="BHU3" s="131"/>
      <c r="BHV3" s="131"/>
      <c r="BHW3" s="131"/>
      <c r="BHX3" s="131"/>
      <c r="BHY3" s="131"/>
      <c r="BHZ3" s="131"/>
      <c r="BIA3" s="131"/>
      <c r="BIB3" s="131"/>
      <c r="BIC3" s="131"/>
      <c r="BID3" s="131"/>
      <c r="BIE3" s="131"/>
      <c r="BIF3" s="131"/>
      <c r="BIG3" s="131"/>
      <c r="BIH3" s="131"/>
      <c r="BII3" s="131"/>
      <c r="BIJ3" s="131"/>
      <c r="BIK3" s="131"/>
      <c r="BIL3" s="131"/>
      <c r="BIM3" s="131"/>
      <c r="BIN3" s="131"/>
      <c r="BIO3" s="131"/>
      <c r="BIP3" s="131"/>
      <c r="BIQ3" s="131"/>
      <c r="BIR3" s="131"/>
      <c r="BIS3" s="131"/>
      <c r="BIT3" s="131"/>
      <c r="BIU3" s="131"/>
      <c r="BIV3" s="131"/>
      <c r="BIW3" s="131"/>
      <c r="BIX3" s="131"/>
      <c r="BIY3" s="131"/>
      <c r="BIZ3" s="131"/>
      <c r="BJA3" s="131"/>
      <c r="BJB3" s="131"/>
      <c r="BJC3" s="131"/>
      <c r="BJD3" s="131"/>
      <c r="BJE3" s="131"/>
      <c r="BJF3" s="131"/>
      <c r="BJG3" s="131"/>
      <c r="BJH3" s="131"/>
      <c r="BJI3" s="131"/>
      <c r="BJJ3" s="131"/>
      <c r="BJK3" s="131"/>
      <c r="BJL3" s="131"/>
      <c r="BJM3" s="131"/>
      <c r="BJN3" s="131"/>
      <c r="BJO3" s="131"/>
      <c r="BJP3" s="131"/>
      <c r="BJQ3" s="131"/>
      <c r="BJR3" s="131"/>
      <c r="BJS3" s="131"/>
      <c r="BJT3" s="131"/>
      <c r="BJU3" s="131"/>
      <c r="BJV3" s="131"/>
      <c r="BJW3" s="131"/>
      <c r="BJX3" s="131"/>
      <c r="BJY3" s="131"/>
      <c r="BJZ3" s="131"/>
      <c r="BKA3" s="131"/>
      <c r="BKB3" s="131"/>
      <c r="BKC3" s="131"/>
      <c r="BKD3" s="131"/>
      <c r="BKE3" s="131"/>
      <c r="BKF3" s="131"/>
      <c r="BKG3" s="131"/>
      <c r="BKH3" s="131"/>
      <c r="BKI3" s="131"/>
      <c r="BKJ3" s="131"/>
      <c r="BKK3" s="131"/>
      <c r="BKL3" s="131"/>
      <c r="BKM3" s="131"/>
      <c r="BKN3" s="131"/>
      <c r="BKO3" s="131"/>
      <c r="BKP3" s="131"/>
      <c r="BKQ3" s="131"/>
      <c r="BKR3" s="131"/>
      <c r="BKS3" s="131"/>
      <c r="BKT3" s="131"/>
      <c r="BKU3" s="131"/>
      <c r="BKV3" s="131"/>
      <c r="BKW3" s="131"/>
      <c r="BKX3" s="131"/>
      <c r="BKY3" s="131"/>
      <c r="BKZ3" s="131"/>
      <c r="BLA3" s="131"/>
      <c r="BLB3" s="131"/>
      <c r="BLC3" s="131"/>
      <c r="BLD3" s="131"/>
      <c r="BLE3" s="131"/>
      <c r="BLF3" s="131"/>
      <c r="BLG3" s="131"/>
      <c r="BLH3" s="131"/>
      <c r="BLI3" s="131"/>
      <c r="BLJ3" s="131"/>
      <c r="BLK3" s="131"/>
      <c r="BLL3" s="131"/>
      <c r="BLM3" s="131"/>
      <c r="BLN3" s="131"/>
      <c r="BLO3" s="131"/>
      <c r="BLP3" s="131"/>
      <c r="BLQ3" s="131"/>
      <c r="BLR3" s="131"/>
      <c r="BLS3" s="131"/>
      <c r="BLT3" s="131"/>
      <c r="BLU3" s="131"/>
      <c r="BLV3" s="131"/>
      <c r="BLW3" s="131"/>
      <c r="BLX3" s="131"/>
      <c r="BLY3" s="131"/>
      <c r="BLZ3" s="131"/>
      <c r="BMA3" s="131"/>
      <c r="BMB3" s="131"/>
      <c r="BMC3" s="131"/>
      <c r="BMD3" s="131"/>
      <c r="BME3" s="131"/>
      <c r="BMF3" s="131"/>
      <c r="BMG3" s="131"/>
      <c r="BMH3" s="131"/>
      <c r="BMI3" s="131"/>
      <c r="BMJ3" s="131"/>
      <c r="BMK3" s="131"/>
      <c r="BML3" s="131"/>
      <c r="BMM3" s="131"/>
      <c r="BMN3" s="131"/>
      <c r="BMO3" s="131"/>
      <c r="BMP3" s="131"/>
      <c r="BMQ3" s="131"/>
      <c r="BMR3" s="131"/>
      <c r="BMS3" s="131"/>
      <c r="BMT3" s="131"/>
      <c r="BMU3" s="131"/>
      <c r="BMV3" s="131"/>
      <c r="BMW3" s="131"/>
      <c r="BMX3" s="131"/>
      <c r="BMY3" s="131"/>
      <c r="BMZ3" s="131"/>
      <c r="BNA3" s="131"/>
      <c r="BNB3" s="131"/>
      <c r="BNC3" s="131"/>
      <c r="BND3" s="131"/>
      <c r="BNE3" s="131"/>
      <c r="BNF3" s="131"/>
      <c r="BNG3" s="131"/>
      <c r="BNH3" s="131"/>
      <c r="BNI3" s="131"/>
      <c r="BNJ3" s="131"/>
      <c r="BNK3" s="131"/>
      <c r="BNL3" s="131"/>
      <c r="BNM3" s="131"/>
      <c r="BNN3" s="131"/>
      <c r="BNO3" s="131"/>
      <c r="BNP3" s="131"/>
      <c r="BNQ3" s="131"/>
      <c r="BNR3" s="131"/>
      <c r="BNS3" s="131"/>
      <c r="BNT3" s="131"/>
      <c r="BNU3" s="131"/>
      <c r="BNV3" s="131"/>
      <c r="BNW3" s="131"/>
      <c r="BNX3" s="131"/>
      <c r="BNY3" s="131"/>
      <c r="BNZ3" s="131"/>
      <c r="BOA3" s="131"/>
      <c r="BOB3" s="131"/>
      <c r="BOC3" s="131"/>
      <c r="BOD3" s="131"/>
      <c r="BOE3" s="131"/>
      <c r="BOF3" s="131"/>
      <c r="BOG3" s="131"/>
      <c r="BOH3" s="131"/>
      <c r="BOI3" s="131"/>
      <c r="BOJ3" s="131"/>
      <c r="BOK3" s="131"/>
      <c r="BOL3" s="131"/>
      <c r="BOM3" s="131"/>
      <c r="BON3" s="131"/>
      <c r="BOO3" s="131"/>
      <c r="BOP3" s="131"/>
      <c r="BOQ3" s="131"/>
      <c r="BOR3" s="131"/>
      <c r="BOS3" s="131"/>
      <c r="BOT3" s="131"/>
      <c r="BOU3" s="131"/>
      <c r="BOV3" s="131"/>
      <c r="BOW3" s="131"/>
      <c r="BOX3" s="131"/>
      <c r="BOY3" s="131"/>
      <c r="BOZ3" s="131"/>
      <c r="BPA3" s="131"/>
      <c r="BPB3" s="131"/>
      <c r="BPC3" s="131"/>
      <c r="BPD3" s="131"/>
      <c r="BPE3" s="131"/>
      <c r="BPF3" s="131"/>
      <c r="BPG3" s="131"/>
      <c r="BPH3" s="131"/>
      <c r="BPI3" s="131"/>
      <c r="BPJ3" s="131"/>
      <c r="BPK3" s="131"/>
      <c r="BPL3" s="131"/>
      <c r="BPM3" s="131"/>
      <c r="BPN3" s="131"/>
      <c r="BPO3" s="131"/>
      <c r="BPP3" s="131"/>
      <c r="BPQ3" s="131"/>
      <c r="BPR3" s="131"/>
      <c r="BPS3" s="131"/>
      <c r="BPT3" s="131"/>
      <c r="BPU3" s="131"/>
      <c r="BPV3" s="131"/>
      <c r="BPW3" s="131"/>
      <c r="BPX3" s="131"/>
      <c r="BPY3" s="131"/>
      <c r="BPZ3" s="131"/>
      <c r="BQA3" s="131"/>
      <c r="BQB3" s="131"/>
      <c r="BQC3" s="131"/>
      <c r="BQD3" s="131"/>
      <c r="BQE3" s="131"/>
      <c r="BQF3" s="131"/>
      <c r="BQG3" s="131"/>
      <c r="BQH3" s="131"/>
      <c r="BQI3" s="131"/>
      <c r="BQJ3" s="131"/>
      <c r="BQK3" s="131"/>
      <c r="BQL3" s="131"/>
      <c r="BQM3" s="131"/>
      <c r="BQN3" s="131"/>
      <c r="BQO3" s="131"/>
      <c r="BQP3" s="131"/>
      <c r="BQQ3" s="131"/>
      <c r="BQR3" s="131"/>
      <c r="BQS3" s="131"/>
      <c r="BQT3" s="131"/>
      <c r="BQU3" s="131"/>
      <c r="BQV3" s="131"/>
      <c r="BQW3" s="131"/>
      <c r="BQX3" s="131"/>
      <c r="BQY3" s="131"/>
      <c r="BQZ3" s="131"/>
      <c r="BRA3" s="131"/>
      <c r="BRB3" s="131"/>
      <c r="BRC3" s="131"/>
      <c r="BRD3" s="131"/>
      <c r="BRE3" s="131"/>
      <c r="BRF3" s="131"/>
      <c r="BRG3" s="131"/>
      <c r="BRH3" s="131"/>
      <c r="BRI3" s="131"/>
      <c r="BRJ3" s="131"/>
      <c r="BRK3" s="131"/>
      <c r="BRL3" s="131"/>
      <c r="BRM3" s="131"/>
      <c r="BRN3" s="131"/>
      <c r="BRO3" s="131"/>
      <c r="BRP3" s="131"/>
      <c r="BRQ3" s="131"/>
      <c r="BRR3" s="131"/>
      <c r="BRS3" s="131"/>
      <c r="BRT3" s="131"/>
      <c r="BRU3" s="131"/>
      <c r="BRV3" s="131"/>
      <c r="BRW3" s="131"/>
      <c r="BRX3" s="131"/>
      <c r="BRY3" s="131"/>
      <c r="BRZ3" s="131"/>
      <c r="BSA3" s="131"/>
      <c r="BSB3" s="131"/>
      <c r="BSC3" s="131"/>
      <c r="BSD3" s="131"/>
      <c r="BSE3" s="131"/>
      <c r="BSF3" s="131"/>
      <c r="BSG3" s="131"/>
      <c r="BSH3" s="131"/>
      <c r="BSI3" s="131"/>
      <c r="BSJ3" s="131"/>
      <c r="BSK3" s="131"/>
      <c r="BSL3" s="131"/>
      <c r="BSM3" s="131"/>
      <c r="BSN3" s="131"/>
      <c r="BSO3" s="131"/>
      <c r="BSP3" s="131"/>
      <c r="BSQ3" s="131"/>
      <c r="BSR3" s="131"/>
      <c r="BSS3" s="131"/>
      <c r="BST3" s="131"/>
      <c r="BSU3" s="131"/>
      <c r="BSV3" s="131"/>
      <c r="BSW3" s="131"/>
      <c r="BSX3" s="131"/>
      <c r="BSY3" s="131"/>
      <c r="BSZ3" s="131"/>
      <c r="BTA3" s="131"/>
      <c r="BTB3" s="131"/>
      <c r="BTC3" s="131"/>
      <c r="BTD3" s="131"/>
      <c r="BTE3" s="131"/>
      <c r="BTF3" s="131"/>
      <c r="BTG3" s="131"/>
      <c r="BTH3" s="131"/>
      <c r="BTI3" s="131"/>
      <c r="BTJ3" s="131"/>
      <c r="BTK3" s="131"/>
      <c r="BTL3" s="131"/>
      <c r="BTM3" s="131"/>
      <c r="BTN3" s="131"/>
      <c r="BTO3" s="131"/>
      <c r="BTP3" s="131"/>
      <c r="BTQ3" s="131"/>
      <c r="BTR3" s="131"/>
      <c r="BTS3" s="131"/>
      <c r="BTT3" s="131"/>
      <c r="BTU3" s="131"/>
      <c r="BTV3" s="131"/>
      <c r="BTW3" s="131"/>
      <c r="BTX3" s="131"/>
      <c r="BTY3" s="131"/>
      <c r="BTZ3" s="131"/>
      <c r="BUA3" s="131"/>
      <c r="BUB3" s="131"/>
      <c r="BUC3" s="131"/>
      <c r="BUD3" s="131"/>
      <c r="BUE3" s="131"/>
      <c r="BUF3" s="131"/>
      <c r="BUG3" s="131"/>
      <c r="BUH3" s="131"/>
      <c r="BUI3" s="131"/>
      <c r="BUJ3" s="131"/>
      <c r="BUK3" s="131"/>
      <c r="BUL3" s="131"/>
      <c r="BUM3" s="131"/>
      <c r="BUN3" s="131"/>
      <c r="BUO3" s="131"/>
      <c r="BUP3" s="131"/>
      <c r="BUQ3" s="131"/>
      <c r="BUR3" s="131"/>
      <c r="BUS3" s="131"/>
      <c r="BUT3" s="131"/>
      <c r="BUU3" s="131"/>
      <c r="BUV3" s="131"/>
      <c r="BUW3" s="131"/>
      <c r="BUX3" s="131"/>
      <c r="BUY3" s="131"/>
      <c r="BUZ3" s="131"/>
      <c r="BVA3" s="131"/>
      <c r="BVB3" s="131"/>
      <c r="BVC3" s="131"/>
      <c r="BVD3" s="131"/>
      <c r="BVE3" s="131"/>
      <c r="BVF3" s="131"/>
      <c r="BVG3" s="131"/>
      <c r="BVH3" s="131"/>
      <c r="BVI3" s="131"/>
      <c r="BVJ3" s="131"/>
      <c r="BVK3" s="131"/>
      <c r="BVL3" s="131"/>
      <c r="BVM3" s="131"/>
      <c r="BVN3" s="131"/>
      <c r="BVO3" s="131"/>
      <c r="BVP3" s="131"/>
      <c r="BVQ3" s="131"/>
      <c r="BVR3" s="131"/>
      <c r="BVS3" s="131"/>
      <c r="BVT3" s="131"/>
      <c r="BVU3" s="131"/>
      <c r="BVV3" s="131"/>
      <c r="BVW3" s="131"/>
      <c r="BVX3" s="131"/>
      <c r="BVY3" s="131"/>
      <c r="BVZ3" s="131"/>
      <c r="BWA3" s="131"/>
      <c r="BWB3" s="131"/>
      <c r="BWC3" s="131"/>
      <c r="BWD3" s="131"/>
      <c r="BWE3" s="131"/>
      <c r="BWF3" s="131"/>
      <c r="BWG3" s="131"/>
      <c r="BWH3" s="131"/>
      <c r="BWI3" s="131"/>
      <c r="BWJ3" s="131"/>
      <c r="BWK3" s="131"/>
      <c r="BWL3" s="131"/>
      <c r="BWM3" s="131"/>
      <c r="BWN3" s="131"/>
      <c r="BWO3" s="131"/>
      <c r="BWP3" s="131"/>
      <c r="BWQ3" s="131"/>
      <c r="BWR3" s="131"/>
      <c r="BWS3" s="131"/>
      <c r="BWT3" s="131"/>
      <c r="BWU3" s="131"/>
      <c r="BWV3" s="131"/>
      <c r="BWW3" s="131"/>
      <c r="BWX3" s="131"/>
      <c r="BWY3" s="131"/>
      <c r="BWZ3" s="131"/>
      <c r="BXA3" s="131"/>
      <c r="BXB3" s="131"/>
      <c r="BXC3" s="131"/>
      <c r="BXD3" s="131"/>
      <c r="BXE3" s="131"/>
      <c r="BXF3" s="131"/>
      <c r="BXG3" s="131"/>
      <c r="BXH3" s="131"/>
      <c r="BXI3" s="131"/>
      <c r="BXJ3" s="131"/>
      <c r="BXK3" s="131"/>
      <c r="BXL3" s="131"/>
      <c r="BXM3" s="131"/>
      <c r="BXN3" s="131"/>
      <c r="BXO3" s="131"/>
      <c r="BXP3" s="131"/>
      <c r="BXQ3" s="131"/>
      <c r="BXR3" s="131"/>
      <c r="BXS3" s="131"/>
      <c r="BXT3" s="131"/>
      <c r="BXU3" s="131"/>
      <c r="BXV3" s="131"/>
      <c r="BXW3" s="131"/>
      <c r="BXX3" s="131"/>
      <c r="BXY3" s="131"/>
      <c r="BXZ3" s="131"/>
      <c r="BYA3" s="131"/>
      <c r="BYB3" s="131"/>
      <c r="BYC3" s="131"/>
      <c r="BYD3" s="131"/>
      <c r="BYE3" s="131"/>
      <c r="BYF3" s="131"/>
      <c r="BYG3" s="131"/>
      <c r="BYH3" s="131"/>
      <c r="BYI3" s="131"/>
      <c r="BYJ3" s="131"/>
      <c r="BYK3" s="131"/>
      <c r="BYL3" s="131"/>
      <c r="BYM3" s="131"/>
      <c r="BYN3" s="131"/>
      <c r="BYO3" s="131"/>
      <c r="BYP3" s="131"/>
      <c r="BYQ3" s="131"/>
      <c r="BYR3" s="131"/>
      <c r="BYS3" s="131"/>
      <c r="BYT3" s="131"/>
      <c r="BYU3" s="131"/>
      <c r="BYV3" s="131"/>
      <c r="BYW3" s="131"/>
      <c r="BYX3" s="131"/>
      <c r="BYY3" s="131"/>
      <c r="BYZ3" s="131"/>
      <c r="BZA3" s="131"/>
      <c r="BZB3" s="131"/>
      <c r="BZC3" s="131"/>
      <c r="BZD3" s="131"/>
      <c r="BZE3" s="131"/>
      <c r="BZF3" s="131"/>
      <c r="BZG3" s="131"/>
      <c r="BZH3" s="131"/>
      <c r="BZI3" s="131"/>
      <c r="BZJ3" s="131"/>
      <c r="BZK3" s="131"/>
      <c r="BZL3" s="131"/>
      <c r="BZM3" s="131"/>
      <c r="BZN3" s="131"/>
      <c r="BZO3" s="131"/>
      <c r="BZP3" s="131"/>
      <c r="BZQ3" s="131"/>
      <c r="BZR3" s="131"/>
      <c r="BZS3" s="131"/>
      <c r="BZT3" s="131"/>
      <c r="BZU3" s="131"/>
      <c r="BZV3" s="131"/>
      <c r="BZW3" s="131"/>
      <c r="BZX3" s="131"/>
      <c r="BZY3" s="131"/>
      <c r="BZZ3" s="131"/>
      <c r="CAA3" s="131"/>
      <c r="CAB3" s="131"/>
      <c r="CAC3" s="131"/>
      <c r="CAD3" s="131"/>
      <c r="CAE3" s="131"/>
      <c r="CAF3" s="131"/>
      <c r="CAG3" s="131"/>
      <c r="CAH3" s="131"/>
      <c r="CAI3" s="131"/>
      <c r="CAJ3" s="131"/>
      <c r="CAK3" s="131"/>
      <c r="CAL3" s="131"/>
      <c r="CAM3" s="131"/>
      <c r="CAN3" s="131"/>
      <c r="CAO3" s="131"/>
      <c r="CAP3" s="131"/>
      <c r="CAQ3" s="131"/>
      <c r="CAR3" s="131"/>
      <c r="CAS3" s="131"/>
      <c r="CAT3" s="131"/>
      <c r="CAU3" s="131"/>
      <c r="CAV3" s="131"/>
      <c r="CAW3" s="131"/>
      <c r="CAX3" s="131"/>
      <c r="CAY3" s="131"/>
      <c r="CAZ3" s="131"/>
      <c r="CBA3" s="131"/>
      <c r="CBB3" s="131"/>
      <c r="CBC3" s="131"/>
      <c r="CBD3" s="131"/>
      <c r="CBE3" s="131"/>
      <c r="CBF3" s="131"/>
      <c r="CBG3" s="131"/>
      <c r="CBH3" s="131"/>
      <c r="CBI3" s="131"/>
      <c r="CBJ3" s="131"/>
      <c r="CBK3" s="131"/>
      <c r="CBL3" s="131"/>
      <c r="CBM3" s="131"/>
      <c r="CBN3" s="131"/>
      <c r="CBO3" s="131"/>
      <c r="CBP3" s="131"/>
      <c r="CBQ3" s="131"/>
      <c r="CBR3" s="131"/>
      <c r="CBS3" s="131"/>
      <c r="CBT3" s="131"/>
      <c r="CBU3" s="131"/>
      <c r="CBV3" s="131"/>
      <c r="CBW3" s="131"/>
      <c r="CBX3" s="131"/>
      <c r="CBY3" s="131"/>
      <c r="CBZ3" s="131"/>
      <c r="CCA3" s="131"/>
      <c r="CCB3" s="131"/>
      <c r="CCC3" s="131"/>
      <c r="CCD3" s="131"/>
      <c r="CCE3" s="131"/>
      <c r="CCF3" s="131"/>
      <c r="CCG3" s="131"/>
      <c r="CCH3" s="131"/>
      <c r="CCI3" s="131"/>
      <c r="CCJ3" s="131"/>
      <c r="CCK3" s="131"/>
      <c r="CCL3" s="131"/>
      <c r="CCM3" s="131"/>
      <c r="CCN3" s="131"/>
      <c r="CCO3" s="131"/>
      <c r="CCP3" s="131"/>
      <c r="CCQ3" s="131"/>
      <c r="CCR3" s="131"/>
      <c r="CCS3" s="131"/>
      <c r="CCT3" s="131"/>
      <c r="CCU3" s="131"/>
      <c r="CCV3" s="131"/>
      <c r="CCW3" s="131"/>
      <c r="CCX3" s="131"/>
      <c r="CCY3" s="131"/>
      <c r="CCZ3" s="131"/>
      <c r="CDA3" s="131"/>
      <c r="CDB3" s="131"/>
      <c r="CDC3" s="131"/>
      <c r="CDD3" s="131"/>
      <c r="CDE3" s="131"/>
      <c r="CDF3" s="131"/>
      <c r="CDG3" s="131"/>
      <c r="CDH3" s="131"/>
      <c r="CDI3" s="131"/>
      <c r="CDJ3" s="131"/>
      <c r="CDK3" s="131"/>
      <c r="CDL3" s="131"/>
      <c r="CDM3" s="131"/>
      <c r="CDN3" s="131"/>
      <c r="CDO3" s="131"/>
      <c r="CDP3" s="131"/>
      <c r="CDQ3" s="131"/>
      <c r="CDR3" s="131"/>
      <c r="CDS3" s="131"/>
      <c r="CDT3" s="131"/>
      <c r="CDU3" s="131"/>
      <c r="CDV3" s="131"/>
      <c r="CDW3" s="131"/>
      <c r="CDX3" s="131"/>
      <c r="CDY3" s="131"/>
      <c r="CDZ3" s="131"/>
      <c r="CEA3" s="131"/>
      <c r="CEB3" s="131"/>
      <c r="CEC3" s="131"/>
      <c r="CED3" s="131"/>
      <c r="CEE3" s="131"/>
      <c r="CEF3" s="131"/>
      <c r="CEG3" s="131"/>
      <c r="CEH3" s="131"/>
      <c r="CEI3" s="131"/>
      <c r="CEJ3" s="131"/>
      <c r="CEK3" s="131"/>
      <c r="CEL3" s="131"/>
      <c r="CEM3" s="131"/>
      <c r="CEN3" s="131"/>
      <c r="CEO3" s="131"/>
      <c r="CEP3" s="131"/>
      <c r="CEQ3" s="131"/>
      <c r="CER3" s="131"/>
      <c r="CES3" s="131"/>
      <c r="CET3" s="131"/>
      <c r="CEU3" s="131"/>
      <c r="CEV3" s="131"/>
      <c r="CEW3" s="131"/>
      <c r="CEX3" s="131"/>
      <c r="CEY3" s="131"/>
      <c r="CEZ3" s="131"/>
      <c r="CFA3" s="131"/>
      <c r="CFB3" s="131"/>
      <c r="CFC3" s="131"/>
      <c r="CFD3" s="131"/>
      <c r="CFE3" s="131"/>
      <c r="CFF3" s="131"/>
      <c r="CFG3" s="131"/>
      <c r="CFH3" s="131"/>
      <c r="CFI3" s="131"/>
      <c r="CFJ3" s="131"/>
      <c r="CFK3" s="131"/>
      <c r="CFL3" s="131"/>
      <c r="CFM3" s="131"/>
      <c r="CFN3" s="131"/>
      <c r="CFO3" s="131"/>
      <c r="CFP3" s="131"/>
      <c r="CFQ3" s="131"/>
      <c r="CFR3" s="131"/>
      <c r="CFS3" s="131"/>
      <c r="CFT3" s="131"/>
      <c r="CFU3" s="131"/>
      <c r="CFV3" s="131"/>
      <c r="CFW3" s="131"/>
      <c r="CFX3" s="131"/>
      <c r="CFY3" s="131"/>
      <c r="CFZ3" s="131"/>
      <c r="CGA3" s="131"/>
      <c r="CGB3" s="131"/>
      <c r="CGC3" s="131"/>
      <c r="CGD3" s="131"/>
      <c r="CGE3" s="131"/>
      <c r="CGF3" s="131"/>
      <c r="CGG3" s="131"/>
      <c r="CGH3" s="131"/>
      <c r="CGI3" s="131"/>
      <c r="CGJ3" s="131"/>
      <c r="CGK3" s="131"/>
      <c r="CGL3" s="131"/>
      <c r="CGM3" s="131"/>
      <c r="CGN3" s="131"/>
      <c r="CGO3" s="131"/>
      <c r="CGP3" s="131"/>
      <c r="CGQ3" s="131"/>
      <c r="CGR3" s="131"/>
      <c r="CGS3" s="131"/>
      <c r="CGT3" s="131"/>
      <c r="CGU3" s="131"/>
      <c r="CGV3" s="131"/>
      <c r="CGW3" s="131"/>
      <c r="CGX3" s="131"/>
      <c r="CGY3" s="131"/>
      <c r="CGZ3" s="131"/>
      <c r="CHA3" s="131"/>
      <c r="CHB3" s="131"/>
      <c r="CHC3" s="131"/>
      <c r="CHD3" s="131"/>
      <c r="CHE3" s="131"/>
      <c r="CHF3" s="131"/>
      <c r="CHG3" s="131"/>
      <c r="CHH3" s="131"/>
      <c r="CHI3" s="131"/>
      <c r="CHJ3" s="131"/>
      <c r="CHK3" s="131"/>
      <c r="CHL3" s="131"/>
      <c r="CHM3" s="131"/>
      <c r="CHN3" s="131"/>
      <c r="CHO3" s="131"/>
      <c r="CHP3" s="131"/>
      <c r="CHQ3" s="131"/>
      <c r="CHR3" s="131"/>
      <c r="CHS3" s="131"/>
      <c r="CHT3" s="131"/>
      <c r="CHU3" s="131"/>
      <c r="CHV3" s="131"/>
      <c r="CHW3" s="131"/>
      <c r="CHX3" s="131"/>
      <c r="CHY3" s="131"/>
      <c r="CHZ3" s="131"/>
      <c r="CIA3" s="131"/>
      <c r="CIB3" s="131"/>
      <c r="CIC3" s="131"/>
      <c r="CID3" s="131"/>
      <c r="CIE3" s="131"/>
      <c r="CIF3" s="131"/>
      <c r="CIG3" s="131"/>
      <c r="CIH3" s="131"/>
      <c r="CII3" s="131"/>
      <c r="CIJ3" s="131"/>
      <c r="CIK3" s="131"/>
      <c r="CIL3" s="131"/>
      <c r="CIM3" s="131"/>
      <c r="CIN3" s="131"/>
      <c r="CIO3" s="131"/>
      <c r="CIP3" s="131"/>
      <c r="CIQ3" s="131"/>
      <c r="CIR3" s="131"/>
      <c r="CIS3" s="131"/>
      <c r="CIT3" s="131"/>
      <c r="CIU3" s="131"/>
      <c r="CIV3" s="131"/>
      <c r="CIW3" s="131"/>
      <c r="CIX3" s="131"/>
      <c r="CIY3" s="131"/>
      <c r="CIZ3" s="131"/>
      <c r="CJA3" s="131"/>
      <c r="CJB3" s="131"/>
      <c r="CJC3" s="131"/>
      <c r="CJD3" s="131"/>
      <c r="CJE3" s="131"/>
      <c r="CJF3" s="131"/>
      <c r="CJG3" s="131"/>
      <c r="CJH3" s="131"/>
      <c r="CJI3" s="131"/>
      <c r="CJJ3" s="131"/>
      <c r="CJK3" s="131"/>
      <c r="CJL3" s="131"/>
      <c r="CJM3" s="131"/>
      <c r="CJN3" s="131"/>
      <c r="CJO3" s="131"/>
      <c r="CJP3" s="131"/>
      <c r="CJQ3" s="131"/>
      <c r="CJR3" s="131"/>
      <c r="CJS3" s="131"/>
      <c r="CJT3" s="131"/>
      <c r="CJU3" s="131"/>
      <c r="CJV3" s="131"/>
      <c r="CJW3" s="131"/>
      <c r="CJX3" s="131"/>
      <c r="CJY3" s="131"/>
      <c r="CJZ3" s="131"/>
      <c r="CKA3" s="131"/>
      <c r="CKB3" s="131"/>
      <c r="CKC3" s="131"/>
      <c r="CKD3" s="131"/>
      <c r="CKE3" s="131"/>
      <c r="CKF3" s="131"/>
      <c r="CKG3" s="131"/>
      <c r="CKH3" s="131"/>
      <c r="CKI3" s="131"/>
      <c r="CKJ3" s="131"/>
      <c r="CKK3" s="131"/>
      <c r="CKL3" s="131"/>
      <c r="CKM3" s="131"/>
      <c r="CKN3" s="131"/>
      <c r="CKO3" s="131"/>
      <c r="CKP3" s="131"/>
      <c r="CKQ3" s="131"/>
      <c r="CKR3" s="131"/>
      <c r="CKS3" s="131"/>
      <c r="CKT3" s="131"/>
      <c r="CKU3" s="131"/>
      <c r="CKV3" s="131"/>
      <c r="CKW3" s="131"/>
      <c r="CKX3" s="131"/>
      <c r="CKY3" s="131"/>
      <c r="CKZ3" s="131"/>
      <c r="CLA3" s="131"/>
      <c r="CLB3" s="131"/>
      <c r="CLC3" s="131"/>
      <c r="CLD3" s="131"/>
      <c r="CLE3" s="131"/>
      <c r="CLF3" s="131"/>
      <c r="CLG3" s="131"/>
      <c r="CLH3" s="131"/>
      <c r="CLI3" s="131"/>
      <c r="CLJ3" s="131"/>
      <c r="CLK3" s="131"/>
      <c r="CLL3" s="131"/>
      <c r="CLM3" s="131"/>
      <c r="CLN3" s="131"/>
      <c r="CLO3" s="131"/>
      <c r="CLP3" s="131"/>
      <c r="CLQ3" s="131"/>
      <c r="CLR3" s="131"/>
      <c r="CLS3" s="131"/>
      <c r="CLT3" s="131"/>
      <c r="CLU3" s="131"/>
      <c r="CLV3" s="131"/>
      <c r="CLW3" s="131"/>
      <c r="CLX3" s="131"/>
      <c r="CLY3" s="131"/>
      <c r="CLZ3" s="131"/>
      <c r="CMA3" s="131"/>
      <c r="CMB3" s="131"/>
      <c r="CMC3" s="131"/>
      <c r="CMD3" s="131"/>
      <c r="CME3" s="131"/>
      <c r="CMF3" s="131"/>
      <c r="CMG3" s="131"/>
      <c r="CMH3" s="131"/>
      <c r="CMI3" s="131"/>
      <c r="CMJ3" s="131"/>
      <c r="CMK3" s="131"/>
      <c r="CML3" s="131"/>
      <c r="CMM3" s="131"/>
      <c r="CMN3" s="131"/>
      <c r="CMO3" s="131"/>
      <c r="CMP3" s="131"/>
      <c r="CMQ3" s="131"/>
      <c r="CMR3" s="131"/>
      <c r="CMS3" s="131"/>
      <c r="CMT3" s="131"/>
      <c r="CMU3" s="131"/>
      <c r="CMV3" s="131"/>
      <c r="CMW3" s="131"/>
      <c r="CMX3" s="131"/>
      <c r="CMY3" s="131"/>
      <c r="CMZ3" s="131"/>
      <c r="CNA3" s="131"/>
      <c r="CNB3" s="131"/>
      <c r="CNC3" s="131"/>
      <c r="CND3" s="131"/>
      <c r="CNE3" s="131"/>
      <c r="CNF3" s="131"/>
      <c r="CNG3" s="131"/>
      <c r="CNH3" s="131"/>
      <c r="CNI3" s="131"/>
      <c r="CNJ3" s="131"/>
      <c r="CNK3" s="131"/>
      <c r="CNL3" s="131"/>
      <c r="CNM3" s="131"/>
      <c r="CNN3" s="131"/>
      <c r="CNO3" s="131"/>
      <c r="CNP3" s="131"/>
      <c r="CNQ3" s="131"/>
      <c r="CNR3" s="131"/>
      <c r="CNS3" s="131"/>
      <c r="CNT3" s="131"/>
      <c r="CNU3" s="131"/>
      <c r="CNV3" s="131"/>
      <c r="CNW3" s="131"/>
      <c r="CNX3" s="131"/>
      <c r="CNY3" s="131"/>
      <c r="CNZ3" s="131"/>
      <c r="COA3" s="131"/>
      <c r="COB3" s="131"/>
      <c r="COC3" s="131"/>
      <c r="COD3" s="131"/>
      <c r="COE3" s="131"/>
      <c r="COF3" s="131"/>
      <c r="COG3" s="131"/>
      <c r="COH3" s="131"/>
      <c r="COI3" s="131"/>
      <c r="COJ3" s="131"/>
      <c r="COK3" s="131"/>
      <c r="COL3" s="131"/>
      <c r="COM3" s="131"/>
      <c r="CON3" s="131"/>
      <c r="COO3" s="131"/>
      <c r="COP3" s="131"/>
      <c r="COQ3" s="131"/>
      <c r="COR3" s="131"/>
      <c r="COS3" s="131"/>
      <c r="COT3" s="131"/>
      <c r="COU3" s="131"/>
      <c r="COV3" s="131"/>
      <c r="COW3" s="131"/>
      <c r="COX3" s="131"/>
      <c r="COY3" s="131"/>
      <c r="COZ3" s="131"/>
      <c r="CPA3" s="131"/>
      <c r="CPB3" s="131"/>
      <c r="CPC3" s="131"/>
      <c r="CPD3" s="131"/>
      <c r="CPE3" s="131"/>
      <c r="CPF3" s="131"/>
      <c r="CPG3" s="131"/>
      <c r="CPH3" s="131"/>
      <c r="CPI3" s="131"/>
      <c r="CPJ3" s="131"/>
      <c r="CPK3" s="131"/>
      <c r="CPL3" s="131"/>
      <c r="CPM3" s="131"/>
      <c r="CPN3" s="131"/>
      <c r="CPO3" s="131"/>
      <c r="CPP3" s="131"/>
      <c r="CPQ3" s="131"/>
      <c r="CPR3" s="131"/>
      <c r="CPS3" s="131"/>
      <c r="CPT3" s="131"/>
      <c r="CPU3" s="131"/>
      <c r="CPV3" s="131"/>
      <c r="CPW3" s="131"/>
      <c r="CPX3" s="131"/>
      <c r="CPY3" s="131"/>
      <c r="CPZ3" s="131"/>
      <c r="CQA3" s="131"/>
      <c r="CQB3" s="131"/>
      <c r="CQC3" s="131"/>
      <c r="CQD3" s="131"/>
      <c r="CQE3" s="131"/>
      <c r="CQF3" s="131"/>
      <c r="CQG3" s="131"/>
      <c r="CQH3" s="131"/>
      <c r="CQI3" s="131"/>
      <c r="CQJ3" s="131"/>
      <c r="CQK3" s="131"/>
      <c r="CQL3" s="131"/>
      <c r="CQM3" s="131"/>
      <c r="CQN3" s="131"/>
      <c r="CQO3" s="131"/>
      <c r="CQP3" s="131"/>
      <c r="CQQ3" s="131"/>
      <c r="CQR3" s="131"/>
      <c r="CQS3" s="131"/>
      <c r="CQT3" s="131"/>
      <c r="CQU3" s="131"/>
      <c r="CQV3" s="131"/>
      <c r="CQW3" s="131"/>
      <c r="CQX3" s="131"/>
      <c r="CQY3" s="131"/>
      <c r="CQZ3" s="131"/>
      <c r="CRA3" s="131"/>
      <c r="CRB3" s="131"/>
      <c r="CRC3" s="131"/>
      <c r="CRD3" s="131"/>
      <c r="CRE3" s="131"/>
      <c r="CRF3" s="131"/>
      <c r="CRG3" s="131"/>
      <c r="CRH3" s="131"/>
      <c r="CRI3" s="131"/>
      <c r="CRJ3" s="131"/>
      <c r="CRK3" s="131"/>
      <c r="CRL3" s="131"/>
      <c r="CRM3" s="131"/>
      <c r="CRN3" s="131"/>
      <c r="CRO3" s="131"/>
      <c r="CRP3" s="131"/>
      <c r="CRQ3" s="131"/>
      <c r="CRR3" s="131"/>
      <c r="CRS3" s="131"/>
      <c r="CRT3" s="131"/>
      <c r="CRU3" s="131"/>
      <c r="CRV3" s="131"/>
      <c r="CRW3" s="131"/>
      <c r="CRX3" s="131"/>
      <c r="CRY3" s="131"/>
      <c r="CRZ3" s="131"/>
      <c r="CSA3" s="131"/>
      <c r="CSB3" s="131"/>
      <c r="CSC3" s="131"/>
      <c r="CSD3" s="131"/>
      <c r="CSE3" s="131"/>
      <c r="CSF3" s="131"/>
      <c r="CSG3" s="131"/>
      <c r="CSH3" s="131"/>
      <c r="CSI3" s="131"/>
      <c r="CSJ3" s="131"/>
      <c r="CSK3" s="131"/>
      <c r="CSL3" s="131"/>
      <c r="CSM3" s="131"/>
      <c r="CSN3" s="131"/>
      <c r="CSO3" s="131"/>
      <c r="CSP3" s="131"/>
      <c r="CSQ3" s="131"/>
      <c r="CSR3" s="131"/>
      <c r="CSS3" s="131"/>
      <c r="CST3" s="131"/>
      <c r="CSU3" s="131"/>
      <c r="CSV3" s="131"/>
      <c r="CSW3" s="131"/>
      <c r="CSX3" s="131"/>
      <c r="CSY3" s="131"/>
      <c r="CSZ3" s="131"/>
      <c r="CTA3" s="131"/>
      <c r="CTB3" s="131"/>
      <c r="CTC3" s="131"/>
      <c r="CTD3" s="131"/>
      <c r="CTE3" s="131"/>
      <c r="CTF3" s="131"/>
      <c r="CTG3" s="131"/>
      <c r="CTH3" s="131"/>
      <c r="CTI3" s="131"/>
      <c r="CTJ3" s="131"/>
      <c r="CTK3" s="131"/>
      <c r="CTL3" s="131"/>
      <c r="CTM3" s="131"/>
      <c r="CTN3" s="131"/>
      <c r="CTO3" s="131"/>
      <c r="CTP3" s="131"/>
      <c r="CTQ3" s="131"/>
      <c r="CTR3" s="131"/>
      <c r="CTS3" s="131"/>
      <c r="CTT3" s="131"/>
      <c r="CTU3" s="131"/>
      <c r="CTV3" s="131"/>
      <c r="CTW3" s="131"/>
      <c r="CTX3" s="131"/>
      <c r="CTY3" s="131"/>
      <c r="CTZ3" s="131"/>
      <c r="CUA3" s="131"/>
      <c r="CUB3" s="131"/>
      <c r="CUC3" s="131"/>
      <c r="CUD3" s="131"/>
      <c r="CUE3" s="131"/>
      <c r="CUF3" s="131"/>
      <c r="CUG3" s="131"/>
      <c r="CUH3" s="131"/>
      <c r="CUI3" s="131"/>
      <c r="CUJ3" s="131"/>
      <c r="CUK3" s="131"/>
      <c r="CUL3" s="131"/>
      <c r="CUM3" s="131"/>
      <c r="CUN3" s="131"/>
      <c r="CUO3" s="131"/>
      <c r="CUP3" s="131"/>
      <c r="CUQ3" s="131"/>
      <c r="CUR3" s="131"/>
      <c r="CUS3" s="131"/>
      <c r="CUT3" s="131"/>
      <c r="CUU3" s="131"/>
      <c r="CUV3" s="131"/>
      <c r="CUW3" s="131"/>
      <c r="CUX3" s="131"/>
      <c r="CUY3" s="131"/>
      <c r="CUZ3" s="131"/>
      <c r="CVA3" s="131"/>
      <c r="CVB3" s="131"/>
      <c r="CVC3" s="131"/>
      <c r="CVD3" s="131"/>
      <c r="CVE3" s="131"/>
      <c r="CVF3" s="131"/>
      <c r="CVG3" s="131"/>
      <c r="CVH3" s="131"/>
      <c r="CVI3" s="131"/>
      <c r="CVJ3" s="131"/>
      <c r="CVK3" s="131"/>
      <c r="CVL3" s="131"/>
      <c r="CVM3" s="131"/>
      <c r="CVN3" s="131"/>
      <c r="CVO3" s="131"/>
      <c r="CVP3" s="131"/>
      <c r="CVQ3" s="131"/>
      <c r="CVR3" s="131"/>
      <c r="CVS3" s="131"/>
      <c r="CVT3" s="131"/>
      <c r="CVU3" s="131"/>
      <c r="CVV3" s="131"/>
      <c r="CVW3" s="131"/>
      <c r="CVX3" s="131"/>
      <c r="CVY3" s="131"/>
      <c r="CVZ3" s="131"/>
      <c r="CWA3" s="131"/>
      <c r="CWB3" s="131"/>
      <c r="CWC3" s="131"/>
      <c r="CWD3" s="131"/>
      <c r="CWE3" s="131"/>
      <c r="CWF3" s="131"/>
      <c r="CWG3" s="131"/>
      <c r="CWH3" s="131"/>
      <c r="CWI3" s="131"/>
      <c r="CWJ3" s="131"/>
      <c r="CWK3" s="131"/>
      <c r="CWL3" s="131"/>
      <c r="CWM3" s="131"/>
      <c r="CWN3" s="131"/>
      <c r="CWO3" s="131"/>
      <c r="CWP3" s="131"/>
      <c r="CWQ3" s="131"/>
      <c r="CWR3" s="131"/>
      <c r="CWS3" s="131"/>
      <c r="CWT3" s="131"/>
      <c r="CWU3" s="131"/>
      <c r="CWV3" s="131"/>
      <c r="CWW3" s="131"/>
      <c r="CWX3" s="131"/>
      <c r="CWY3" s="131"/>
      <c r="CWZ3" s="131"/>
      <c r="CXA3" s="131"/>
      <c r="CXB3" s="131"/>
      <c r="CXC3" s="131"/>
      <c r="CXD3" s="131"/>
      <c r="CXE3" s="131"/>
      <c r="CXF3" s="131"/>
      <c r="CXG3" s="131"/>
      <c r="CXH3" s="131"/>
      <c r="CXI3" s="131"/>
      <c r="CXJ3" s="131"/>
      <c r="CXK3" s="131"/>
      <c r="CXL3" s="131"/>
      <c r="CXM3" s="131"/>
      <c r="CXN3" s="131"/>
      <c r="CXO3" s="131"/>
      <c r="CXP3" s="131"/>
      <c r="CXQ3" s="131"/>
      <c r="CXR3" s="131"/>
      <c r="CXS3" s="131"/>
      <c r="CXT3" s="131"/>
      <c r="CXU3" s="131"/>
      <c r="CXV3" s="131"/>
      <c r="CXW3" s="131"/>
      <c r="CXX3" s="131"/>
      <c r="CXY3" s="131"/>
      <c r="CXZ3" s="131"/>
      <c r="CYA3" s="131"/>
      <c r="CYB3" s="131"/>
      <c r="CYC3" s="131"/>
      <c r="CYD3" s="131"/>
      <c r="CYE3" s="131"/>
      <c r="CYF3" s="131"/>
      <c r="CYG3" s="131"/>
      <c r="CYH3" s="131"/>
      <c r="CYI3" s="131"/>
      <c r="CYJ3" s="131"/>
      <c r="CYK3" s="131"/>
      <c r="CYL3" s="131"/>
      <c r="CYM3" s="131"/>
      <c r="CYN3" s="131"/>
      <c r="CYO3" s="131"/>
      <c r="CYP3" s="131"/>
      <c r="CYQ3" s="131"/>
      <c r="CYR3" s="131"/>
      <c r="CYS3" s="131"/>
      <c r="CYT3" s="131"/>
      <c r="CYU3" s="131"/>
      <c r="CYV3" s="131"/>
      <c r="CYW3" s="131"/>
      <c r="CYX3" s="131"/>
      <c r="CYY3" s="131"/>
      <c r="CYZ3" s="131"/>
      <c r="CZA3" s="131"/>
      <c r="CZB3" s="131"/>
      <c r="CZC3" s="131"/>
      <c r="CZD3" s="131"/>
      <c r="CZE3" s="131"/>
      <c r="CZF3" s="131"/>
      <c r="CZG3" s="131"/>
      <c r="CZH3" s="131"/>
      <c r="CZI3" s="131"/>
      <c r="CZJ3" s="131"/>
      <c r="CZK3" s="131"/>
      <c r="CZL3" s="131"/>
      <c r="CZM3" s="131"/>
      <c r="CZN3" s="131"/>
      <c r="CZO3" s="131"/>
      <c r="CZP3" s="131"/>
      <c r="CZQ3" s="131"/>
      <c r="CZR3" s="131"/>
      <c r="CZS3" s="131"/>
      <c r="CZT3" s="131"/>
      <c r="CZU3" s="131"/>
      <c r="CZV3" s="131"/>
      <c r="CZW3" s="131"/>
      <c r="CZX3" s="131"/>
      <c r="CZY3" s="131"/>
      <c r="CZZ3" s="131"/>
      <c r="DAA3" s="131"/>
      <c r="DAB3" s="131"/>
      <c r="DAC3" s="131"/>
      <c r="DAD3" s="131"/>
      <c r="DAE3" s="131"/>
      <c r="DAF3" s="131"/>
      <c r="DAG3" s="131"/>
      <c r="DAH3" s="131"/>
      <c r="DAI3" s="131"/>
      <c r="DAJ3" s="131"/>
      <c r="DAK3" s="131"/>
      <c r="DAL3" s="131"/>
      <c r="DAM3" s="131"/>
      <c r="DAN3" s="131"/>
      <c r="DAO3" s="131"/>
      <c r="DAP3" s="131"/>
      <c r="DAQ3" s="131"/>
      <c r="DAR3" s="131"/>
      <c r="DAS3" s="131"/>
      <c r="DAT3" s="131"/>
      <c r="DAU3" s="131"/>
      <c r="DAV3" s="131"/>
      <c r="DAW3" s="131"/>
      <c r="DAX3" s="131"/>
      <c r="DAY3" s="131"/>
      <c r="DAZ3" s="131"/>
      <c r="DBA3" s="131"/>
      <c r="DBB3" s="131"/>
      <c r="DBC3" s="131"/>
      <c r="DBD3" s="131"/>
      <c r="DBE3" s="131"/>
      <c r="DBF3" s="131"/>
      <c r="DBG3" s="131"/>
      <c r="DBH3" s="131"/>
      <c r="DBI3" s="131"/>
      <c r="DBJ3" s="131"/>
      <c r="DBK3" s="131"/>
      <c r="DBL3" s="131"/>
      <c r="DBM3" s="131"/>
      <c r="DBN3" s="131"/>
      <c r="DBO3" s="131"/>
      <c r="DBP3" s="131"/>
      <c r="DBQ3" s="131"/>
      <c r="DBR3" s="131"/>
      <c r="DBS3" s="131"/>
      <c r="DBT3" s="131"/>
      <c r="DBU3" s="131"/>
      <c r="DBV3" s="131"/>
      <c r="DBW3" s="131"/>
      <c r="DBX3" s="131"/>
      <c r="DBY3" s="131"/>
      <c r="DBZ3" s="131"/>
      <c r="DCA3" s="131"/>
      <c r="DCB3" s="131"/>
      <c r="DCC3" s="131"/>
      <c r="DCD3" s="131"/>
      <c r="DCE3" s="131"/>
      <c r="DCF3" s="131"/>
      <c r="DCG3" s="131"/>
      <c r="DCH3" s="131"/>
      <c r="DCI3" s="131"/>
      <c r="DCJ3" s="131"/>
      <c r="DCK3" s="131"/>
      <c r="DCL3" s="131"/>
      <c r="DCM3" s="131"/>
      <c r="DCN3" s="131"/>
      <c r="DCO3" s="131"/>
      <c r="DCP3" s="131"/>
      <c r="DCQ3" s="131"/>
      <c r="DCR3" s="131"/>
      <c r="DCS3" s="131"/>
      <c r="DCT3" s="131"/>
      <c r="DCU3" s="131"/>
      <c r="DCV3" s="131"/>
      <c r="DCW3" s="131"/>
      <c r="DCX3" s="131"/>
      <c r="DCY3" s="131"/>
      <c r="DCZ3" s="131"/>
      <c r="DDA3" s="131"/>
      <c r="DDB3" s="131"/>
      <c r="DDC3" s="131"/>
      <c r="DDD3" s="131"/>
      <c r="DDE3" s="131"/>
      <c r="DDF3" s="131"/>
      <c r="DDG3" s="131"/>
      <c r="DDH3" s="131"/>
      <c r="DDI3" s="131"/>
      <c r="DDJ3" s="131"/>
      <c r="DDK3" s="131"/>
      <c r="DDL3" s="131"/>
      <c r="DDM3" s="131"/>
      <c r="DDN3" s="131"/>
      <c r="DDO3" s="131"/>
      <c r="DDP3" s="131"/>
      <c r="DDQ3" s="131"/>
      <c r="DDR3" s="131"/>
      <c r="DDS3" s="131"/>
      <c r="DDT3" s="131"/>
      <c r="DDU3" s="131"/>
      <c r="DDV3" s="131"/>
      <c r="DDW3" s="131"/>
      <c r="DDX3" s="131"/>
      <c r="DDY3" s="131"/>
      <c r="DDZ3" s="131"/>
      <c r="DEA3" s="131"/>
      <c r="DEB3" s="131"/>
      <c r="DEC3" s="131"/>
      <c r="DED3" s="131"/>
      <c r="DEE3" s="131"/>
      <c r="DEF3" s="131"/>
      <c r="DEG3" s="131"/>
      <c r="DEH3" s="131"/>
      <c r="DEI3" s="131"/>
      <c r="DEJ3" s="131"/>
      <c r="DEK3" s="131"/>
      <c r="DEL3" s="131"/>
      <c r="DEM3" s="131"/>
      <c r="DEN3" s="131"/>
      <c r="DEO3" s="131"/>
      <c r="DEP3" s="131"/>
      <c r="DEQ3" s="131"/>
      <c r="DER3" s="131"/>
      <c r="DES3" s="131"/>
      <c r="DET3" s="131"/>
      <c r="DEU3" s="131"/>
      <c r="DEV3" s="131"/>
      <c r="DEW3" s="131"/>
      <c r="DEX3" s="131"/>
      <c r="DEY3" s="131"/>
      <c r="DEZ3" s="131"/>
      <c r="DFA3" s="131"/>
      <c r="DFB3" s="131"/>
      <c r="DFC3" s="131"/>
      <c r="DFD3" s="131"/>
      <c r="DFE3" s="131"/>
      <c r="DFF3" s="131"/>
      <c r="DFG3" s="131"/>
      <c r="DFH3" s="131"/>
      <c r="DFI3" s="131"/>
      <c r="DFJ3" s="131"/>
      <c r="DFK3" s="131"/>
      <c r="DFL3" s="131"/>
      <c r="DFM3" s="131"/>
      <c r="DFN3" s="131"/>
      <c r="DFO3" s="131"/>
      <c r="DFP3" s="131"/>
      <c r="DFQ3" s="131"/>
      <c r="DFR3" s="131"/>
      <c r="DFS3" s="131"/>
      <c r="DFT3" s="131"/>
      <c r="DFU3" s="131"/>
      <c r="DFV3" s="131"/>
      <c r="DFW3" s="131"/>
      <c r="DFX3" s="131"/>
      <c r="DFY3" s="131"/>
      <c r="DFZ3" s="131"/>
      <c r="DGA3" s="131"/>
      <c r="DGB3" s="131"/>
      <c r="DGC3" s="131"/>
      <c r="DGD3" s="131"/>
      <c r="DGE3" s="131"/>
      <c r="DGF3" s="131"/>
      <c r="DGG3" s="131"/>
      <c r="DGH3" s="131"/>
      <c r="DGI3" s="131"/>
      <c r="DGJ3" s="131"/>
      <c r="DGK3" s="131"/>
      <c r="DGL3" s="131"/>
      <c r="DGM3" s="131"/>
      <c r="DGN3" s="131"/>
      <c r="DGO3" s="131"/>
      <c r="DGP3" s="131"/>
      <c r="DGQ3" s="131"/>
      <c r="DGR3" s="131"/>
      <c r="DGS3" s="131"/>
      <c r="DGT3" s="131"/>
      <c r="DGU3" s="131"/>
      <c r="DGV3" s="131"/>
      <c r="DGW3" s="131"/>
      <c r="DGX3" s="131"/>
      <c r="DGY3" s="131"/>
      <c r="DGZ3" s="131"/>
      <c r="DHA3" s="131"/>
      <c r="DHB3" s="131"/>
      <c r="DHC3" s="131"/>
      <c r="DHD3" s="131"/>
      <c r="DHE3" s="131"/>
      <c r="DHF3" s="131"/>
      <c r="DHG3" s="131"/>
      <c r="DHH3" s="131"/>
      <c r="DHI3" s="131"/>
      <c r="DHJ3" s="131"/>
      <c r="DHK3" s="131"/>
      <c r="DHL3" s="131"/>
      <c r="DHM3" s="131"/>
      <c r="DHN3" s="131"/>
      <c r="DHO3" s="131"/>
      <c r="DHP3" s="131"/>
      <c r="DHQ3" s="131"/>
      <c r="DHR3" s="131"/>
      <c r="DHS3" s="131"/>
      <c r="DHT3" s="131"/>
      <c r="DHU3" s="131"/>
      <c r="DHV3" s="131"/>
      <c r="DHW3" s="131"/>
      <c r="DHX3" s="131"/>
      <c r="DHY3" s="131"/>
      <c r="DHZ3" s="131"/>
      <c r="DIA3" s="131"/>
      <c r="DIB3" s="131"/>
      <c r="DIC3" s="131"/>
      <c r="DID3" s="131"/>
      <c r="DIE3" s="131"/>
      <c r="DIF3" s="131"/>
      <c r="DIG3" s="131"/>
      <c r="DIH3" s="131"/>
      <c r="DII3" s="131"/>
      <c r="DIJ3" s="131"/>
      <c r="DIK3" s="131"/>
      <c r="DIL3" s="131"/>
      <c r="DIM3" s="131"/>
      <c r="DIN3" s="131"/>
      <c r="DIO3" s="131"/>
      <c r="DIP3" s="131"/>
      <c r="DIQ3" s="131"/>
      <c r="DIR3" s="131"/>
      <c r="DIS3" s="131"/>
      <c r="DIT3" s="131"/>
      <c r="DIU3" s="131"/>
      <c r="DIV3" s="131"/>
      <c r="DIW3" s="131"/>
      <c r="DIX3" s="131"/>
      <c r="DIY3" s="131"/>
      <c r="DIZ3" s="131"/>
      <c r="DJA3" s="131"/>
      <c r="DJB3" s="131"/>
      <c r="DJC3" s="131"/>
      <c r="DJD3" s="131"/>
      <c r="DJE3" s="131"/>
      <c r="DJF3" s="131"/>
      <c r="DJG3" s="131"/>
      <c r="DJH3" s="131"/>
      <c r="DJI3" s="131"/>
      <c r="DJJ3" s="131"/>
      <c r="DJK3" s="131"/>
      <c r="DJL3" s="131"/>
      <c r="DJM3" s="131"/>
      <c r="DJN3" s="131"/>
      <c r="DJO3" s="131"/>
      <c r="DJP3" s="131"/>
      <c r="DJQ3" s="131"/>
      <c r="DJR3" s="131"/>
      <c r="DJS3" s="131"/>
      <c r="DJT3" s="131"/>
      <c r="DJU3" s="131"/>
      <c r="DJV3" s="131"/>
      <c r="DJW3" s="131"/>
      <c r="DJX3" s="131"/>
      <c r="DJY3" s="131"/>
      <c r="DJZ3" s="131"/>
      <c r="DKA3" s="131"/>
      <c r="DKB3" s="131"/>
      <c r="DKC3" s="131"/>
      <c r="DKD3" s="131"/>
      <c r="DKE3" s="131"/>
      <c r="DKF3" s="131"/>
      <c r="DKG3" s="131"/>
      <c r="DKH3" s="131"/>
      <c r="DKI3" s="131"/>
      <c r="DKJ3" s="131"/>
      <c r="DKK3" s="131"/>
      <c r="DKL3" s="131"/>
      <c r="DKM3" s="131"/>
      <c r="DKN3" s="131"/>
      <c r="DKO3" s="131"/>
      <c r="DKP3" s="131"/>
      <c r="DKQ3" s="131"/>
      <c r="DKR3" s="131"/>
      <c r="DKS3" s="131"/>
      <c r="DKT3" s="131"/>
      <c r="DKU3" s="131"/>
      <c r="DKV3" s="131"/>
      <c r="DKW3" s="131"/>
      <c r="DKX3" s="131"/>
      <c r="DKY3" s="131"/>
      <c r="DKZ3" s="131"/>
      <c r="DLA3" s="131"/>
      <c r="DLB3" s="131"/>
      <c r="DLC3" s="131"/>
      <c r="DLD3" s="131"/>
      <c r="DLE3" s="131"/>
      <c r="DLF3" s="131"/>
      <c r="DLG3" s="131"/>
      <c r="DLH3" s="131"/>
      <c r="DLI3" s="131"/>
      <c r="DLJ3" s="131"/>
      <c r="DLK3" s="131"/>
      <c r="DLL3" s="131"/>
      <c r="DLM3" s="131"/>
      <c r="DLN3" s="131"/>
      <c r="DLO3" s="131"/>
      <c r="DLP3" s="131"/>
      <c r="DLQ3" s="131"/>
      <c r="DLR3" s="131"/>
      <c r="DLS3" s="131"/>
      <c r="DLT3" s="131"/>
      <c r="DLU3" s="131"/>
      <c r="DLV3" s="131"/>
      <c r="DLW3" s="131"/>
      <c r="DLX3" s="131"/>
      <c r="DLY3" s="131"/>
      <c r="DLZ3" s="131"/>
      <c r="DMA3" s="131"/>
      <c r="DMB3" s="131"/>
      <c r="DMC3" s="131"/>
      <c r="DMD3" s="131"/>
      <c r="DME3" s="131"/>
      <c r="DMF3" s="131"/>
      <c r="DMG3" s="131"/>
      <c r="DMH3" s="131"/>
      <c r="DMI3" s="131"/>
      <c r="DMJ3" s="131"/>
      <c r="DMK3" s="131"/>
      <c r="DML3" s="131"/>
      <c r="DMM3" s="131"/>
      <c r="DMN3" s="131"/>
      <c r="DMO3" s="131"/>
      <c r="DMP3" s="131"/>
      <c r="DMQ3" s="131"/>
      <c r="DMR3" s="131"/>
      <c r="DMS3" s="131"/>
      <c r="DMT3" s="131"/>
      <c r="DMU3" s="131"/>
      <c r="DMV3" s="131"/>
      <c r="DMW3" s="131"/>
      <c r="DMX3" s="131"/>
      <c r="DMY3" s="131"/>
      <c r="DMZ3" s="131"/>
      <c r="DNA3" s="131"/>
      <c r="DNB3" s="131"/>
      <c r="DNC3" s="131"/>
      <c r="DND3" s="131"/>
      <c r="DNE3" s="131"/>
      <c r="DNF3" s="131"/>
      <c r="DNG3" s="131"/>
      <c r="DNH3" s="131"/>
      <c r="DNI3" s="131"/>
      <c r="DNJ3" s="131"/>
      <c r="DNK3" s="131"/>
      <c r="DNL3" s="131"/>
      <c r="DNM3" s="131"/>
      <c r="DNN3" s="131"/>
      <c r="DNO3" s="131"/>
      <c r="DNP3" s="131"/>
      <c r="DNQ3" s="131"/>
      <c r="DNR3" s="131"/>
      <c r="DNS3" s="131"/>
      <c r="DNT3" s="131"/>
      <c r="DNU3" s="131"/>
      <c r="DNV3" s="131"/>
      <c r="DNW3" s="131"/>
      <c r="DNX3" s="131"/>
      <c r="DNY3" s="131"/>
      <c r="DNZ3" s="131"/>
      <c r="DOA3" s="131"/>
      <c r="DOB3" s="131"/>
      <c r="DOC3" s="131"/>
      <c r="DOD3" s="131"/>
      <c r="DOE3" s="131"/>
      <c r="DOF3" s="131"/>
      <c r="DOG3" s="131"/>
      <c r="DOH3" s="131"/>
      <c r="DOI3" s="131"/>
      <c r="DOJ3" s="131"/>
      <c r="DOK3" s="131"/>
      <c r="DOL3" s="131"/>
      <c r="DOM3" s="131"/>
      <c r="DON3" s="131"/>
      <c r="DOO3" s="131"/>
      <c r="DOP3" s="131"/>
      <c r="DOQ3" s="131"/>
      <c r="DOR3" s="131"/>
      <c r="DOS3" s="131"/>
      <c r="DOT3" s="131"/>
      <c r="DOU3" s="131"/>
      <c r="DOV3" s="131"/>
      <c r="DOW3" s="131"/>
      <c r="DOX3" s="131"/>
      <c r="DOY3" s="131"/>
      <c r="DOZ3" s="131"/>
      <c r="DPA3" s="131"/>
      <c r="DPB3" s="131"/>
      <c r="DPC3" s="131"/>
      <c r="DPD3" s="131"/>
      <c r="DPE3" s="131"/>
      <c r="DPF3" s="131"/>
      <c r="DPG3" s="131"/>
      <c r="DPH3" s="131"/>
      <c r="DPI3" s="131"/>
      <c r="DPJ3" s="131"/>
      <c r="DPK3" s="131"/>
      <c r="DPL3" s="131"/>
      <c r="DPM3" s="131"/>
      <c r="DPN3" s="131"/>
      <c r="DPO3" s="131"/>
      <c r="DPP3" s="131"/>
      <c r="DPQ3" s="131"/>
      <c r="DPR3" s="131"/>
      <c r="DPS3" s="131"/>
      <c r="DPT3" s="131"/>
      <c r="DPU3" s="131"/>
      <c r="DPV3" s="131"/>
      <c r="DPW3" s="131"/>
      <c r="DPX3" s="131"/>
      <c r="DPY3" s="131"/>
      <c r="DPZ3" s="131"/>
      <c r="DQA3" s="131"/>
      <c r="DQB3" s="131"/>
      <c r="DQC3" s="131"/>
      <c r="DQD3" s="131"/>
      <c r="DQE3" s="131"/>
      <c r="DQF3" s="131"/>
      <c r="DQG3" s="131"/>
      <c r="DQH3" s="131"/>
      <c r="DQI3" s="131"/>
      <c r="DQJ3" s="131"/>
      <c r="DQK3" s="131"/>
      <c r="DQL3" s="131"/>
      <c r="DQM3" s="131"/>
      <c r="DQN3" s="131"/>
      <c r="DQO3" s="131"/>
      <c r="DQP3" s="131"/>
      <c r="DQQ3" s="131"/>
      <c r="DQR3" s="131"/>
      <c r="DQS3" s="131"/>
      <c r="DQT3" s="131"/>
      <c r="DQU3" s="131"/>
      <c r="DQV3" s="131"/>
      <c r="DQW3" s="131"/>
      <c r="DQX3" s="131"/>
      <c r="DQY3" s="131"/>
      <c r="DQZ3" s="131"/>
      <c r="DRA3" s="131"/>
      <c r="DRB3" s="131"/>
      <c r="DRC3" s="131"/>
      <c r="DRD3" s="131"/>
      <c r="DRE3" s="131"/>
      <c r="DRF3" s="131"/>
      <c r="DRG3" s="131"/>
      <c r="DRH3" s="131"/>
      <c r="DRI3" s="131"/>
      <c r="DRJ3" s="131"/>
      <c r="DRK3" s="131"/>
      <c r="DRL3" s="131"/>
      <c r="DRM3" s="131"/>
      <c r="DRN3" s="131"/>
      <c r="DRO3" s="131"/>
      <c r="DRP3" s="131"/>
      <c r="DRQ3" s="131"/>
      <c r="DRR3" s="131"/>
      <c r="DRS3" s="131"/>
      <c r="DRT3" s="131"/>
      <c r="DRU3" s="131"/>
      <c r="DRV3" s="131"/>
      <c r="DRW3" s="131"/>
      <c r="DRX3" s="131"/>
      <c r="DRY3" s="131"/>
      <c r="DRZ3" s="131"/>
      <c r="DSA3" s="131"/>
      <c r="DSB3" s="131"/>
      <c r="DSC3" s="131"/>
      <c r="DSD3" s="131"/>
      <c r="DSE3" s="131"/>
      <c r="DSF3" s="131"/>
      <c r="DSG3" s="131"/>
      <c r="DSH3" s="131"/>
      <c r="DSI3" s="131"/>
      <c r="DSJ3" s="131"/>
      <c r="DSK3" s="131"/>
      <c r="DSL3" s="131"/>
      <c r="DSM3" s="131"/>
      <c r="DSN3" s="131"/>
      <c r="DSO3" s="131"/>
      <c r="DSP3" s="131"/>
      <c r="DSQ3" s="131"/>
      <c r="DSR3" s="131"/>
      <c r="DSS3" s="131"/>
      <c r="DST3" s="131"/>
      <c r="DSU3" s="131"/>
      <c r="DSV3" s="131"/>
      <c r="DSW3" s="131"/>
      <c r="DSX3" s="131"/>
      <c r="DSY3" s="131"/>
      <c r="DSZ3" s="131"/>
      <c r="DTA3" s="131"/>
      <c r="DTB3" s="131"/>
      <c r="DTC3" s="131"/>
      <c r="DTD3" s="131"/>
      <c r="DTE3" s="131"/>
      <c r="DTF3" s="131"/>
      <c r="DTG3" s="131"/>
      <c r="DTH3" s="131"/>
      <c r="DTI3" s="131"/>
      <c r="DTJ3" s="131"/>
      <c r="DTK3" s="131"/>
      <c r="DTL3" s="131"/>
      <c r="DTM3" s="131"/>
      <c r="DTN3" s="131"/>
      <c r="DTO3" s="131"/>
      <c r="DTP3" s="131"/>
      <c r="DTQ3" s="131"/>
      <c r="DTR3" s="131"/>
      <c r="DTS3" s="131"/>
      <c r="DTT3" s="131"/>
      <c r="DTU3" s="131"/>
      <c r="DTV3" s="131"/>
      <c r="DTW3" s="131"/>
      <c r="DTX3" s="131"/>
      <c r="DTY3" s="131"/>
      <c r="DTZ3" s="131"/>
      <c r="DUA3" s="131"/>
      <c r="DUB3" s="131"/>
      <c r="DUC3" s="131"/>
      <c r="DUD3" s="131"/>
      <c r="DUE3" s="131"/>
      <c r="DUF3" s="131"/>
      <c r="DUG3" s="131"/>
      <c r="DUH3" s="131"/>
      <c r="DUI3" s="131"/>
      <c r="DUJ3" s="131"/>
      <c r="DUK3" s="131"/>
      <c r="DUL3" s="131"/>
      <c r="DUM3" s="131"/>
      <c r="DUN3" s="131"/>
      <c r="DUO3" s="131"/>
      <c r="DUP3" s="131"/>
      <c r="DUQ3" s="131"/>
      <c r="DUR3" s="131"/>
      <c r="DUS3" s="131"/>
      <c r="DUT3" s="131"/>
      <c r="DUU3" s="131"/>
      <c r="DUV3" s="131"/>
      <c r="DUW3" s="131"/>
      <c r="DUX3" s="131"/>
      <c r="DUY3" s="131"/>
      <c r="DUZ3" s="131"/>
      <c r="DVA3" s="131"/>
      <c r="DVB3" s="131"/>
      <c r="DVC3" s="131"/>
      <c r="DVD3" s="131"/>
      <c r="DVE3" s="131"/>
      <c r="DVF3" s="131"/>
      <c r="DVG3" s="131"/>
      <c r="DVH3" s="131"/>
      <c r="DVI3" s="131"/>
      <c r="DVJ3" s="131"/>
      <c r="DVK3" s="131"/>
      <c r="DVL3" s="131"/>
      <c r="DVM3" s="131"/>
      <c r="DVN3" s="131"/>
      <c r="DVO3" s="131"/>
      <c r="DVP3" s="131"/>
      <c r="DVQ3" s="131"/>
      <c r="DVR3" s="131"/>
      <c r="DVS3" s="131"/>
      <c r="DVT3" s="131"/>
      <c r="DVU3" s="131"/>
      <c r="DVV3" s="131"/>
      <c r="DVW3" s="131"/>
      <c r="DVX3" s="131"/>
      <c r="DVY3" s="131"/>
      <c r="DVZ3" s="131"/>
      <c r="DWA3" s="131"/>
      <c r="DWB3" s="131"/>
      <c r="DWC3" s="131"/>
      <c r="DWD3" s="131"/>
      <c r="DWE3" s="131"/>
      <c r="DWF3" s="131"/>
      <c r="DWG3" s="131"/>
      <c r="DWH3" s="131"/>
      <c r="DWI3" s="131"/>
      <c r="DWJ3" s="131"/>
      <c r="DWK3" s="131"/>
      <c r="DWL3" s="131"/>
      <c r="DWM3" s="131"/>
      <c r="DWN3" s="131"/>
      <c r="DWO3" s="131"/>
      <c r="DWP3" s="131"/>
      <c r="DWQ3" s="131"/>
      <c r="DWR3" s="131"/>
      <c r="DWS3" s="131"/>
      <c r="DWT3" s="131"/>
      <c r="DWU3" s="131"/>
      <c r="DWV3" s="131"/>
      <c r="DWW3" s="131"/>
      <c r="DWX3" s="131"/>
      <c r="DWY3" s="131"/>
      <c r="DWZ3" s="131"/>
      <c r="DXA3" s="131"/>
      <c r="DXB3" s="131"/>
      <c r="DXC3" s="131"/>
      <c r="DXD3" s="131"/>
      <c r="DXE3" s="131"/>
      <c r="DXF3" s="131"/>
      <c r="DXG3" s="131"/>
      <c r="DXH3" s="131"/>
      <c r="DXI3" s="131"/>
      <c r="DXJ3" s="131"/>
      <c r="DXK3" s="131"/>
      <c r="DXL3" s="131"/>
      <c r="DXM3" s="131"/>
      <c r="DXN3" s="131"/>
      <c r="DXO3" s="131"/>
      <c r="DXP3" s="131"/>
      <c r="DXQ3" s="131"/>
      <c r="DXR3" s="131"/>
      <c r="DXS3" s="131"/>
      <c r="DXT3" s="131"/>
      <c r="DXU3" s="131"/>
      <c r="DXV3" s="131"/>
      <c r="DXW3" s="131"/>
      <c r="DXX3" s="131"/>
      <c r="DXY3" s="131"/>
      <c r="DXZ3" s="131"/>
      <c r="DYA3" s="131"/>
      <c r="DYB3" s="131"/>
      <c r="DYC3" s="131"/>
      <c r="DYD3" s="131"/>
      <c r="DYE3" s="131"/>
      <c r="DYF3" s="131"/>
      <c r="DYG3" s="131"/>
      <c r="DYH3" s="131"/>
      <c r="DYI3" s="131"/>
      <c r="DYJ3" s="131"/>
      <c r="DYK3" s="131"/>
      <c r="DYL3" s="131"/>
      <c r="DYM3" s="131"/>
      <c r="DYN3" s="131"/>
      <c r="DYO3" s="131"/>
      <c r="DYP3" s="131"/>
      <c r="DYQ3" s="131"/>
      <c r="DYR3" s="131"/>
      <c r="DYS3" s="131"/>
      <c r="DYT3" s="131"/>
      <c r="DYU3" s="131"/>
      <c r="DYV3" s="131"/>
      <c r="DYW3" s="131"/>
      <c r="DYX3" s="131"/>
      <c r="DYY3" s="131"/>
      <c r="DYZ3" s="131"/>
      <c r="DZA3" s="131"/>
      <c r="DZB3" s="131"/>
      <c r="DZC3" s="131"/>
      <c r="DZD3" s="131"/>
      <c r="DZE3" s="131"/>
      <c r="DZF3" s="131"/>
      <c r="DZG3" s="131"/>
      <c r="DZH3" s="131"/>
      <c r="DZI3" s="131"/>
      <c r="DZJ3" s="131"/>
      <c r="DZK3" s="131"/>
      <c r="DZL3" s="131"/>
      <c r="DZM3" s="131"/>
      <c r="DZN3" s="131"/>
      <c r="DZO3" s="131"/>
      <c r="DZP3" s="131"/>
      <c r="DZQ3" s="131"/>
      <c r="DZR3" s="131"/>
      <c r="DZS3" s="131"/>
      <c r="DZT3" s="131"/>
      <c r="DZU3" s="131"/>
      <c r="DZV3" s="131"/>
      <c r="DZW3" s="131"/>
      <c r="DZX3" s="131"/>
      <c r="DZY3" s="131"/>
      <c r="DZZ3" s="131"/>
      <c r="EAA3" s="131"/>
      <c r="EAB3" s="131"/>
      <c r="EAC3" s="131"/>
      <c r="EAD3" s="131"/>
      <c r="EAE3" s="131"/>
      <c r="EAF3" s="131"/>
      <c r="EAG3" s="131"/>
      <c r="EAH3" s="131"/>
      <c r="EAI3" s="131"/>
      <c r="EAJ3" s="131"/>
      <c r="EAK3" s="131"/>
      <c r="EAL3" s="131"/>
      <c r="EAM3" s="131"/>
      <c r="EAN3" s="131"/>
      <c r="EAO3" s="131"/>
      <c r="EAP3" s="131"/>
      <c r="EAQ3" s="131"/>
      <c r="EAR3" s="131"/>
      <c r="EAS3" s="131"/>
      <c r="EAT3" s="131"/>
      <c r="EAU3" s="131"/>
      <c r="EAV3" s="131"/>
      <c r="EAW3" s="131"/>
      <c r="EAX3" s="131"/>
      <c r="EAY3" s="131"/>
      <c r="EAZ3" s="131"/>
      <c r="EBA3" s="131"/>
      <c r="EBB3" s="131"/>
      <c r="EBC3" s="131"/>
      <c r="EBD3" s="131"/>
      <c r="EBE3" s="131"/>
      <c r="EBF3" s="131"/>
      <c r="EBG3" s="131"/>
      <c r="EBH3" s="131"/>
      <c r="EBI3" s="131"/>
      <c r="EBJ3" s="131"/>
      <c r="EBK3" s="131"/>
      <c r="EBL3" s="131"/>
      <c r="EBM3" s="131"/>
      <c r="EBN3" s="131"/>
      <c r="EBO3" s="131"/>
      <c r="EBP3" s="131"/>
      <c r="EBQ3" s="131"/>
      <c r="EBR3" s="131"/>
      <c r="EBS3" s="131"/>
      <c r="EBT3" s="131"/>
      <c r="EBU3" s="131"/>
      <c r="EBV3" s="131"/>
      <c r="EBW3" s="131"/>
      <c r="EBX3" s="131"/>
      <c r="EBY3" s="131"/>
      <c r="EBZ3" s="131"/>
      <c r="ECA3" s="131"/>
      <c r="ECB3" s="131"/>
      <c r="ECC3" s="131"/>
      <c r="ECD3" s="131"/>
      <c r="ECE3" s="131"/>
      <c r="ECF3" s="131"/>
      <c r="ECG3" s="131"/>
      <c r="ECH3" s="131"/>
      <c r="ECI3" s="131"/>
      <c r="ECJ3" s="131"/>
      <c r="ECK3" s="131"/>
      <c r="ECL3" s="131"/>
      <c r="ECM3" s="131"/>
      <c r="ECN3" s="131"/>
      <c r="ECO3" s="131"/>
      <c r="ECP3" s="131"/>
      <c r="ECQ3" s="131"/>
      <c r="ECR3" s="131"/>
      <c r="ECS3" s="131"/>
      <c r="ECT3" s="131"/>
      <c r="ECU3" s="131"/>
      <c r="ECV3" s="131"/>
      <c r="ECW3" s="131"/>
      <c r="ECX3" s="131"/>
      <c r="ECY3" s="131"/>
      <c r="ECZ3" s="131"/>
      <c r="EDA3" s="131"/>
      <c r="EDB3" s="131"/>
      <c r="EDC3" s="131"/>
      <c r="EDD3" s="131"/>
      <c r="EDE3" s="131"/>
      <c r="EDF3" s="131"/>
      <c r="EDG3" s="131"/>
      <c r="EDH3" s="131"/>
      <c r="EDI3" s="131"/>
      <c r="EDJ3" s="131"/>
      <c r="EDK3" s="131"/>
      <c r="EDL3" s="131"/>
      <c r="EDM3" s="131"/>
      <c r="EDN3" s="131"/>
      <c r="EDO3" s="131"/>
      <c r="EDP3" s="131"/>
      <c r="EDQ3" s="131"/>
      <c r="EDR3" s="131"/>
      <c r="EDS3" s="131"/>
      <c r="EDT3" s="131"/>
      <c r="EDU3" s="131"/>
      <c r="EDV3" s="131"/>
      <c r="EDW3" s="131"/>
      <c r="EDX3" s="131"/>
      <c r="EDY3" s="131"/>
      <c r="EDZ3" s="131"/>
      <c r="EEA3" s="131"/>
      <c r="EEB3" s="131"/>
      <c r="EEC3" s="131"/>
      <c r="EED3" s="131"/>
      <c r="EEE3" s="131"/>
      <c r="EEF3" s="131"/>
      <c r="EEG3" s="131"/>
      <c r="EEH3" s="131"/>
      <c r="EEI3" s="131"/>
      <c r="EEJ3" s="131"/>
      <c r="EEK3" s="131"/>
      <c r="EEL3" s="131"/>
      <c r="EEM3" s="131"/>
      <c r="EEN3" s="131"/>
      <c r="EEO3" s="131"/>
      <c r="EEP3" s="131"/>
      <c r="EEQ3" s="131"/>
      <c r="EER3" s="131"/>
      <c r="EES3" s="131"/>
      <c r="EET3" s="131"/>
      <c r="EEU3" s="131"/>
      <c r="EEV3" s="131"/>
      <c r="EEW3" s="131"/>
      <c r="EEX3" s="131"/>
      <c r="EEY3" s="131"/>
      <c r="EEZ3" s="131"/>
      <c r="EFA3" s="131"/>
      <c r="EFB3" s="131"/>
      <c r="EFC3" s="131"/>
      <c r="EFD3" s="131"/>
      <c r="EFE3" s="131"/>
      <c r="EFF3" s="131"/>
      <c r="EFG3" s="131"/>
      <c r="EFH3" s="131"/>
      <c r="EFI3" s="131"/>
      <c r="EFJ3" s="131"/>
      <c r="EFK3" s="131"/>
      <c r="EFL3" s="131"/>
      <c r="EFM3" s="131"/>
      <c r="EFN3" s="131"/>
      <c r="EFO3" s="131"/>
      <c r="EFP3" s="131"/>
      <c r="EFQ3" s="131"/>
      <c r="EFR3" s="131"/>
      <c r="EFS3" s="131"/>
      <c r="EFT3" s="131"/>
      <c r="EFU3" s="131"/>
      <c r="EFV3" s="131"/>
      <c r="EFW3" s="131"/>
      <c r="EFX3" s="131"/>
      <c r="EFY3" s="131"/>
      <c r="EFZ3" s="131"/>
      <c r="EGA3" s="131"/>
      <c r="EGB3" s="131"/>
      <c r="EGC3" s="131"/>
      <c r="EGD3" s="131"/>
      <c r="EGE3" s="131"/>
      <c r="EGF3" s="131"/>
      <c r="EGG3" s="131"/>
      <c r="EGH3" s="131"/>
      <c r="EGI3" s="131"/>
      <c r="EGJ3" s="131"/>
      <c r="EGK3" s="131"/>
      <c r="EGL3" s="131"/>
      <c r="EGM3" s="131"/>
      <c r="EGN3" s="131"/>
      <c r="EGO3" s="131"/>
      <c r="EGP3" s="131"/>
      <c r="EGQ3" s="131"/>
      <c r="EGR3" s="131"/>
      <c r="EGS3" s="131"/>
      <c r="EGT3" s="131"/>
      <c r="EGU3" s="131"/>
      <c r="EGV3" s="131"/>
      <c r="EGW3" s="131"/>
      <c r="EGX3" s="131"/>
      <c r="EGY3" s="131"/>
      <c r="EGZ3" s="131"/>
      <c r="EHA3" s="131"/>
      <c r="EHB3" s="131"/>
      <c r="EHC3" s="131"/>
      <c r="EHD3" s="131"/>
      <c r="EHE3" s="131"/>
      <c r="EHF3" s="131"/>
      <c r="EHG3" s="131"/>
      <c r="EHH3" s="131"/>
      <c r="EHI3" s="131"/>
      <c r="EHJ3" s="131"/>
      <c r="EHK3" s="131"/>
      <c r="EHL3" s="131"/>
      <c r="EHM3" s="131"/>
      <c r="EHN3" s="131"/>
      <c r="EHO3" s="131"/>
      <c r="EHP3" s="131"/>
      <c r="EHQ3" s="131"/>
      <c r="EHR3" s="131"/>
      <c r="EHS3" s="131"/>
      <c r="EHT3" s="131"/>
      <c r="EHU3" s="131"/>
      <c r="EHV3" s="131"/>
      <c r="EHW3" s="131"/>
      <c r="EHX3" s="131"/>
      <c r="EHY3" s="131"/>
      <c r="EHZ3" s="131"/>
      <c r="EIA3" s="131"/>
      <c r="EIB3" s="131"/>
      <c r="EIC3" s="131"/>
      <c r="EID3" s="131"/>
      <c r="EIE3" s="131"/>
      <c r="EIF3" s="131"/>
      <c r="EIG3" s="131"/>
      <c r="EIH3" s="131"/>
      <c r="EII3" s="131"/>
      <c r="EIJ3" s="131"/>
      <c r="EIK3" s="131"/>
      <c r="EIL3" s="131"/>
      <c r="EIM3" s="131"/>
      <c r="EIN3" s="131"/>
      <c r="EIO3" s="131"/>
      <c r="EIP3" s="131"/>
      <c r="EIQ3" s="131"/>
      <c r="EIR3" s="131"/>
      <c r="EIS3" s="131"/>
      <c r="EIT3" s="131"/>
      <c r="EIU3" s="131"/>
      <c r="EIV3" s="131"/>
      <c r="EIW3" s="131"/>
      <c r="EIX3" s="131"/>
      <c r="EIY3" s="131"/>
      <c r="EIZ3" s="131"/>
      <c r="EJA3" s="131"/>
      <c r="EJB3" s="131"/>
      <c r="EJC3" s="131"/>
      <c r="EJD3" s="131"/>
      <c r="EJE3" s="131"/>
      <c r="EJF3" s="131"/>
      <c r="EJG3" s="131"/>
      <c r="EJH3" s="131"/>
      <c r="EJI3" s="131"/>
      <c r="EJJ3" s="131"/>
      <c r="EJK3" s="131"/>
      <c r="EJL3" s="131"/>
      <c r="EJM3" s="131"/>
      <c r="EJN3" s="131"/>
      <c r="EJO3" s="131"/>
      <c r="EJP3" s="131"/>
      <c r="EJQ3" s="131"/>
      <c r="EJR3" s="131"/>
      <c r="EJS3" s="131"/>
      <c r="EJT3" s="131"/>
      <c r="EJU3" s="131"/>
      <c r="EJV3" s="131"/>
      <c r="EJW3" s="131"/>
      <c r="EJX3" s="131"/>
      <c r="EJY3" s="131"/>
      <c r="EJZ3" s="131"/>
      <c r="EKA3" s="131"/>
      <c r="EKB3" s="131"/>
      <c r="EKC3" s="131"/>
      <c r="EKD3" s="131"/>
      <c r="EKE3" s="131"/>
      <c r="EKF3" s="131"/>
      <c r="EKG3" s="131"/>
      <c r="EKH3" s="131"/>
      <c r="EKI3" s="131"/>
      <c r="EKJ3" s="131"/>
      <c r="EKK3" s="131"/>
      <c r="EKL3" s="131"/>
      <c r="EKM3" s="131"/>
      <c r="EKN3" s="131"/>
      <c r="EKO3" s="131"/>
      <c r="EKP3" s="131"/>
      <c r="EKQ3" s="131"/>
      <c r="EKR3" s="131"/>
      <c r="EKS3" s="131"/>
      <c r="EKT3" s="131"/>
      <c r="EKU3" s="131"/>
      <c r="EKV3" s="131"/>
      <c r="EKW3" s="131"/>
      <c r="EKX3" s="131"/>
      <c r="EKY3" s="131"/>
      <c r="EKZ3" s="131"/>
      <c r="ELA3" s="131"/>
      <c r="ELB3" s="131"/>
      <c r="ELC3" s="131"/>
      <c r="ELD3" s="131"/>
      <c r="ELE3" s="131"/>
      <c r="ELF3" s="131"/>
      <c r="ELG3" s="131"/>
      <c r="ELH3" s="131"/>
      <c r="ELI3" s="131"/>
      <c r="ELJ3" s="131"/>
      <c r="ELK3" s="131"/>
      <c r="ELL3" s="131"/>
      <c r="ELM3" s="131"/>
      <c r="ELN3" s="131"/>
      <c r="ELO3" s="131"/>
      <c r="ELP3" s="131"/>
      <c r="ELQ3" s="131"/>
      <c r="ELR3" s="131"/>
      <c r="ELS3" s="131"/>
      <c r="ELT3" s="131"/>
      <c r="ELU3" s="131"/>
      <c r="ELV3" s="131"/>
      <c r="ELW3" s="131"/>
      <c r="ELX3" s="131"/>
      <c r="ELY3" s="131"/>
      <c r="ELZ3" s="131"/>
      <c r="EMA3" s="131"/>
      <c r="EMB3" s="131"/>
      <c r="EMC3" s="131"/>
      <c r="EMD3" s="131"/>
      <c r="EME3" s="131"/>
      <c r="EMF3" s="131"/>
      <c r="EMG3" s="131"/>
      <c r="EMH3" s="131"/>
      <c r="EMI3" s="131"/>
      <c r="EMJ3" s="131"/>
      <c r="EMK3" s="131"/>
      <c r="EML3" s="131"/>
      <c r="EMM3" s="131"/>
      <c r="EMN3" s="131"/>
      <c r="EMO3" s="131"/>
      <c r="EMP3" s="131"/>
      <c r="EMQ3" s="131"/>
      <c r="EMR3" s="131"/>
      <c r="EMS3" s="131"/>
      <c r="EMT3" s="131"/>
      <c r="EMU3" s="131"/>
      <c r="EMV3" s="131"/>
      <c r="EMW3" s="131"/>
      <c r="EMX3" s="131"/>
      <c r="EMY3" s="131"/>
      <c r="EMZ3" s="131"/>
      <c r="ENA3" s="131"/>
      <c r="ENB3" s="131"/>
      <c r="ENC3" s="131"/>
      <c r="END3" s="131"/>
      <c r="ENE3" s="131"/>
      <c r="ENF3" s="131"/>
      <c r="ENG3" s="131"/>
      <c r="ENH3" s="131"/>
      <c r="ENI3" s="131"/>
      <c r="ENJ3" s="131"/>
      <c r="ENK3" s="131"/>
      <c r="ENL3" s="131"/>
      <c r="ENM3" s="131"/>
      <c r="ENN3" s="131"/>
      <c r="ENO3" s="131"/>
      <c r="ENP3" s="131"/>
      <c r="ENQ3" s="131"/>
      <c r="ENR3" s="131"/>
      <c r="ENS3" s="131"/>
      <c r="ENT3" s="131"/>
      <c r="ENU3" s="131"/>
      <c r="ENV3" s="131"/>
      <c r="ENW3" s="131"/>
      <c r="ENX3" s="131"/>
      <c r="ENY3" s="131"/>
      <c r="ENZ3" s="131"/>
      <c r="EOA3" s="131"/>
      <c r="EOB3" s="131"/>
      <c r="EOC3" s="131"/>
      <c r="EOD3" s="131"/>
      <c r="EOE3" s="131"/>
      <c r="EOF3" s="131"/>
      <c r="EOG3" s="131"/>
      <c r="EOH3" s="131"/>
      <c r="EOI3" s="131"/>
      <c r="EOJ3" s="131"/>
      <c r="EOK3" s="131"/>
      <c r="EOL3" s="131"/>
      <c r="EOM3" s="131"/>
      <c r="EON3" s="131"/>
      <c r="EOO3" s="131"/>
      <c r="EOP3" s="131"/>
      <c r="EOQ3" s="131"/>
      <c r="EOR3" s="131"/>
      <c r="EOS3" s="131"/>
      <c r="EOT3" s="131"/>
      <c r="EOU3" s="131"/>
      <c r="EOV3" s="131"/>
      <c r="EOW3" s="131"/>
      <c r="EOX3" s="131"/>
      <c r="EOY3" s="131"/>
      <c r="EOZ3" s="131"/>
      <c r="EPA3" s="131"/>
      <c r="EPB3" s="131"/>
      <c r="EPC3" s="131"/>
      <c r="EPD3" s="131"/>
      <c r="EPE3" s="131"/>
      <c r="EPF3" s="131"/>
      <c r="EPG3" s="131"/>
      <c r="EPH3" s="131"/>
      <c r="EPI3" s="131"/>
      <c r="EPJ3" s="131"/>
      <c r="EPK3" s="131"/>
      <c r="EPL3" s="131"/>
      <c r="EPM3" s="131"/>
      <c r="EPN3" s="131"/>
      <c r="EPO3" s="131"/>
      <c r="EPP3" s="131"/>
      <c r="EPQ3" s="131"/>
      <c r="EPR3" s="131"/>
      <c r="EPS3" s="131"/>
      <c r="EPT3" s="131"/>
      <c r="EPU3" s="131"/>
      <c r="EPV3" s="131"/>
      <c r="EPW3" s="131"/>
      <c r="EPX3" s="131"/>
      <c r="EPY3" s="131"/>
      <c r="EPZ3" s="131"/>
      <c r="EQA3" s="131"/>
      <c r="EQB3" s="131"/>
      <c r="EQC3" s="131"/>
      <c r="EQD3" s="131"/>
      <c r="EQE3" s="131"/>
      <c r="EQF3" s="131"/>
      <c r="EQG3" s="131"/>
      <c r="EQH3" s="131"/>
      <c r="EQI3" s="131"/>
      <c r="EQJ3" s="131"/>
      <c r="EQK3" s="131"/>
      <c r="EQL3" s="131"/>
      <c r="EQM3" s="131"/>
      <c r="EQN3" s="131"/>
      <c r="EQO3" s="131"/>
      <c r="EQP3" s="131"/>
      <c r="EQQ3" s="131"/>
      <c r="EQR3" s="131"/>
      <c r="EQS3" s="131"/>
      <c r="EQT3" s="131"/>
      <c r="EQU3" s="131"/>
      <c r="EQV3" s="131"/>
      <c r="EQW3" s="131"/>
      <c r="EQX3" s="131"/>
      <c r="EQY3" s="131"/>
      <c r="EQZ3" s="131"/>
      <c r="ERA3" s="131"/>
      <c r="ERB3" s="131"/>
      <c r="ERC3" s="131"/>
      <c r="ERD3" s="131"/>
      <c r="ERE3" s="131"/>
      <c r="ERF3" s="131"/>
      <c r="ERG3" s="131"/>
      <c r="ERH3" s="131"/>
      <c r="ERI3" s="131"/>
      <c r="ERJ3" s="131"/>
      <c r="ERK3" s="131"/>
      <c r="ERL3" s="131"/>
      <c r="ERM3" s="131"/>
      <c r="ERN3" s="131"/>
      <c r="ERO3" s="131"/>
      <c r="ERP3" s="131"/>
      <c r="ERQ3" s="131"/>
      <c r="ERR3" s="131"/>
      <c r="ERS3" s="131"/>
      <c r="ERT3" s="131"/>
      <c r="ERU3" s="131"/>
      <c r="ERV3" s="131"/>
      <c r="ERW3" s="131"/>
      <c r="ERX3" s="131"/>
      <c r="ERY3" s="131"/>
      <c r="ERZ3" s="131"/>
      <c r="ESA3" s="131"/>
      <c r="ESB3" s="131"/>
      <c r="ESC3" s="131"/>
      <c r="ESD3" s="131"/>
      <c r="ESE3" s="131"/>
      <c r="ESF3" s="131"/>
      <c r="ESG3" s="131"/>
      <c r="ESH3" s="131"/>
      <c r="ESI3" s="131"/>
      <c r="ESJ3" s="131"/>
      <c r="ESK3" s="131"/>
      <c r="ESL3" s="131"/>
      <c r="ESM3" s="131"/>
      <c r="ESN3" s="131"/>
      <c r="ESO3" s="131"/>
      <c r="ESP3" s="131"/>
      <c r="ESQ3" s="131"/>
      <c r="ESR3" s="131"/>
      <c r="ESS3" s="131"/>
      <c r="EST3" s="131"/>
      <c r="ESU3" s="131"/>
      <c r="ESV3" s="131"/>
      <c r="ESW3" s="131"/>
      <c r="ESX3" s="131"/>
      <c r="ESY3" s="131"/>
      <c r="ESZ3" s="131"/>
      <c r="ETA3" s="131"/>
      <c r="ETB3" s="131"/>
      <c r="ETC3" s="131"/>
      <c r="ETD3" s="131"/>
      <c r="ETE3" s="131"/>
      <c r="ETF3" s="131"/>
      <c r="ETG3" s="131"/>
      <c r="ETH3" s="131"/>
      <c r="ETI3" s="131"/>
      <c r="ETJ3" s="131"/>
      <c r="ETK3" s="131"/>
      <c r="ETL3" s="131"/>
      <c r="ETM3" s="131"/>
      <c r="ETN3" s="131"/>
      <c r="ETO3" s="131"/>
      <c r="ETP3" s="131"/>
      <c r="ETQ3" s="131"/>
      <c r="ETR3" s="131"/>
      <c r="ETS3" s="131"/>
      <c r="ETT3" s="131"/>
      <c r="ETU3" s="131"/>
      <c r="ETV3" s="131"/>
      <c r="ETW3" s="131"/>
      <c r="ETX3" s="131"/>
      <c r="ETY3" s="131"/>
      <c r="ETZ3" s="131"/>
      <c r="EUA3" s="131"/>
      <c r="EUB3" s="131"/>
      <c r="EUC3" s="131"/>
      <c r="EUD3" s="131"/>
      <c r="EUE3" s="131"/>
      <c r="EUF3" s="131"/>
      <c r="EUG3" s="131"/>
      <c r="EUH3" s="131"/>
      <c r="EUI3" s="131"/>
      <c r="EUJ3" s="131"/>
      <c r="EUK3" s="131"/>
      <c r="EUL3" s="131"/>
      <c r="EUM3" s="131"/>
      <c r="EUN3" s="131"/>
      <c r="EUO3" s="131"/>
      <c r="EUP3" s="131"/>
      <c r="EUQ3" s="131"/>
      <c r="EUR3" s="131"/>
      <c r="EUS3" s="131"/>
      <c r="EUT3" s="131"/>
      <c r="EUU3" s="131"/>
      <c r="EUV3" s="131"/>
      <c r="EUW3" s="131"/>
      <c r="EUX3" s="131"/>
      <c r="EUY3" s="131"/>
      <c r="EUZ3" s="131"/>
      <c r="EVA3" s="131"/>
      <c r="EVB3" s="131"/>
      <c r="EVC3" s="131"/>
      <c r="EVD3" s="131"/>
      <c r="EVE3" s="131"/>
      <c r="EVF3" s="131"/>
      <c r="EVG3" s="131"/>
      <c r="EVH3" s="131"/>
      <c r="EVI3" s="131"/>
      <c r="EVJ3" s="131"/>
      <c r="EVK3" s="131"/>
      <c r="EVL3" s="131"/>
      <c r="EVM3" s="131"/>
      <c r="EVN3" s="131"/>
      <c r="EVO3" s="131"/>
      <c r="EVP3" s="131"/>
      <c r="EVQ3" s="131"/>
      <c r="EVR3" s="131"/>
      <c r="EVS3" s="131"/>
      <c r="EVT3" s="131"/>
      <c r="EVU3" s="131"/>
      <c r="EVV3" s="131"/>
      <c r="EVW3" s="131"/>
      <c r="EVX3" s="131"/>
      <c r="EVY3" s="131"/>
      <c r="EVZ3" s="131"/>
      <c r="EWA3" s="131"/>
      <c r="EWB3" s="131"/>
      <c r="EWC3" s="131"/>
      <c r="EWD3" s="131"/>
      <c r="EWE3" s="131"/>
      <c r="EWF3" s="131"/>
      <c r="EWG3" s="131"/>
      <c r="EWH3" s="131"/>
      <c r="EWI3" s="131"/>
      <c r="EWJ3" s="131"/>
      <c r="EWK3" s="131"/>
      <c r="EWL3" s="131"/>
      <c r="EWM3" s="131"/>
      <c r="EWN3" s="131"/>
      <c r="EWO3" s="131"/>
      <c r="EWP3" s="131"/>
      <c r="EWQ3" s="131"/>
      <c r="EWR3" s="131"/>
      <c r="EWS3" s="131"/>
      <c r="EWT3" s="131"/>
      <c r="EWU3" s="131"/>
      <c r="EWV3" s="131"/>
      <c r="EWW3" s="131"/>
      <c r="EWX3" s="131"/>
      <c r="EWY3" s="131"/>
      <c r="EWZ3" s="131"/>
      <c r="EXA3" s="131"/>
      <c r="EXB3" s="131"/>
      <c r="EXC3" s="131"/>
      <c r="EXD3" s="131"/>
      <c r="EXE3" s="131"/>
      <c r="EXF3" s="131"/>
      <c r="EXG3" s="131"/>
      <c r="EXH3" s="131"/>
      <c r="EXI3" s="131"/>
      <c r="EXJ3" s="131"/>
      <c r="EXK3" s="131"/>
      <c r="EXL3" s="131"/>
      <c r="EXM3" s="131"/>
      <c r="EXN3" s="131"/>
      <c r="EXO3" s="131"/>
      <c r="EXP3" s="131"/>
      <c r="EXQ3" s="131"/>
      <c r="EXR3" s="131"/>
      <c r="EXS3" s="131"/>
      <c r="EXT3" s="131"/>
      <c r="EXU3" s="131"/>
      <c r="EXV3" s="131"/>
      <c r="EXW3" s="131"/>
      <c r="EXX3" s="131"/>
      <c r="EXY3" s="131"/>
      <c r="EXZ3" s="131"/>
      <c r="EYA3" s="131"/>
      <c r="EYB3" s="131"/>
      <c r="EYC3" s="131"/>
      <c r="EYD3" s="131"/>
      <c r="EYE3" s="131"/>
      <c r="EYF3" s="131"/>
      <c r="EYG3" s="131"/>
      <c r="EYH3" s="131"/>
      <c r="EYI3" s="131"/>
      <c r="EYJ3" s="131"/>
      <c r="EYK3" s="131"/>
      <c r="EYL3" s="131"/>
      <c r="EYM3" s="131"/>
      <c r="EYN3" s="131"/>
      <c r="EYO3" s="131"/>
      <c r="EYP3" s="131"/>
      <c r="EYQ3" s="131"/>
      <c r="EYR3" s="131"/>
      <c r="EYS3" s="131"/>
      <c r="EYT3" s="131"/>
      <c r="EYU3" s="131"/>
      <c r="EYV3" s="131"/>
      <c r="EYW3" s="131"/>
      <c r="EYX3" s="131"/>
      <c r="EYY3" s="131"/>
      <c r="EYZ3" s="131"/>
      <c r="EZA3" s="131"/>
      <c r="EZB3" s="131"/>
      <c r="EZC3" s="131"/>
      <c r="EZD3" s="131"/>
      <c r="EZE3" s="131"/>
      <c r="EZF3" s="131"/>
      <c r="EZG3" s="131"/>
      <c r="EZH3" s="131"/>
      <c r="EZI3" s="131"/>
      <c r="EZJ3" s="131"/>
      <c r="EZK3" s="131"/>
      <c r="EZL3" s="131"/>
      <c r="EZM3" s="131"/>
      <c r="EZN3" s="131"/>
      <c r="EZO3" s="131"/>
      <c r="EZP3" s="131"/>
      <c r="EZQ3" s="131"/>
      <c r="EZR3" s="131"/>
      <c r="EZS3" s="131"/>
      <c r="EZT3" s="131"/>
      <c r="EZU3" s="131"/>
      <c r="EZV3" s="131"/>
      <c r="EZW3" s="131"/>
      <c r="EZX3" s="131"/>
      <c r="EZY3" s="131"/>
      <c r="EZZ3" s="131"/>
      <c r="FAA3" s="131"/>
      <c r="FAB3" s="131"/>
      <c r="FAC3" s="131"/>
      <c r="FAD3" s="131"/>
      <c r="FAE3" s="131"/>
      <c r="FAF3" s="131"/>
      <c r="FAG3" s="131"/>
      <c r="FAH3" s="131"/>
      <c r="FAI3" s="131"/>
      <c r="FAJ3" s="131"/>
      <c r="FAK3" s="131"/>
      <c r="FAL3" s="131"/>
      <c r="FAM3" s="131"/>
      <c r="FAN3" s="131"/>
      <c r="FAO3" s="131"/>
      <c r="FAP3" s="131"/>
      <c r="FAQ3" s="131"/>
      <c r="FAR3" s="131"/>
      <c r="FAS3" s="131"/>
      <c r="FAT3" s="131"/>
      <c r="FAU3" s="131"/>
      <c r="FAV3" s="131"/>
      <c r="FAW3" s="131"/>
      <c r="FAX3" s="131"/>
      <c r="FAY3" s="131"/>
      <c r="FAZ3" s="131"/>
      <c r="FBA3" s="131"/>
      <c r="FBB3" s="131"/>
      <c r="FBC3" s="131"/>
      <c r="FBD3" s="131"/>
      <c r="FBE3" s="131"/>
      <c r="FBF3" s="131"/>
      <c r="FBG3" s="131"/>
      <c r="FBH3" s="131"/>
      <c r="FBI3" s="131"/>
      <c r="FBJ3" s="131"/>
      <c r="FBK3" s="131"/>
      <c r="FBL3" s="131"/>
      <c r="FBM3" s="131"/>
      <c r="FBN3" s="131"/>
      <c r="FBO3" s="131"/>
      <c r="FBP3" s="131"/>
      <c r="FBQ3" s="131"/>
      <c r="FBR3" s="131"/>
      <c r="FBS3" s="131"/>
      <c r="FBT3" s="131"/>
      <c r="FBU3" s="131"/>
      <c r="FBV3" s="131"/>
      <c r="FBW3" s="131"/>
      <c r="FBX3" s="131"/>
      <c r="FBY3" s="131"/>
      <c r="FBZ3" s="131"/>
      <c r="FCA3" s="131"/>
      <c r="FCB3" s="131"/>
      <c r="FCC3" s="131"/>
      <c r="FCD3" s="131"/>
      <c r="FCE3" s="131"/>
      <c r="FCF3" s="131"/>
      <c r="FCG3" s="131"/>
      <c r="FCH3" s="131"/>
      <c r="FCI3" s="131"/>
      <c r="FCJ3" s="131"/>
      <c r="FCK3" s="131"/>
      <c r="FCL3" s="131"/>
      <c r="FCM3" s="131"/>
      <c r="FCN3" s="131"/>
      <c r="FCO3" s="131"/>
      <c r="FCP3" s="131"/>
      <c r="FCQ3" s="131"/>
      <c r="FCR3" s="131"/>
      <c r="FCS3" s="131"/>
      <c r="FCT3" s="131"/>
      <c r="FCU3" s="131"/>
      <c r="FCV3" s="131"/>
      <c r="FCW3" s="131"/>
      <c r="FCX3" s="131"/>
      <c r="FCY3" s="131"/>
      <c r="FCZ3" s="131"/>
      <c r="FDA3" s="131"/>
      <c r="FDB3" s="131"/>
      <c r="FDC3" s="131"/>
      <c r="FDD3" s="131"/>
      <c r="FDE3" s="131"/>
      <c r="FDF3" s="131"/>
      <c r="FDG3" s="131"/>
      <c r="FDH3" s="131"/>
      <c r="FDI3" s="131"/>
      <c r="FDJ3" s="131"/>
      <c r="FDK3" s="131"/>
      <c r="FDL3" s="131"/>
      <c r="FDM3" s="131"/>
      <c r="FDN3" s="131"/>
      <c r="FDO3" s="131"/>
      <c r="FDP3" s="131"/>
      <c r="FDQ3" s="131"/>
      <c r="FDR3" s="131"/>
      <c r="FDS3" s="131"/>
      <c r="FDT3" s="131"/>
      <c r="FDU3" s="131"/>
      <c r="FDV3" s="131"/>
      <c r="FDW3" s="131"/>
      <c r="FDX3" s="131"/>
      <c r="FDY3" s="131"/>
      <c r="FDZ3" s="131"/>
      <c r="FEA3" s="131"/>
      <c r="FEB3" s="131"/>
      <c r="FEC3" s="131"/>
      <c r="FED3" s="131"/>
      <c r="FEE3" s="131"/>
      <c r="FEF3" s="131"/>
      <c r="FEG3" s="131"/>
      <c r="FEH3" s="131"/>
      <c r="FEI3" s="131"/>
      <c r="FEJ3" s="131"/>
      <c r="FEK3" s="131"/>
      <c r="FEL3" s="131"/>
      <c r="FEM3" s="131"/>
      <c r="FEN3" s="131"/>
      <c r="FEO3" s="131"/>
      <c r="FEP3" s="131"/>
      <c r="FEQ3" s="131"/>
      <c r="FER3" s="131"/>
      <c r="FES3" s="131"/>
      <c r="FET3" s="131"/>
      <c r="FEU3" s="131"/>
      <c r="FEV3" s="131"/>
      <c r="FEW3" s="131"/>
      <c r="FEX3" s="131"/>
      <c r="FEY3" s="131"/>
      <c r="FEZ3" s="131"/>
      <c r="FFA3" s="131"/>
      <c r="FFB3" s="131"/>
      <c r="FFC3" s="131"/>
      <c r="FFD3" s="131"/>
      <c r="FFE3" s="131"/>
      <c r="FFF3" s="131"/>
      <c r="FFG3" s="131"/>
      <c r="FFH3" s="131"/>
      <c r="FFI3" s="131"/>
      <c r="FFJ3" s="131"/>
      <c r="FFK3" s="131"/>
      <c r="FFL3" s="131"/>
      <c r="FFM3" s="131"/>
      <c r="FFN3" s="131"/>
      <c r="FFO3" s="131"/>
      <c r="FFP3" s="131"/>
      <c r="FFQ3" s="131"/>
      <c r="FFR3" s="131"/>
      <c r="FFS3" s="131"/>
      <c r="FFT3" s="131"/>
      <c r="FFU3" s="131"/>
      <c r="FFV3" s="131"/>
      <c r="FFW3" s="131"/>
      <c r="FFX3" s="131"/>
      <c r="FFY3" s="131"/>
      <c r="FFZ3" s="131"/>
      <c r="FGA3" s="131"/>
      <c r="FGB3" s="131"/>
      <c r="FGC3" s="131"/>
      <c r="FGD3" s="131"/>
      <c r="FGE3" s="131"/>
      <c r="FGF3" s="131"/>
      <c r="FGG3" s="131"/>
      <c r="FGH3" s="131"/>
      <c r="FGI3" s="131"/>
      <c r="FGJ3" s="131"/>
      <c r="FGK3" s="131"/>
      <c r="FGL3" s="131"/>
      <c r="FGM3" s="131"/>
      <c r="FGN3" s="131"/>
      <c r="FGO3" s="131"/>
      <c r="FGP3" s="131"/>
      <c r="FGQ3" s="131"/>
      <c r="FGR3" s="131"/>
      <c r="FGS3" s="131"/>
      <c r="FGT3" s="131"/>
      <c r="FGU3" s="131"/>
      <c r="FGV3" s="131"/>
      <c r="FGW3" s="131"/>
      <c r="FGX3" s="131"/>
      <c r="FGY3" s="131"/>
      <c r="FGZ3" s="131"/>
      <c r="FHA3" s="131"/>
      <c r="FHB3" s="131"/>
      <c r="FHC3" s="131"/>
      <c r="FHD3" s="131"/>
      <c r="FHE3" s="131"/>
      <c r="FHF3" s="131"/>
      <c r="FHG3" s="131"/>
      <c r="FHH3" s="131"/>
      <c r="FHI3" s="131"/>
      <c r="FHJ3" s="131"/>
      <c r="FHK3" s="131"/>
      <c r="FHL3" s="131"/>
      <c r="FHM3" s="131"/>
      <c r="FHN3" s="131"/>
      <c r="FHO3" s="131"/>
      <c r="FHP3" s="131"/>
      <c r="FHQ3" s="131"/>
      <c r="FHR3" s="131"/>
      <c r="FHS3" s="131"/>
      <c r="FHT3" s="131"/>
      <c r="FHU3" s="131"/>
      <c r="FHV3" s="131"/>
      <c r="FHW3" s="131"/>
      <c r="FHX3" s="131"/>
      <c r="FHY3" s="131"/>
      <c r="FHZ3" s="131"/>
      <c r="FIA3" s="131"/>
      <c r="FIB3" s="131"/>
      <c r="FIC3" s="131"/>
      <c r="FID3" s="131"/>
      <c r="FIE3" s="131"/>
      <c r="FIF3" s="131"/>
      <c r="FIG3" s="131"/>
      <c r="FIH3" s="131"/>
      <c r="FII3" s="131"/>
      <c r="FIJ3" s="131"/>
      <c r="FIK3" s="131"/>
      <c r="FIL3" s="131"/>
      <c r="FIM3" s="131"/>
      <c r="FIN3" s="131"/>
      <c r="FIO3" s="131"/>
      <c r="FIP3" s="131"/>
      <c r="FIQ3" s="131"/>
      <c r="FIR3" s="131"/>
      <c r="FIS3" s="131"/>
      <c r="FIT3" s="131"/>
      <c r="FIU3" s="131"/>
      <c r="FIV3" s="131"/>
      <c r="FIW3" s="131"/>
      <c r="FIX3" s="131"/>
      <c r="FIY3" s="131"/>
      <c r="FIZ3" s="131"/>
      <c r="FJA3" s="131"/>
      <c r="FJB3" s="131"/>
      <c r="FJC3" s="131"/>
      <c r="FJD3" s="131"/>
      <c r="FJE3" s="131"/>
      <c r="FJF3" s="131"/>
      <c r="FJG3" s="131"/>
      <c r="FJH3" s="131"/>
      <c r="FJI3" s="131"/>
      <c r="FJJ3" s="131"/>
      <c r="FJK3" s="131"/>
      <c r="FJL3" s="131"/>
      <c r="FJM3" s="131"/>
      <c r="FJN3" s="131"/>
      <c r="FJO3" s="131"/>
      <c r="FJP3" s="131"/>
      <c r="FJQ3" s="131"/>
      <c r="FJR3" s="131"/>
      <c r="FJS3" s="131"/>
      <c r="FJT3" s="131"/>
      <c r="FJU3" s="131"/>
      <c r="FJV3" s="131"/>
      <c r="FJW3" s="131"/>
      <c r="FJX3" s="131"/>
      <c r="FJY3" s="131"/>
      <c r="FJZ3" s="131"/>
      <c r="FKA3" s="131"/>
      <c r="FKB3" s="131"/>
      <c r="FKC3" s="131"/>
      <c r="FKD3" s="131"/>
      <c r="FKE3" s="131"/>
      <c r="FKF3" s="131"/>
      <c r="FKG3" s="131"/>
      <c r="FKH3" s="131"/>
      <c r="FKI3" s="131"/>
      <c r="FKJ3" s="131"/>
      <c r="FKK3" s="131"/>
      <c r="FKL3" s="131"/>
      <c r="FKM3" s="131"/>
      <c r="FKN3" s="131"/>
      <c r="FKO3" s="131"/>
      <c r="FKP3" s="131"/>
      <c r="FKQ3" s="131"/>
      <c r="FKR3" s="131"/>
      <c r="FKS3" s="131"/>
      <c r="FKT3" s="131"/>
      <c r="FKU3" s="131"/>
      <c r="FKV3" s="131"/>
      <c r="FKW3" s="131"/>
      <c r="FKX3" s="131"/>
      <c r="FKY3" s="131"/>
      <c r="FKZ3" s="131"/>
      <c r="FLA3" s="131"/>
      <c r="FLB3" s="131"/>
      <c r="FLC3" s="131"/>
      <c r="FLD3" s="131"/>
      <c r="FLE3" s="131"/>
      <c r="FLF3" s="131"/>
      <c r="FLG3" s="131"/>
      <c r="FLH3" s="131"/>
      <c r="FLI3" s="131"/>
      <c r="FLJ3" s="131"/>
      <c r="FLK3" s="131"/>
      <c r="FLL3" s="131"/>
      <c r="FLM3" s="131"/>
      <c r="FLN3" s="131"/>
      <c r="FLO3" s="131"/>
      <c r="FLP3" s="131"/>
      <c r="FLQ3" s="131"/>
      <c r="FLR3" s="131"/>
      <c r="FLS3" s="131"/>
      <c r="FLT3" s="131"/>
      <c r="FLU3" s="131"/>
      <c r="FLV3" s="131"/>
      <c r="FLW3" s="131"/>
      <c r="FLX3" s="131"/>
      <c r="FLY3" s="131"/>
      <c r="FLZ3" s="131"/>
      <c r="FMA3" s="131"/>
      <c r="FMB3" s="131"/>
      <c r="FMC3" s="131"/>
      <c r="FMD3" s="131"/>
      <c r="FME3" s="131"/>
      <c r="FMF3" s="131"/>
      <c r="FMG3" s="131"/>
      <c r="FMH3" s="131"/>
      <c r="FMI3" s="131"/>
      <c r="FMJ3" s="131"/>
      <c r="FMK3" s="131"/>
      <c r="FML3" s="131"/>
      <c r="FMM3" s="131"/>
      <c r="FMN3" s="131"/>
      <c r="FMO3" s="131"/>
      <c r="FMP3" s="131"/>
      <c r="FMQ3" s="131"/>
      <c r="FMR3" s="131"/>
      <c r="FMS3" s="131"/>
      <c r="FMT3" s="131"/>
      <c r="FMU3" s="131"/>
      <c r="FMV3" s="131"/>
      <c r="FMW3" s="131"/>
      <c r="FMX3" s="131"/>
      <c r="FMY3" s="131"/>
      <c r="FMZ3" s="131"/>
      <c r="FNA3" s="131"/>
      <c r="FNB3" s="131"/>
      <c r="FNC3" s="131"/>
      <c r="FND3" s="131"/>
      <c r="FNE3" s="131"/>
      <c r="FNF3" s="131"/>
      <c r="FNG3" s="131"/>
      <c r="FNH3" s="131"/>
      <c r="FNI3" s="131"/>
      <c r="FNJ3" s="131"/>
      <c r="FNK3" s="131"/>
      <c r="FNL3" s="131"/>
      <c r="FNM3" s="131"/>
      <c r="FNN3" s="131"/>
      <c r="FNO3" s="131"/>
      <c r="FNP3" s="131"/>
      <c r="FNQ3" s="131"/>
      <c r="FNR3" s="131"/>
      <c r="FNS3" s="131"/>
      <c r="FNT3" s="131"/>
      <c r="FNU3" s="131"/>
      <c r="FNV3" s="131"/>
      <c r="FNW3" s="131"/>
      <c r="FNX3" s="131"/>
      <c r="FNY3" s="131"/>
      <c r="FNZ3" s="131"/>
      <c r="FOA3" s="131"/>
      <c r="FOB3" s="131"/>
      <c r="FOC3" s="131"/>
      <c r="FOD3" s="131"/>
      <c r="FOE3" s="131"/>
      <c r="FOF3" s="131"/>
      <c r="FOG3" s="131"/>
      <c r="FOH3" s="131"/>
      <c r="FOI3" s="131"/>
      <c r="FOJ3" s="131"/>
      <c r="FOK3" s="131"/>
      <c r="FOL3" s="131"/>
      <c r="FOM3" s="131"/>
      <c r="FON3" s="131"/>
      <c r="FOO3" s="131"/>
      <c r="FOP3" s="131"/>
      <c r="FOQ3" s="131"/>
      <c r="FOR3" s="131"/>
      <c r="FOS3" s="131"/>
      <c r="FOT3" s="131"/>
      <c r="FOU3" s="131"/>
      <c r="FOV3" s="131"/>
      <c r="FOW3" s="131"/>
      <c r="FOX3" s="131"/>
      <c r="FOY3" s="131"/>
      <c r="FOZ3" s="131"/>
      <c r="FPA3" s="131"/>
      <c r="FPB3" s="131"/>
      <c r="FPC3" s="131"/>
      <c r="FPD3" s="131"/>
      <c r="FPE3" s="131"/>
      <c r="FPF3" s="131"/>
      <c r="FPG3" s="131"/>
      <c r="FPH3" s="131"/>
      <c r="FPI3" s="131"/>
      <c r="FPJ3" s="131"/>
      <c r="FPK3" s="131"/>
      <c r="FPL3" s="131"/>
      <c r="FPM3" s="131"/>
      <c r="FPN3" s="131"/>
      <c r="FPO3" s="131"/>
      <c r="FPP3" s="131"/>
      <c r="FPQ3" s="131"/>
      <c r="FPR3" s="131"/>
      <c r="FPS3" s="131"/>
      <c r="FPT3" s="131"/>
      <c r="FPU3" s="131"/>
      <c r="FPV3" s="131"/>
      <c r="FPW3" s="131"/>
      <c r="FPX3" s="131"/>
      <c r="FPY3" s="131"/>
      <c r="FPZ3" s="131"/>
      <c r="FQA3" s="131"/>
      <c r="FQB3" s="131"/>
      <c r="FQC3" s="131"/>
      <c r="FQD3" s="131"/>
      <c r="FQE3" s="131"/>
      <c r="FQF3" s="131"/>
      <c r="FQG3" s="131"/>
      <c r="FQH3" s="131"/>
      <c r="FQI3" s="131"/>
      <c r="FQJ3" s="131"/>
      <c r="FQK3" s="131"/>
      <c r="FQL3" s="131"/>
      <c r="FQM3" s="131"/>
      <c r="FQN3" s="131"/>
      <c r="FQO3" s="131"/>
      <c r="FQP3" s="131"/>
      <c r="FQQ3" s="131"/>
      <c r="FQR3" s="131"/>
      <c r="FQS3" s="131"/>
      <c r="FQT3" s="131"/>
      <c r="FQU3" s="131"/>
      <c r="FQV3" s="131"/>
      <c r="FQW3" s="131"/>
      <c r="FQX3" s="131"/>
      <c r="FQY3" s="131"/>
      <c r="FQZ3" s="131"/>
      <c r="FRA3" s="131"/>
      <c r="FRB3" s="131"/>
      <c r="FRC3" s="131"/>
      <c r="FRD3" s="131"/>
      <c r="FRE3" s="131"/>
      <c r="FRF3" s="131"/>
      <c r="FRG3" s="131"/>
      <c r="FRH3" s="131"/>
      <c r="FRI3" s="131"/>
      <c r="FRJ3" s="131"/>
      <c r="FRK3" s="131"/>
      <c r="FRL3" s="131"/>
      <c r="FRM3" s="131"/>
      <c r="FRN3" s="131"/>
      <c r="FRO3" s="131"/>
      <c r="FRP3" s="131"/>
      <c r="FRQ3" s="131"/>
      <c r="FRR3" s="131"/>
      <c r="FRS3" s="131"/>
      <c r="FRT3" s="131"/>
      <c r="FRU3" s="131"/>
      <c r="FRV3" s="131"/>
      <c r="FRW3" s="131"/>
      <c r="FRX3" s="131"/>
      <c r="FRY3" s="131"/>
      <c r="FRZ3" s="131"/>
      <c r="FSA3" s="131"/>
      <c r="FSB3" s="131"/>
      <c r="FSC3" s="131"/>
      <c r="FSD3" s="131"/>
      <c r="FSE3" s="131"/>
      <c r="FSF3" s="131"/>
      <c r="FSG3" s="131"/>
      <c r="FSH3" s="131"/>
      <c r="FSI3" s="131"/>
      <c r="FSJ3" s="131"/>
      <c r="FSK3" s="131"/>
      <c r="FSL3" s="131"/>
      <c r="FSM3" s="131"/>
      <c r="FSN3" s="131"/>
      <c r="FSO3" s="131"/>
      <c r="FSP3" s="131"/>
      <c r="FSQ3" s="131"/>
      <c r="FSR3" s="131"/>
      <c r="FSS3" s="131"/>
      <c r="FST3" s="131"/>
      <c r="FSU3" s="131"/>
      <c r="FSV3" s="131"/>
      <c r="FSW3" s="131"/>
      <c r="FSX3" s="131"/>
      <c r="FSY3" s="131"/>
      <c r="FSZ3" s="131"/>
      <c r="FTA3" s="131"/>
      <c r="FTB3" s="131"/>
      <c r="FTC3" s="131"/>
      <c r="FTD3" s="131"/>
      <c r="FTE3" s="131"/>
      <c r="FTF3" s="131"/>
      <c r="FTG3" s="131"/>
      <c r="FTH3" s="131"/>
      <c r="FTI3" s="131"/>
      <c r="FTJ3" s="131"/>
      <c r="FTK3" s="131"/>
      <c r="FTL3" s="131"/>
      <c r="FTM3" s="131"/>
      <c r="FTN3" s="131"/>
      <c r="FTO3" s="131"/>
      <c r="FTP3" s="131"/>
      <c r="FTQ3" s="131"/>
      <c r="FTR3" s="131"/>
      <c r="FTS3" s="131"/>
      <c r="FTT3" s="131"/>
      <c r="FTU3" s="131"/>
      <c r="FTV3" s="131"/>
      <c r="FTW3" s="131"/>
      <c r="FTX3" s="131"/>
      <c r="FTY3" s="131"/>
      <c r="FTZ3" s="131"/>
      <c r="FUA3" s="131"/>
      <c r="FUB3" s="131"/>
      <c r="FUC3" s="131"/>
      <c r="FUD3" s="131"/>
      <c r="FUE3" s="131"/>
      <c r="FUF3" s="131"/>
      <c r="FUG3" s="131"/>
      <c r="FUH3" s="131"/>
      <c r="FUI3" s="131"/>
      <c r="FUJ3" s="131"/>
      <c r="FUK3" s="131"/>
      <c r="FUL3" s="131"/>
      <c r="FUM3" s="131"/>
      <c r="FUN3" s="131"/>
      <c r="FUO3" s="131"/>
      <c r="FUP3" s="131"/>
      <c r="FUQ3" s="131"/>
      <c r="FUR3" s="131"/>
      <c r="FUS3" s="131"/>
      <c r="FUT3" s="131"/>
      <c r="FUU3" s="131"/>
      <c r="FUV3" s="131"/>
      <c r="FUW3" s="131"/>
      <c r="FUX3" s="131"/>
      <c r="FUY3" s="131"/>
      <c r="FUZ3" s="131"/>
      <c r="FVA3" s="131"/>
      <c r="FVB3" s="131"/>
      <c r="FVC3" s="131"/>
      <c r="FVD3" s="131"/>
      <c r="FVE3" s="131"/>
      <c r="FVF3" s="131"/>
      <c r="FVG3" s="131"/>
      <c r="FVH3" s="131"/>
      <c r="FVI3" s="131"/>
      <c r="FVJ3" s="131"/>
      <c r="FVK3" s="131"/>
      <c r="FVL3" s="131"/>
      <c r="FVM3" s="131"/>
      <c r="FVN3" s="131"/>
      <c r="FVO3" s="131"/>
      <c r="FVP3" s="131"/>
      <c r="FVQ3" s="131"/>
      <c r="FVR3" s="131"/>
      <c r="FVS3" s="131"/>
      <c r="FVT3" s="131"/>
      <c r="FVU3" s="131"/>
      <c r="FVV3" s="131"/>
      <c r="FVW3" s="131"/>
      <c r="FVX3" s="131"/>
      <c r="FVY3" s="131"/>
      <c r="FVZ3" s="131"/>
      <c r="FWA3" s="131"/>
      <c r="FWB3" s="131"/>
      <c r="FWC3" s="131"/>
      <c r="FWD3" s="131"/>
      <c r="FWE3" s="131"/>
      <c r="FWF3" s="131"/>
      <c r="FWG3" s="131"/>
      <c r="FWH3" s="131"/>
      <c r="FWI3" s="131"/>
      <c r="FWJ3" s="131"/>
      <c r="FWK3" s="131"/>
      <c r="FWL3" s="131"/>
      <c r="FWM3" s="131"/>
      <c r="FWN3" s="131"/>
      <c r="FWO3" s="131"/>
      <c r="FWP3" s="131"/>
      <c r="FWQ3" s="131"/>
      <c r="FWR3" s="131"/>
      <c r="FWS3" s="131"/>
      <c r="FWT3" s="131"/>
      <c r="FWU3" s="131"/>
      <c r="FWV3" s="131"/>
      <c r="FWW3" s="131"/>
      <c r="FWX3" s="131"/>
      <c r="FWY3" s="131"/>
      <c r="FWZ3" s="131"/>
      <c r="FXA3" s="131"/>
      <c r="FXB3" s="131"/>
      <c r="FXC3" s="131"/>
      <c r="FXD3" s="131"/>
      <c r="FXE3" s="131"/>
      <c r="FXF3" s="131"/>
      <c r="FXG3" s="131"/>
      <c r="FXH3" s="131"/>
      <c r="FXI3" s="131"/>
      <c r="FXJ3" s="131"/>
      <c r="FXK3" s="131"/>
      <c r="FXL3" s="131"/>
      <c r="FXM3" s="131"/>
      <c r="FXN3" s="131"/>
      <c r="FXO3" s="131"/>
      <c r="FXP3" s="131"/>
      <c r="FXQ3" s="131"/>
      <c r="FXR3" s="131"/>
      <c r="FXS3" s="131"/>
      <c r="FXT3" s="131"/>
      <c r="FXU3" s="131"/>
      <c r="FXV3" s="131"/>
      <c r="FXW3" s="131"/>
      <c r="FXX3" s="131"/>
      <c r="FXY3" s="131"/>
      <c r="FXZ3" s="131"/>
      <c r="FYA3" s="131"/>
      <c r="FYB3" s="131"/>
      <c r="FYC3" s="131"/>
      <c r="FYD3" s="131"/>
      <c r="FYE3" s="131"/>
      <c r="FYF3" s="131"/>
      <c r="FYG3" s="131"/>
      <c r="FYH3" s="131"/>
      <c r="FYI3" s="131"/>
      <c r="FYJ3" s="131"/>
      <c r="FYK3" s="131"/>
      <c r="FYL3" s="131"/>
      <c r="FYM3" s="131"/>
      <c r="FYN3" s="131"/>
      <c r="FYO3" s="131"/>
      <c r="FYP3" s="131"/>
      <c r="FYQ3" s="131"/>
      <c r="FYR3" s="131"/>
      <c r="FYS3" s="131"/>
      <c r="FYT3" s="131"/>
      <c r="FYU3" s="131"/>
      <c r="FYV3" s="131"/>
      <c r="FYW3" s="131"/>
      <c r="FYX3" s="131"/>
      <c r="FYY3" s="131"/>
      <c r="FYZ3" s="131"/>
      <c r="FZA3" s="131"/>
      <c r="FZB3" s="131"/>
      <c r="FZC3" s="131"/>
      <c r="FZD3" s="131"/>
      <c r="FZE3" s="131"/>
      <c r="FZF3" s="131"/>
      <c r="FZG3" s="131"/>
      <c r="FZH3" s="131"/>
      <c r="FZI3" s="131"/>
      <c r="FZJ3" s="131"/>
      <c r="FZK3" s="131"/>
      <c r="FZL3" s="131"/>
      <c r="FZM3" s="131"/>
      <c r="FZN3" s="131"/>
      <c r="FZO3" s="131"/>
      <c r="FZP3" s="131"/>
      <c r="FZQ3" s="131"/>
      <c r="FZR3" s="131"/>
      <c r="FZS3" s="131"/>
      <c r="FZT3" s="131"/>
      <c r="FZU3" s="131"/>
      <c r="FZV3" s="131"/>
      <c r="FZW3" s="131"/>
      <c r="FZX3" s="131"/>
      <c r="FZY3" s="131"/>
      <c r="FZZ3" s="131"/>
      <c r="GAA3" s="131"/>
      <c r="GAB3" s="131"/>
      <c r="GAC3" s="131"/>
      <c r="GAD3" s="131"/>
      <c r="GAE3" s="131"/>
      <c r="GAF3" s="131"/>
      <c r="GAG3" s="131"/>
      <c r="GAH3" s="131"/>
      <c r="GAI3" s="131"/>
      <c r="GAJ3" s="131"/>
      <c r="GAK3" s="131"/>
      <c r="GAL3" s="131"/>
      <c r="GAM3" s="131"/>
      <c r="GAN3" s="131"/>
      <c r="GAO3" s="131"/>
      <c r="GAP3" s="131"/>
      <c r="GAQ3" s="131"/>
      <c r="GAR3" s="131"/>
      <c r="GAS3" s="131"/>
      <c r="GAT3" s="131"/>
      <c r="GAU3" s="131"/>
      <c r="GAV3" s="131"/>
      <c r="GAW3" s="131"/>
      <c r="GAX3" s="131"/>
      <c r="GAY3" s="131"/>
      <c r="GAZ3" s="131"/>
      <c r="GBA3" s="131"/>
      <c r="GBB3" s="131"/>
      <c r="GBC3" s="131"/>
      <c r="GBD3" s="131"/>
      <c r="GBE3" s="131"/>
      <c r="GBF3" s="131"/>
      <c r="GBG3" s="131"/>
      <c r="GBH3" s="131"/>
      <c r="GBI3" s="131"/>
      <c r="GBJ3" s="131"/>
      <c r="GBK3" s="131"/>
      <c r="GBL3" s="131"/>
      <c r="GBM3" s="131"/>
      <c r="GBN3" s="131"/>
      <c r="GBO3" s="131"/>
      <c r="GBP3" s="131"/>
      <c r="GBQ3" s="131"/>
      <c r="GBR3" s="131"/>
      <c r="GBS3" s="131"/>
      <c r="GBT3" s="131"/>
      <c r="GBU3" s="131"/>
      <c r="GBV3" s="131"/>
      <c r="GBW3" s="131"/>
      <c r="GBX3" s="131"/>
      <c r="GBY3" s="131"/>
      <c r="GBZ3" s="131"/>
      <c r="GCA3" s="131"/>
      <c r="GCB3" s="131"/>
      <c r="GCC3" s="131"/>
      <c r="GCD3" s="131"/>
      <c r="GCE3" s="131"/>
      <c r="GCF3" s="131"/>
      <c r="GCG3" s="131"/>
      <c r="GCH3" s="131"/>
      <c r="GCI3" s="131"/>
      <c r="GCJ3" s="131"/>
      <c r="GCK3" s="131"/>
      <c r="GCL3" s="131"/>
      <c r="GCM3" s="131"/>
      <c r="GCN3" s="131"/>
      <c r="GCO3" s="131"/>
      <c r="GCP3" s="131"/>
      <c r="GCQ3" s="131"/>
      <c r="GCR3" s="131"/>
      <c r="GCS3" s="131"/>
      <c r="GCT3" s="131"/>
      <c r="GCU3" s="131"/>
      <c r="GCV3" s="131"/>
      <c r="GCW3" s="131"/>
      <c r="GCX3" s="131"/>
      <c r="GCY3" s="131"/>
      <c r="GCZ3" s="131"/>
      <c r="GDA3" s="131"/>
      <c r="GDB3" s="131"/>
      <c r="GDC3" s="131"/>
      <c r="GDD3" s="131"/>
      <c r="GDE3" s="131"/>
      <c r="GDF3" s="131"/>
      <c r="GDG3" s="131"/>
      <c r="GDH3" s="131"/>
      <c r="GDI3" s="131"/>
      <c r="GDJ3" s="131"/>
      <c r="GDK3" s="131"/>
      <c r="GDL3" s="131"/>
      <c r="GDM3" s="131"/>
      <c r="GDN3" s="131"/>
      <c r="GDO3" s="131"/>
      <c r="GDP3" s="131"/>
      <c r="GDQ3" s="131"/>
      <c r="GDR3" s="131"/>
      <c r="GDS3" s="131"/>
      <c r="GDT3" s="131"/>
      <c r="GDU3" s="131"/>
      <c r="GDV3" s="131"/>
      <c r="GDW3" s="131"/>
      <c r="GDX3" s="131"/>
      <c r="GDY3" s="131"/>
      <c r="GDZ3" s="131"/>
      <c r="GEA3" s="131"/>
      <c r="GEB3" s="131"/>
      <c r="GEC3" s="131"/>
      <c r="GED3" s="131"/>
      <c r="GEE3" s="131"/>
      <c r="GEF3" s="131"/>
      <c r="GEG3" s="131"/>
      <c r="GEH3" s="131"/>
      <c r="GEI3" s="131"/>
      <c r="GEJ3" s="131"/>
      <c r="GEK3" s="131"/>
      <c r="GEL3" s="131"/>
      <c r="GEM3" s="131"/>
      <c r="GEN3" s="131"/>
      <c r="GEO3" s="131"/>
      <c r="GEP3" s="131"/>
      <c r="GEQ3" s="131"/>
      <c r="GER3" s="131"/>
      <c r="GES3" s="131"/>
      <c r="GET3" s="131"/>
      <c r="GEU3" s="131"/>
      <c r="GEV3" s="131"/>
      <c r="GEW3" s="131"/>
      <c r="GEX3" s="131"/>
      <c r="GEY3" s="131"/>
      <c r="GEZ3" s="131"/>
      <c r="GFA3" s="131"/>
      <c r="GFB3" s="131"/>
      <c r="GFC3" s="131"/>
      <c r="GFD3" s="131"/>
      <c r="GFE3" s="131"/>
      <c r="GFF3" s="131"/>
      <c r="GFG3" s="131"/>
      <c r="GFH3" s="131"/>
      <c r="GFI3" s="131"/>
      <c r="GFJ3" s="131"/>
      <c r="GFK3" s="131"/>
      <c r="GFL3" s="131"/>
      <c r="GFM3" s="131"/>
      <c r="GFN3" s="131"/>
      <c r="GFO3" s="131"/>
      <c r="GFP3" s="131"/>
      <c r="GFQ3" s="131"/>
      <c r="GFR3" s="131"/>
      <c r="GFS3" s="131"/>
      <c r="GFT3" s="131"/>
      <c r="GFU3" s="131"/>
      <c r="GFV3" s="131"/>
      <c r="GFW3" s="131"/>
      <c r="GFX3" s="131"/>
      <c r="GFY3" s="131"/>
      <c r="GFZ3" s="131"/>
      <c r="GGA3" s="131"/>
      <c r="GGB3" s="131"/>
      <c r="GGC3" s="131"/>
      <c r="GGD3" s="131"/>
      <c r="GGE3" s="131"/>
      <c r="GGF3" s="131"/>
      <c r="GGG3" s="131"/>
      <c r="GGH3" s="131"/>
      <c r="GGI3" s="131"/>
      <c r="GGJ3" s="131"/>
      <c r="GGK3" s="131"/>
      <c r="GGL3" s="131"/>
      <c r="GGM3" s="131"/>
      <c r="GGN3" s="131"/>
      <c r="GGO3" s="131"/>
      <c r="GGP3" s="131"/>
      <c r="GGQ3" s="131"/>
      <c r="GGR3" s="131"/>
      <c r="GGS3" s="131"/>
      <c r="GGT3" s="131"/>
      <c r="GGU3" s="131"/>
      <c r="GGV3" s="131"/>
      <c r="GGW3" s="131"/>
      <c r="GGX3" s="131"/>
      <c r="GGY3" s="131"/>
      <c r="GGZ3" s="131"/>
      <c r="GHA3" s="131"/>
      <c r="GHB3" s="131"/>
      <c r="GHC3" s="131"/>
      <c r="GHD3" s="131"/>
      <c r="GHE3" s="131"/>
      <c r="GHF3" s="131"/>
      <c r="GHG3" s="131"/>
      <c r="GHH3" s="131"/>
      <c r="GHI3" s="131"/>
      <c r="GHJ3" s="131"/>
      <c r="GHK3" s="131"/>
      <c r="GHL3" s="131"/>
      <c r="GHM3" s="131"/>
      <c r="GHN3" s="131"/>
      <c r="GHO3" s="131"/>
      <c r="GHP3" s="131"/>
      <c r="GHQ3" s="131"/>
      <c r="GHR3" s="131"/>
      <c r="GHS3" s="131"/>
      <c r="GHT3" s="131"/>
      <c r="GHU3" s="131"/>
      <c r="GHV3" s="131"/>
      <c r="GHW3" s="131"/>
      <c r="GHX3" s="131"/>
      <c r="GHY3" s="131"/>
      <c r="GHZ3" s="131"/>
      <c r="GIA3" s="131"/>
      <c r="GIB3" s="131"/>
      <c r="GIC3" s="131"/>
      <c r="GID3" s="131"/>
      <c r="GIE3" s="131"/>
      <c r="GIF3" s="131"/>
      <c r="GIG3" s="131"/>
      <c r="GIH3" s="131"/>
      <c r="GII3" s="131"/>
      <c r="GIJ3" s="131"/>
      <c r="GIK3" s="131"/>
      <c r="GIL3" s="131"/>
      <c r="GIM3" s="131"/>
      <c r="GIN3" s="131"/>
      <c r="GIO3" s="131"/>
      <c r="GIP3" s="131"/>
      <c r="GIQ3" s="131"/>
      <c r="GIR3" s="131"/>
      <c r="GIS3" s="131"/>
      <c r="GIT3" s="131"/>
      <c r="GIU3" s="131"/>
      <c r="GIV3" s="131"/>
      <c r="GIW3" s="131"/>
      <c r="GIX3" s="131"/>
      <c r="GIY3" s="131"/>
      <c r="GIZ3" s="131"/>
      <c r="GJA3" s="131"/>
      <c r="GJB3" s="131"/>
      <c r="GJC3" s="131"/>
      <c r="GJD3" s="131"/>
      <c r="GJE3" s="131"/>
      <c r="GJF3" s="131"/>
      <c r="GJG3" s="131"/>
      <c r="GJH3" s="131"/>
      <c r="GJI3" s="131"/>
      <c r="GJJ3" s="131"/>
      <c r="GJK3" s="131"/>
      <c r="GJL3" s="131"/>
      <c r="GJM3" s="131"/>
      <c r="GJN3" s="131"/>
      <c r="GJO3" s="131"/>
      <c r="GJP3" s="131"/>
      <c r="GJQ3" s="131"/>
      <c r="GJR3" s="131"/>
      <c r="GJS3" s="131"/>
      <c r="GJT3" s="131"/>
      <c r="GJU3" s="131"/>
      <c r="GJV3" s="131"/>
      <c r="GJW3" s="131"/>
      <c r="GJX3" s="131"/>
      <c r="GJY3" s="131"/>
      <c r="GJZ3" s="131"/>
      <c r="GKA3" s="131"/>
      <c r="GKB3" s="131"/>
      <c r="GKC3" s="131"/>
      <c r="GKD3" s="131"/>
      <c r="GKE3" s="131"/>
      <c r="GKF3" s="131"/>
      <c r="GKG3" s="131"/>
      <c r="GKH3" s="131"/>
      <c r="GKI3" s="131"/>
      <c r="GKJ3" s="131"/>
      <c r="GKK3" s="131"/>
      <c r="GKL3" s="131"/>
      <c r="GKM3" s="131"/>
      <c r="GKN3" s="131"/>
      <c r="GKO3" s="131"/>
      <c r="GKP3" s="131"/>
      <c r="GKQ3" s="131"/>
      <c r="GKR3" s="131"/>
      <c r="GKS3" s="131"/>
      <c r="GKT3" s="131"/>
      <c r="GKU3" s="131"/>
      <c r="GKV3" s="131"/>
      <c r="GKW3" s="131"/>
      <c r="GKX3" s="131"/>
      <c r="GKY3" s="131"/>
      <c r="GKZ3" s="131"/>
      <c r="GLA3" s="131"/>
      <c r="GLB3" s="131"/>
      <c r="GLC3" s="131"/>
      <c r="GLD3" s="131"/>
      <c r="GLE3" s="131"/>
      <c r="GLF3" s="131"/>
      <c r="GLG3" s="131"/>
      <c r="GLH3" s="131"/>
      <c r="GLI3" s="131"/>
      <c r="GLJ3" s="131"/>
      <c r="GLK3" s="131"/>
      <c r="GLL3" s="131"/>
      <c r="GLM3" s="131"/>
      <c r="GLN3" s="131"/>
      <c r="GLO3" s="131"/>
      <c r="GLP3" s="131"/>
      <c r="GLQ3" s="131"/>
      <c r="GLR3" s="131"/>
      <c r="GLS3" s="131"/>
      <c r="GLT3" s="131"/>
      <c r="GLU3" s="131"/>
      <c r="GLV3" s="131"/>
      <c r="GLW3" s="131"/>
      <c r="GLX3" s="131"/>
      <c r="GLY3" s="131"/>
      <c r="GLZ3" s="131"/>
      <c r="GMA3" s="131"/>
      <c r="GMB3" s="131"/>
      <c r="GMC3" s="131"/>
      <c r="GMD3" s="131"/>
      <c r="GME3" s="131"/>
      <c r="GMF3" s="131"/>
      <c r="GMG3" s="131"/>
      <c r="GMH3" s="131"/>
      <c r="GMI3" s="131"/>
      <c r="GMJ3" s="131"/>
      <c r="GMK3" s="131"/>
      <c r="GML3" s="131"/>
      <c r="GMM3" s="131"/>
      <c r="GMN3" s="131"/>
      <c r="GMO3" s="131"/>
      <c r="GMP3" s="131"/>
      <c r="GMQ3" s="131"/>
      <c r="GMR3" s="131"/>
      <c r="GMS3" s="131"/>
      <c r="GMT3" s="131"/>
      <c r="GMU3" s="131"/>
      <c r="GMV3" s="131"/>
      <c r="GMW3" s="131"/>
      <c r="GMX3" s="131"/>
      <c r="GMY3" s="131"/>
      <c r="GMZ3" s="131"/>
      <c r="GNA3" s="131"/>
      <c r="GNB3" s="131"/>
      <c r="GNC3" s="131"/>
      <c r="GND3" s="131"/>
      <c r="GNE3" s="131"/>
      <c r="GNF3" s="131"/>
      <c r="GNG3" s="131"/>
      <c r="GNH3" s="131"/>
      <c r="GNI3" s="131"/>
      <c r="GNJ3" s="131"/>
      <c r="GNK3" s="131"/>
      <c r="GNL3" s="131"/>
      <c r="GNM3" s="131"/>
      <c r="GNN3" s="131"/>
      <c r="GNO3" s="131"/>
      <c r="GNP3" s="131"/>
      <c r="GNQ3" s="131"/>
      <c r="GNR3" s="131"/>
      <c r="GNS3" s="131"/>
      <c r="GNT3" s="131"/>
      <c r="GNU3" s="131"/>
      <c r="GNV3" s="131"/>
      <c r="GNW3" s="131"/>
      <c r="GNX3" s="131"/>
      <c r="GNY3" s="131"/>
      <c r="GNZ3" s="131"/>
      <c r="GOA3" s="131"/>
      <c r="GOB3" s="131"/>
      <c r="GOC3" s="131"/>
      <c r="GOD3" s="131"/>
      <c r="GOE3" s="131"/>
      <c r="GOF3" s="131"/>
      <c r="GOG3" s="131"/>
      <c r="GOH3" s="131"/>
      <c r="GOI3" s="131"/>
      <c r="GOJ3" s="131"/>
      <c r="GOK3" s="131"/>
      <c r="GOL3" s="131"/>
      <c r="GOM3" s="131"/>
      <c r="GON3" s="131"/>
      <c r="GOO3" s="131"/>
      <c r="GOP3" s="131"/>
      <c r="GOQ3" s="131"/>
      <c r="GOR3" s="131"/>
      <c r="GOS3" s="131"/>
      <c r="GOT3" s="131"/>
      <c r="GOU3" s="131"/>
      <c r="GOV3" s="131"/>
      <c r="GOW3" s="131"/>
      <c r="GOX3" s="131"/>
      <c r="GOY3" s="131"/>
      <c r="GOZ3" s="131"/>
      <c r="GPA3" s="131"/>
      <c r="GPB3" s="131"/>
      <c r="GPC3" s="131"/>
      <c r="GPD3" s="131"/>
      <c r="GPE3" s="131"/>
      <c r="GPF3" s="131"/>
      <c r="GPG3" s="131"/>
      <c r="GPH3" s="131"/>
      <c r="GPI3" s="131"/>
      <c r="GPJ3" s="131"/>
      <c r="GPK3" s="131"/>
      <c r="GPL3" s="131"/>
      <c r="GPM3" s="131"/>
      <c r="GPN3" s="131"/>
      <c r="GPO3" s="131"/>
      <c r="GPP3" s="131"/>
      <c r="GPQ3" s="131"/>
      <c r="GPR3" s="131"/>
      <c r="GPS3" s="131"/>
      <c r="GPT3" s="131"/>
      <c r="GPU3" s="131"/>
      <c r="GPV3" s="131"/>
      <c r="GPW3" s="131"/>
      <c r="GPX3" s="131"/>
      <c r="GPY3" s="131"/>
      <c r="GPZ3" s="131"/>
      <c r="GQA3" s="131"/>
      <c r="GQB3" s="131"/>
      <c r="GQC3" s="131"/>
      <c r="GQD3" s="131"/>
      <c r="GQE3" s="131"/>
      <c r="GQF3" s="131"/>
      <c r="GQG3" s="131"/>
      <c r="GQH3" s="131"/>
      <c r="GQI3" s="131"/>
      <c r="GQJ3" s="131"/>
      <c r="GQK3" s="131"/>
      <c r="GQL3" s="131"/>
      <c r="GQM3" s="131"/>
      <c r="GQN3" s="131"/>
      <c r="GQO3" s="131"/>
      <c r="GQP3" s="131"/>
      <c r="GQQ3" s="131"/>
      <c r="GQR3" s="131"/>
      <c r="GQS3" s="131"/>
      <c r="GQT3" s="131"/>
      <c r="GQU3" s="131"/>
      <c r="GQV3" s="131"/>
      <c r="GQW3" s="131"/>
      <c r="GQX3" s="131"/>
      <c r="GQY3" s="131"/>
      <c r="GQZ3" s="131"/>
      <c r="GRA3" s="131"/>
      <c r="GRB3" s="131"/>
      <c r="GRC3" s="131"/>
      <c r="GRD3" s="131"/>
      <c r="GRE3" s="131"/>
      <c r="GRF3" s="131"/>
      <c r="GRG3" s="131"/>
      <c r="GRH3" s="131"/>
      <c r="GRI3" s="131"/>
      <c r="GRJ3" s="131"/>
      <c r="GRK3" s="131"/>
      <c r="GRL3" s="131"/>
      <c r="GRM3" s="131"/>
      <c r="GRN3" s="131"/>
      <c r="GRO3" s="131"/>
      <c r="GRP3" s="131"/>
      <c r="GRQ3" s="131"/>
      <c r="GRR3" s="131"/>
      <c r="GRS3" s="131"/>
      <c r="GRT3" s="131"/>
      <c r="GRU3" s="131"/>
      <c r="GRV3" s="131"/>
      <c r="GRW3" s="131"/>
      <c r="GRX3" s="131"/>
      <c r="GRY3" s="131"/>
      <c r="GRZ3" s="131"/>
      <c r="GSA3" s="131"/>
      <c r="GSB3" s="131"/>
      <c r="GSC3" s="131"/>
      <c r="GSD3" s="131"/>
      <c r="GSE3" s="131"/>
      <c r="GSF3" s="131"/>
      <c r="GSG3" s="131"/>
      <c r="GSH3" s="131"/>
      <c r="GSI3" s="131"/>
      <c r="GSJ3" s="131"/>
      <c r="GSK3" s="131"/>
      <c r="GSL3" s="131"/>
      <c r="GSM3" s="131"/>
      <c r="GSN3" s="131"/>
      <c r="GSO3" s="131"/>
      <c r="GSP3" s="131"/>
      <c r="GSQ3" s="131"/>
      <c r="GSR3" s="131"/>
      <c r="GSS3" s="131"/>
      <c r="GST3" s="131"/>
      <c r="GSU3" s="131"/>
      <c r="GSV3" s="131"/>
      <c r="GSW3" s="131"/>
      <c r="GSX3" s="131"/>
      <c r="GSY3" s="131"/>
      <c r="GSZ3" s="131"/>
      <c r="GTA3" s="131"/>
      <c r="GTB3" s="131"/>
      <c r="GTC3" s="131"/>
      <c r="GTD3" s="131"/>
      <c r="GTE3" s="131"/>
      <c r="GTF3" s="131"/>
      <c r="GTG3" s="131"/>
      <c r="GTH3" s="131"/>
      <c r="GTI3" s="131"/>
      <c r="GTJ3" s="131"/>
      <c r="GTK3" s="131"/>
      <c r="GTL3" s="131"/>
      <c r="GTM3" s="131"/>
      <c r="GTN3" s="131"/>
      <c r="GTO3" s="131"/>
      <c r="GTP3" s="131"/>
      <c r="GTQ3" s="131"/>
      <c r="GTR3" s="131"/>
      <c r="GTS3" s="131"/>
      <c r="GTT3" s="131"/>
      <c r="GTU3" s="131"/>
      <c r="GTV3" s="131"/>
      <c r="GTW3" s="131"/>
      <c r="GTX3" s="131"/>
      <c r="GTY3" s="131"/>
      <c r="GTZ3" s="131"/>
      <c r="GUA3" s="131"/>
      <c r="GUB3" s="131"/>
      <c r="GUC3" s="131"/>
      <c r="GUD3" s="131"/>
      <c r="GUE3" s="131"/>
      <c r="GUF3" s="131"/>
      <c r="GUG3" s="131"/>
      <c r="GUH3" s="131"/>
      <c r="GUI3" s="131"/>
      <c r="GUJ3" s="131"/>
      <c r="GUK3" s="131"/>
      <c r="GUL3" s="131"/>
      <c r="GUM3" s="131"/>
      <c r="GUN3" s="131"/>
      <c r="GUO3" s="131"/>
      <c r="GUP3" s="131"/>
      <c r="GUQ3" s="131"/>
      <c r="GUR3" s="131"/>
      <c r="GUS3" s="131"/>
      <c r="GUT3" s="131"/>
      <c r="GUU3" s="131"/>
      <c r="GUV3" s="131"/>
      <c r="GUW3" s="131"/>
      <c r="GUX3" s="131"/>
      <c r="GUY3" s="131"/>
      <c r="GUZ3" s="131"/>
      <c r="GVA3" s="131"/>
      <c r="GVB3" s="131"/>
      <c r="GVC3" s="131"/>
      <c r="GVD3" s="131"/>
      <c r="GVE3" s="131"/>
      <c r="GVF3" s="131"/>
      <c r="GVG3" s="131"/>
      <c r="GVH3" s="131"/>
      <c r="GVI3" s="131"/>
      <c r="GVJ3" s="131"/>
      <c r="GVK3" s="131"/>
      <c r="GVL3" s="131"/>
      <c r="GVM3" s="131"/>
      <c r="GVN3" s="131"/>
      <c r="GVO3" s="131"/>
      <c r="GVP3" s="131"/>
      <c r="GVQ3" s="131"/>
      <c r="GVR3" s="131"/>
      <c r="GVS3" s="131"/>
      <c r="GVT3" s="131"/>
      <c r="GVU3" s="131"/>
      <c r="GVV3" s="131"/>
      <c r="GVW3" s="131"/>
      <c r="GVX3" s="131"/>
      <c r="GVY3" s="131"/>
      <c r="GVZ3" s="131"/>
      <c r="GWA3" s="131"/>
      <c r="GWB3" s="131"/>
      <c r="GWC3" s="131"/>
      <c r="GWD3" s="131"/>
      <c r="GWE3" s="131"/>
      <c r="GWF3" s="131"/>
      <c r="GWG3" s="131"/>
      <c r="GWH3" s="131"/>
      <c r="GWI3" s="131"/>
      <c r="GWJ3" s="131"/>
      <c r="GWK3" s="131"/>
      <c r="GWL3" s="131"/>
      <c r="GWM3" s="131"/>
      <c r="GWN3" s="131"/>
      <c r="GWO3" s="131"/>
      <c r="GWP3" s="131"/>
      <c r="GWQ3" s="131"/>
      <c r="GWR3" s="131"/>
      <c r="GWS3" s="131"/>
      <c r="GWT3" s="131"/>
      <c r="GWU3" s="131"/>
      <c r="GWV3" s="131"/>
      <c r="GWW3" s="131"/>
      <c r="GWX3" s="131"/>
      <c r="GWY3" s="131"/>
      <c r="GWZ3" s="131"/>
      <c r="GXA3" s="131"/>
      <c r="GXB3" s="131"/>
      <c r="GXC3" s="131"/>
      <c r="GXD3" s="131"/>
      <c r="GXE3" s="131"/>
      <c r="GXF3" s="131"/>
      <c r="GXG3" s="131"/>
      <c r="GXH3" s="131"/>
      <c r="GXI3" s="131"/>
      <c r="GXJ3" s="131"/>
      <c r="GXK3" s="131"/>
      <c r="GXL3" s="131"/>
      <c r="GXM3" s="131"/>
      <c r="GXN3" s="131"/>
      <c r="GXO3" s="131"/>
      <c r="GXP3" s="131"/>
      <c r="GXQ3" s="131"/>
      <c r="GXR3" s="131"/>
      <c r="GXS3" s="131"/>
      <c r="GXT3" s="131"/>
      <c r="GXU3" s="131"/>
      <c r="GXV3" s="131"/>
      <c r="GXW3" s="131"/>
      <c r="GXX3" s="131"/>
      <c r="GXY3" s="131"/>
      <c r="GXZ3" s="131"/>
      <c r="GYA3" s="131"/>
      <c r="GYB3" s="131"/>
      <c r="GYC3" s="131"/>
      <c r="GYD3" s="131"/>
      <c r="GYE3" s="131"/>
      <c r="GYF3" s="131"/>
      <c r="GYG3" s="131"/>
      <c r="GYH3" s="131"/>
      <c r="GYI3" s="131"/>
      <c r="GYJ3" s="131"/>
      <c r="GYK3" s="131"/>
      <c r="GYL3" s="131"/>
      <c r="GYM3" s="131"/>
      <c r="GYN3" s="131"/>
      <c r="GYO3" s="131"/>
      <c r="GYP3" s="131"/>
      <c r="GYQ3" s="131"/>
      <c r="GYR3" s="131"/>
      <c r="GYS3" s="131"/>
      <c r="GYT3" s="131"/>
      <c r="GYU3" s="131"/>
      <c r="GYV3" s="131"/>
      <c r="GYW3" s="131"/>
      <c r="GYX3" s="131"/>
      <c r="GYY3" s="131"/>
      <c r="GYZ3" s="131"/>
      <c r="GZA3" s="131"/>
      <c r="GZB3" s="131"/>
      <c r="GZC3" s="131"/>
      <c r="GZD3" s="131"/>
      <c r="GZE3" s="131"/>
      <c r="GZF3" s="131"/>
      <c r="GZG3" s="131"/>
      <c r="GZH3" s="131"/>
      <c r="GZI3" s="131"/>
      <c r="GZJ3" s="131"/>
      <c r="GZK3" s="131"/>
      <c r="GZL3" s="131"/>
      <c r="GZM3" s="131"/>
      <c r="GZN3" s="131"/>
      <c r="GZO3" s="131"/>
      <c r="GZP3" s="131"/>
      <c r="GZQ3" s="131"/>
      <c r="GZR3" s="131"/>
      <c r="GZS3" s="131"/>
      <c r="GZT3" s="131"/>
      <c r="GZU3" s="131"/>
      <c r="GZV3" s="131"/>
      <c r="GZW3" s="131"/>
      <c r="GZX3" s="131"/>
      <c r="GZY3" s="131"/>
      <c r="GZZ3" s="131"/>
      <c r="HAA3" s="131"/>
      <c r="HAB3" s="131"/>
      <c r="HAC3" s="131"/>
      <c r="HAD3" s="131"/>
      <c r="HAE3" s="131"/>
      <c r="HAF3" s="131"/>
      <c r="HAG3" s="131"/>
      <c r="HAH3" s="131"/>
      <c r="HAI3" s="131"/>
      <c r="HAJ3" s="131"/>
      <c r="HAK3" s="131"/>
      <c r="HAL3" s="131"/>
      <c r="HAM3" s="131"/>
      <c r="HAN3" s="131"/>
      <c r="HAO3" s="131"/>
      <c r="HAP3" s="131"/>
      <c r="HAQ3" s="131"/>
      <c r="HAR3" s="131"/>
      <c r="HAS3" s="131"/>
      <c r="HAT3" s="131"/>
      <c r="HAU3" s="131"/>
      <c r="HAV3" s="131"/>
      <c r="HAW3" s="131"/>
      <c r="HAX3" s="131"/>
      <c r="HAY3" s="131"/>
      <c r="HAZ3" s="131"/>
      <c r="HBA3" s="131"/>
      <c r="HBB3" s="131"/>
      <c r="HBC3" s="131"/>
      <c r="HBD3" s="131"/>
      <c r="HBE3" s="131"/>
      <c r="HBF3" s="131"/>
      <c r="HBG3" s="131"/>
      <c r="HBH3" s="131"/>
      <c r="HBI3" s="131"/>
      <c r="HBJ3" s="131"/>
      <c r="HBK3" s="131"/>
      <c r="HBL3" s="131"/>
      <c r="HBM3" s="131"/>
      <c r="HBN3" s="131"/>
      <c r="HBO3" s="131"/>
      <c r="HBP3" s="131"/>
      <c r="HBQ3" s="131"/>
      <c r="HBR3" s="131"/>
      <c r="HBS3" s="131"/>
      <c r="HBT3" s="131"/>
      <c r="HBU3" s="131"/>
      <c r="HBV3" s="131"/>
      <c r="HBW3" s="131"/>
      <c r="HBX3" s="131"/>
      <c r="HBY3" s="131"/>
      <c r="HBZ3" s="131"/>
      <c r="HCA3" s="131"/>
      <c r="HCB3" s="131"/>
      <c r="HCC3" s="131"/>
      <c r="HCD3" s="131"/>
      <c r="HCE3" s="131"/>
      <c r="HCF3" s="131"/>
      <c r="HCG3" s="131"/>
      <c r="HCH3" s="131"/>
      <c r="HCI3" s="131"/>
      <c r="HCJ3" s="131"/>
      <c r="HCK3" s="131"/>
      <c r="HCL3" s="131"/>
      <c r="HCM3" s="131"/>
      <c r="HCN3" s="131"/>
      <c r="HCO3" s="131"/>
      <c r="HCP3" s="131"/>
      <c r="HCQ3" s="131"/>
      <c r="HCR3" s="131"/>
      <c r="HCS3" s="131"/>
      <c r="HCT3" s="131"/>
      <c r="HCU3" s="131"/>
      <c r="HCV3" s="131"/>
      <c r="HCW3" s="131"/>
      <c r="HCX3" s="131"/>
      <c r="HCY3" s="131"/>
      <c r="HCZ3" s="131"/>
      <c r="HDA3" s="131"/>
      <c r="HDB3" s="131"/>
      <c r="HDC3" s="131"/>
      <c r="HDD3" s="131"/>
      <c r="HDE3" s="131"/>
      <c r="HDF3" s="131"/>
      <c r="HDG3" s="131"/>
      <c r="HDH3" s="131"/>
      <c r="HDI3" s="131"/>
      <c r="HDJ3" s="131"/>
      <c r="HDK3" s="131"/>
      <c r="HDL3" s="131"/>
      <c r="HDM3" s="131"/>
      <c r="HDN3" s="131"/>
      <c r="HDO3" s="131"/>
      <c r="HDP3" s="131"/>
      <c r="HDQ3" s="131"/>
      <c r="HDR3" s="131"/>
      <c r="HDS3" s="131"/>
      <c r="HDT3" s="131"/>
      <c r="HDU3" s="131"/>
      <c r="HDV3" s="131"/>
      <c r="HDW3" s="131"/>
      <c r="HDX3" s="131"/>
      <c r="HDY3" s="131"/>
      <c r="HDZ3" s="131"/>
      <c r="HEA3" s="131"/>
      <c r="HEB3" s="131"/>
      <c r="HEC3" s="131"/>
      <c r="HED3" s="131"/>
      <c r="HEE3" s="131"/>
      <c r="HEF3" s="131"/>
      <c r="HEG3" s="131"/>
      <c r="HEH3" s="131"/>
      <c r="HEI3" s="131"/>
      <c r="HEJ3" s="131"/>
      <c r="HEK3" s="131"/>
      <c r="HEL3" s="131"/>
      <c r="HEM3" s="131"/>
      <c r="HEN3" s="131"/>
      <c r="HEO3" s="131"/>
      <c r="HEP3" s="131"/>
      <c r="HEQ3" s="131"/>
      <c r="HER3" s="131"/>
      <c r="HES3" s="131"/>
      <c r="HET3" s="131"/>
      <c r="HEU3" s="131"/>
      <c r="HEV3" s="131"/>
      <c r="HEW3" s="131"/>
      <c r="HEX3" s="131"/>
      <c r="HEY3" s="131"/>
      <c r="HEZ3" s="131"/>
      <c r="HFA3" s="131"/>
      <c r="HFB3" s="131"/>
      <c r="HFC3" s="131"/>
      <c r="HFD3" s="131"/>
      <c r="HFE3" s="131"/>
      <c r="HFF3" s="131"/>
      <c r="HFG3" s="131"/>
      <c r="HFH3" s="131"/>
      <c r="HFI3" s="131"/>
      <c r="HFJ3" s="131"/>
      <c r="HFK3" s="131"/>
      <c r="HFL3" s="131"/>
      <c r="HFM3" s="131"/>
      <c r="HFN3" s="131"/>
      <c r="HFO3" s="131"/>
      <c r="HFP3" s="131"/>
      <c r="HFQ3" s="131"/>
      <c r="HFR3" s="131"/>
      <c r="HFS3" s="131"/>
      <c r="HFT3" s="131"/>
      <c r="HFU3" s="131"/>
      <c r="HFV3" s="131"/>
      <c r="HFW3" s="131"/>
      <c r="HFX3" s="131"/>
      <c r="HFY3" s="131"/>
      <c r="HFZ3" s="131"/>
      <c r="HGA3" s="131"/>
      <c r="HGB3" s="131"/>
      <c r="HGC3" s="131"/>
      <c r="HGD3" s="131"/>
      <c r="HGE3" s="131"/>
      <c r="HGF3" s="131"/>
      <c r="HGG3" s="131"/>
      <c r="HGH3" s="131"/>
      <c r="HGI3" s="131"/>
      <c r="HGJ3" s="131"/>
      <c r="HGK3" s="131"/>
      <c r="HGL3" s="131"/>
      <c r="HGM3" s="131"/>
      <c r="HGN3" s="131"/>
      <c r="HGO3" s="131"/>
      <c r="HGP3" s="131"/>
      <c r="HGQ3" s="131"/>
      <c r="HGR3" s="131"/>
      <c r="HGS3" s="131"/>
      <c r="HGT3" s="131"/>
      <c r="HGU3" s="131"/>
      <c r="HGV3" s="131"/>
      <c r="HGW3" s="131"/>
      <c r="HGX3" s="131"/>
      <c r="HGY3" s="131"/>
      <c r="HGZ3" s="131"/>
      <c r="HHA3" s="131"/>
      <c r="HHB3" s="131"/>
      <c r="HHC3" s="131"/>
      <c r="HHD3" s="131"/>
      <c r="HHE3" s="131"/>
      <c r="HHF3" s="131"/>
      <c r="HHG3" s="131"/>
      <c r="HHH3" s="131"/>
      <c r="HHI3" s="131"/>
      <c r="HHJ3" s="131"/>
      <c r="HHK3" s="131"/>
      <c r="HHL3" s="131"/>
      <c r="HHM3" s="131"/>
      <c r="HHN3" s="131"/>
      <c r="HHO3" s="131"/>
      <c r="HHP3" s="131"/>
      <c r="HHQ3" s="131"/>
      <c r="HHR3" s="131"/>
      <c r="HHS3" s="131"/>
      <c r="HHT3" s="131"/>
      <c r="HHU3" s="131"/>
      <c r="HHV3" s="131"/>
      <c r="HHW3" s="131"/>
      <c r="HHX3" s="131"/>
      <c r="HHY3" s="131"/>
      <c r="HHZ3" s="131"/>
      <c r="HIA3" s="131"/>
      <c r="HIB3" s="131"/>
      <c r="HIC3" s="131"/>
      <c r="HID3" s="131"/>
      <c r="HIE3" s="131"/>
      <c r="HIF3" s="131"/>
      <c r="HIG3" s="131"/>
      <c r="HIH3" s="131"/>
      <c r="HII3" s="131"/>
      <c r="HIJ3" s="131"/>
      <c r="HIK3" s="131"/>
      <c r="HIL3" s="131"/>
      <c r="HIM3" s="131"/>
      <c r="HIN3" s="131"/>
      <c r="HIO3" s="131"/>
      <c r="HIP3" s="131"/>
      <c r="HIQ3" s="131"/>
      <c r="HIR3" s="131"/>
      <c r="HIS3" s="131"/>
      <c r="HIT3" s="131"/>
      <c r="HIU3" s="131"/>
      <c r="HIV3" s="131"/>
      <c r="HIW3" s="131"/>
      <c r="HIX3" s="131"/>
      <c r="HIY3" s="131"/>
      <c r="HIZ3" s="131"/>
      <c r="HJA3" s="131"/>
      <c r="HJB3" s="131"/>
      <c r="HJC3" s="131"/>
      <c r="HJD3" s="131"/>
      <c r="HJE3" s="131"/>
      <c r="HJF3" s="131"/>
      <c r="HJG3" s="131"/>
      <c r="HJH3" s="131"/>
      <c r="HJI3" s="131"/>
      <c r="HJJ3" s="131"/>
      <c r="HJK3" s="131"/>
      <c r="HJL3" s="131"/>
      <c r="HJM3" s="131"/>
      <c r="HJN3" s="131"/>
      <c r="HJO3" s="131"/>
      <c r="HJP3" s="131"/>
      <c r="HJQ3" s="131"/>
      <c r="HJR3" s="131"/>
      <c r="HJS3" s="131"/>
      <c r="HJT3" s="131"/>
      <c r="HJU3" s="131"/>
      <c r="HJV3" s="131"/>
      <c r="HJW3" s="131"/>
      <c r="HJX3" s="131"/>
      <c r="HJY3" s="131"/>
      <c r="HJZ3" s="131"/>
      <c r="HKA3" s="131"/>
      <c r="HKB3" s="131"/>
      <c r="HKC3" s="131"/>
      <c r="HKD3" s="131"/>
      <c r="HKE3" s="131"/>
      <c r="HKF3" s="131"/>
      <c r="HKG3" s="131"/>
      <c r="HKH3" s="131"/>
      <c r="HKI3" s="131"/>
      <c r="HKJ3" s="131"/>
      <c r="HKK3" s="131"/>
      <c r="HKL3" s="131"/>
      <c r="HKM3" s="131"/>
      <c r="HKN3" s="131"/>
      <c r="HKO3" s="131"/>
      <c r="HKP3" s="131"/>
      <c r="HKQ3" s="131"/>
      <c r="HKR3" s="131"/>
      <c r="HKS3" s="131"/>
      <c r="HKT3" s="131"/>
      <c r="HKU3" s="131"/>
      <c r="HKV3" s="131"/>
      <c r="HKW3" s="131"/>
      <c r="HKX3" s="131"/>
      <c r="HKY3" s="131"/>
      <c r="HKZ3" s="131"/>
      <c r="HLA3" s="131"/>
      <c r="HLB3" s="131"/>
      <c r="HLC3" s="131"/>
      <c r="HLD3" s="131"/>
      <c r="HLE3" s="131"/>
      <c r="HLF3" s="131"/>
      <c r="HLG3" s="131"/>
      <c r="HLH3" s="131"/>
      <c r="HLI3" s="131"/>
      <c r="HLJ3" s="131"/>
      <c r="HLK3" s="131"/>
      <c r="HLL3" s="131"/>
      <c r="HLM3" s="131"/>
      <c r="HLN3" s="131"/>
      <c r="HLO3" s="131"/>
      <c r="HLP3" s="131"/>
      <c r="HLQ3" s="131"/>
      <c r="HLR3" s="131"/>
      <c r="HLS3" s="131"/>
      <c r="HLT3" s="131"/>
      <c r="HLU3" s="131"/>
      <c r="HLV3" s="131"/>
      <c r="HLW3" s="131"/>
      <c r="HLX3" s="131"/>
      <c r="HLY3" s="131"/>
      <c r="HLZ3" s="131"/>
      <c r="HMA3" s="131"/>
      <c r="HMB3" s="131"/>
      <c r="HMC3" s="131"/>
      <c r="HMD3" s="131"/>
      <c r="HME3" s="131"/>
      <c r="HMF3" s="131"/>
      <c r="HMG3" s="131"/>
      <c r="HMH3" s="131"/>
      <c r="HMI3" s="131"/>
      <c r="HMJ3" s="131"/>
      <c r="HMK3" s="131"/>
      <c r="HML3" s="131"/>
      <c r="HMM3" s="131"/>
      <c r="HMN3" s="131"/>
      <c r="HMO3" s="131"/>
      <c r="HMP3" s="131"/>
      <c r="HMQ3" s="131"/>
      <c r="HMR3" s="131"/>
      <c r="HMS3" s="131"/>
      <c r="HMT3" s="131"/>
      <c r="HMU3" s="131"/>
      <c r="HMV3" s="131"/>
      <c r="HMW3" s="131"/>
      <c r="HMX3" s="131"/>
      <c r="HMY3" s="131"/>
      <c r="HMZ3" s="131"/>
      <c r="HNA3" s="131"/>
      <c r="HNB3" s="131"/>
      <c r="HNC3" s="131"/>
      <c r="HND3" s="131"/>
      <c r="HNE3" s="131"/>
      <c r="HNF3" s="131"/>
      <c r="HNG3" s="131"/>
      <c r="HNH3" s="131"/>
      <c r="HNI3" s="131"/>
      <c r="HNJ3" s="131"/>
      <c r="HNK3" s="131"/>
      <c r="HNL3" s="131"/>
      <c r="HNM3" s="131"/>
      <c r="HNN3" s="131"/>
      <c r="HNO3" s="131"/>
      <c r="HNP3" s="131"/>
      <c r="HNQ3" s="131"/>
      <c r="HNR3" s="131"/>
      <c r="HNS3" s="131"/>
      <c r="HNT3" s="131"/>
      <c r="HNU3" s="131"/>
      <c r="HNV3" s="131"/>
      <c r="HNW3" s="131"/>
      <c r="HNX3" s="131"/>
      <c r="HNY3" s="131"/>
      <c r="HNZ3" s="131"/>
      <c r="HOA3" s="131"/>
      <c r="HOB3" s="131"/>
      <c r="HOC3" s="131"/>
      <c r="HOD3" s="131"/>
      <c r="HOE3" s="131"/>
      <c r="HOF3" s="131"/>
      <c r="HOG3" s="131"/>
      <c r="HOH3" s="131"/>
      <c r="HOI3" s="131"/>
      <c r="HOJ3" s="131"/>
      <c r="HOK3" s="131"/>
      <c r="HOL3" s="131"/>
      <c r="HOM3" s="131"/>
      <c r="HON3" s="131"/>
      <c r="HOO3" s="131"/>
      <c r="HOP3" s="131"/>
      <c r="HOQ3" s="131"/>
      <c r="HOR3" s="131"/>
      <c r="HOS3" s="131"/>
      <c r="HOT3" s="131"/>
      <c r="HOU3" s="131"/>
      <c r="HOV3" s="131"/>
      <c r="HOW3" s="131"/>
      <c r="HOX3" s="131"/>
      <c r="HOY3" s="131"/>
      <c r="HOZ3" s="131"/>
      <c r="HPA3" s="131"/>
      <c r="HPB3" s="131"/>
      <c r="HPC3" s="131"/>
      <c r="HPD3" s="131"/>
      <c r="HPE3" s="131"/>
      <c r="HPF3" s="131"/>
      <c r="HPG3" s="131"/>
      <c r="HPH3" s="131"/>
      <c r="HPI3" s="131"/>
      <c r="HPJ3" s="131"/>
      <c r="HPK3" s="131"/>
      <c r="HPL3" s="131"/>
      <c r="HPM3" s="131"/>
      <c r="HPN3" s="131"/>
      <c r="HPO3" s="131"/>
      <c r="HPP3" s="131"/>
      <c r="HPQ3" s="131"/>
      <c r="HPR3" s="131"/>
      <c r="HPS3" s="131"/>
      <c r="HPT3" s="131"/>
      <c r="HPU3" s="131"/>
      <c r="HPV3" s="131"/>
      <c r="HPW3" s="131"/>
      <c r="HPX3" s="131"/>
      <c r="HPY3" s="131"/>
      <c r="HPZ3" s="131"/>
      <c r="HQA3" s="131"/>
      <c r="HQB3" s="131"/>
      <c r="HQC3" s="131"/>
      <c r="HQD3" s="131"/>
      <c r="HQE3" s="131"/>
      <c r="HQF3" s="131"/>
      <c r="HQG3" s="131"/>
      <c r="HQH3" s="131"/>
      <c r="HQI3" s="131"/>
      <c r="HQJ3" s="131"/>
      <c r="HQK3" s="131"/>
      <c r="HQL3" s="131"/>
      <c r="HQM3" s="131"/>
      <c r="HQN3" s="131"/>
      <c r="HQO3" s="131"/>
      <c r="HQP3" s="131"/>
      <c r="HQQ3" s="131"/>
      <c r="HQR3" s="131"/>
      <c r="HQS3" s="131"/>
      <c r="HQT3" s="131"/>
      <c r="HQU3" s="131"/>
      <c r="HQV3" s="131"/>
      <c r="HQW3" s="131"/>
      <c r="HQX3" s="131"/>
      <c r="HQY3" s="131"/>
      <c r="HQZ3" s="131"/>
      <c r="HRA3" s="131"/>
      <c r="HRB3" s="131"/>
      <c r="HRC3" s="131"/>
      <c r="HRD3" s="131"/>
      <c r="HRE3" s="131"/>
      <c r="HRF3" s="131"/>
      <c r="HRG3" s="131"/>
      <c r="HRH3" s="131"/>
      <c r="HRI3" s="131"/>
      <c r="HRJ3" s="131"/>
      <c r="HRK3" s="131"/>
      <c r="HRL3" s="131"/>
      <c r="HRM3" s="131"/>
      <c r="HRN3" s="131"/>
      <c r="HRO3" s="131"/>
      <c r="HRP3" s="131"/>
      <c r="HRQ3" s="131"/>
      <c r="HRR3" s="131"/>
      <c r="HRS3" s="131"/>
      <c r="HRT3" s="131"/>
      <c r="HRU3" s="131"/>
      <c r="HRV3" s="131"/>
      <c r="HRW3" s="131"/>
      <c r="HRX3" s="131"/>
      <c r="HRY3" s="131"/>
      <c r="HRZ3" s="131"/>
      <c r="HSA3" s="131"/>
      <c r="HSB3" s="131"/>
      <c r="HSC3" s="131"/>
      <c r="HSD3" s="131"/>
      <c r="HSE3" s="131"/>
      <c r="HSF3" s="131"/>
      <c r="HSG3" s="131"/>
      <c r="HSH3" s="131"/>
      <c r="HSI3" s="131"/>
      <c r="HSJ3" s="131"/>
      <c r="HSK3" s="131"/>
      <c r="HSL3" s="131"/>
      <c r="HSM3" s="131"/>
      <c r="HSN3" s="131"/>
      <c r="HSO3" s="131"/>
      <c r="HSP3" s="131"/>
      <c r="HSQ3" s="131"/>
      <c r="HSR3" s="131"/>
      <c r="HSS3" s="131"/>
      <c r="HST3" s="131"/>
      <c r="HSU3" s="131"/>
      <c r="HSV3" s="131"/>
      <c r="HSW3" s="131"/>
      <c r="HSX3" s="131"/>
      <c r="HSY3" s="131"/>
      <c r="HSZ3" s="131"/>
      <c r="HTA3" s="131"/>
      <c r="HTB3" s="131"/>
      <c r="HTC3" s="131"/>
      <c r="HTD3" s="131"/>
      <c r="HTE3" s="131"/>
      <c r="HTF3" s="131"/>
      <c r="HTG3" s="131"/>
      <c r="HTH3" s="131"/>
      <c r="HTI3" s="131"/>
      <c r="HTJ3" s="131"/>
      <c r="HTK3" s="131"/>
      <c r="HTL3" s="131"/>
      <c r="HTM3" s="131"/>
      <c r="HTN3" s="131"/>
      <c r="HTO3" s="131"/>
      <c r="HTP3" s="131"/>
      <c r="HTQ3" s="131"/>
      <c r="HTR3" s="131"/>
      <c r="HTS3" s="131"/>
      <c r="HTT3" s="131"/>
      <c r="HTU3" s="131"/>
      <c r="HTV3" s="131"/>
      <c r="HTW3" s="131"/>
      <c r="HTX3" s="131"/>
      <c r="HTY3" s="131"/>
      <c r="HTZ3" s="131"/>
      <c r="HUA3" s="131"/>
      <c r="HUB3" s="131"/>
      <c r="HUC3" s="131"/>
      <c r="HUD3" s="131"/>
      <c r="HUE3" s="131"/>
      <c r="HUF3" s="131"/>
      <c r="HUG3" s="131"/>
      <c r="HUH3" s="131"/>
      <c r="HUI3" s="131"/>
      <c r="HUJ3" s="131"/>
      <c r="HUK3" s="131"/>
      <c r="HUL3" s="131"/>
      <c r="HUM3" s="131"/>
      <c r="HUN3" s="131"/>
      <c r="HUO3" s="131"/>
      <c r="HUP3" s="131"/>
      <c r="HUQ3" s="131"/>
      <c r="HUR3" s="131"/>
      <c r="HUS3" s="131"/>
      <c r="HUT3" s="131"/>
      <c r="HUU3" s="131"/>
      <c r="HUV3" s="131"/>
      <c r="HUW3" s="131"/>
      <c r="HUX3" s="131"/>
      <c r="HUY3" s="131"/>
      <c r="HUZ3" s="131"/>
      <c r="HVA3" s="131"/>
      <c r="HVB3" s="131"/>
      <c r="HVC3" s="131"/>
      <c r="HVD3" s="131"/>
      <c r="HVE3" s="131"/>
      <c r="HVF3" s="131"/>
      <c r="HVG3" s="131"/>
      <c r="HVH3" s="131"/>
      <c r="HVI3" s="131"/>
      <c r="HVJ3" s="131"/>
      <c r="HVK3" s="131"/>
      <c r="HVL3" s="131"/>
      <c r="HVM3" s="131"/>
      <c r="HVN3" s="131"/>
      <c r="HVO3" s="131"/>
      <c r="HVP3" s="131"/>
      <c r="HVQ3" s="131"/>
      <c r="HVR3" s="131"/>
      <c r="HVS3" s="131"/>
      <c r="HVT3" s="131"/>
      <c r="HVU3" s="131"/>
      <c r="HVV3" s="131"/>
      <c r="HVW3" s="131"/>
      <c r="HVX3" s="131"/>
      <c r="HVY3" s="131"/>
      <c r="HVZ3" s="131"/>
      <c r="HWA3" s="131"/>
      <c r="HWB3" s="131"/>
      <c r="HWC3" s="131"/>
      <c r="HWD3" s="131"/>
      <c r="HWE3" s="131"/>
      <c r="HWF3" s="131"/>
      <c r="HWG3" s="131"/>
      <c r="HWH3" s="131"/>
      <c r="HWI3" s="131"/>
      <c r="HWJ3" s="131"/>
      <c r="HWK3" s="131"/>
      <c r="HWL3" s="131"/>
      <c r="HWM3" s="131"/>
      <c r="HWN3" s="131"/>
      <c r="HWO3" s="131"/>
      <c r="HWP3" s="131"/>
      <c r="HWQ3" s="131"/>
      <c r="HWR3" s="131"/>
      <c r="HWS3" s="131"/>
      <c r="HWT3" s="131"/>
      <c r="HWU3" s="131"/>
      <c r="HWV3" s="131"/>
      <c r="HWW3" s="131"/>
      <c r="HWX3" s="131"/>
      <c r="HWY3" s="131"/>
      <c r="HWZ3" s="131"/>
      <c r="HXA3" s="131"/>
      <c r="HXB3" s="131"/>
      <c r="HXC3" s="131"/>
      <c r="HXD3" s="131"/>
      <c r="HXE3" s="131"/>
      <c r="HXF3" s="131"/>
      <c r="HXG3" s="131"/>
      <c r="HXH3" s="131"/>
      <c r="HXI3" s="131"/>
      <c r="HXJ3" s="131"/>
      <c r="HXK3" s="131"/>
      <c r="HXL3" s="131"/>
      <c r="HXM3" s="131"/>
      <c r="HXN3" s="131"/>
      <c r="HXO3" s="131"/>
      <c r="HXP3" s="131"/>
      <c r="HXQ3" s="131"/>
      <c r="HXR3" s="131"/>
      <c r="HXS3" s="131"/>
      <c r="HXT3" s="131"/>
      <c r="HXU3" s="131"/>
      <c r="HXV3" s="131"/>
      <c r="HXW3" s="131"/>
      <c r="HXX3" s="131"/>
      <c r="HXY3" s="131"/>
      <c r="HXZ3" s="131"/>
      <c r="HYA3" s="131"/>
      <c r="HYB3" s="131"/>
      <c r="HYC3" s="131"/>
      <c r="HYD3" s="131"/>
      <c r="HYE3" s="131"/>
      <c r="HYF3" s="131"/>
      <c r="HYG3" s="131"/>
      <c r="HYH3" s="131"/>
      <c r="HYI3" s="131"/>
      <c r="HYJ3" s="131"/>
      <c r="HYK3" s="131"/>
      <c r="HYL3" s="131"/>
      <c r="HYM3" s="131"/>
      <c r="HYN3" s="131"/>
      <c r="HYO3" s="131"/>
      <c r="HYP3" s="131"/>
      <c r="HYQ3" s="131"/>
      <c r="HYR3" s="131"/>
      <c r="HYS3" s="131"/>
      <c r="HYT3" s="131"/>
      <c r="HYU3" s="131"/>
      <c r="HYV3" s="131"/>
      <c r="HYW3" s="131"/>
      <c r="HYX3" s="131"/>
      <c r="HYY3" s="131"/>
      <c r="HYZ3" s="131"/>
      <c r="HZA3" s="131"/>
      <c r="HZB3" s="131"/>
      <c r="HZC3" s="131"/>
      <c r="HZD3" s="131"/>
      <c r="HZE3" s="131"/>
      <c r="HZF3" s="131"/>
      <c r="HZG3" s="131"/>
      <c r="HZH3" s="131"/>
      <c r="HZI3" s="131"/>
      <c r="HZJ3" s="131"/>
      <c r="HZK3" s="131"/>
      <c r="HZL3" s="131"/>
      <c r="HZM3" s="131"/>
      <c r="HZN3" s="131"/>
      <c r="HZO3" s="131"/>
      <c r="HZP3" s="131"/>
      <c r="HZQ3" s="131"/>
      <c r="HZR3" s="131"/>
      <c r="HZS3" s="131"/>
      <c r="HZT3" s="131"/>
      <c r="HZU3" s="131"/>
      <c r="HZV3" s="131"/>
      <c r="HZW3" s="131"/>
      <c r="HZX3" s="131"/>
      <c r="HZY3" s="131"/>
      <c r="HZZ3" s="131"/>
      <c r="IAA3" s="131"/>
      <c r="IAB3" s="131"/>
      <c r="IAC3" s="131"/>
      <c r="IAD3" s="131"/>
      <c r="IAE3" s="131"/>
      <c r="IAF3" s="131"/>
      <c r="IAG3" s="131"/>
      <c r="IAH3" s="131"/>
      <c r="IAI3" s="131"/>
      <c r="IAJ3" s="131"/>
      <c r="IAK3" s="131"/>
      <c r="IAL3" s="131"/>
      <c r="IAM3" s="131"/>
      <c r="IAN3" s="131"/>
      <c r="IAO3" s="131"/>
      <c r="IAP3" s="131"/>
      <c r="IAQ3" s="131"/>
      <c r="IAR3" s="131"/>
      <c r="IAS3" s="131"/>
      <c r="IAT3" s="131"/>
      <c r="IAU3" s="131"/>
      <c r="IAV3" s="131"/>
      <c r="IAW3" s="131"/>
      <c r="IAX3" s="131"/>
      <c r="IAY3" s="131"/>
      <c r="IAZ3" s="131"/>
      <c r="IBA3" s="131"/>
      <c r="IBB3" s="131"/>
      <c r="IBC3" s="131"/>
      <c r="IBD3" s="131"/>
      <c r="IBE3" s="131"/>
      <c r="IBF3" s="131"/>
      <c r="IBG3" s="131"/>
      <c r="IBH3" s="131"/>
      <c r="IBI3" s="131"/>
      <c r="IBJ3" s="131"/>
      <c r="IBK3" s="131"/>
      <c r="IBL3" s="131"/>
      <c r="IBM3" s="131"/>
      <c r="IBN3" s="131"/>
      <c r="IBO3" s="131"/>
      <c r="IBP3" s="131"/>
      <c r="IBQ3" s="131"/>
      <c r="IBR3" s="131"/>
      <c r="IBS3" s="131"/>
      <c r="IBT3" s="131"/>
      <c r="IBU3" s="131"/>
      <c r="IBV3" s="131"/>
      <c r="IBW3" s="131"/>
      <c r="IBX3" s="131"/>
      <c r="IBY3" s="131"/>
      <c r="IBZ3" s="131"/>
      <c r="ICA3" s="131"/>
      <c r="ICB3" s="131"/>
      <c r="ICC3" s="131"/>
      <c r="ICD3" s="131"/>
      <c r="ICE3" s="131"/>
      <c r="ICF3" s="131"/>
      <c r="ICG3" s="131"/>
      <c r="ICH3" s="131"/>
      <c r="ICI3" s="131"/>
      <c r="ICJ3" s="131"/>
      <c r="ICK3" s="131"/>
      <c r="ICL3" s="131"/>
      <c r="ICM3" s="131"/>
      <c r="ICN3" s="131"/>
      <c r="ICO3" s="131"/>
      <c r="ICP3" s="131"/>
      <c r="ICQ3" s="131"/>
      <c r="ICR3" s="131"/>
      <c r="ICS3" s="131"/>
      <c r="ICT3" s="131"/>
      <c r="ICU3" s="131"/>
      <c r="ICV3" s="131"/>
      <c r="ICW3" s="131"/>
      <c r="ICX3" s="131"/>
      <c r="ICY3" s="131"/>
      <c r="ICZ3" s="131"/>
      <c r="IDA3" s="131"/>
      <c r="IDB3" s="131"/>
      <c r="IDC3" s="131"/>
      <c r="IDD3" s="131"/>
      <c r="IDE3" s="131"/>
      <c r="IDF3" s="131"/>
      <c r="IDG3" s="131"/>
      <c r="IDH3" s="131"/>
      <c r="IDI3" s="131"/>
      <c r="IDJ3" s="131"/>
      <c r="IDK3" s="131"/>
      <c r="IDL3" s="131"/>
      <c r="IDM3" s="131"/>
      <c r="IDN3" s="131"/>
      <c r="IDO3" s="131"/>
      <c r="IDP3" s="131"/>
      <c r="IDQ3" s="131"/>
      <c r="IDR3" s="131"/>
      <c r="IDS3" s="131"/>
      <c r="IDT3" s="131"/>
      <c r="IDU3" s="131"/>
      <c r="IDV3" s="131"/>
      <c r="IDW3" s="131"/>
      <c r="IDX3" s="131"/>
      <c r="IDY3" s="131"/>
      <c r="IDZ3" s="131"/>
      <c r="IEA3" s="131"/>
      <c r="IEB3" s="131"/>
      <c r="IEC3" s="131"/>
      <c r="IED3" s="131"/>
      <c r="IEE3" s="131"/>
      <c r="IEF3" s="131"/>
      <c r="IEG3" s="131"/>
      <c r="IEH3" s="131"/>
      <c r="IEI3" s="131"/>
      <c r="IEJ3" s="131"/>
      <c r="IEK3" s="131"/>
      <c r="IEL3" s="131"/>
      <c r="IEM3" s="131"/>
      <c r="IEN3" s="131"/>
      <c r="IEO3" s="131"/>
      <c r="IEP3" s="131"/>
      <c r="IEQ3" s="131"/>
      <c r="IER3" s="131"/>
      <c r="IES3" s="131"/>
      <c r="IET3" s="131"/>
      <c r="IEU3" s="131"/>
      <c r="IEV3" s="131"/>
      <c r="IEW3" s="131"/>
      <c r="IEX3" s="131"/>
      <c r="IEY3" s="131"/>
      <c r="IEZ3" s="131"/>
      <c r="IFA3" s="131"/>
      <c r="IFB3" s="131"/>
      <c r="IFC3" s="131"/>
      <c r="IFD3" s="131"/>
      <c r="IFE3" s="131"/>
      <c r="IFF3" s="131"/>
      <c r="IFG3" s="131"/>
      <c r="IFH3" s="131"/>
      <c r="IFI3" s="131"/>
      <c r="IFJ3" s="131"/>
      <c r="IFK3" s="131"/>
      <c r="IFL3" s="131"/>
      <c r="IFM3" s="131"/>
      <c r="IFN3" s="131"/>
      <c r="IFO3" s="131"/>
      <c r="IFP3" s="131"/>
      <c r="IFQ3" s="131"/>
      <c r="IFR3" s="131"/>
      <c r="IFS3" s="131"/>
      <c r="IFT3" s="131"/>
      <c r="IFU3" s="131"/>
      <c r="IFV3" s="131"/>
      <c r="IFW3" s="131"/>
      <c r="IFX3" s="131"/>
      <c r="IFY3" s="131"/>
      <c r="IFZ3" s="131"/>
      <c r="IGA3" s="131"/>
      <c r="IGB3" s="131"/>
      <c r="IGC3" s="131"/>
      <c r="IGD3" s="131"/>
      <c r="IGE3" s="131"/>
      <c r="IGF3" s="131"/>
      <c r="IGG3" s="131"/>
      <c r="IGH3" s="131"/>
      <c r="IGI3" s="131"/>
      <c r="IGJ3" s="131"/>
      <c r="IGK3" s="131"/>
      <c r="IGL3" s="131"/>
      <c r="IGM3" s="131"/>
      <c r="IGN3" s="131"/>
      <c r="IGO3" s="131"/>
      <c r="IGP3" s="131"/>
      <c r="IGQ3" s="131"/>
      <c r="IGR3" s="131"/>
      <c r="IGS3" s="131"/>
      <c r="IGT3" s="131"/>
      <c r="IGU3" s="131"/>
      <c r="IGV3" s="131"/>
      <c r="IGW3" s="131"/>
      <c r="IGX3" s="131"/>
      <c r="IGY3" s="131"/>
      <c r="IGZ3" s="131"/>
      <c r="IHA3" s="131"/>
      <c r="IHB3" s="131"/>
      <c r="IHC3" s="131"/>
      <c r="IHD3" s="131"/>
      <c r="IHE3" s="131"/>
      <c r="IHF3" s="131"/>
      <c r="IHG3" s="131"/>
      <c r="IHH3" s="131"/>
      <c r="IHI3" s="131"/>
      <c r="IHJ3" s="131"/>
      <c r="IHK3" s="131"/>
      <c r="IHL3" s="131"/>
      <c r="IHM3" s="131"/>
      <c r="IHN3" s="131"/>
      <c r="IHO3" s="131"/>
      <c r="IHP3" s="131"/>
      <c r="IHQ3" s="131"/>
      <c r="IHR3" s="131"/>
      <c r="IHS3" s="131"/>
      <c r="IHT3" s="131"/>
      <c r="IHU3" s="131"/>
      <c r="IHV3" s="131"/>
      <c r="IHW3" s="131"/>
      <c r="IHX3" s="131"/>
      <c r="IHY3" s="131"/>
      <c r="IHZ3" s="131"/>
      <c r="IIA3" s="131"/>
      <c r="IIB3" s="131"/>
      <c r="IIC3" s="131"/>
      <c r="IID3" s="131"/>
      <c r="IIE3" s="131"/>
      <c r="IIF3" s="131"/>
      <c r="IIG3" s="131"/>
      <c r="IIH3" s="131"/>
      <c r="III3" s="131"/>
      <c r="IIJ3" s="131"/>
      <c r="IIK3" s="131"/>
      <c r="IIL3" s="131"/>
      <c r="IIM3" s="131"/>
      <c r="IIN3" s="131"/>
      <c r="IIO3" s="131"/>
      <c r="IIP3" s="131"/>
      <c r="IIQ3" s="131"/>
      <c r="IIR3" s="131"/>
      <c r="IIS3" s="131"/>
      <c r="IIT3" s="131"/>
      <c r="IIU3" s="131"/>
      <c r="IIV3" s="131"/>
      <c r="IIW3" s="131"/>
      <c r="IIX3" s="131"/>
      <c r="IIY3" s="131"/>
      <c r="IIZ3" s="131"/>
      <c r="IJA3" s="131"/>
      <c r="IJB3" s="131"/>
      <c r="IJC3" s="131"/>
      <c r="IJD3" s="131"/>
      <c r="IJE3" s="131"/>
      <c r="IJF3" s="131"/>
      <c r="IJG3" s="131"/>
      <c r="IJH3" s="131"/>
      <c r="IJI3" s="131"/>
      <c r="IJJ3" s="131"/>
      <c r="IJK3" s="131"/>
      <c r="IJL3" s="131"/>
      <c r="IJM3" s="131"/>
      <c r="IJN3" s="131"/>
      <c r="IJO3" s="131"/>
      <c r="IJP3" s="131"/>
      <c r="IJQ3" s="131"/>
      <c r="IJR3" s="131"/>
      <c r="IJS3" s="131"/>
      <c r="IJT3" s="131"/>
      <c r="IJU3" s="131"/>
      <c r="IJV3" s="131"/>
      <c r="IJW3" s="131"/>
      <c r="IJX3" s="131"/>
      <c r="IJY3" s="131"/>
      <c r="IJZ3" s="131"/>
      <c r="IKA3" s="131"/>
      <c r="IKB3" s="131"/>
      <c r="IKC3" s="131"/>
      <c r="IKD3" s="131"/>
      <c r="IKE3" s="131"/>
      <c r="IKF3" s="131"/>
      <c r="IKG3" s="131"/>
      <c r="IKH3" s="131"/>
      <c r="IKI3" s="131"/>
      <c r="IKJ3" s="131"/>
      <c r="IKK3" s="131"/>
      <c r="IKL3" s="131"/>
      <c r="IKM3" s="131"/>
      <c r="IKN3" s="131"/>
      <c r="IKO3" s="131"/>
      <c r="IKP3" s="131"/>
      <c r="IKQ3" s="131"/>
      <c r="IKR3" s="131"/>
      <c r="IKS3" s="131"/>
      <c r="IKT3" s="131"/>
      <c r="IKU3" s="131"/>
      <c r="IKV3" s="131"/>
      <c r="IKW3" s="131"/>
      <c r="IKX3" s="131"/>
      <c r="IKY3" s="131"/>
      <c r="IKZ3" s="131"/>
      <c r="ILA3" s="131"/>
      <c r="ILB3" s="131"/>
      <c r="ILC3" s="131"/>
      <c r="ILD3" s="131"/>
      <c r="ILE3" s="131"/>
      <c r="ILF3" s="131"/>
      <c r="ILG3" s="131"/>
      <c r="ILH3" s="131"/>
      <c r="ILI3" s="131"/>
      <c r="ILJ3" s="131"/>
      <c r="ILK3" s="131"/>
      <c r="ILL3" s="131"/>
      <c r="ILM3" s="131"/>
      <c r="ILN3" s="131"/>
      <c r="ILO3" s="131"/>
      <c r="ILP3" s="131"/>
      <c r="ILQ3" s="131"/>
      <c r="ILR3" s="131"/>
      <c r="ILS3" s="131"/>
      <c r="ILT3" s="131"/>
      <c r="ILU3" s="131"/>
      <c r="ILV3" s="131"/>
      <c r="ILW3" s="131"/>
      <c r="ILX3" s="131"/>
      <c r="ILY3" s="131"/>
      <c r="ILZ3" s="131"/>
      <c r="IMA3" s="131"/>
      <c r="IMB3" s="131"/>
      <c r="IMC3" s="131"/>
      <c r="IMD3" s="131"/>
      <c r="IME3" s="131"/>
      <c r="IMF3" s="131"/>
      <c r="IMG3" s="131"/>
      <c r="IMH3" s="131"/>
      <c r="IMI3" s="131"/>
      <c r="IMJ3" s="131"/>
      <c r="IMK3" s="131"/>
      <c r="IML3" s="131"/>
      <c r="IMM3" s="131"/>
      <c r="IMN3" s="131"/>
      <c r="IMO3" s="131"/>
      <c r="IMP3" s="131"/>
      <c r="IMQ3" s="131"/>
      <c r="IMR3" s="131"/>
      <c r="IMS3" s="131"/>
      <c r="IMT3" s="131"/>
      <c r="IMU3" s="131"/>
      <c r="IMV3" s="131"/>
      <c r="IMW3" s="131"/>
      <c r="IMX3" s="131"/>
      <c r="IMY3" s="131"/>
      <c r="IMZ3" s="131"/>
      <c r="INA3" s="131"/>
      <c r="INB3" s="131"/>
      <c r="INC3" s="131"/>
      <c r="IND3" s="131"/>
      <c r="INE3" s="131"/>
      <c r="INF3" s="131"/>
      <c r="ING3" s="131"/>
      <c r="INH3" s="131"/>
      <c r="INI3" s="131"/>
      <c r="INJ3" s="131"/>
      <c r="INK3" s="131"/>
      <c r="INL3" s="131"/>
      <c r="INM3" s="131"/>
      <c r="INN3" s="131"/>
      <c r="INO3" s="131"/>
      <c r="INP3" s="131"/>
      <c r="INQ3" s="131"/>
      <c r="INR3" s="131"/>
      <c r="INS3" s="131"/>
      <c r="INT3" s="131"/>
      <c r="INU3" s="131"/>
      <c r="INV3" s="131"/>
      <c r="INW3" s="131"/>
      <c r="INX3" s="131"/>
      <c r="INY3" s="131"/>
      <c r="INZ3" s="131"/>
      <c r="IOA3" s="131"/>
      <c r="IOB3" s="131"/>
      <c r="IOC3" s="131"/>
      <c r="IOD3" s="131"/>
      <c r="IOE3" s="131"/>
      <c r="IOF3" s="131"/>
      <c r="IOG3" s="131"/>
      <c r="IOH3" s="131"/>
      <c r="IOI3" s="131"/>
      <c r="IOJ3" s="131"/>
      <c r="IOK3" s="131"/>
      <c r="IOL3" s="131"/>
      <c r="IOM3" s="131"/>
      <c r="ION3" s="131"/>
      <c r="IOO3" s="131"/>
      <c r="IOP3" s="131"/>
      <c r="IOQ3" s="131"/>
      <c r="IOR3" s="131"/>
      <c r="IOS3" s="131"/>
      <c r="IOT3" s="131"/>
      <c r="IOU3" s="131"/>
      <c r="IOV3" s="131"/>
      <c r="IOW3" s="131"/>
      <c r="IOX3" s="131"/>
      <c r="IOY3" s="131"/>
      <c r="IOZ3" s="131"/>
      <c r="IPA3" s="131"/>
      <c r="IPB3" s="131"/>
      <c r="IPC3" s="131"/>
      <c r="IPD3" s="131"/>
      <c r="IPE3" s="131"/>
      <c r="IPF3" s="131"/>
      <c r="IPG3" s="131"/>
      <c r="IPH3" s="131"/>
      <c r="IPI3" s="131"/>
      <c r="IPJ3" s="131"/>
      <c r="IPK3" s="131"/>
      <c r="IPL3" s="131"/>
      <c r="IPM3" s="131"/>
      <c r="IPN3" s="131"/>
      <c r="IPO3" s="131"/>
      <c r="IPP3" s="131"/>
      <c r="IPQ3" s="131"/>
      <c r="IPR3" s="131"/>
      <c r="IPS3" s="131"/>
      <c r="IPT3" s="131"/>
      <c r="IPU3" s="131"/>
      <c r="IPV3" s="131"/>
      <c r="IPW3" s="131"/>
      <c r="IPX3" s="131"/>
      <c r="IPY3" s="131"/>
      <c r="IPZ3" s="131"/>
      <c r="IQA3" s="131"/>
      <c r="IQB3" s="131"/>
      <c r="IQC3" s="131"/>
      <c r="IQD3" s="131"/>
      <c r="IQE3" s="131"/>
      <c r="IQF3" s="131"/>
      <c r="IQG3" s="131"/>
      <c r="IQH3" s="131"/>
      <c r="IQI3" s="131"/>
      <c r="IQJ3" s="131"/>
      <c r="IQK3" s="131"/>
      <c r="IQL3" s="131"/>
      <c r="IQM3" s="131"/>
      <c r="IQN3" s="131"/>
      <c r="IQO3" s="131"/>
      <c r="IQP3" s="131"/>
      <c r="IQQ3" s="131"/>
      <c r="IQR3" s="131"/>
      <c r="IQS3" s="131"/>
      <c r="IQT3" s="131"/>
      <c r="IQU3" s="131"/>
      <c r="IQV3" s="131"/>
      <c r="IQW3" s="131"/>
      <c r="IQX3" s="131"/>
      <c r="IQY3" s="131"/>
      <c r="IQZ3" s="131"/>
      <c r="IRA3" s="131"/>
      <c r="IRB3" s="131"/>
      <c r="IRC3" s="131"/>
      <c r="IRD3" s="131"/>
      <c r="IRE3" s="131"/>
      <c r="IRF3" s="131"/>
      <c r="IRG3" s="131"/>
      <c r="IRH3" s="131"/>
      <c r="IRI3" s="131"/>
      <c r="IRJ3" s="131"/>
      <c r="IRK3" s="131"/>
      <c r="IRL3" s="131"/>
      <c r="IRM3" s="131"/>
      <c r="IRN3" s="131"/>
      <c r="IRO3" s="131"/>
      <c r="IRP3" s="131"/>
      <c r="IRQ3" s="131"/>
      <c r="IRR3" s="131"/>
      <c r="IRS3" s="131"/>
      <c r="IRT3" s="131"/>
      <c r="IRU3" s="131"/>
      <c r="IRV3" s="131"/>
      <c r="IRW3" s="131"/>
      <c r="IRX3" s="131"/>
      <c r="IRY3" s="131"/>
      <c r="IRZ3" s="131"/>
      <c r="ISA3" s="131"/>
      <c r="ISB3" s="131"/>
      <c r="ISC3" s="131"/>
      <c r="ISD3" s="131"/>
      <c r="ISE3" s="131"/>
      <c r="ISF3" s="131"/>
      <c r="ISG3" s="131"/>
      <c r="ISH3" s="131"/>
      <c r="ISI3" s="131"/>
      <c r="ISJ3" s="131"/>
      <c r="ISK3" s="131"/>
      <c r="ISL3" s="131"/>
      <c r="ISM3" s="131"/>
      <c r="ISN3" s="131"/>
      <c r="ISO3" s="131"/>
      <c r="ISP3" s="131"/>
      <c r="ISQ3" s="131"/>
      <c r="ISR3" s="131"/>
      <c r="ISS3" s="131"/>
      <c r="IST3" s="131"/>
      <c r="ISU3" s="131"/>
      <c r="ISV3" s="131"/>
      <c r="ISW3" s="131"/>
      <c r="ISX3" s="131"/>
      <c r="ISY3" s="131"/>
      <c r="ISZ3" s="131"/>
      <c r="ITA3" s="131"/>
      <c r="ITB3" s="131"/>
      <c r="ITC3" s="131"/>
      <c r="ITD3" s="131"/>
      <c r="ITE3" s="131"/>
      <c r="ITF3" s="131"/>
      <c r="ITG3" s="131"/>
      <c r="ITH3" s="131"/>
      <c r="ITI3" s="131"/>
      <c r="ITJ3" s="131"/>
      <c r="ITK3" s="131"/>
      <c r="ITL3" s="131"/>
      <c r="ITM3" s="131"/>
      <c r="ITN3" s="131"/>
      <c r="ITO3" s="131"/>
      <c r="ITP3" s="131"/>
      <c r="ITQ3" s="131"/>
      <c r="ITR3" s="131"/>
      <c r="ITS3" s="131"/>
      <c r="ITT3" s="131"/>
      <c r="ITU3" s="131"/>
      <c r="ITV3" s="131"/>
      <c r="ITW3" s="131"/>
      <c r="ITX3" s="131"/>
      <c r="ITY3" s="131"/>
      <c r="ITZ3" s="131"/>
      <c r="IUA3" s="131"/>
      <c r="IUB3" s="131"/>
      <c r="IUC3" s="131"/>
      <c r="IUD3" s="131"/>
      <c r="IUE3" s="131"/>
      <c r="IUF3" s="131"/>
      <c r="IUG3" s="131"/>
      <c r="IUH3" s="131"/>
      <c r="IUI3" s="131"/>
      <c r="IUJ3" s="131"/>
      <c r="IUK3" s="131"/>
      <c r="IUL3" s="131"/>
      <c r="IUM3" s="131"/>
      <c r="IUN3" s="131"/>
      <c r="IUO3" s="131"/>
      <c r="IUP3" s="131"/>
      <c r="IUQ3" s="131"/>
      <c r="IUR3" s="131"/>
      <c r="IUS3" s="131"/>
      <c r="IUT3" s="131"/>
      <c r="IUU3" s="131"/>
      <c r="IUV3" s="131"/>
      <c r="IUW3" s="131"/>
      <c r="IUX3" s="131"/>
      <c r="IUY3" s="131"/>
      <c r="IUZ3" s="131"/>
      <c r="IVA3" s="131"/>
      <c r="IVB3" s="131"/>
      <c r="IVC3" s="131"/>
      <c r="IVD3" s="131"/>
      <c r="IVE3" s="131"/>
      <c r="IVF3" s="131"/>
      <c r="IVG3" s="131"/>
      <c r="IVH3" s="131"/>
      <c r="IVI3" s="131"/>
      <c r="IVJ3" s="131"/>
      <c r="IVK3" s="131"/>
      <c r="IVL3" s="131"/>
      <c r="IVM3" s="131"/>
      <c r="IVN3" s="131"/>
      <c r="IVO3" s="131"/>
      <c r="IVP3" s="131"/>
      <c r="IVQ3" s="131"/>
      <c r="IVR3" s="131"/>
      <c r="IVS3" s="131"/>
      <c r="IVT3" s="131"/>
      <c r="IVU3" s="131"/>
      <c r="IVV3" s="131"/>
      <c r="IVW3" s="131"/>
      <c r="IVX3" s="131"/>
      <c r="IVY3" s="131"/>
      <c r="IVZ3" s="131"/>
      <c r="IWA3" s="131"/>
      <c r="IWB3" s="131"/>
      <c r="IWC3" s="131"/>
      <c r="IWD3" s="131"/>
      <c r="IWE3" s="131"/>
      <c r="IWF3" s="131"/>
      <c r="IWG3" s="131"/>
      <c r="IWH3" s="131"/>
      <c r="IWI3" s="131"/>
      <c r="IWJ3" s="131"/>
      <c r="IWK3" s="131"/>
      <c r="IWL3" s="131"/>
      <c r="IWM3" s="131"/>
      <c r="IWN3" s="131"/>
      <c r="IWO3" s="131"/>
      <c r="IWP3" s="131"/>
      <c r="IWQ3" s="131"/>
      <c r="IWR3" s="131"/>
      <c r="IWS3" s="131"/>
      <c r="IWT3" s="131"/>
      <c r="IWU3" s="131"/>
      <c r="IWV3" s="131"/>
      <c r="IWW3" s="131"/>
      <c r="IWX3" s="131"/>
      <c r="IWY3" s="131"/>
      <c r="IWZ3" s="131"/>
      <c r="IXA3" s="131"/>
      <c r="IXB3" s="131"/>
      <c r="IXC3" s="131"/>
      <c r="IXD3" s="131"/>
      <c r="IXE3" s="131"/>
      <c r="IXF3" s="131"/>
      <c r="IXG3" s="131"/>
      <c r="IXH3" s="131"/>
      <c r="IXI3" s="131"/>
      <c r="IXJ3" s="131"/>
      <c r="IXK3" s="131"/>
      <c r="IXL3" s="131"/>
      <c r="IXM3" s="131"/>
      <c r="IXN3" s="131"/>
      <c r="IXO3" s="131"/>
      <c r="IXP3" s="131"/>
      <c r="IXQ3" s="131"/>
      <c r="IXR3" s="131"/>
      <c r="IXS3" s="131"/>
      <c r="IXT3" s="131"/>
      <c r="IXU3" s="131"/>
      <c r="IXV3" s="131"/>
      <c r="IXW3" s="131"/>
      <c r="IXX3" s="131"/>
      <c r="IXY3" s="131"/>
      <c r="IXZ3" s="131"/>
      <c r="IYA3" s="131"/>
      <c r="IYB3" s="131"/>
      <c r="IYC3" s="131"/>
      <c r="IYD3" s="131"/>
      <c r="IYE3" s="131"/>
      <c r="IYF3" s="131"/>
      <c r="IYG3" s="131"/>
      <c r="IYH3" s="131"/>
      <c r="IYI3" s="131"/>
      <c r="IYJ3" s="131"/>
      <c r="IYK3" s="131"/>
      <c r="IYL3" s="131"/>
      <c r="IYM3" s="131"/>
      <c r="IYN3" s="131"/>
      <c r="IYO3" s="131"/>
      <c r="IYP3" s="131"/>
      <c r="IYQ3" s="131"/>
      <c r="IYR3" s="131"/>
      <c r="IYS3" s="131"/>
      <c r="IYT3" s="131"/>
      <c r="IYU3" s="131"/>
      <c r="IYV3" s="131"/>
      <c r="IYW3" s="131"/>
      <c r="IYX3" s="131"/>
      <c r="IYY3" s="131"/>
      <c r="IYZ3" s="131"/>
      <c r="IZA3" s="131"/>
      <c r="IZB3" s="131"/>
      <c r="IZC3" s="131"/>
      <c r="IZD3" s="131"/>
      <c r="IZE3" s="131"/>
      <c r="IZF3" s="131"/>
      <c r="IZG3" s="131"/>
      <c r="IZH3" s="131"/>
      <c r="IZI3" s="131"/>
      <c r="IZJ3" s="131"/>
      <c r="IZK3" s="131"/>
      <c r="IZL3" s="131"/>
      <c r="IZM3" s="131"/>
      <c r="IZN3" s="131"/>
      <c r="IZO3" s="131"/>
      <c r="IZP3" s="131"/>
      <c r="IZQ3" s="131"/>
      <c r="IZR3" s="131"/>
      <c r="IZS3" s="131"/>
      <c r="IZT3" s="131"/>
      <c r="IZU3" s="131"/>
      <c r="IZV3" s="131"/>
      <c r="IZW3" s="131"/>
      <c r="IZX3" s="131"/>
      <c r="IZY3" s="131"/>
      <c r="IZZ3" s="131"/>
      <c r="JAA3" s="131"/>
      <c r="JAB3" s="131"/>
      <c r="JAC3" s="131"/>
      <c r="JAD3" s="131"/>
      <c r="JAE3" s="131"/>
      <c r="JAF3" s="131"/>
      <c r="JAG3" s="131"/>
      <c r="JAH3" s="131"/>
      <c r="JAI3" s="131"/>
      <c r="JAJ3" s="131"/>
      <c r="JAK3" s="131"/>
      <c r="JAL3" s="131"/>
      <c r="JAM3" s="131"/>
      <c r="JAN3" s="131"/>
      <c r="JAO3" s="131"/>
      <c r="JAP3" s="131"/>
      <c r="JAQ3" s="131"/>
      <c r="JAR3" s="131"/>
      <c r="JAS3" s="131"/>
      <c r="JAT3" s="131"/>
      <c r="JAU3" s="131"/>
      <c r="JAV3" s="131"/>
      <c r="JAW3" s="131"/>
      <c r="JAX3" s="131"/>
      <c r="JAY3" s="131"/>
      <c r="JAZ3" s="131"/>
      <c r="JBA3" s="131"/>
      <c r="JBB3" s="131"/>
      <c r="JBC3" s="131"/>
      <c r="JBD3" s="131"/>
      <c r="JBE3" s="131"/>
      <c r="JBF3" s="131"/>
      <c r="JBG3" s="131"/>
      <c r="JBH3" s="131"/>
      <c r="JBI3" s="131"/>
      <c r="JBJ3" s="131"/>
      <c r="JBK3" s="131"/>
      <c r="JBL3" s="131"/>
      <c r="JBM3" s="131"/>
      <c r="JBN3" s="131"/>
      <c r="JBO3" s="131"/>
      <c r="JBP3" s="131"/>
      <c r="JBQ3" s="131"/>
      <c r="JBR3" s="131"/>
      <c r="JBS3" s="131"/>
      <c r="JBT3" s="131"/>
      <c r="JBU3" s="131"/>
      <c r="JBV3" s="131"/>
      <c r="JBW3" s="131"/>
      <c r="JBX3" s="131"/>
      <c r="JBY3" s="131"/>
      <c r="JBZ3" s="131"/>
      <c r="JCA3" s="131"/>
      <c r="JCB3" s="131"/>
      <c r="JCC3" s="131"/>
      <c r="JCD3" s="131"/>
      <c r="JCE3" s="131"/>
      <c r="JCF3" s="131"/>
      <c r="JCG3" s="131"/>
      <c r="JCH3" s="131"/>
      <c r="JCI3" s="131"/>
      <c r="JCJ3" s="131"/>
      <c r="JCK3" s="131"/>
      <c r="JCL3" s="131"/>
      <c r="JCM3" s="131"/>
      <c r="JCN3" s="131"/>
      <c r="JCO3" s="131"/>
      <c r="JCP3" s="131"/>
      <c r="JCQ3" s="131"/>
      <c r="JCR3" s="131"/>
      <c r="JCS3" s="131"/>
      <c r="JCT3" s="131"/>
      <c r="JCU3" s="131"/>
      <c r="JCV3" s="131"/>
      <c r="JCW3" s="131"/>
      <c r="JCX3" s="131"/>
      <c r="JCY3" s="131"/>
      <c r="JCZ3" s="131"/>
      <c r="JDA3" s="131"/>
      <c r="JDB3" s="131"/>
      <c r="JDC3" s="131"/>
      <c r="JDD3" s="131"/>
      <c r="JDE3" s="131"/>
      <c r="JDF3" s="131"/>
      <c r="JDG3" s="131"/>
      <c r="JDH3" s="131"/>
      <c r="JDI3" s="131"/>
      <c r="JDJ3" s="131"/>
      <c r="JDK3" s="131"/>
      <c r="JDL3" s="131"/>
      <c r="JDM3" s="131"/>
      <c r="JDN3" s="131"/>
      <c r="JDO3" s="131"/>
      <c r="JDP3" s="131"/>
      <c r="JDQ3" s="131"/>
      <c r="JDR3" s="131"/>
      <c r="JDS3" s="131"/>
      <c r="JDT3" s="131"/>
      <c r="JDU3" s="131"/>
      <c r="JDV3" s="131"/>
      <c r="JDW3" s="131"/>
      <c r="JDX3" s="131"/>
      <c r="JDY3" s="131"/>
      <c r="JDZ3" s="131"/>
      <c r="JEA3" s="131"/>
      <c r="JEB3" s="131"/>
      <c r="JEC3" s="131"/>
      <c r="JED3" s="131"/>
      <c r="JEE3" s="131"/>
      <c r="JEF3" s="131"/>
      <c r="JEG3" s="131"/>
      <c r="JEH3" s="131"/>
      <c r="JEI3" s="131"/>
      <c r="JEJ3" s="131"/>
      <c r="JEK3" s="131"/>
      <c r="JEL3" s="131"/>
      <c r="JEM3" s="131"/>
      <c r="JEN3" s="131"/>
      <c r="JEO3" s="131"/>
      <c r="JEP3" s="131"/>
      <c r="JEQ3" s="131"/>
      <c r="JER3" s="131"/>
      <c r="JES3" s="131"/>
      <c r="JET3" s="131"/>
      <c r="JEU3" s="131"/>
      <c r="JEV3" s="131"/>
      <c r="JEW3" s="131"/>
      <c r="JEX3" s="131"/>
      <c r="JEY3" s="131"/>
      <c r="JEZ3" s="131"/>
      <c r="JFA3" s="131"/>
      <c r="JFB3" s="131"/>
      <c r="JFC3" s="131"/>
      <c r="JFD3" s="131"/>
      <c r="JFE3" s="131"/>
      <c r="JFF3" s="131"/>
      <c r="JFG3" s="131"/>
      <c r="JFH3" s="131"/>
      <c r="JFI3" s="131"/>
      <c r="JFJ3" s="131"/>
      <c r="JFK3" s="131"/>
      <c r="JFL3" s="131"/>
      <c r="JFM3" s="131"/>
      <c r="JFN3" s="131"/>
      <c r="JFO3" s="131"/>
      <c r="JFP3" s="131"/>
      <c r="JFQ3" s="131"/>
      <c r="JFR3" s="131"/>
      <c r="JFS3" s="131"/>
      <c r="JFT3" s="131"/>
      <c r="JFU3" s="131"/>
      <c r="JFV3" s="131"/>
      <c r="JFW3" s="131"/>
      <c r="JFX3" s="131"/>
      <c r="JFY3" s="131"/>
      <c r="JFZ3" s="131"/>
      <c r="JGA3" s="131"/>
      <c r="JGB3" s="131"/>
      <c r="JGC3" s="131"/>
      <c r="JGD3" s="131"/>
      <c r="JGE3" s="131"/>
      <c r="JGF3" s="131"/>
      <c r="JGG3" s="131"/>
      <c r="JGH3" s="131"/>
      <c r="JGI3" s="131"/>
      <c r="JGJ3" s="131"/>
      <c r="JGK3" s="131"/>
      <c r="JGL3" s="131"/>
      <c r="JGM3" s="131"/>
      <c r="JGN3" s="131"/>
      <c r="JGO3" s="131"/>
      <c r="JGP3" s="131"/>
      <c r="JGQ3" s="131"/>
      <c r="JGR3" s="131"/>
      <c r="JGS3" s="131"/>
      <c r="JGT3" s="131"/>
      <c r="JGU3" s="131"/>
      <c r="JGV3" s="131"/>
      <c r="JGW3" s="131"/>
      <c r="JGX3" s="131"/>
      <c r="JGY3" s="131"/>
      <c r="JGZ3" s="131"/>
      <c r="JHA3" s="131"/>
      <c r="JHB3" s="131"/>
      <c r="JHC3" s="131"/>
      <c r="JHD3" s="131"/>
      <c r="JHE3" s="131"/>
      <c r="JHF3" s="131"/>
      <c r="JHG3" s="131"/>
      <c r="JHH3" s="131"/>
      <c r="JHI3" s="131"/>
      <c r="JHJ3" s="131"/>
      <c r="JHK3" s="131"/>
      <c r="JHL3" s="131"/>
      <c r="JHM3" s="131"/>
      <c r="JHN3" s="131"/>
      <c r="JHO3" s="131"/>
      <c r="JHP3" s="131"/>
      <c r="JHQ3" s="131"/>
      <c r="JHR3" s="131"/>
      <c r="JHS3" s="131"/>
      <c r="JHT3" s="131"/>
      <c r="JHU3" s="131"/>
      <c r="JHV3" s="131"/>
      <c r="JHW3" s="131"/>
      <c r="JHX3" s="131"/>
      <c r="JHY3" s="131"/>
      <c r="JHZ3" s="131"/>
      <c r="JIA3" s="131"/>
      <c r="JIB3" s="131"/>
      <c r="JIC3" s="131"/>
      <c r="JID3" s="131"/>
      <c r="JIE3" s="131"/>
      <c r="JIF3" s="131"/>
      <c r="JIG3" s="131"/>
      <c r="JIH3" s="131"/>
      <c r="JII3" s="131"/>
      <c r="JIJ3" s="131"/>
      <c r="JIK3" s="131"/>
      <c r="JIL3" s="131"/>
      <c r="JIM3" s="131"/>
      <c r="JIN3" s="131"/>
      <c r="JIO3" s="131"/>
      <c r="JIP3" s="131"/>
      <c r="JIQ3" s="131"/>
      <c r="JIR3" s="131"/>
      <c r="JIS3" s="131"/>
      <c r="JIT3" s="131"/>
      <c r="JIU3" s="131"/>
      <c r="JIV3" s="131"/>
      <c r="JIW3" s="131"/>
      <c r="JIX3" s="131"/>
      <c r="JIY3" s="131"/>
      <c r="JIZ3" s="131"/>
      <c r="JJA3" s="131"/>
      <c r="JJB3" s="131"/>
      <c r="JJC3" s="131"/>
      <c r="JJD3" s="131"/>
      <c r="JJE3" s="131"/>
      <c r="JJF3" s="131"/>
      <c r="JJG3" s="131"/>
      <c r="JJH3" s="131"/>
      <c r="JJI3" s="131"/>
      <c r="JJJ3" s="131"/>
      <c r="JJK3" s="131"/>
      <c r="JJL3" s="131"/>
      <c r="JJM3" s="131"/>
      <c r="JJN3" s="131"/>
      <c r="JJO3" s="131"/>
      <c r="JJP3" s="131"/>
      <c r="JJQ3" s="131"/>
      <c r="JJR3" s="131"/>
      <c r="JJS3" s="131"/>
      <c r="JJT3" s="131"/>
      <c r="JJU3" s="131"/>
      <c r="JJV3" s="131"/>
      <c r="JJW3" s="131"/>
      <c r="JJX3" s="131"/>
      <c r="JJY3" s="131"/>
      <c r="JJZ3" s="131"/>
      <c r="JKA3" s="131"/>
      <c r="JKB3" s="131"/>
      <c r="JKC3" s="131"/>
      <c r="JKD3" s="131"/>
      <c r="JKE3" s="131"/>
      <c r="JKF3" s="131"/>
      <c r="JKG3" s="131"/>
      <c r="JKH3" s="131"/>
      <c r="JKI3" s="131"/>
      <c r="JKJ3" s="131"/>
      <c r="JKK3" s="131"/>
      <c r="JKL3" s="131"/>
      <c r="JKM3" s="131"/>
      <c r="JKN3" s="131"/>
      <c r="JKO3" s="131"/>
      <c r="JKP3" s="131"/>
      <c r="JKQ3" s="131"/>
      <c r="JKR3" s="131"/>
      <c r="JKS3" s="131"/>
      <c r="JKT3" s="131"/>
      <c r="JKU3" s="131"/>
      <c r="JKV3" s="131"/>
      <c r="JKW3" s="131"/>
      <c r="JKX3" s="131"/>
      <c r="JKY3" s="131"/>
      <c r="JKZ3" s="131"/>
      <c r="JLA3" s="131"/>
      <c r="JLB3" s="131"/>
      <c r="JLC3" s="131"/>
      <c r="JLD3" s="131"/>
      <c r="JLE3" s="131"/>
      <c r="JLF3" s="131"/>
      <c r="JLG3" s="131"/>
      <c r="JLH3" s="131"/>
      <c r="JLI3" s="131"/>
      <c r="JLJ3" s="131"/>
      <c r="JLK3" s="131"/>
      <c r="JLL3" s="131"/>
      <c r="JLM3" s="131"/>
      <c r="JLN3" s="131"/>
      <c r="JLO3" s="131"/>
      <c r="JLP3" s="131"/>
      <c r="JLQ3" s="131"/>
      <c r="JLR3" s="131"/>
      <c r="JLS3" s="131"/>
      <c r="JLT3" s="131"/>
      <c r="JLU3" s="131"/>
      <c r="JLV3" s="131"/>
      <c r="JLW3" s="131"/>
      <c r="JLX3" s="131"/>
      <c r="JLY3" s="131"/>
      <c r="JLZ3" s="131"/>
      <c r="JMA3" s="131"/>
      <c r="JMB3" s="131"/>
      <c r="JMC3" s="131"/>
      <c r="JMD3" s="131"/>
      <c r="JME3" s="131"/>
      <c r="JMF3" s="131"/>
      <c r="JMG3" s="131"/>
      <c r="JMH3" s="131"/>
      <c r="JMI3" s="131"/>
      <c r="JMJ3" s="131"/>
      <c r="JMK3" s="131"/>
      <c r="JML3" s="131"/>
      <c r="JMM3" s="131"/>
      <c r="JMN3" s="131"/>
      <c r="JMO3" s="131"/>
      <c r="JMP3" s="131"/>
      <c r="JMQ3" s="131"/>
      <c r="JMR3" s="131"/>
      <c r="JMS3" s="131"/>
      <c r="JMT3" s="131"/>
      <c r="JMU3" s="131"/>
      <c r="JMV3" s="131"/>
      <c r="JMW3" s="131"/>
      <c r="JMX3" s="131"/>
      <c r="JMY3" s="131"/>
      <c r="JMZ3" s="131"/>
      <c r="JNA3" s="131"/>
      <c r="JNB3" s="131"/>
      <c r="JNC3" s="131"/>
      <c r="JND3" s="131"/>
      <c r="JNE3" s="131"/>
      <c r="JNF3" s="131"/>
      <c r="JNG3" s="131"/>
      <c r="JNH3" s="131"/>
      <c r="JNI3" s="131"/>
      <c r="JNJ3" s="131"/>
      <c r="JNK3" s="131"/>
      <c r="JNL3" s="131"/>
      <c r="JNM3" s="131"/>
      <c r="JNN3" s="131"/>
      <c r="JNO3" s="131"/>
      <c r="JNP3" s="131"/>
      <c r="JNQ3" s="131"/>
      <c r="JNR3" s="131"/>
      <c r="JNS3" s="131"/>
      <c r="JNT3" s="131"/>
      <c r="JNU3" s="131"/>
      <c r="JNV3" s="131"/>
      <c r="JNW3" s="131"/>
      <c r="JNX3" s="131"/>
      <c r="JNY3" s="131"/>
      <c r="JNZ3" s="131"/>
      <c r="JOA3" s="131"/>
      <c r="JOB3" s="131"/>
      <c r="JOC3" s="131"/>
      <c r="JOD3" s="131"/>
      <c r="JOE3" s="131"/>
      <c r="JOF3" s="131"/>
      <c r="JOG3" s="131"/>
      <c r="JOH3" s="131"/>
      <c r="JOI3" s="131"/>
      <c r="JOJ3" s="131"/>
      <c r="JOK3" s="131"/>
      <c r="JOL3" s="131"/>
      <c r="JOM3" s="131"/>
      <c r="JON3" s="131"/>
      <c r="JOO3" s="131"/>
      <c r="JOP3" s="131"/>
      <c r="JOQ3" s="131"/>
      <c r="JOR3" s="131"/>
      <c r="JOS3" s="131"/>
      <c r="JOT3" s="131"/>
      <c r="JOU3" s="131"/>
      <c r="JOV3" s="131"/>
      <c r="JOW3" s="131"/>
      <c r="JOX3" s="131"/>
      <c r="JOY3" s="131"/>
      <c r="JOZ3" s="131"/>
      <c r="JPA3" s="131"/>
      <c r="JPB3" s="131"/>
      <c r="JPC3" s="131"/>
      <c r="JPD3" s="131"/>
      <c r="JPE3" s="131"/>
      <c r="JPF3" s="131"/>
      <c r="JPG3" s="131"/>
      <c r="JPH3" s="131"/>
      <c r="JPI3" s="131"/>
      <c r="JPJ3" s="131"/>
      <c r="JPK3" s="131"/>
      <c r="JPL3" s="131"/>
      <c r="JPM3" s="131"/>
      <c r="JPN3" s="131"/>
      <c r="JPO3" s="131"/>
      <c r="JPP3" s="131"/>
      <c r="JPQ3" s="131"/>
      <c r="JPR3" s="131"/>
      <c r="JPS3" s="131"/>
      <c r="JPT3" s="131"/>
      <c r="JPU3" s="131"/>
      <c r="JPV3" s="131"/>
      <c r="JPW3" s="131"/>
      <c r="JPX3" s="131"/>
      <c r="JPY3" s="131"/>
      <c r="JPZ3" s="131"/>
      <c r="JQA3" s="131"/>
      <c r="JQB3" s="131"/>
      <c r="JQC3" s="131"/>
      <c r="JQD3" s="131"/>
      <c r="JQE3" s="131"/>
      <c r="JQF3" s="131"/>
      <c r="JQG3" s="131"/>
      <c r="JQH3" s="131"/>
      <c r="JQI3" s="131"/>
      <c r="JQJ3" s="131"/>
      <c r="JQK3" s="131"/>
      <c r="JQL3" s="131"/>
      <c r="JQM3" s="131"/>
      <c r="JQN3" s="131"/>
      <c r="JQO3" s="131"/>
      <c r="JQP3" s="131"/>
      <c r="JQQ3" s="131"/>
      <c r="JQR3" s="131"/>
      <c r="JQS3" s="131"/>
      <c r="JQT3" s="131"/>
      <c r="JQU3" s="131"/>
      <c r="JQV3" s="131"/>
      <c r="JQW3" s="131"/>
      <c r="JQX3" s="131"/>
      <c r="JQY3" s="131"/>
      <c r="JQZ3" s="131"/>
      <c r="JRA3" s="131"/>
      <c r="JRB3" s="131"/>
      <c r="JRC3" s="131"/>
      <c r="JRD3" s="131"/>
      <c r="JRE3" s="131"/>
      <c r="JRF3" s="131"/>
      <c r="JRG3" s="131"/>
      <c r="JRH3" s="131"/>
      <c r="JRI3" s="131"/>
      <c r="JRJ3" s="131"/>
      <c r="JRK3" s="131"/>
      <c r="JRL3" s="131"/>
      <c r="JRM3" s="131"/>
      <c r="JRN3" s="131"/>
      <c r="JRO3" s="131"/>
      <c r="JRP3" s="131"/>
      <c r="JRQ3" s="131"/>
      <c r="JRR3" s="131"/>
      <c r="JRS3" s="131"/>
      <c r="JRT3" s="131"/>
      <c r="JRU3" s="131"/>
      <c r="JRV3" s="131"/>
      <c r="JRW3" s="131"/>
      <c r="JRX3" s="131"/>
      <c r="JRY3" s="131"/>
      <c r="JRZ3" s="131"/>
      <c r="JSA3" s="131"/>
      <c r="JSB3" s="131"/>
      <c r="JSC3" s="131"/>
      <c r="JSD3" s="131"/>
      <c r="JSE3" s="131"/>
      <c r="JSF3" s="131"/>
      <c r="JSG3" s="131"/>
      <c r="JSH3" s="131"/>
      <c r="JSI3" s="131"/>
      <c r="JSJ3" s="131"/>
      <c r="JSK3" s="131"/>
      <c r="JSL3" s="131"/>
      <c r="JSM3" s="131"/>
      <c r="JSN3" s="131"/>
      <c r="JSO3" s="131"/>
      <c r="JSP3" s="131"/>
      <c r="JSQ3" s="131"/>
      <c r="JSR3" s="131"/>
      <c r="JSS3" s="131"/>
      <c r="JST3" s="131"/>
      <c r="JSU3" s="131"/>
      <c r="JSV3" s="131"/>
      <c r="JSW3" s="131"/>
      <c r="JSX3" s="131"/>
      <c r="JSY3" s="131"/>
      <c r="JSZ3" s="131"/>
      <c r="JTA3" s="131"/>
      <c r="JTB3" s="131"/>
      <c r="JTC3" s="131"/>
      <c r="JTD3" s="131"/>
      <c r="JTE3" s="131"/>
      <c r="JTF3" s="131"/>
      <c r="JTG3" s="131"/>
      <c r="JTH3" s="131"/>
      <c r="JTI3" s="131"/>
      <c r="JTJ3" s="131"/>
      <c r="JTK3" s="131"/>
      <c r="JTL3" s="131"/>
      <c r="JTM3" s="131"/>
      <c r="JTN3" s="131"/>
      <c r="JTO3" s="131"/>
      <c r="JTP3" s="131"/>
      <c r="JTQ3" s="131"/>
      <c r="JTR3" s="131"/>
      <c r="JTS3" s="131"/>
      <c r="JTT3" s="131"/>
      <c r="JTU3" s="131"/>
      <c r="JTV3" s="131"/>
      <c r="JTW3" s="131"/>
      <c r="JTX3" s="131"/>
      <c r="JTY3" s="131"/>
      <c r="JTZ3" s="131"/>
      <c r="JUA3" s="131"/>
      <c r="JUB3" s="131"/>
      <c r="JUC3" s="131"/>
      <c r="JUD3" s="131"/>
      <c r="JUE3" s="131"/>
      <c r="JUF3" s="131"/>
      <c r="JUG3" s="131"/>
      <c r="JUH3" s="131"/>
      <c r="JUI3" s="131"/>
      <c r="JUJ3" s="131"/>
      <c r="JUK3" s="131"/>
      <c r="JUL3" s="131"/>
      <c r="JUM3" s="131"/>
      <c r="JUN3" s="131"/>
      <c r="JUO3" s="131"/>
      <c r="JUP3" s="131"/>
      <c r="JUQ3" s="131"/>
      <c r="JUR3" s="131"/>
      <c r="JUS3" s="131"/>
      <c r="JUT3" s="131"/>
      <c r="JUU3" s="131"/>
      <c r="JUV3" s="131"/>
      <c r="JUW3" s="131"/>
      <c r="JUX3" s="131"/>
      <c r="JUY3" s="131"/>
      <c r="JUZ3" s="131"/>
      <c r="JVA3" s="131"/>
      <c r="JVB3" s="131"/>
      <c r="JVC3" s="131"/>
      <c r="JVD3" s="131"/>
      <c r="JVE3" s="131"/>
      <c r="JVF3" s="131"/>
      <c r="JVG3" s="131"/>
      <c r="JVH3" s="131"/>
      <c r="JVI3" s="131"/>
      <c r="JVJ3" s="131"/>
      <c r="JVK3" s="131"/>
      <c r="JVL3" s="131"/>
      <c r="JVM3" s="131"/>
      <c r="JVN3" s="131"/>
      <c r="JVO3" s="131"/>
      <c r="JVP3" s="131"/>
      <c r="JVQ3" s="131"/>
      <c r="JVR3" s="131"/>
      <c r="JVS3" s="131"/>
      <c r="JVT3" s="131"/>
      <c r="JVU3" s="131"/>
      <c r="JVV3" s="131"/>
      <c r="JVW3" s="131"/>
      <c r="JVX3" s="131"/>
      <c r="JVY3" s="131"/>
      <c r="JVZ3" s="131"/>
      <c r="JWA3" s="131"/>
      <c r="JWB3" s="131"/>
      <c r="JWC3" s="131"/>
      <c r="JWD3" s="131"/>
      <c r="JWE3" s="131"/>
      <c r="JWF3" s="131"/>
      <c r="JWG3" s="131"/>
      <c r="JWH3" s="131"/>
      <c r="JWI3" s="131"/>
      <c r="JWJ3" s="131"/>
      <c r="JWK3" s="131"/>
      <c r="JWL3" s="131"/>
      <c r="JWM3" s="131"/>
      <c r="JWN3" s="131"/>
      <c r="JWO3" s="131"/>
      <c r="JWP3" s="131"/>
      <c r="JWQ3" s="131"/>
      <c r="JWR3" s="131"/>
      <c r="JWS3" s="131"/>
      <c r="JWT3" s="131"/>
      <c r="JWU3" s="131"/>
      <c r="JWV3" s="131"/>
      <c r="JWW3" s="131"/>
      <c r="JWX3" s="131"/>
      <c r="JWY3" s="131"/>
      <c r="JWZ3" s="131"/>
      <c r="JXA3" s="131"/>
      <c r="JXB3" s="131"/>
      <c r="JXC3" s="131"/>
      <c r="JXD3" s="131"/>
      <c r="JXE3" s="131"/>
      <c r="JXF3" s="131"/>
      <c r="JXG3" s="131"/>
      <c r="JXH3" s="131"/>
      <c r="JXI3" s="131"/>
      <c r="JXJ3" s="131"/>
      <c r="JXK3" s="131"/>
      <c r="JXL3" s="131"/>
      <c r="JXM3" s="131"/>
      <c r="JXN3" s="131"/>
      <c r="JXO3" s="131"/>
      <c r="JXP3" s="131"/>
      <c r="JXQ3" s="131"/>
      <c r="JXR3" s="131"/>
      <c r="JXS3" s="131"/>
      <c r="JXT3" s="131"/>
      <c r="JXU3" s="131"/>
      <c r="JXV3" s="131"/>
      <c r="JXW3" s="131"/>
      <c r="JXX3" s="131"/>
      <c r="JXY3" s="131"/>
      <c r="JXZ3" s="131"/>
      <c r="JYA3" s="131"/>
      <c r="JYB3" s="131"/>
      <c r="JYC3" s="131"/>
      <c r="JYD3" s="131"/>
      <c r="JYE3" s="131"/>
      <c r="JYF3" s="131"/>
      <c r="JYG3" s="131"/>
      <c r="JYH3" s="131"/>
      <c r="JYI3" s="131"/>
      <c r="JYJ3" s="131"/>
      <c r="JYK3" s="131"/>
      <c r="JYL3" s="131"/>
      <c r="JYM3" s="131"/>
      <c r="JYN3" s="131"/>
      <c r="JYO3" s="131"/>
      <c r="JYP3" s="131"/>
      <c r="JYQ3" s="131"/>
      <c r="JYR3" s="131"/>
      <c r="JYS3" s="131"/>
      <c r="JYT3" s="131"/>
      <c r="JYU3" s="131"/>
      <c r="JYV3" s="131"/>
      <c r="JYW3" s="131"/>
      <c r="JYX3" s="131"/>
      <c r="JYY3" s="131"/>
      <c r="JYZ3" s="131"/>
      <c r="JZA3" s="131"/>
      <c r="JZB3" s="131"/>
      <c r="JZC3" s="131"/>
      <c r="JZD3" s="131"/>
      <c r="JZE3" s="131"/>
      <c r="JZF3" s="131"/>
      <c r="JZG3" s="131"/>
      <c r="JZH3" s="131"/>
      <c r="JZI3" s="131"/>
      <c r="JZJ3" s="131"/>
      <c r="JZK3" s="131"/>
      <c r="JZL3" s="131"/>
      <c r="JZM3" s="131"/>
      <c r="JZN3" s="131"/>
      <c r="JZO3" s="131"/>
      <c r="JZP3" s="131"/>
      <c r="JZQ3" s="131"/>
      <c r="JZR3" s="131"/>
      <c r="JZS3" s="131"/>
      <c r="JZT3" s="131"/>
      <c r="JZU3" s="131"/>
      <c r="JZV3" s="131"/>
      <c r="JZW3" s="131"/>
      <c r="JZX3" s="131"/>
      <c r="JZY3" s="131"/>
      <c r="JZZ3" s="131"/>
      <c r="KAA3" s="131"/>
      <c r="KAB3" s="131"/>
      <c r="KAC3" s="131"/>
      <c r="KAD3" s="131"/>
      <c r="KAE3" s="131"/>
      <c r="KAF3" s="131"/>
      <c r="KAG3" s="131"/>
      <c r="KAH3" s="131"/>
      <c r="KAI3" s="131"/>
      <c r="KAJ3" s="131"/>
      <c r="KAK3" s="131"/>
      <c r="KAL3" s="131"/>
      <c r="KAM3" s="131"/>
      <c r="KAN3" s="131"/>
      <c r="KAO3" s="131"/>
      <c r="KAP3" s="131"/>
      <c r="KAQ3" s="131"/>
      <c r="KAR3" s="131"/>
      <c r="KAS3" s="131"/>
      <c r="KAT3" s="131"/>
      <c r="KAU3" s="131"/>
      <c r="KAV3" s="131"/>
      <c r="KAW3" s="131"/>
      <c r="KAX3" s="131"/>
      <c r="KAY3" s="131"/>
      <c r="KAZ3" s="131"/>
      <c r="KBA3" s="131"/>
      <c r="KBB3" s="131"/>
      <c r="KBC3" s="131"/>
      <c r="KBD3" s="131"/>
      <c r="KBE3" s="131"/>
      <c r="KBF3" s="131"/>
      <c r="KBG3" s="131"/>
      <c r="KBH3" s="131"/>
      <c r="KBI3" s="131"/>
      <c r="KBJ3" s="131"/>
      <c r="KBK3" s="131"/>
      <c r="KBL3" s="131"/>
      <c r="KBM3" s="131"/>
      <c r="KBN3" s="131"/>
      <c r="KBO3" s="131"/>
      <c r="KBP3" s="131"/>
      <c r="KBQ3" s="131"/>
      <c r="KBR3" s="131"/>
      <c r="KBS3" s="131"/>
      <c r="KBT3" s="131"/>
      <c r="KBU3" s="131"/>
      <c r="KBV3" s="131"/>
      <c r="KBW3" s="131"/>
      <c r="KBX3" s="131"/>
      <c r="KBY3" s="131"/>
      <c r="KBZ3" s="131"/>
      <c r="KCA3" s="131"/>
      <c r="KCB3" s="131"/>
      <c r="KCC3" s="131"/>
      <c r="KCD3" s="131"/>
      <c r="KCE3" s="131"/>
      <c r="KCF3" s="131"/>
      <c r="KCG3" s="131"/>
      <c r="KCH3" s="131"/>
      <c r="KCI3" s="131"/>
      <c r="KCJ3" s="131"/>
      <c r="KCK3" s="131"/>
      <c r="KCL3" s="131"/>
      <c r="KCM3" s="131"/>
      <c r="KCN3" s="131"/>
      <c r="KCO3" s="131"/>
      <c r="KCP3" s="131"/>
      <c r="KCQ3" s="131"/>
      <c r="KCR3" s="131"/>
      <c r="KCS3" s="131"/>
      <c r="KCT3" s="131"/>
      <c r="KCU3" s="131"/>
      <c r="KCV3" s="131"/>
      <c r="KCW3" s="131"/>
      <c r="KCX3" s="131"/>
      <c r="KCY3" s="131"/>
      <c r="KCZ3" s="131"/>
      <c r="KDA3" s="131"/>
      <c r="KDB3" s="131"/>
      <c r="KDC3" s="131"/>
      <c r="KDD3" s="131"/>
      <c r="KDE3" s="131"/>
      <c r="KDF3" s="131"/>
      <c r="KDG3" s="131"/>
      <c r="KDH3" s="131"/>
      <c r="KDI3" s="131"/>
      <c r="KDJ3" s="131"/>
      <c r="KDK3" s="131"/>
      <c r="KDL3" s="131"/>
      <c r="KDM3" s="131"/>
      <c r="KDN3" s="131"/>
      <c r="KDO3" s="131"/>
      <c r="KDP3" s="131"/>
      <c r="KDQ3" s="131"/>
      <c r="KDR3" s="131"/>
      <c r="KDS3" s="131"/>
      <c r="KDT3" s="131"/>
      <c r="KDU3" s="131"/>
      <c r="KDV3" s="131"/>
      <c r="KDW3" s="131"/>
      <c r="KDX3" s="131"/>
      <c r="KDY3" s="131"/>
      <c r="KDZ3" s="131"/>
      <c r="KEA3" s="131"/>
      <c r="KEB3" s="131"/>
      <c r="KEC3" s="131"/>
      <c r="KED3" s="131"/>
      <c r="KEE3" s="131"/>
      <c r="KEF3" s="131"/>
      <c r="KEG3" s="131"/>
      <c r="KEH3" s="131"/>
      <c r="KEI3" s="131"/>
      <c r="KEJ3" s="131"/>
      <c r="KEK3" s="131"/>
      <c r="KEL3" s="131"/>
      <c r="KEM3" s="131"/>
      <c r="KEN3" s="131"/>
      <c r="KEO3" s="131"/>
      <c r="KEP3" s="131"/>
      <c r="KEQ3" s="131"/>
      <c r="KER3" s="131"/>
      <c r="KES3" s="131"/>
      <c r="KET3" s="131"/>
      <c r="KEU3" s="131"/>
      <c r="KEV3" s="131"/>
      <c r="KEW3" s="131"/>
      <c r="KEX3" s="131"/>
      <c r="KEY3" s="131"/>
      <c r="KEZ3" s="131"/>
      <c r="KFA3" s="131"/>
      <c r="KFB3" s="131"/>
      <c r="KFC3" s="131"/>
      <c r="KFD3" s="131"/>
      <c r="KFE3" s="131"/>
      <c r="KFF3" s="131"/>
      <c r="KFG3" s="131"/>
      <c r="KFH3" s="131"/>
      <c r="KFI3" s="131"/>
      <c r="KFJ3" s="131"/>
      <c r="KFK3" s="131"/>
      <c r="KFL3" s="131"/>
      <c r="KFM3" s="131"/>
      <c r="KFN3" s="131"/>
      <c r="KFO3" s="131"/>
      <c r="KFP3" s="131"/>
      <c r="KFQ3" s="131"/>
      <c r="KFR3" s="131"/>
      <c r="KFS3" s="131"/>
      <c r="KFT3" s="131"/>
      <c r="KFU3" s="131"/>
      <c r="KFV3" s="131"/>
      <c r="KFW3" s="131"/>
      <c r="KFX3" s="131"/>
      <c r="KFY3" s="131"/>
      <c r="KFZ3" s="131"/>
      <c r="KGA3" s="131"/>
      <c r="KGB3" s="131"/>
      <c r="KGC3" s="131"/>
      <c r="KGD3" s="131"/>
      <c r="KGE3" s="131"/>
      <c r="KGF3" s="131"/>
      <c r="KGG3" s="131"/>
      <c r="KGH3" s="131"/>
      <c r="KGI3" s="131"/>
      <c r="KGJ3" s="131"/>
      <c r="KGK3" s="131"/>
      <c r="KGL3" s="131"/>
      <c r="KGM3" s="131"/>
      <c r="KGN3" s="131"/>
      <c r="KGO3" s="131"/>
      <c r="KGP3" s="131"/>
      <c r="KGQ3" s="131"/>
      <c r="KGR3" s="131"/>
      <c r="KGS3" s="131"/>
      <c r="KGT3" s="131"/>
      <c r="KGU3" s="131"/>
      <c r="KGV3" s="131"/>
      <c r="KGW3" s="131"/>
      <c r="KGX3" s="131"/>
      <c r="KGY3" s="131"/>
      <c r="KGZ3" s="131"/>
      <c r="KHA3" s="131"/>
      <c r="KHB3" s="131"/>
      <c r="KHC3" s="131"/>
      <c r="KHD3" s="131"/>
      <c r="KHE3" s="131"/>
      <c r="KHF3" s="131"/>
      <c r="KHG3" s="131"/>
      <c r="KHH3" s="131"/>
      <c r="KHI3" s="131"/>
      <c r="KHJ3" s="131"/>
      <c r="KHK3" s="131"/>
      <c r="KHL3" s="131"/>
      <c r="KHM3" s="131"/>
      <c r="KHN3" s="131"/>
      <c r="KHO3" s="131"/>
      <c r="KHP3" s="131"/>
      <c r="KHQ3" s="131"/>
      <c r="KHR3" s="131"/>
      <c r="KHS3" s="131"/>
      <c r="KHT3" s="131"/>
      <c r="KHU3" s="131"/>
      <c r="KHV3" s="131"/>
      <c r="KHW3" s="131"/>
      <c r="KHX3" s="131"/>
      <c r="KHY3" s="131"/>
      <c r="KHZ3" s="131"/>
      <c r="KIA3" s="131"/>
      <c r="KIB3" s="131"/>
      <c r="KIC3" s="131"/>
      <c r="KID3" s="131"/>
      <c r="KIE3" s="131"/>
      <c r="KIF3" s="131"/>
      <c r="KIG3" s="131"/>
      <c r="KIH3" s="131"/>
      <c r="KII3" s="131"/>
      <c r="KIJ3" s="131"/>
      <c r="KIK3" s="131"/>
      <c r="KIL3" s="131"/>
      <c r="KIM3" s="131"/>
      <c r="KIN3" s="131"/>
      <c r="KIO3" s="131"/>
      <c r="KIP3" s="131"/>
      <c r="KIQ3" s="131"/>
      <c r="KIR3" s="131"/>
      <c r="KIS3" s="131"/>
      <c r="KIT3" s="131"/>
      <c r="KIU3" s="131"/>
      <c r="KIV3" s="131"/>
      <c r="KIW3" s="131"/>
      <c r="KIX3" s="131"/>
      <c r="KIY3" s="131"/>
      <c r="KIZ3" s="131"/>
      <c r="KJA3" s="131"/>
      <c r="KJB3" s="131"/>
      <c r="KJC3" s="131"/>
      <c r="KJD3" s="131"/>
      <c r="KJE3" s="131"/>
      <c r="KJF3" s="131"/>
      <c r="KJG3" s="131"/>
      <c r="KJH3" s="131"/>
      <c r="KJI3" s="131"/>
      <c r="KJJ3" s="131"/>
      <c r="KJK3" s="131"/>
      <c r="KJL3" s="131"/>
      <c r="KJM3" s="131"/>
      <c r="KJN3" s="131"/>
      <c r="KJO3" s="131"/>
      <c r="KJP3" s="131"/>
      <c r="KJQ3" s="131"/>
      <c r="KJR3" s="131"/>
      <c r="KJS3" s="131"/>
      <c r="KJT3" s="131"/>
      <c r="KJU3" s="131"/>
      <c r="KJV3" s="131"/>
      <c r="KJW3" s="131"/>
      <c r="KJX3" s="131"/>
      <c r="KJY3" s="131"/>
      <c r="KJZ3" s="131"/>
      <c r="KKA3" s="131"/>
      <c r="KKB3" s="131"/>
      <c r="KKC3" s="131"/>
      <c r="KKD3" s="131"/>
      <c r="KKE3" s="131"/>
      <c r="KKF3" s="131"/>
      <c r="KKG3" s="131"/>
      <c r="KKH3" s="131"/>
      <c r="KKI3" s="131"/>
      <c r="KKJ3" s="131"/>
      <c r="KKK3" s="131"/>
      <c r="KKL3" s="131"/>
      <c r="KKM3" s="131"/>
      <c r="KKN3" s="131"/>
      <c r="KKO3" s="131"/>
      <c r="KKP3" s="131"/>
      <c r="KKQ3" s="131"/>
      <c r="KKR3" s="131"/>
      <c r="KKS3" s="131"/>
      <c r="KKT3" s="131"/>
      <c r="KKU3" s="131"/>
      <c r="KKV3" s="131"/>
      <c r="KKW3" s="131"/>
      <c r="KKX3" s="131"/>
      <c r="KKY3" s="131"/>
      <c r="KKZ3" s="131"/>
      <c r="KLA3" s="131"/>
      <c r="KLB3" s="131"/>
      <c r="KLC3" s="131"/>
      <c r="KLD3" s="131"/>
      <c r="KLE3" s="131"/>
      <c r="KLF3" s="131"/>
      <c r="KLG3" s="131"/>
      <c r="KLH3" s="131"/>
      <c r="KLI3" s="131"/>
      <c r="KLJ3" s="131"/>
      <c r="KLK3" s="131"/>
      <c r="KLL3" s="131"/>
      <c r="KLM3" s="131"/>
      <c r="KLN3" s="131"/>
      <c r="KLO3" s="131"/>
      <c r="KLP3" s="131"/>
      <c r="KLQ3" s="131"/>
      <c r="KLR3" s="131"/>
      <c r="KLS3" s="131"/>
      <c r="KLT3" s="131"/>
      <c r="KLU3" s="131"/>
      <c r="KLV3" s="131"/>
      <c r="KLW3" s="131"/>
      <c r="KLX3" s="131"/>
      <c r="KLY3" s="131"/>
      <c r="KLZ3" s="131"/>
      <c r="KMA3" s="131"/>
      <c r="KMB3" s="131"/>
      <c r="KMC3" s="131"/>
      <c r="KMD3" s="131"/>
      <c r="KME3" s="131"/>
      <c r="KMF3" s="131"/>
      <c r="KMG3" s="131"/>
      <c r="KMH3" s="131"/>
      <c r="KMI3" s="131"/>
      <c r="KMJ3" s="131"/>
      <c r="KMK3" s="131"/>
      <c r="KML3" s="131"/>
      <c r="KMM3" s="131"/>
      <c r="KMN3" s="131"/>
      <c r="KMO3" s="131"/>
      <c r="KMP3" s="131"/>
      <c r="KMQ3" s="131"/>
      <c r="KMR3" s="131"/>
      <c r="KMS3" s="131"/>
      <c r="KMT3" s="131"/>
      <c r="KMU3" s="131"/>
      <c r="KMV3" s="131"/>
      <c r="KMW3" s="131"/>
      <c r="KMX3" s="131"/>
      <c r="KMY3" s="131"/>
      <c r="KMZ3" s="131"/>
      <c r="KNA3" s="131"/>
      <c r="KNB3" s="131"/>
      <c r="KNC3" s="131"/>
      <c r="KND3" s="131"/>
      <c r="KNE3" s="131"/>
      <c r="KNF3" s="131"/>
      <c r="KNG3" s="131"/>
      <c r="KNH3" s="131"/>
      <c r="KNI3" s="131"/>
      <c r="KNJ3" s="131"/>
      <c r="KNK3" s="131"/>
      <c r="KNL3" s="131"/>
      <c r="KNM3" s="131"/>
      <c r="KNN3" s="131"/>
      <c r="KNO3" s="131"/>
      <c r="KNP3" s="131"/>
      <c r="KNQ3" s="131"/>
      <c r="KNR3" s="131"/>
      <c r="KNS3" s="131"/>
      <c r="KNT3" s="131"/>
      <c r="KNU3" s="131"/>
      <c r="KNV3" s="131"/>
      <c r="KNW3" s="131"/>
      <c r="KNX3" s="131"/>
      <c r="KNY3" s="131"/>
      <c r="KNZ3" s="131"/>
      <c r="KOA3" s="131"/>
      <c r="KOB3" s="131"/>
      <c r="KOC3" s="131"/>
      <c r="KOD3" s="131"/>
      <c r="KOE3" s="131"/>
      <c r="KOF3" s="131"/>
      <c r="KOG3" s="131"/>
      <c r="KOH3" s="131"/>
      <c r="KOI3" s="131"/>
      <c r="KOJ3" s="131"/>
      <c r="KOK3" s="131"/>
      <c r="KOL3" s="131"/>
      <c r="KOM3" s="131"/>
      <c r="KON3" s="131"/>
      <c r="KOO3" s="131"/>
      <c r="KOP3" s="131"/>
      <c r="KOQ3" s="131"/>
      <c r="KOR3" s="131"/>
      <c r="KOS3" s="131"/>
      <c r="KOT3" s="131"/>
      <c r="KOU3" s="131"/>
      <c r="KOV3" s="131"/>
      <c r="KOW3" s="131"/>
      <c r="KOX3" s="131"/>
      <c r="KOY3" s="131"/>
      <c r="KOZ3" s="131"/>
      <c r="KPA3" s="131"/>
      <c r="KPB3" s="131"/>
      <c r="KPC3" s="131"/>
      <c r="KPD3" s="131"/>
      <c r="KPE3" s="131"/>
      <c r="KPF3" s="131"/>
      <c r="KPG3" s="131"/>
      <c r="KPH3" s="131"/>
      <c r="KPI3" s="131"/>
      <c r="KPJ3" s="131"/>
      <c r="KPK3" s="131"/>
      <c r="KPL3" s="131"/>
      <c r="KPM3" s="131"/>
      <c r="KPN3" s="131"/>
      <c r="KPO3" s="131"/>
      <c r="KPP3" s="131"/>
      <c r="KPQ3" s="131"/>
      <c r="KPR3" s="131"/>
      <c r="KPS3" s="131"/>
      <c r="KPT3" s="131"/>
      <c r="KPU3" s="131"/>
      <c r="KPV3" s="131"/>
      <c r="KPW3" s="131"/>
      <c r="KPX3" s="131"/>
      <c r="KPY3" s="131"/>
      <c r="KPZ3" s="131"/>
      <c r="KQA3" s="131"/>
      <c r="KQB3" s="131"/>
      <c r="KQC3" s="131"/>
      <c r="KQD3" s="131"/>
      <c r="KQE3" s="131"/>
      <c r="KQF3" s="131"/>
      <c r="KQG3" s="131"/>
      <c r="KQH3" s="131"/>
      <c r="KQI3" s="131"/>
      <c r="KQJ3" s="131"/>
      <c r="KQK3" s="131"/>
      <c r="KQL3" s="131"/>
      <c r="KQM3" s="131"/>
      <c r="KQN3" s="131"/>
      <c r="KQO3" s="131"/>
      <c r="KQP3" s="131"/>
      <c r="KQQ3" s="131"/>
      <c r="KQR3" s="131"/>
      <c r="KQS3" s="131"/>
      <c r="KQT3" s="131"/>
      <c r="KQU3" s="131"/>
      <c r="KQV3" s="131"/>
      <c r="KQW3" s="131"/>
      <c r="KQX3" s="131"/>
      <c r="KQY3" s="131"/>
      <c r="KQZ3" s="131"/>
      <c r="KRA3" s="131"/>
      <c r="KRB3" s="131"/>
      <c r="KRC3" s="131"/>
      <c r="KRD3" s="131"/>
      <c r="KRE3" s="131"/>
      <c r="KRF3" s="131"/>
      <c r="KRG3" s="131"/>
      <c r="KRH3" s="131"/>
      <c r="KRI3" s="131"/>
      <c r="KRJ3" s="131"/>
      <c r="KRK3" s="131"/>
      <c r="KRL3" s="131"/>
      <c r="KRM3" s="131"/>
      <c r="KRN3" s="131"/>
      <c r="KRO3" s="131"/>
      <c r="KRP3" s="131"/>
      <c r="KRQ3" s="131"/>
      <c r="KRR3" s="131"/>
      <c r="KRS3" s="131"/>
      <c r="KRT3" s="131"/>
      <c r="KRU3" s="131"/>
      <c r="KRV3" s="131"/>
      <c r="KRW3" s="131"/>
      <c r="KRX3" s="131"/>
      <c r="KRY3" s="131"/>
      <c r="KRZ3" s="131"/>
      <c r="KSA3" s="131"/>
      <c r="KSB3" s="131"/>
      <c r="KSC3" s="131"/>
      <c r="KSD3" s="131"/>
      <c r="KSE3" s="131"/>
      <c r="KSF3" s="131"/>
      <c r="KSG3" s="131"/>
      <c r="KSH3" s="131"/>
      <c r="KSI3" s="131"/>
      <c r="KSJ3" s="131"/>
      <c r="KSK3" s="131"/>
      <c r="KSL3" s="131"/>
      <c r="KSM3" s="131"/>
      <c r="KSN3" s="131"/>
      <c r="KSO3" s="131"/>
      <c r="KSP3" s="131"/>
      <c r="KSQ3" s="131"/>
      <c r="KSR3" s="131"/>
      <c r="KSS3" s="131"/>
      <c r="KST3" s="131"/>
      <c r="KSU3" s="131"/>
      <c r="KSV3" s="131"/>
      <c r="KSW3" s="131"/>
      <c r="KSX3" s="131"/>
      <c r="KSY3" s="131"/>
      <c r="KSZ3" s="131"/>
      <c r="KTA3" s="131"/>
      <c r="KTB3" s="131"/>
      <c r="KTC3" s="131"/>
      <c r="KTD3" s="131"/>
      <c r="KTE3" s="131"/>
      <c r="KTF3" s="131"/>
      <c r="KTG3" s="131"/>
      <c r="KTH3" s="131"/>
      <c r="KTI3" s="131"/>
      <c r="KTJ3" s="131"/>
      <c r="KTK3" s="131"/>
      <c r="KTL3" s="131"/>
      <c r="KTM3" s="131"/>
      <c r="KTN3" s="131"/>
      <c r="KTO3" s="131"/>
      <c r="KTP3" s="131"/>
      <c r="KTQ3" s="131"/>
      <c r="KTR3" s="131"/>
      <c r="KTS3" s="131"/>
      <c r="KTT3" s="131"/>
      <c r="KTU3" s="131"/>
      <c r="KTV3" s="131"/>
      <c r="KTW3" s="131"/>
      <c r="KTX3" s="131"/>
      <c r="KTY3" s="131"/>
      <c r="KTZ3" s="131"/>
      <c r="KUA3" s="131"/>
      <c r="KUB3" s="131"/>
      <c r="KUC3" s="131"/>
      <c r="KUD3" s="131"/>
      <c r="KUE3" s="131"/>
      <c r="KUF3" s="131"/>
      <c r="KUG3" s="131"/>
      <c r="KUH3" s="131"/>
      <c r="KUI3" s="131"/>
      <c r="KUJ3" s="131"/>
      <c r="KUK3" s="131"/>
      <c r="KUL3" s="131"/>
      <c r="KUM3" s="131"/>
      <c r="KUN3" s="131"/>
      <c r="KUO3" s="131"/>
      <c r="KUP3" s="131"/>
      <c r="KUQ3" s="131"/>
      <c r="KUR3" s="131"/>
      <c r="KUS3" s="131"/>
      <c r="KUT3" s="131"/>
      <c r="KUU3" s="131"/>
      <c r="KUV3" s="131"/>
      <c r="KUW3" s="131"/>
      <c r="KUX3" s="131"/>
      <c r="KUY3" s="131"/>
      <c r="KUZ3" s="131"/>
      <c r="KVA3" s="131"/>
      <c r="KVB3" s="131"/>
      <c r="KVC3" s="131"/>
      <c r="KVD3" s="131"/>
      <c r="KVE3" s="131"/>
      <c r="KVF3" s="131"/>
      <c r="KVG3" s="131"/>
      <c r="KVH3" s="131"/>
      <c r="KVI3" s="131"/>
      <c r="KVJ3" s="131"/>
      <c r="KVK3" s="131"/>
      <c r="KVL3" s="131"/>
      <c r="KVM3" s="131"/>
      <c r="KVN3" s="131"/>
      <c r="KVO3" s="131"/>
      <c r="KVP3" s="131"/>
      <c r="KVQ3" s="131"/>
      <c r="KVR3" s="131"/>
      <c r="KVS3" s="131"/>
      <c r="KVT3" s="131"/>
      <c r="KVU3" s="131"/>
      <c r="KVV3" s="131"/>
      <c r="KVW3" s="131"/>
      <c r="KVX3" s="131"/>
      <c r="KVY3" s="131"/>
      <c r="KVZ3" s="131"/>
      <c r="KWA3" s="131"/>
      <c r="KWB3" s="131"/>
      <c r="KWC3" s="131"/>
      <c r="KWD3" s="131"/>
      <c r="KWE3" s="131"/>
      <c r="KWF3" s="131"/>
      <c r="KWG3" s="131"/>
      <c r="KWH3" s="131"/>
      <c r="KWI3" s="131"/>
      <c r="KWJ3" s="131"/>
      <c r="KWK3" s="131"/>
      <c r="KWL3" s="131"/>
      <c r="KWM3" s="131"/>
      <c r="KWN3" s="131"/>
      <c r="KWO3" s="131"/>
      <c r="KWP3" s="131"/>
      <c r="KWQ3" s="131"/>
      <c r="KWR3" s="131"/>
      <c r="KWS3" s="131"/>
      <c r="KWT3" s="131"/>
      <c r="KWU3" s="131"/>
      <c r="KWV3" s="131"/>
      <c r="KWW3" s="131"/>
      <c r="KWX3" s="131"/>
      <c r="KWY3" s="131"/>
      <c r="KWZ3" s="131"/>
      <c r="KXA3" s="131"/>
      <c r="KXB3" s="131"/>
      <c r="KXC3" s="131"/>
      <c r="KXD3" s="131"/>
      <c r="KXE3" s="131"/>
      <c r="KXF3" s="131"/>
      <c r="KXG3" s="131"/>
      <c r="KXH3" s="131"/>
      <c r="KXI3" s="131"/>
      <c r="KXJ3" s="131"/>
      <c r="KXK3" s="131"/>
      <c r="KXL3" s="131"/>
      <c r="KXM3" s="131"/>
      <c r="KXN3" s="131"/>
      <c r="KXO3" s="131"/>
      <c r="KXP3" s="131"/>
      <c r="KXQ3" s="131"/>
      <c r="KXR3" s="131"/>
      <c r="KXS3" s="131"/>
      <c r="KXT3" s="131"/>
      <c r="KXU3" s="131"/>
      <c r="KXV3" s="131"/>
      <c r="KXW3" s="131"/>
      <c r="KXX3" s="131"/>
      <c r="KXY3" s="131"/>
      <c r="KXZ3" s="131"/>
      <c r="KYA3" s="131"/>
      <c r="KYB3" s="131"/>
      <c r="KYC3" s="131"/>
      <c r="KYD3" s="131"/>
      <c r="KYE3" s="131"/>
      <c r="KYF3" s="131"/>
      <c r="KYG3" s="131"/>
      <c r="KYH3" s="131"/>
      <c r="KYI3" s="131"/>
      <c r="KYJ3" s="131"/>
      <c r="KYK3" s="131"/>
      <c r="KYL3" s="131"/>
      <c r="KYM3" s="131"/>
      <c r="KYN3" s="131"/>
      <c r="KYO3" s="131"/>
      <c r="KYP3" s="131"/>
      <c r="KYQ3" s="131"/>
      <c r="KYR3" s="131"/>
      <c r="KYS3" s="131"/>
      <c r="KYT3" s="131"/>
      <c r="KYU3" s="131"/>
      <c r="KYV3" s="131"/>
      <c r="KYW3" s="131"/>
      <c r="KYX3" s="131"/>
      <c r="KYY3" s="131"/>
      <c r="KYZ3" s="131"/>
      <c r="KZA3" s="131"/>
      <c r="KZB3" s="131"/>
      <c r="KZC3" s="131"/>
      <c r="KZD3" s="131"/>
      <c r="KZE3" s="131"/>
      <c r="KZF3" s="131"/>
      <c r="KZG3" s="131"/>
      <c r="KZH3" s="131"/>
      <c r="KZI3" s="131"/>
      <c r="KZJ3" s="131"/>
      <c r="KZK3" s="131"/>
      <c r="KZL3" s="131"/>
      <c r="KZM3" s="131"/>
      <c r="KZN3" s="131"/>
      <c r="KZO3" s="131"/>
      <c r="KZP3" s="131"/>
      <c r="KZQ3" s="131"/>
      <c r="KZR3" s="131"/>
      <c r="KZS3" s="131"/>
      <c r="KZT3" s="131"/>
      <c r="KZU3" s="131"/>
      <c r="KZV3" s="131"/>
      <c r="KZW3" s="131"/>
      <c r="KZX3" s="131"/>
      <c r="KZY3" s="131"/>
      <c r="KZZ3" s="131"/>
      <c r="LAA3" s="131"/>
      <c r="LAB3" s="131"/>
      <c r="LAC3" s="131"/>
      <c r="LAD3" s="131"/>
      <c r="LAE3" s="131"/>
      <c r="LAF3" s="131"/>
      <c r="LAG3" s="131"/>
      <c r="LAH3" s="131"/>
      <c r="LAI3" s="131"/>
      <c r="LAJ3" s="131"/>
      <c r="LAK3" s="131"/>
      <c r="LAL3" s="131"/>
      <c r="LAM3" s="131"/>
      <c r="LAN3" s="131"/>
      <c r="LAO3" s="131"/>
      <c r="LAP3" s="131"/>
      <c r="LAQ3" s="131"/>
      <c r="LAR3" s="131"/>
      <c r="LAS3" s="131"/>
      <c r="LAT3" s="131"/>
      <c r="LAU3" s="131"/>
      <c r="LAV3" s="131"/>
      <c r="LAW3" s="131"/>
      <c r="LAX3" s="131"/>
      <c r="LAY3" s="131"/>
      <c r="LAZ3" s="131"/>
      <c r="LBA3" s="131"/>
      <c r="LBB3" s="131"/>
      <c r="LBC3" s="131"/>
      <c r="LBD3" s="131"/>
      <c r="LBE3" s="131"/>
      <c r="LBF3" s="131"/>
      <c r="LBG3" s="131"/>
      <c r="LBH3" s="131"/>
      <c r="LBI3" s="131"/>
      <c r="LBJ3" s="131"/>
      <c r="LBK3" s="131"/>
      <c r="LBL3" s="131"/>
      <c r="LBM3" s="131"/>
      <c r="LBN3" s="131"/>
      <c r="LBO3" s="131"/>
      <c r="LBP3" s="131"/>
      <c r="LBQ3" s="131"/>
      <c r="LBR3" s="131"/>
      <c r="LBS3" s="131"/>
      <c r="LBT3" s="131"/>
      <c r="LBU3" s="131"/>
      <c r="LBV3" s="131"/>
      <c r="LBW3" s="131"/>
      <c r="LBX3" s="131"/>
      <c r="LBY3" s="131"/>
      <c r="LBZ3" s="131"/>
      <c r="LCA3" s="131"/>
      <c r="LCB3" s="131"/>
      <c r="LCC3" s="131"/>
      <c r="LCD3" s="131"/>
      <c r="LCE3" s="131"/>
      <c r="LCF3" s="131"/>
      <c r="LCG3" s="131"/>
      <c r="LCH3" s="131"/>
      <c r="LCI3" s="131"/>
      <c r="LCJ3" s="131"/>
      <c r="LCK3" s="131"/>
      <c r="LCL3" s="131"/>
      <c r="LCM3" s="131"/>
      <c r="LCN3" s="131"/>
      <c r="LCO3" s="131"/>
      <c r="LCP3" s="131"/>
      <c r="LCQ3" s="131"/>
      <c r="LCR3" s="131"/>
      <c r="LCS3" s="131"/>
      <c r="LCT3" s="131"/>
      <c r="LCU3" s="131"/>
      <c r="LCV3" s="131"/>
      <c r="LCW3" s="131"/>
      <c r="LCX3" s="131"/>
      <c r="LCY3" s="131"/>
      <c r="LCZ3" s="131"/>
      <c r="LDA3" s="131"/>
      <c r="LDB3" s="131"/>
      <c r="LDC3" s="131"/>
      <c r="LDD3" s="131"/>
      <c r="LDE3" s="131"/>
      <c r="LDF3" s="131"/>
      <c r="LDG3" s="131"/>
      <c r="LDH3" s="131"/>
      <c r="LDI3" s="131"/>
      <c r="LDJ3" s="131"/>
      <c r="LDK3" s="131"/>
      <c r="LDL3" s="131"/>
      <c r="LDM3" s="131"/>
      <c r="LDN3" s="131"/>
      <c r="LDO3" s="131"/>
      <c r="LDP3" s="131"/>
      <c r="LDQ3" s="131"/>
      <c r="LDR3" s="131"/>
      <c r="LDS3" s="131"/>
      <c r="LDT3" s="131"/>
      <c r="LDU3" s="131"/>
      <c r="LDV3" s="131"/>
      <c r="LDW3" s="131"/>
      <c r="LDX3" s="131"/>
      <c r="LDY3" s="131"/>
      <c r="LDZ3" s="131"/>
      <c r="LEA3" s="131"/>
      <c r="LEB3" s="131"/>
      <c r="LEC3" s="131"/>
      <c r="LED3" s="131"/>
      <c r="LEE3" s="131"/>
      <c r="LEF3" s="131"/>
      <c r="LEG3" s="131"/>
      <c r="LEH3" s="131"/>
      <c r="LEI3" s="131"/>
      <c r="LEJ3" s="131"/>
      <c r="LEK3" s="131"/>
      <c r="LEL3" s="131"/>
      <c r="LEM3" s="131"/>
      <c r="LEN3" s="131"/>
      <c r="LEO3" s="131"/>
      <c r="LEP3" s="131"/>
      <c r="LEQ3" s="131"/>
      <c r="LER3" s="131"/>
      <c r="LES3" s="131"/>
      <c r="LET3" s="131"/>
      <c r="LEU3" s="131"/>
      <c r="LEV3" s="131"/>
      <c r="LEW3" s="131"/>
      <c r="LEX3" s="131"/>
      <c r="LEY3" s="131"/>
      <c r="LEZ3" s="131"/>
      <c r="LFA3" s="131"/>
      <c r="LFB3" s="131"/>
      <c r="LFC3" s="131"/>
      <c r="LFD3" s="131"/>
      <c r="LFE3" s="131"/>
      <c r="LFF3" s="131"/>
      <c r="LFG3" s="131"/>
      <c r="LFH3" s="131"/>
      <c r="LFI3" s="131"/>
      <c r="LFJ3" s="131"/>
      <c r="LFK3" s="131"/>
      <c r="LFL3" s="131"/>
      <c r="LFM3" s="131"/>
      <c r="LFN3" s="131"/>
      <c r="LFO3" s="131"/>
      <c r="LFP3" s="131"/>
      <c r="LFQ3" s="131"/>
      <c r="LFR3" s="131"/>
      <c r="LFS3" s="131"/>
      <c r="LFT3" s="131"/>
      <c r="LFU3" s="131"/>
      <c r="LFV3" s="131"/>
      <c r="LFW3" s="131"/>
      <c r="LFX3" s="131"/>
      <c r="LFY3" s="131"/>
      <c r="LFZ3" s="131"/>
      <c r="LGA3" s="131"/>
      <c r="LGB3" s="131"/>
      <c r="LGC3" s="131"/>
      <c r="LGD3" s="131"/>
      <c r="LGE3" s="131"/>
      <c r="LGF3" s="131"/>
      <c r="LGG3" s="131"/>
      <c r="LGH3" s="131"/>
      <c r="LGI3" s="131"/>
      <c r="LGJ3" s="131"/>
      <c r="LGK3" s="131"/>
      <c r="LGL3" s="131"/>
      <c r="LGM3" s="131"/>
      <c r="LGN3" s="131"/>
      <c r="LGO3" s="131"/>
      <c r="LGP3" s="131"/>
      <c r="LGQ3" s="131"/>
      <c r="LGR3" s="131"/>
      <c r="LGS3" s="131"/>
      <c r="LGT3" s="131"/>
      <c r="LGU3" s="131"/>
      <c r="LGV3" s="131"/>
      <c r="LGW3" s="131"/>
      <c r="LGX3" s="131"/>
      <c r="LGY3" s="131"/>
      <c r="LGZ3" s="131"/>
      <c r="LHA3" s="131"/>
      <c r="LHB3" s="131"/>
      <c r="LHC3" s="131"/>
      <c r="LHD3" s="131"/>
      <c r="LHE3" s="131"/>
      <c r="LHF3" s="131"/>
      <c r="LHG3" s="131"/>
      <c r="LHH3" s="131"/>
      <c r="LHI3" s="131"/>
      <c r="LHJ3" s="131"/>
      <c r="LHK3" s="131"/>
      <c r="LHL3" s="131"/>
      <c r="LHM3" s="131"/>
      <c r="LHN3" s="131"/>
      <c r="LHO3" s="131"/>
      <c r="LHP3" s="131"/>
      <c r="LHQ3" s="131"/>
      <c r="LHR3" s="131"/>
      <c r="LHS3" s="131"/>
      <c r="LHT3" s="131"/>
      <c r="LHU3" s="131"/>
      <c r="LHV3" s="131"/>
      <c r="LHW3" s="131"/>
      <c r="LHX3" s="131"/>
      <c r="LHY3" s="131"/>
      <c r="LHZ3" s="131"/>
      <c r="LIA3" s="131"/>
      <c r="LIB3" s="131"/>
      <c r="LIC3" s="131"/>
      <c r="LID3" s="131"/>
      <c r="LIE3" s="131"/>
      <c r="LIF3" s="131"/>
      <c r="LIG3" s="131"/>
      <c r="LIH3" s="131"/>
      <c r="LII3" s="131"/>
      <c r="LIJ3" s="131"/>
      <c r="LIK3" s="131"/>
      <c r="LIL3" s="131"/>
      <c r="LIM3" s="131"/>
      <c r="LIN3" s="131"/>
      <c r="LIO3" s="131"/>
      <c r="LIP3" s="131"/>
      <c r="LIQ3" s="131"/>
      <c r="LIR3" s="131"/>
      <c r="LIS3" s="131"/>
      <c r="LIT3" s="131"/>
      <c r="LIU3" s="131"/>
      <c r="LIV3" s="131"/>
      <c r="LIW3" s="131"/>
      <c r="LIX3" s="131"/>
      <c r="LIY3" s="131"/>
      <c r="LIZ3" s="131"/>
      <c r="LJA3" s="131"/>
      <c r="LJB3" s="131"/>
      <c r="LJC3" s="131"/>
      <c r="LJD3" s="131"/>
      <c r="LJE3" s="131"/>
      <c r="LJF3" s="131"/>
      <c r="LJG3" s="131"/>
      <c r="LJH3" s="131"/>
      <c r="LJI3" s="131"/>
      <c r="LJJ3" s="131"/>
      <c r="LJK3" s="131"/>
      <c r="LJL3" s="131"/>
      <c r="LJM3" s="131"/>
      <c r="LJN3" s="131"/>
      <c r="LJO3" s="131"/>
      <c r="LJP3" s="131"/>
      <c r="LJQ3" s="131"/>
      <c r="LJR3" s="131"/>
      <c r="LJS3" s="131"/>
      <c r="LJT3" s="131"/>
      <c r="LJU3" s="131"/>
      <c r="LJV3" s="131"/>
      <c r="LJW3" s="131"/>
      <c r="LJX3" s="131"/>
      <c r="LJY3" s="131"/>
      <c r="LJZ3" s="131"/>
      <c r="LKA3" s="131"/>
      <c r="LKB3" s="131"/>
      <c r="LKC3" s="131"/>
      <c r="LKD3" s="131"/>
      <c r="LKE3" s="131"/>
      <c r="LKF3" s="131"/>
      <c r="LKG3" s="131"/>
      <c r="LKH3" s="131"/>
      <c r="LKI3" s="131"/>
      <c r="LKJ3" s="131"/>
      <c r="LKK3" s="131"/>
      <c r="LKL3" s="131"/>
      <c r="LKM3" s="131"/>
      <c r="LKN3" s="131"/>
      <c r="LKO3" s="131"/>
      <c r="LKP3" s="131"/>
      <c r="LKQ3" s="131"/>
      <c r="LKR3" s="131"/>
      <c r="LKS3" s="131"/>
      <c r="LKT3" s="131"/>
      <c r="LKU3" s="131"/>
      <c r="LKV3" s="131"/>
      <c r="LKW3" s="131"/>
      <c r="LKX3" s="131"/>
      <c r="LKY3" s="131"/>
      <c r="LKZ3" s="131"/>
      <c r="LLA3" s="131"/>
      <c r="LLB3" s="131"/>
      <c r="LLC3" s="131"/>
      <c r="LLD3" s="131"/>
      <c r="LLE3" s="131"/>
      <c r="LLF3" s="131"/>
      <c r="LLG3" s="131"/>
      <c r="LLH3" s="131"/>
      <c r="LLI3" s="131"/>
      <c r="LLJ3" s="131"/>
      <c r="LLK3" s="131"/>
      <c r="LLL3" s="131"/>
      <c r="LLM3" s="131"/>
      <c r="LLN3" s="131"/>
      <c r="LLO3" s="131"/>
      <c r="LLP3" s="131"/>
      <c r="LLQ3" s="131"/>
      <c r="LLR3" s="131"/>
      <c r="LLS3" s="131"/>
      <c r="LLT3" s="131"/>
      <c r="LLU3" s="131"/>
      <c r="LLV3" s="131"/>
      <c r="LLW3" s="131"/>
      <c r="LLX3" s="131"/>
      <c r="LLY3" s="131"/>
      <c r="LLZ3" s="131"/>
      <c r="LMA3" s="131"/>
      <c r="LMB3" s="131"/>
      <c r="LMC3" s="131"/>
      <c r="LMD3" s="131"/>
      <c r="LME3" s="131"/>
      <c r="LMF3" s="131"/>
      <c r="LMG3" s="131"/>
      <c r="LMH3" s="131"/>
      <c r="LMI3" s="131"/>
      <c r="LMJ3" s="131"/>
      <c r="LMK3" s="131"/>
      <c r="LML3" s="131"/>
      <c r="LMM3" s="131"/>
      <c r="LMN3" s="131"/>
      <c r="LMO3" s="131"/>
      <c r="LMP3" s="131"/>
      <c r="LMQ3" s="131"/>
      <c r="LMR3" s="131"/>
      <c r="LMS3" s="131"/>
      <c r="LMT3" s="131"/>
      <c r="LMU3" s="131"/>
      <c r="LMV3" s="131"/>
      <c r="LMW3" s="131"/>
      <c r="LMX3" s="131"/>
      <c r="LMY3" s="131"/>
      <c r="LMZ3" s="131"/>
      <c r="LNA3" s="131"/>
      <c r="LNB3" s="131"/>
      <c r="LNC3" s="131"/>
      <c r="LND3" s="131"/>
      <c r="LNE3" s="131"/>
      <c r="LNF3" s="131"/>
      <c r="LNG3" s="131"/>
      <c r="LNH3" s="131"/>
      <c r="LNI3" s="131"/>
      <c r="LNJ3" s="131"/>
      <c r="LNK3" s="131"/>
      <c r="LNL3" s="131"/>
      <c r="LNM3" s="131"/>
      <c r="LNN3" s="131"/>
      <c r="LNO3" s="131"/>
      <c r="LNP3" s="131"/>
      <c r="LNQ3" s="131"/>
      <c r="LNR3" s="131"/>
      <c r="LNS3" s="131"/>
      <c r="LNT3" s="131"/>
      <c r="LNU3" s="131"/>
      <c r="LNV3" s="131"/>
      <c r="LNW3" s="131"/>
      <c r="LNX3" s="131"/>
      <c r="LNY3" s="131"/>
      <c r="LNZ3" s="131"/>
      <c r="LOA3" s="131"/>
      <c r="LOB3" s="131"/>
      <c r="LOC3" s="131"/>
      <c r="LOD3" s="131"/>
      <c r="LOE3" s="131"/>
      <c r="LOF3" s="131"/>
      <c r="LOG3" s="131"/>
      <c r="LOH3" s="131"/>
      <c r="LOI3" s="131"/>
      <c r="LOJ3" s="131"/>
      <c r="LOK3" s="131"/>
      <c r="LOL3" s="131"/>
      <c r="LOM3" s="131"/>
      <c r="LON3" s="131"/>
      <c r="LOO3" s="131"/>
      <c r="LOP3" s="131"/>
      <c r="LOQ3" s="131"/>
      <c r="LOR3" s="131"/>
      <c r="LOS3" s="131"/>
      <c r="LOT3" s="131"/>
      <c r="LOU3" s="131"/>
      <c r="LOV3" s="131"/>
      <c r="LOW3" s="131"/>
      <c r="LOX3" s="131"/>
      <c r="LOY3" s="131"/>
      <c r="LOZ3" s="131"/>
      <c r="LPA3" s="131"/>
      <c r="LPB3" s="131"/>
      <c r="LPC3" s="131"/>
      <c r="LPD3" s="131"/>
      <c r="LPE3" s="131"/>
      <c r="LPF3" s="131"/>
      <c r="LPG3" s="131"/>
      <c r="LPH3" s="131"/>
      <c r="LPI3" s="131"/>
      <c r="LPJ3" s="131"/>
      <c r="LPK3" s="131"/>
      <c r="LPL3" s="131"/>
      <c r="LPM3" s="131"/>
      <c r="LPN3" s="131"/>
      <c r="LPO3" s="131"/>
      <c r="LPP3" s="131"/>
      <c r="LPQ3" s="131"/>
      <c r="LPR3" s="131"/>
      <c r="LPS3" s="131"/>
      <c r="LPT3" s="131"/>
      <c r="LPU3" s="131"/>
      <c r="LPV3" s="131"/>
      <c r="LPW3" s="131"/>
      <c r="LPX3" s="131"/>
      <c r="LPY3" s="131"/>
      <c r="LPZ3" s="131"/>
      <c r="LQA3" s="131"/>
      <c r="LQB3" s="131"/>
      <c r="LQC3" s="131"/>
      <c r="LQD3" s="131"/>
      <c r="LQE3" s="131"/>
      <c r="LQF3" s="131"/>
      <c r="LQG3" s="131"/>
      <c r="LQH3" s="131"/>
      <c r="LQI3" s="131"/>
      <c r="LQJ3" s="131"/>
      <c r="LQK3" s="131"/>
      <c r="LQL3" s="131"/>
      <c r="LQM3" s="131"/>
      <c r="LQN3" s="131"/>
      <c r="LQO3" s="131"/>
      <c r="LQP3" s="131"/>
      <c r="LQQ3" s="131"/>
      <c r="LQR3" s="131"/>
      <c r="LQS3" s="131"/>
      <c r="LQT3" s="131"/>
      <c r="LQU3" s="131"/>
      <c r="LQV3" s="131"/>
      <c r="LQW3" s="131"/>
      <c r="LQX3" s="131"/>
      <c r="LQY3" s="131"/>
      <c r="LQZ3" s="131"/>
      <c r="LRA3" s="131"/>
      <c r="LRB3" s="131"/>
      <c r="LRC3" s="131"/>
      <c r="LRD3" s="131"/>
      <c r="LRE3" s="131"/>
      <c r="LRF3" s="131"/>
      <c r="LRG3" s="131"/>
      <c r="LRH3" s="131"/>
      <c r="LRI3" s="131"/>
      <c r="LRJ3" s="131"/>
      <c r="LRK3" s="131"/>
      <c r="LRL3" s="131"/>
      <c r="LRM3" s="131"/>
      <c r="LRN3" s="131"/>
      <c r="LRO3" s="131"/>
      <c r="LRP3" s="131"/>
      <c r="LRQ3" s="131"/>
      <c r="LRR3" s="131"/>
      <c r="LRS3" s="131"/>
      <c r="LRT3" s="131"/>
      <c r="LRU3" s="131"/>
      <c r="LRV3" s="131"/>
      <c r="LRW3" s="131"/>
      <c r="LRX3" s="131"/>
      <c r="LRY3" s="131"/>
      <c r="LRZ3" s="131"/>
      <c r="LSA3" s="131"/>
      <c r="LSB3" s="131"/>
      <c r="LSC3" s="131"/>
      <c r="LSD3" s="131"/>
      <c r="LSE3" s="131"/>
      <c r="LSF3" s="131"/>
      <c r="LSG3" s="131"/>
      <c r="LSH3" s="131"/>
      <c r="LSI3" s="131"/>
      <c r="LSJ3" s="131"/>
      <c r="LSK3" s="131"/>
      <c r="LSL3" s="131"/>
      <c r="LSM3" s="131"/>
      <c r="LSN3" s="131"/>
      <c r="LSO3" s="131"/>
      <c r="LSP3" s="131"/>
      <c r="LSQ3" s="131"/>
      <c r="LSR3" s="131"/>
      <c r="LSS3" s="131"/>
      <c r="LST3" s="131"/>
      <c r="LSU3" s="131"/>
      <c r="LSV3" s="131"/>
      <c r="LSW3" s="131"/>
      <c r="LSX3" s="131"/>
      <c r="LSY3" s="131"/>
      <c r="LSZ3" s="131"/>
      <c r="LTA3" s="131"/>
      <c r="LTB3" s="131"/>
      <c r="LTC3" s="131"/>
      <c r="LTD3" s="131"/>
      <c r="LTE3" s="131"/>
      <c r="LTF3" s="131"/>
      <c r="LTG3" s="131"/>
      <c r="LTH3" s="131"/>
      <c r="LTI3" s="131"/>
      <c r="LTJ3" s="131"/>
      <c r="LTK3" s="131"/>
      <c r="LTL3" s="131"/>
      <c r="LTM3" s="131"/>
      <c r="LTN3" s="131"/>
      <c r="LTO3" s="131"/>
      <c r="LTP3" s="131"/>
      <c r="LTQ3" s="131"/>
      <c r="LTR3" s="131"/>
      <c r="LTS3" s="131"/>
      <c r="LTT3" s="131"/>
      <c r="LTU3" s="131"/>
      <c r="LTV3" s="131"/>
      <c r="LTW3" s="131"/>
      <c r="LTX3" s="131"/>
      <c r="LTY3" s="131"/>
      <c r="LTZ3" s="131"/>
      <c r="LUA3" s="131"/>
      <c r="LUB3" s="131"/>
      <c r="LUC3" s="131"/>
      <c r="LUD3" s="131"/>
      <c r="LUE3" s="131"/>
      <c r="LUF3" s="131"/>
      <c r="LUG3" s="131"/>
      <c r="LUH3" s="131"/>
      <c r="LUI3" s="131"/>
      <c r="LUJ3" s="131"/>
      <c r="LUK3" s="131"/>
      <c r="LUL3" s="131"/>
      <c r="LUM3" s="131"/>
      <c r="LUN3" s="131"/>
      <c r="LUO3" s="131"/>
      <c r="LUP3" s="131"/>
      <c r="LUQ3" s="131"/>
      <c r="LUR3" s="131"/>
      <c r="LUS3" s="131"/>
      <c r="LUT3" s="131"/>
      <c r="LUU3" s="131"/>
      <c r="LUV3" s="131"/>
      <c r="LUW3" s="131"/>
      <c r="LUX3" s="131"/>
      <c r="LUY3" s="131"/>
      <c r="LUZ3" s="131"/>
      <c r="LVA3" s="131"/>
      <c r="LVB3" s="131"/>
      <c r="LVC3" s="131"/>
      <c r="LVD3" s="131"/>
      <c r="LVE3" s="131"/>
      <c r="LVF3" s="131"/>
      <c r="LVG3" s="131"/>
      <c r="LVH3" s="131"/>
      <c r="LVI3" s="131"/>
      <c r="LVJ3" s="131"/>
      <c r="LVK3" s="131"/>
      <c r="LVL3" s="131"/>
      <c r="LVM3" s="131"/>
      <c r="LVN3" s="131"/>
      <c r="LVO3" s="131"/>
      <c r="LVP3" s="131"/>
      <c r="LVQ3" s="131"/>
      <c r="LVR3" s="131"/>
      <c r="LVS3" s="131"/>
      <c r="LVT3" s="131"/>
      <c r="LVU3" s="131"/>
      <c r="LVV3" s="131"/>
      <c r="LVW3" s="131"/>
      <c r="LVX3" s="131"/>
      <c r="LVY3" s="131"/>
      <c r="LVZ3" s="131"/>
      <c r="LWA3" s="131"/>
      <c r="LWB3" s="131"/>
      <c r="LWC3" s="131"/>
      <c r="LWD3" s="131"/>
      <c r="LWE3" s="131"/>
      <c r="LWF3" s="131"/>
      <c r="LWG3" s="131"/>
      <c r="LWH3" s="131"/>
      <c r="LWI3" s="131"/>
      <c r="LWJ3" s="131"/>
      <c r="LWK3" s="131"/>
      <c r="LWL3" s="131"/>
      <c r="LWM3" s="131"/>
      <c r="LWN3" s="131"/>
      <c r="LWO3" s="131"/>
      <c r="LWP3" s="131"/>
      <c r="LWQ3" s="131"/>
      <c r="LWR3" s="131"/>
      <c r="LWS3" s="131"/>
      <c r="LWT3" s="131"/>
      <c r="LWU3" s="131"/>
      <c r="LWV3" s="131"/>
      <c r="LWW3" s="131"/>
      <c r="LWX3" s="131"/>
      <c r="LWY3" s="131"/>
      <c r="LWZ3" s="131"/>
      <c r="LXA3" s="131"/>
      <c r="LXB3" s="131"/>
      <c r="LXC3" s="131"/>
      <c r="LXD3" s="131"/>
      <c r="LXE3" s="131"/>
      <c r="LXF3" s="131"/>
      <c r="LXG3" s="131"/>
      <c r="LXH3" s="131"/>
      <c r="LXI3" s="131"/>
      <c r="LXJ3" s="131"/>
      <c r="LXK3" s="131"/>
      <c r="LXL3" s="131"/>
      <c r="LXM3" s="131"/>
      <c r="LXN3" s="131"/>
      <c r="LXO3" s="131"/>
      <c r="LXP3" s="131"/>
      <c r="LXQ3" s="131"/>
      <c r="LXR3" s="131"/>
      <c r="LXS3" s="131"/>
      <c r="LXT3" s="131"/>
      <c r="LXU3" s="131"/>
      <c r="LXV3" s="131"/>
      <c r="LXW3" s="131"/>
      <c r="LXX3" s="131"/>
      <c r="LXY3" s="131"/>
      <c r="LXZ3" s="131"/>
      <c r="LYA3" s="131"/>
      <c r="LYB3" s="131"/>
      <c r="LYC3" s="131"/>
      <c r="LYD3" s="131"/>
      <c r="LYE3" s="131"/>
      <c r="LYF3" s="131"/>
      <c r="LYG3" s="131"/>
      <c r="LYH3" s="131"/>
      <c r="LYI3" s="131"/>
      <c r="LYJ3" s="131"/>
      <c r="LYK3" s="131"/>
      <c r="LYL3" s="131"/>
      <c r="LYM3" s="131"/>
      <c r="LYN3" s="131"/>
      <c r="LYO3" s="131"/>
      <c r="LYP3" s="131"/>
      <c r="LYQ3" s="131"/>
      <c r="LYR3" s="131"/>
      <c r="LYS3" s="131"/>
      <c r="LYT3" s="131"/>
      <c r="LYU3" s="131"/>
      <c r="LYV3" s="131"/>
      <c r="LYW3" s="131"/>
      <c r="LYX3" s="131"/>
      <c r="LYY3" s="131"/>
      <c r="LYZ3" s="131"/>
      <c r="LZA3" s="131"/>
      <c r="LZB3" s="131"/>
      <c r="LZC3" s="131"/>
      <c r="LZD3" s="131"/>
      <c r="LZE3" s="131"/>
      <c r="LZF3" s="131"/>
      <c r="LZG3" s="131"/>
      <c r="LZH3" s="131"/>
      <c r="LZI3" s="131"/>
      <c r="LZJ3" s="131"/>
      <c r="LZK3" s="131"/>
      <c r="LZL3" s="131"/>
      <c r="LZM3" s="131"/>
      <c r="LZN3" s="131"/>
      <c r="LZO3" s="131"/>
      <c r="LZP3" s="131"/>
      <c r="LZQ3" s="131"/>
      <c r="LZR3" s="131"/>
      <c r="LZS3" s="131"/>
      <c r="LZT3" s="131"/>
      <c r="LZU3" s="131"/>
      <c r="LZV3" s="131"/>
      <c r="LZW3" s="131"/>
      <c r="LZX3" s="131"/>
      <c r="LZY3" s="131"/>
      <c r="LZZ3" s="131"/>
      <c r="MAA3" s="131"/>
      <c r="MAB3" s="131"/>
      <c r="MAC3" s="131"/>
      <c r="MAD3" s="131"/>
      <c r="MAE3" s="131"/>
      <c r="MAF3" s="131"/>
      <c r="MAG3" s="131"/>
      <c r="MAH3" s="131"/>
      <c r="MAI3" s="131"/>
      <c r="MAJ3" s="131"/>
      <c r="MAK3" s="131"/>
      <c r="MAL3" s="131"/>
      <c r="MAM3" s="131"/>
      <c r="MAN3" s="131"/>
      <c r="MAO3" s="131"/>
      <c r="MAP3" s="131"/>
      <c r="MAQ3" s="131"/>
      <c r="MAR3" s="131"/>
      <c r="MAS3" s="131"/>
      <c r="MAT3" s="131"/>
      <c r="MAU3" s="131"/>
      <c r="MAV3" s="131"/>
      <c r="MAW3" s="131"/>
      <c r="MAX3" s="131"/>
      <c r="MAY3" s="131"/>
      <c r="MAZ3" s="131"/>
      <c r="MBA3" s="131"/>
      <c r="MBB3" s="131"/>
      <c r="MBC3" s="131"/>
      <c r="MBD3" s="131"/>
      <c r="MBE3" s="131"/>
      <c r="MBF3" s="131"/>
      <c r="MBG3" s="131"/>
      <c r="MBH3" s="131"/>
      <c r="MBI3" s="131"/>
      <c r="MBJ3" s="131"/>
      <c r="MBK3" s="131"/>
      <c r="MBL3" s="131"/>
      <c r="MBM3" s="131"/>
      <c r="MBN3" s="131"/>
      <c r="MBO3" s="131"/>
      <c r="MBP3" s="131"/>
      <c r="MBQ3" s="131"/>
      <c r="MBR3" s="131"/>
      <c r="MBS3" s="131"/>
      <c r="MBT3" s="131"/>
      <c r="MBU3" s="131"/>
      <c r="MBV3" s="131"/>
      <c r="MBW3" s="131"/>
      <c r="MBX3" s="131"/>
      <c r="MBY3" s="131"/>
      <c r="MBZ3" s="131"/>
      <c r="MCA3" s="131"/>
      <c r="MCB3" s="131"/>
      <c r="MCC3" s="131"/>
      <c r="MCD3" s="131"/>
      <c r="MCE3" s="131"/>
      <c r="MCF3" s="131"/>
      <c r="MCG3" s="131"/>
      <c r="MCH3" s="131"/>
      <c r="MCI3" s="131"/>
      <c r="MCJ3" s="131"/>
      <c r="MCK3" s="131"/>
      <c r="MCL3" s="131"/>
      <c r="MCM3" s="131"/>
      <c r="MCN3" s="131"/>
      <c r="MCO3" s="131"/>
      <c r="MCP3" s="131"/>
      <c r="MCQ3" s="131"/>
      <c r="MCR3" s="131"/>
      <c r="MCS3" s="131"/>
      <c r="MCT3" s="131"/>
      <c r="MCU3" s="131"/>
      <c r="MCV3" s="131"/>
      <c r="MCW3" s="131"/>
      <c r="MCX3" s="131"/>
      <c r="MCY3" s="131"/>
      <c r="MCZ3" s="131"/>
      <c r="MDA3" s="131"/>
      <c r="MDB3" s="131"/>
      <c r="MDC3" s="131"/>
      <c r="MDD3" s="131"/>
      <c r="MDE3" s="131"/>
      <c r="MDF3" s="131"/>
      <c r="MDG3" s="131"/>
      <c r="MDH3" s="131"/>
      <c r="MDI3" s="131"/>
      <c r="MDJ3" s="131"/>
      <c r="MDK3" s="131"/>
      <c r="MDL3" s="131"/>
      <c r="MDM3" s="131"/>
      <c r="MDN3" s="131"/>
      <c r="MDO3" s="131"/>
      <c r="MDP3" s="131"/>
      <c r="MDQ3" s="131"/>
      <c r="MDR3" s="131"/>
      <c r="MDS3" s="131"/>
      <c r="MDT3" s="131"/>
      <c r="MDU3" s="131"/>
      <c r="MDV3" s="131"/>
      <c r="MDW3" s="131"/>
      <c r="MDX3" s="131"/>
      <c r="MDY3" s="131"/>
      <c r="MDZ3" s="131"/>
      <c r="MEA3" s="131"/>
      <c r="MEB3" s="131"/>
      <c r="MEC3" s="131"/>
      <c r="MED3" s="131"/>
      <c r="MEE3" s="131"/>
      <c r="MEF3" s="131"/>
      <c r="MEG3" s="131"/>
      <c r="MEH3" s="131"/>
      <c r="MEI3" s="131"/>
      <c r="MEJ3" s="131"/>
      <c r="MEK3" s="131"/>
      <c r="MEL3" s="131"/>
      <c r="MEM3" s="131"/>
      <c r="MEN3" s="131"/>
      <c r="MEO3" s="131"/>
      <c r="MEP3" s="131"/>
      <c r="MEQ3" s="131"/>
      <c r="MER3" s="131"/>
      <c r="MES3" s="131"/>
      <c r="MET3" s="131"/>
      <c r="MEU3" s="131"/>
      <c r="MEV3" s="131"/>
      <c r="MEW3" s="131"/>
      <c r="MEX3" s="131"/>
      <c r="MEY3" s="131"/>
      <c r="MEZ3" s="131"/>
      <c r="MFA3" s="131"/>
      <c r="MFB3" s="131"/>
      <c r="MFC3" s="131"/>
      <c r="MFD3" s="131"/>
      <c r="MFE3" s="131"/>
      <c r="MFF3" s="131"/>
      <c r="MFG3" s="131"/>
      <c r="MFH3" s="131"/>
      <c r="MFI3" s="131"/>
      <c r="MFJ3" s="131"/>
      <c r="MFK3" s="131"/>
      <c r="MFL3" s="131"/>
      <c r="MFM3" s="131"/>
      <c r="MFN3" s="131"/>
      <c r="MFO3" s="131"/>
      <c r="MFP3" s="131"/>
      <c r="MFQ3" s="131"/>
      <c r="MFR3" s="131"/>
      <c r="MFS3" s="131"/>
      <c r="MFT3" s="131"/>
      <c r="MFU3" s="131"/>
      <c r="MFV3" s="131"/>
      <c r="MFW3" s="131"/>
      <c r="MFX3" s="131"/>
      <c r="MFY3" s="131"/>
      <c r="MFZ3" s="131"/>
      <c r="MGA3" s="131"/>
      <c r="MGB3" s="131"/>
      <c r="MGC3" s="131"/>
      <c r="MGD3" s="131"/>
      <c r="MGE3" s="131"/>
      <c r="MGF3" s="131"/>
      <c r="MGG3" s="131"/>
      <c r="MGH3" s="131"/>
      <c r="MGI3" s="131"/>
      <c r="MGJ3" s="131"/>
      <c r="MGK3" s="131"/>
      <c r="MGL3" s="131"/>
      <c r="MGM3" s="131"/>
      <c r="MGN3" s="131"/>
      <c r="MGO3" s="131"/>
      <c r="MGP3" s="131"/>
      <c r="MGQ3" s="131"/>
      <c r="MGR3" s="131"/>
      <c r="MGS3" s="131"/>
      <c r="MGT3" s="131"/>
      <c r="MGU3" s="131"/>
      <c r="MGV3" s="131"/>
      <c r="MGW3" s="131"/>
      <c r="MGX3" s="131"/>
      <c r="MGY3" s="131"/>
      <c r="MGZ3" s="131"/>
      <c r="MHA3" s="131"/>
      <c r="MHB3" s="131"/>
      <c r="MHC3" s="131"/>
      <c r="MHD3" s="131"/>
      <c r="MHE3" s="131"/>
      <c r="MHF3" s="131"/>
      <c r="MHG3" s="131"/>
      <c r="MHH3" s="131"/>
      <c r="MHI3" s="131"/>
      <c r="MHJ3" s="131"/>
      <c r="MHK3" s="131"/>
      <c r="MHL3" s="131"/>
      <c r="MHM3" s="131"/>
      <c r="MHN3" s="131"/>
      <c r="MHO3" s="131"/>
      <c r="MHP3" s="131"/>
      <c r="MHQ3" s="131"/>
      <c r="MHR3" s="131"/>
      <c r="MHS3" s="131"/>
      <c r="MHT3" s="131"/>
      <c r="MHU3" s="131"/>
      <c r="MHV3" s="131"/>
      <c r="MHW3" s="131"/>
      <c r="MHX3" s="131"/>
      <c r="MHY3" s="131"/>
      <c r="MHZ3" s="131"/>
      <c r="MIA3" s="131"/>
      <c r="MIB3" s="131"/>
      <c r="MIC3" s="131"/>
      <c r="MID3" s="131"/>
      <c r="MIE3" s="131"/>
      <c r="MIF3" s="131"/>
      <c r="MIG3" s="131"/>
      <c r="MIH3" s="131"/>
      <c r="MII3" s="131"/>
      <c r="MIJ3" s="131"/>
      <c r="MIK3" s="131"/>
      <c r="MIL3" s="131"/>
      <c r="MIM3" s="131"/>
      <c r="MIN3" s="131"/>
      <c r="MIO3" s="131"/>
      <c r="MIP3" s="131"/>
      <c r="MIQ3" s="131"/>
      <c r="MIR3" s="131"/>
      <c r="MIS3" s="131"/>
      <c r="MIT3" s="131"/>
      <c r="MIU3" s="131"/>
      <c r="MIV3" s="131"/>
      <c r="MIW3" s="131"/>
      <c r="MIX3" s="131"/>
      <c r="MIY3" s="131"/>
      <c r="MIZ3" s="131"/>
      <c r="MJA3" s="131"/>
      <c r="MJB3" s="131"/>
      <c r="MJC3" s="131"/>
      <c r="MJD3" s="131"/>
      <c r="MJE3" s="131"/>
      <c r="MJF3" s="131"/>
      <c r="MJG3" s="131"/>
      <c r="MJH3" s="131"/>
      <c r="MJI3" s="131"/>
      <c r="MJJ3" s="131"/>
      <c r="MJK3" s="131"/>
      <c r="MJL3" s="131"/>
      <c r="MJM3" s="131"/>
      <c r="MJN3" s="131"/>
      <c r="MJO3" s="131"/>
      <c r="MJP3" s="131"/>
      <c r="MJQ3" s="131"/>
      <c r="MJR3" s="131"/>
      <c r="MJS3" s="131"/>
      <c r="MJT3" s="131"/>
      <c r="MJU3" s="131"/>
      <c r="MJV3" s="131"/>
      <c r="MJW3" s="131"/>
      <c r="MJX3" s="131"/>
      <c r="MJY3" s="131"/>
      <c r="MJZ3" s="131"/>
      <c r="MKA3" s="131"/>
      <c r="MKB3" s="131"/>
      <c r="MKC3" s="131"/>
      <c r="MKD3" s="131"/>
      <c r="MKE3" s="131"/>
      <c r="MKF3" s="131"/>
      <c r="MKG3" s="131"/>
      <c r="MKH3" s="131"/>
      <c r="MKI3" s="131"/>
      <c r="MKJ3" s="131"/>
      <c r="MKK3" s="131"/>
      <c r="MKL3" s="131"/>
      <c r="MKM3" s="131"/>
      <c r="MKN3" s="131"/>
      <c r="MKO3" s="131"/>
      <c r="MKP3" s="131"/>
      <c r="MKQ3" s="131"/>
      <c r="MKR3" s="131"/>
      <c r="MKS3" s="131"/>
      <c r="MKT3" s="131"/>
      <c r="MKU3" s="131"/>
      <c r="MKV3" s="131"/>
      <c r="MKW3" s="131"/>
      <c r="MKX3" s="131"/>
      <c r="MKY3" s="131"/>
      <c r="MKZ3" s="131"/>
      <c r="MLA3" s="131"/>
      <c r="MLB3" s="131"/>
      <c r="MLC3" s="131"/>
      <c r="MLD3" s="131"/>
      <c r="MLE3" s="131"/>
      <c r="MLF3" s="131"/>
      <c r="MLG3" s="131"/>
      <c r="MLH3" s="131"/>
      <c r="MLI3" s="131"/>
      <c r="MLJ3" s="131"/>
      <c r="MLK3" s="131"/>
      <c r="MLL3" s="131"/>
      <c r="MLM3" s="131"/>
      <c r="MLN3" s="131"/>
      <c r="MLO3" s="131"/>
      <c r="MLP3" s="131"/>
      <c r="MLQ3" s="131"/>
      <c r="MLR3" s="131"/>
      <c r="MLS3" s="131"/>
      <c r="MLT3" s="131"/>
      <c r="MLU3" s="131"/>
      <c r="MLV3" s="131"/>
      <c r="MLW3" s="131"/>
      <c r="MLX3" s="131"/>
      <c r="MLY3" s="131"/>
      <c r="MLZ3" s="131"/>
      <c r="MMA3" s="131"/>
      <c r="MMB3" s="131"/>
      <c r="MMC3" s="131"/>
      <c r="MMD3" s="131"/>
      <c r="MME3" s="131"/>
      <c r="MMF3" s="131"/>
      <c r="MMG3" s="131"/>
      <c r="MMH3" s="131"/>
      <c r="MMI3" s="131"/>
      <c r="MMJ3" s="131"/>
      <c r="MMK3" s="131"/>
      <c r="MML3" s="131"/>
      <c r="MMM3" s="131"/>
      <c r="MMN3" s="131"/>
      <c r="MMO3" s="131"/>
      <c r="MMP3" s="131"/>
      <c r="MMQ3" s="131"/>
      <c r="MMR3" s="131"/>
      <c r="MMS3" s="131"/>
      <c r="MMT3" s="131"/>
      <c r="MMU3" s="131"/>
      <c r="MMV3" s="131"/>
      <c r="MMW3" s="131"/>
      <c r="MMX3" s="131"/>
      <c r="MMY3" s="131"/>
      <c r="MMZ3" s="131"/>
      <c r="MNA3" s="131"/>
      <c r="MNB3" s="131"/>
      <c r="MNC3" s="131"/>
      <c r="MND3" s="131"/>
      <c r="MNE3" s="131"/>
      <c r="MNF3" s="131"/>
      <c r="MNG3" s="131"/>
      <c r="MNH3" s="131"/>
      <c r="MNI3" s="131"/>
      <c r="MNJ3" s="131"/>
      <c r="MNK3" s="131"/>
      <c r="MNL3" s="131"/>
      <c r="MNM3" s="131"/>
      <c r="MNN3" s="131"/>
      <c r="MNO3" s="131"/>
      <c r="MNP3" s="131"/>
      <c r="MNQ3" s="131"/>
      <c r="MNR3" s="131"/>
      <c r="MNS3" s="131"/>
      <c r="MNT3" s="131"/>
      <c r="MNU3" s="131"/>
      <c r="MNV3" s="131"/>
      <c r="MNW3" s="131"/>
      <c r="MNX3" s="131"/>
      <c r="MNY3" s="131"/>
      <c r="MNZ3" s="131"/>
      <c r="MOA3" s="131"/>
      <c r="MOB3" s="131"/>
      <c r="MOC3" s="131"/>
      <c r="MOD3" s="131"/>
      <c r="MOE3" s="131"/>
      <c r="MOF3" s="131"/>
      <c r="MOG3" s="131"/>
      <c r="MOH3" s="131"/>
      <c r="MOI3" s="131"/>
      <c r="MOJ3" s="131"/>
      <c r="MOK3" s="131"/>
      <c r="MOL3" s="131"/>
      <c r="MOM3" s="131"/>
      <c r="MON3" s="131"/>
      <c r="MOO3" s="131"/>
      <c r="MOP3" s="131"/>
      <c r="MOQ3" s="131"/>
      <c r="MOR3" s="131"/>
      <c r="MOS3" s="131"/>
      <c r="MOT3" s="131"/>
      <c r="MOU3" s="131"/>
      <c r="MOV3" s="131"/>
      <c r="MOW3" s="131"/>
      <c r="MOX3" s="131"/>
      <c r="MOY3" s="131"/>
      <c r="MOZ3" s="131"/>
      <c r="MPA3" s="131"/>
      <c r="MPB3" s="131"/>
      <c r="MPC3" s="131"/>
      <c r="MPD3" s="131"/>
      <c r="MPE3" s="131"/>
      <c r="MPF3" s="131"/>
      <c r="MPG3" s="131"/>
      <c r="MPH3" s="131"/>
      <c r="MPI3" s="131"/>
      <c r="MPJ3" s="131"/>
      <c r="MPK3" s="131"/>
      <c r="MPL3" s="131"/>
      <c r="MPM3" s="131"/>
      <c r="MPN3" s="131"/>
      <c r="MPO3" s="131"/>
      <c r="MPP3" s="131"/>
      <c r="MPQ3" s="131"/>
      <c r="MPR3" s="131"/>
      <c r="MPS3" s="131"/>
      <c r="MPT3" s="131"/>
      <c r="MPU3" s="131"/>
      <c r="MPV3" s="131"/>
      <c r="MPW3" s="131"/>
      <c r="MPX3" s="131"/>
      <c r="MPY3" s="131"/>
      <c r="MPZ3" s="131"/>
      <c r="MQA3" s="131"/>
      <c r="MQB3" s="131"/>
      <c r="MQC3" s="131"/>
      <c r="MQD3" s="131"/>
      <c r="MQE3" s="131"/>
      <c r="MQF3" s="131"/>
      <c r="MQG3" s="131"/>
      <c r="MQH3" s="131"/>
      <c r="MQI3" s="131"/>
      <c r="MQJ3" s="131"/>
      <c r="MQK3" s="131"/>
      <c r="MQL3" s="131"/>
      <c r="MQM3" s="131"/>
      <c r="MQN3" s="131"/>
      <c r="MQO3" s="131"/>
      <c r="MQP3" s="131"/>
      <c r="MQQ3" s="131"/>
      <c r="MQR3" s="131"/>
      <c r="MQS3" s="131"/>
      <c r="MQT3" s="131"/>
      <c r="MQU3" s="131"/>
      <c r="MQV3" s="131"/>
      <c r="MQW3" s="131"/>
      <c r="MQX3" s="131"/>
      <c r="MQY3" s="131"/>
      <c r="MQZ3" s="131"/>
      <c r="MRA3" s="131"/>
      <c r="MRB3" s="131"/>
      <c r="MRC3" s="131"/>
      <c r="MRD3" s="131"/>
      <c r="MRE3" s="131"/>
      <c r="MRF3" s="131"/>
      <c r="MRG3" s="131"/>
      <c r="MRH3" s="131"/>
      <c r="MRI3" s="131"/>
      <c r="MRJ3" s="131"/>
      <c r="MRK3" s="131"/>
      <c r="MRL3" s="131"/>
      <c r="MRM3" s="131"/>
      <c r="MRN3" s="131"/>
      <c r="MRO3" s="131"/>
      <c r="MRP3" s="131"/>
      <c r="MRQ3" s="131"/>
      <c r="MRR3" s="131"/>
      <c r="MRS3" s="131"/>
      <c r="MRT3" s="131"/>
      <c r="MRU3" s="131"/>
      <c r="MRV3" s="131"/>
      <c r="MRW3" s="131"/>
      <c r="MRX3" s="131"/>
      <c r="MRY3" s="131"/>
      <c r="MRZ3" s="131"/>
      <c r="MSA3" s="131"/>
      <c r="MSB3" s="131"/>
      <c r="MSC3" s="131"/>
      <c r="MSD3" s="131"/>
      <c r="MSE3" s="131"/>
      <c r="MSF3" s="131"/>
      <c r="MSG3" s="131"/>
      <c r="MSH3" s="131"/>
      <c r="MSI3" s="131"/>
      <c r="MSJ3" s="131"/>
      <c r="MSK3" s="131"/>
      <c r="MSL3" s="131"/>
      <c r="MSM3" s="131"/>
      <c r="MSN3" s="131"/>
      <c r="MSO3" s="131"/>
      <c r="MSP3" s="131"/>
      <c r="MSQ3" s="131"/>
      <c r="MSR3" s="131"/>
      <c r="MSS3" s="131"/>
      <c r="MST3" s="131"/>
      <c r="MSU3" s="131"/>
      <c r="MSV3" s="131"/>
      <c r="MSW3" s="131"/>
      <c r="MSX3" s="131"/>
      <c r="MSY3" s="131"/>
      <c r="MSZ3" s="131"/>
      <c r="MTA3" s="131"/>
      <c r="MTB3" s="131"/>
      <c r="MTC3" s="131"/>
      <c r="MTD3" s="131"/>
      <c r="MTE3" s="131"/>
      <c r="MTF3" s="131"/>
      <c r="MTG3" s="131"/>
      <c r="MTH3" s="131"/>
      <c r="MTI3" s="131"/>
      <c r="MTJ3" s="131"/>
      <c r="MTK3" s="131"/>
      <c r="MTL3" s="131"/>
      <c r="MTM3" s="131"/>
      <c r="MTN3" s="131"/>
      <c r="MTO3" s="131"/>
      <c r="MTP3" s="131"/>
      <c r="MTQ3" s="131"/>
      <c r="MTR3" s="131"/>
      <c r="MTS3" s="131"/>
      <c r="MTT3" s="131"/>
      <c r="MTU3" s="131"/>
      <c r="MTV3" s="131"/>
      <c r="MTW3" s="131"/>
      <c r="MTX3" s="131"/>
      <c r="MTY3" s="131"/>
      <c r="MTZ3" s="131"/>
      <c r="MUA3" s="131"/>
      <c r="MUB3" s="131"/>
      <c r="MUC3" s="131"/>
      <c r="MUD3" s="131"/>
      <c r="MUE3" s="131"/>
      <c r="MUF3" s="131"/>
      <c r="MUG3" s="131"/>
      <c r="MUH3" s="131"/>
      <c r="MUI3" s="131"/>
      <c r="MUJ3" s="131"/>
      <c r="MUK3" s="131"/>
      <c r="MUL3" s="131"/>
      <c r="MUM3" s="131"/>
      <c r="MUN3" s="131"/>
      <c r="MUO3" s="131"/>
      <c r="MUP3" s="131"/>
      <c r="MUQ3" s="131"/>
      <c r="MUR3" s="131"/>
      <c r="MUS3" s="131"/>
      <c r="MUT3" s="131"/>
      <c r="MUU3" s="131"/>
      <c r="MUV3" s="131"/>
      <c r="MUW3" s="131"/>
      <c r="MUX3" s="131"/>
      <c r="MUY3" s="131"/>
      <c r="MUZ3" s="131"/>
      <c r="MVA3" s="131"/>
      <c r="MVB3" s="131"/>
      <c r="MVC3" s="131"/>
      <c r="MVD3" s="131"/>
      <c r="MVE3" s="131"/>
      <c r="MVF3" s="131"/>
      <c r="MVG3" s="131"/>
      <c r="MVH3" s="131"/>
      <c r="MVI3" s="131"/>
      <c r="MVJ3" s="131"/>
      <c r="MVK3" s="131"/>
      <c r="MVL3" s="131"/>
      <c r="MVM3" s="131"/>
      <c r="MVN3" s="131"/>
      <c r="MVO3" s="131"/>
      <c r="MVP3" s="131"/>
      <c r="MVQ3" s="131"/>
      <c r="MVR3" s="131"/>
      <c r="MVS3" s="131"/>
      <c r="MVT3" s="131"/>
      <c r="MVU3" s="131"/>
      <c r="MVV3" s="131"/>
      <c r="MVW3" s="131"/>
      <c r="MVX3" s="131"/>
      <c r="MVY3" s="131"/>
      <c r="MVZ3" s="131"/>
      <c r="MWA3" s="131"/>
      <c r="MWB3" s="131"/>
      <c r="MWC3" s="131"/>
      <c r="MWD3" s="131"/>
      <c r="MWE3" s="131"/>
      <c r="MWF3" s="131"/>
      <c r="MWG3" s="131"/>
      <c r="MWH3" s="131"/>
      <c r="MWI3" s="131"/>
      <c r="MWJ3" s="131"/>
      <c r="MWK3" s="131"/>
      <c r="MWL3" s="131"/>
      <c r="MWM3" s="131"/>
      <c r="MWN3" s="131"/>
      <c r="MWO3" s="131"/>
      <c r="MWP3" s="131"/>
      <c r="MWQ3" s="131"/>
      <c r="MWR3" s="131"/>
      <c r="MWS3" s="131"/>
      <c r="MWT3" s="131"/>
      <c r="MWU3" s="131"/>
      <c r="MWV3" s="131"/>
      <c r="MWW3" s="131"/>
      <c r="MWX3" s="131"/>
      <c r="MWY3" s="131"/>
      <c r="MWZ3" s="131"/>
      <c r="MXA3" s="131"/>
      <c r="MXB3" s="131"/>
      <c r="MXC3" s="131"/>
      <c r="MXD3" s="131"/>
      <c r="MXE3" s="131"/>
      <c r="MXF3" s="131"/>
      <c r="MXG3" s="131"/>
      <c r="MXH3" s="131"/>
      <c r="MXI3" s="131"/>
      <c r="MXJ3" s="131"/>
      <c r="MXK3" s="131"/>
      <c r="MXL3" s="131"/>
      <c r="MXM3" s="131"/>
      <c r="MXN3" s="131"/>
      <c r="MXO3" s="131"/>
      <c r="MXP3" s="131"/>
      <c r="MXQ3" s="131"/>
      <c r="MXR3" s="131"/>
      <c r="MXS3" s="131"/>
      <c r="MXT3" s="131"/>
      <c r="MXU3" s="131"/>
      <c r="MXV3" s="131"/>
      <c r="MXW3" s="131"/>
      <c r="MXX3" s="131"/>
      <c r="MXY3" s="131"/>
      <c r="MXZ3" s="131"/>
      <c r="MYA3" s="131"/>
      <c r="MYB3" s="131"/>
      <c r="MYC3" s="131"/>
      <c r="MYD3" s="131"/>
      <c r="MYE3" s="131"/>
      <c r="MYF3" s="131"/>
      <c r="MYG3" s="131"/>
      <c r="MYH3" s="131"/>
      <c r="MYI3" s="131"/>
      <c r="MYJ3" s="131"/>
      <c r="MYK3" s="131"/>
      <c r="MYL3" s="131"/>
      <c r="MYM3" s="131"/>
      <c r="MYN3" s="131"/>
      <c r="MYO3" s="131"/>
      <c r="MYP3" s="131"/>
      <c r="MYQ3" s="131"/>
      <c r="MYR3" s="131"/>
      <c r="MYS3" s="131"/>
      <c r="MYT3" s="131"/>
      <c r="MYU3" s="131"/>
      <c r="MYV3" s="131"/>
      <c r="MYW3" s="131"/>
      <c r="MYX3" s="131"/>
      <c r="MYY3" s="131"/>
      <c r="MYZ3" s="131"/>
      <c r="MZA3" s="131"/>
      <c r="MZB3" s="131"/>
      <c r="MZC3" s="131"/>
      <c r="MZD3" s="131"/>
      <c r="MZE3" s="131"/>
      <c r="MZF3" s="131"/>
      <c r="MZG3" s="131"/>
      <c r="MZH3" s="131"/>
      <c r="MZI3" s="131"/>
      <c r="MZJ3" s="131"/>
      <c r="MZK3" s="131"/>
      <c r="MZL3" s="131"/>
      <c r="MZM3" s="131"/>
      <c r="MZN3" s="131"/>
      <c r="MZO3" s="131"/>
      <c r="MZP3" s="131"/>
      <c r="MZQ3" s="131"/>
      <c r="MZR3" s="131"/>
      <c r="MZS3" s="131"/>
      <c r="MZT3" s="131"/>
      <c r="MZU3" s="131"/>
      <c r="MZV3" s="131"/>
      <c r="MZW3" s="131"/>
      <c r="MZX3" s="131"/>
      <c r="MZY3" s="131"/>
      <c r="MZZ3" s="131"/>
      <c r="NAA3" s="131"/>
      <c r="NAB3" s="131"/>
      <c r="NAC3" s="131"/>
      <c r="NAD3" s="131"/>
      <c r="NAE3" s="131"/>
      <c r="NAF3" s="131"/>
      <c r="NAG3" s="131"/>
      <c r="NAH3" s="131"/>
      <c r="NAI3" s="131"/>
      <c r="NAJ3" s="131"/>
      <c r="NAK3" s="131"/>
      <c r="NAL3" s="131"/>
      <c r="NAM3" s="131"/>
      <c r="NAN3" s="131"/>
      <c r="NAO3" s="131"/>
      <c r="NAP3" s="131"/>
      <c r="NAQ3" s="131"/>
      <c r="NAR3" s="131"/>
      <c r="NAS3" s="131"/>
      <c r="NAT3" s="131"/>
      <c r="NAU3" s="131"/>
      <c r="NAV3" s="131"/>
      <c r="NAW3" s="131"/>
      <c r="NAX3" s="131"/>
      <c r="NAY3" s="131"/>
      <c r="NAZ3" s="131"/>
      <c r="NBA3" s="131"/>
      <c r="NBB3" s="131"/>
      <c r="NBC3" s="131"/>
      <c r="NBD3" s="131"/>
      <c r="NBE3" s="131"/>
      <c r="NBF3" s="131"/>
      <c r="NBG3" s="131"/>
      <c r="NBH3" s="131"/>
      <c r="NBI3" s="131"/>
      <c r="NBJ3" s="131"/>
      <c r="NBK3" s="131"/>
      <c r="NBL3" s="131"/>
      <c r="NBM3" s="131"/>
      <c r="NBN3" s="131"/>
      <c r="NBO3" s="131"/>
      <c r="NBP3" s="131"/>
      <c r="NBQ3" s="131"/>
      <c r="NBR3" s="131"/>
      <c r="NBS3" s="131"/>
      <c r="NBT3" s="131"/>
      <c r="NBU3" s="131"/>
      <c r="NBV3" s="131"/>
      <c r="NBW3" s="131"/>
      <c r="NBX3" s="131"/>
      <c r="NBY3" s="131"/>
      <c r="NBZ3" s="131"/>
      <c r="NCA3" s="131"/>
      <c r="NCB3" s="131"/>
      <c r="NCC3" s="131"/>
      <c r="NCD3" s="131"/>
      <c r="NCE3" s="131"/>
      <c r="NCF3" s="131"/>
      <c r="NCG3" s="131"/>
      <c r="NCH3" s="131"/>
      <c r="NCI3" s="131"/>
      <c r="NCJ3" s="131"/>
      <c r="NCK3" s="131"/>
      <c r="NCL3" s="131"/>
      <c r="NCM3" s="131"/>
      <c r="NCN3" s="131"/>
      <c r="NCO3" s="131"/>
      <c r="NCP3" s="131"/>
      <c r="NCQ3" s="131"/>
      <c r="NCR3" s="131"/>
      <c r="NCS3" s="131"/>
      <c r="NCT3" s="131"/>
      <c r="NCU3" s="131"/>
      <c r="NCV3" s="131"/>
      <c r="NCW3" s="131"/>
      <c r="NCX3" s="131"/>
      <c r="NCY3" s="131"/>
      <c r="NCZ3" s="131"/>
      <c r="NDA3" s="131"/>
      <c r="NDB3" s="131"/>
      <c r="NDC3" s="131"/>
      <c r="NDD3" s="131"/>
      <c r="NDE3" s="131"/>
      <c r="NDF3" s="131"/>
      <c r="NDG3" s="131"/>
      <c r="NDH3" s="131"/>
      <c r="NDI3" s="131"/>
      <c r="NDJ3" s="131"/>
      <c r="NDK3" s="131"/>
      <c r="NDL3" s="131"/>
      <c r="NDM3" s="131"/>
      <c r="NDN3" s="131"/>
      <c r="NDO3" s="131"/>
      <c r="NDP3" s="131"/>
      <c r="NDQ3" s="131"/>
      <c r="NDR3" s="131"/>
      <c r="NDS3" s="131"/>
      <c r="NDT3" s="131"/>
      <c r="NDU3" s="131"/>
      <c r="NDV3" s="131"/>
      <c r="NDW3" s="131"/>
      <c r="NDX3" s="131"/>
      <c r="NDY3" s="131"/>
      <c r="NDZ3" s="131"/>
      <c r="NEA3" s="131"/>
      <c r="NEB3" s="131"/>
      <c r="NEC3" s="131"/>
      <c r="NED3" s="131"/>
      <c r="NEE3" s="131"/>
      <c r="NEF3" s="131"/>
      <c r="NEG3" s="131"/>
      <c r="NEH3" s="131"/>
      <c r="NEI3" s="131"/>
      <c r="NEJ3" s="131"/>
      <c r="NEK3" s="131"/>
      <c r="NEL3" s="131"/>
      <c r="NEM3" s="131"/>
      <c r="NEN3" s="131"/>
      <c r="NEO3" s="131"/>
      <c r="NEP3" s="131"/>
      <c r="NEQ3" s="131"/>
      <c r="NER3" s="131"/>
      <c r="NES3" s="131"/>
      <c r="NET3" s="131"/>
      <c r="NEU3" s="131"/>
      <c r="NEV3" s="131"/>
      <c r="NEW3" s="131"/>
      <c r="NEX3" s="131"/>
      <c r="NEY3" s="131"/>
      <c r="NEZ3" s="131"/>
      <c r="NFA3" s="131"/>
      <c r="NFB3" s="131"/>
      <c r="NFC3" s="131"/>
      <c r="NFD3" s="131"/>
      <c r="NFE3" s="131"/>
      <c r="NFF3" s="131"/>
      <c r="NFG3" s="131"/>
      <c r="NFH3" s="131"/>
      <c r="NFI3" s="131"/>
      <c r="NFJ3" s="131"/>
      <c r="NFK3" s="131"/>
      <c r="NFL3" s="131"/>
      <c r="NFM3" s="131"/>
      <c r="NFN3" s="131"/>
      <c r="NFO3" s="131"/>
      <c r="NFP3" s="131"/>
      <c r="NFQ3" s="131"/>
      <c r="NFR3" s="131"/>
      <c r="NFS3" s="131"/>
      <c r="NFT3" s="131"/>
      <c r="NFU3" s="131"/>
      <c r="NFV3" s="131"/>
      <c r="NFW3" s="131"/>
      <c r="NFX3" s="131"/>
      <c r="NFY3" s="131"/>
      <c r="NFZ3" s="131"/>
      <c r="NGA3" s="131"/>
      <c r="NGB3" s="131"/>
      <c r="NGC3" s="131"/>
      <c r="NGD3" s="131"/>
      <c r="NGE3" s="131"/>
      <c r="NGF3" s="131"/>
      <c r="NGG3" s="131"/>
      <c r="NGH3" s="131"/>
      <c r="NGI3" s="131"/>
      <c r="NGJ3" s="131"/>
      <c r="NGK3" s="131"/>
      <c r="NGL3" s="131"/>
      <c r="NGM3" s="131"/>
      <c r="NGN3" s="131"/>
      <c r="NGO3" s="131"/>
      <c r="NGP3" s="131"/>
      <c r="NGQ3" s="131"/>
      <c r="NGR3" s="131"/>
      <c r="NGS3" s="131"/>
      <c r="NGT3" s="131"/>
      <c r="NGU3" s="131"/>
      <c r="NGV3" s="131"/>
      <c r="NGW3" s="131"/>
      <c r="NGX3" s="131"/>
      <c r="NGY3" s="131"/>
      <c r="NGZ3" s="131"/>
      <c r="NHA3" s="131"/>
      <c r="NHB3" s="131"/>
      <c r="NHC3" s="131"/>
      <c r="NHD3" s="131"/>
      <c r="NHE3" s="131"/>
      <c r="NHF3" s="131"/>
      <c r="NHG3" s="131"/>
      <c r="NHH3" s="131"/>
      <c r="NHI3" s="131"/>
      <c r="NHJ3" s="131"/>
      <c r="NHK3" s="131"/>
      <c r="NHL3" s="131"/>
      <c r="NHM3" s="131"/>
      <c r="NHN3" s="131"/>
      <c r="NHO3" s="131"/>
      <c r="NHP3" s="131"/>
      <c r="NHQ3" s="131"/>
      <c r="NHR3" s="131"/>
      <c r="NHS3" s="131"/>
      <c r="NHT3" s="131"/>
      <c r="NHU3" s="131"/>
      <c r="NHV3" s="131"/>
      <c r="NHW3" s="131"/>
      <c r="NHX3" s="131"/>
      <c r="NHY3" s="131"/>
      <c r="NHZ3" s="131"/>
      <c r="NIA3" s="131"/>
      <c r="NIB3" s="131"/>
      <c r="NIC3" s="131"/>
      <c r="NID3" s="131"/>
      <c r="NIE3" s="131"/>
      <c r="NIF3" s="131"/>
      <c r="NIG3" s="131"/>
      <c r="NIH3" s="131"/>
      <c r="NII3" s="131"/>
      <c r="NIJ3" s="131"/>
      <c r="NIK3" s="131"/>
      <c r="NIL3" s="131"/>
      <c r="NIM3" s="131"/>
      <c r="NIN3" s="131"/>
      <c r="NIO3" s="131"/>
      <c r="NIP3" s="131"/>
      <c r="NIQ3" s="131"/>
      <c r="NIR3" s="131"/>
      <c r="NIS3" s="131"/>
      <c r="NIT3" s="131"/>
      <c r="NIU3" s="131"/>
      <c r="NIV3" s="131"/>
      <c r="NIW3" s="131"/>
      <c r="NIX3" s="131"/>
      <c r="NIY3" s="131"/>
      <c r="NIZ3" s="131"/>
      <c r="NJA3" s="131"/>
      <c r="NJB3" s="131"/>
      <c r="NJC3" s="131"/>
      <c r="NJD3" s="131"/>
      <c r="NJE3" s="131"/>
      <c r="NJF3" s="131"/>
      <c r="NJG3" s="131"/>
      <c r="NJH3" s="131"/>
      <c r="NJI3" s="131"/>
      <c r="NJJ3" s="131"/>
      <c r="NJK3" s="131"/>
      <c r="NJL3" s="131"/>
      <c r="NJM3" s="131"/>
      <c r="NJN3" s="131"/>
      <c r="NJO3" s="131"/>
      <c r="NJP3" s="131"/>
      <c r="NJQ3" s="131"/>
      <c r="NJR3" s="131"/>
      <c r="NJS3" s="131"/>
      <c r="NJT3" s="131"/>
      <c r="NJU3" s="131"/>
      <c r="NJV3" s="131"/>
      <c r="NJW3" s="131"/>
      <c r="NJX3" s="131"/>
      <c r="NJY3" s="131"/>
      <c r="NJZ3" s="131"/>
      <c r="NKA3" s="131"/>
      <c r="NKB3" s="131"/>
      <c r="NKC3" s="131"/>
      <c r="NKD3" s="131"/>
      <c r="NKE3" s="131"/>
      <c r="NKF3" s="131"/>
      <c r="NKG3" s="131"/>
      <c r="NKH3" s="131"/>
      <c r="NKI3" s="131"/>
      <c r="NKJ3" s="131"/>
      <c r="NKK3" s="131"/>
      <c r="NKL3" s="131"/>
      <c r="NKM3" s="131"/>
      <c r="NKN3" s="131"/>
      <c r="NKO3" s="131"/>
      <c r="NKP3" s="131"/>
      <c r="NKQ3" s="131"/>
      <c r="NKR3" s="131"/>
      <c r="NKS3" s="131"/>
      <c r="NKT3" s="131"/>
      <c r="NKU3" s="131"/>
      <c r="NKV3" s="131"/>
      <c r="NKW3" s="131"/>
      <c r="NKX3" s="131"/>
      <c r="NKY3" s="131"/>
      <c r="NKZ3" s="131"/>
      <c r="NLA3" s="131"/>
      <c r="NLB3" s="131"/>
      <c r="NLC3" s="131"/>
      <c r="NLD3" s="131"/>
      <c r="NLE3" s="131"/>
      <c r="NLF3" s="131"/>
      <c r="NLG3" s="131"/>
      <c r="NLH3" s="131"/>
      <c r="NLI3" s="131"/>
      <c r="NLJ3" s="131"/>
      <c r="NLK3" s="131"/>
      <c r="NLL3" s="131"/>
      <c r="NLM3" s="131"/>
      <c r="NLN3" s="131"/>
      <c r="NLO3" s="131"/>
      <c r="NLP3" s="131"/>
      <c r="NLQ3" s="131"/>
      <c r="NLR3" s="131"/>
      <c r="NLS3" s="131"/>
      <c r="NLT3" s="131"/>
      <c r="NLU3" s="131"/>
      <c r="NLV3" s="131"/>
      <c r="NLW3" s="131"/>
      <c r="NLX3" s="131"/>
      <c r="NLY3" s="131"/>
      <c r="NLZ3" s="131"/>
      <c r="NMA3" s="131"/>
      <c r="NMB3" s="131"/>
      <c r="NMC3" s="131"/>
      <c r="NMD3" s="131"/>
      <c r="NME3" s="131"/>
      <c r="NMF3" s="131"/>
      <c r="NMG3" s="131"/>
      <c r="NMH3" s="131"/>
      <c r="NMI3" s="131"/>
      <c r="NMJ3" s="131"/>
      <c r="NMK3" s="131"/>
      <c r="NML3" s="131"/>
      <c r="NMM3" s="131"/>
      <c r="NMN3" s="131"/>
      <c r="NMO3" s="131"/>
      <c r="NMP3" s="131"/>
      <c r="NMQ3" s="131"/>
      <c r="NMR3" s="131"/>
      <c r="NMS3" s="131"/>
      <c r="NMT3" s="131"/>
      <c r="NMU3" s="131"/>
      <c r="NMV3" s="131"/>
      <c r="NMW3" s="131"/>
      <c r="NMX3" s="131"/>
      <c r="NMY3" s="131"/>
      <c r="NMZ3" s="131"/>
      <c r="NNA3" s="131"/>
      <c r="NNB3" s="131"/>
      <c r="NNC3" s="131"/>
      <c r="NND3" s="131"/>
      <c r="NNE3" s="131"/>
      <c r="NNF3" s="131"/>
      <c r="NNG3" s="131"/>
      <c r="NNH3" s="131"/>
      <c r="NNI3" s="131"/>
      <c r="NNJ3" s="131"/>
      <c r="NNK3" s="131"/>
      <c r="NNL3" s="131"/>
      <c r="NNM3" s="131"/>
      <c r="NNN3" s="131"/>
      <c r="NNO3" s="131"/>
      <c r="NNP3" s="131"/>
      <c r="NNQ3" s="131"/>
      <c r="NNR3" s="131"/>
      <c r="NNS3" s="131"/>
      <c r="NNT3" s="131"/>
      <c r="NNU3" s="131"/>
      <c r="NNV3" s="131"/>
      <c r="NNW3" s="131"/>
      <c r="NNX3" s="131"/>
      <c r="NNY3" s="131"/>
      <c r="NNZ3" s="131"/>
      <c r="NOA3" s="131"/>
      <c r="NOB3" s="131"/>
      <c r="NOC3" s="131"/>
      <c r="NOD3" s="131"/>
      <c r="NOE3" s="131"/>
      <c r="NOF3" s="131"/>
      <c r="NOG3" s="131"/>
      <c r="NOH3" s="131"/>
      <c r="NOI3" s="131"/>
      <c r="NOJ3" s="131"/>
      <c r="NOK3" s="131"/>
      <c r="NOL3" s="131"/>
      <c r="NOM3" s="131"/>
      <c r="NON3" s="131"/>
      <c r="NOO3" s="131"/>
      <c r="NOP3" s="131"/>
      <c r="NOQ3" s="131"/>
      <c r="NOR3" s="131"/>
      <c r="NOS3" s="131"/>
      <c r="NOT3" s="131"/>
      <c r="NOU3" s="131"/>
      <c r="NOV3" s="131"/>
      <c r="NOW3" s="131"/>
      <c r="NOX3" s="131"/>
      <c r="NOY3" s="131"/>
      <c r="NOZ3" s="131"/>
      <c r="NPA3" s="131"/>
      <c r="NPB3" s="131"/>
      <c r="NPC3" s="131"/>
      <c r="NPD3" s="131"/>
      <c r="NPE3" s="131"/>
      <c r="NPF3" s="131"/>
      <c r="NPG3" s="131"/>
      <c r="NPH3" s="131"/>
      <c r="NPI3" s="131"/>
      <c r="NPJ3" s="131"/>
      <c r="NPK3" s="131"/>
      <c r="NPL3" s="131"/>
      <c r="NPM3" s="131"/>
      <c r="NPN3" s="131"/>
      <c r="NPO3" s="131"/>
      <c r="NPP3" s="131"/>
      <c r="NPQ3" s="131"/>
      <c r="NPR3" s="131"/>
      <c r="NPS3" s="131"/>
      <c r="NPT3" s="131"/>
      <c r="NPU3" s="131"/>
      <c r="NPV3" s="131"/>
      <c r="NPW3" s="131"/>
      <c r="NPX3" s="131"/>
      <c r="NPY3" s="131"/>
      <c r="NPZ3" s="131"/>
      <c r="NQA3" s="131"/>
      <c r="NQB3" s="131"/>
      <c r="NQC3" s="131"/>
      <c r="NQD3" s="131"/>
      <c r="NQE3" s="131"/>
      <c r="NQF3" s="131"/>
      <c r="NQG3" s="131"/>
      <c r="NQH3" s="131"/>
      <c r="NQI3" s="131"/>
      <c r="NQJ3" s="131"/>
      <c r="NQK3" s="131"/>
      <c r="NQL3" s="131"/>
      <c r="NQM3" s="131"/>
      <c r="NQN3" s="131"/>
      <c r="NQO3" s="131"/>
      <c r="NQP3" s="131"/>
      <c r="NQQ3" s="131"/>
      <c r="NQR3" s="131"/>
      <c r="NQS3" s="131"/>
      <c r="NQT3" s="131"/>
      <c r="NQU3" s="131"/>
      <c r="NQV3" s="131"/>
      <c r="NQW3" s="131"/>
      <c r="NQX3" s="131"/>
      <c r="NQY3" s="131"/>
      <c r="NQZ3" s="131"/>
      <c r="NRA3" s="131"/>
      <c r="NRB3" s="131"/>
      <c r="NRC3" s="131"/>
      <c r="NRD3" s="131"/>
      <c r="NRE3" s="131"/>
      <c r="NRF3" s="131"/>
      <c r="NRG3" s="131"/>
      <c r="NRH3" s="131"/>
      <c r="NRI3" s="131"/>
      <c r="NRJ3" s="131"/>
      <c r="NRK3" s="131"/>
      <c r="NRL3" s="131"/>
      <c r="NRM3" s="131"/>
      <c r="NRN3" s="131"/>
      <c r="NRO3" s="131"/>
      <c r="NRP3" s="131"/>
      <c r="NRQ3" s="131"/>
      <c r="NRR3" s="131"/>
      <c r="NRS3" s="131"/>
      <c r="NRT3" s="131"/>
      <c r="NRU3" s="131"/>
      <c r="NRV3" s="131"/>
      <c r="NRW3" s="131"/>
      <c r="NRX3" s="131"/>
      <c r="NRY3" s="131"/>
      <c r="NRZ3" s="131"/>
      <c r="NSA3" s="131"/>
      <c r="NSB3" s="131"/>
      <c r="NSC3" s="131"/>
      <c r="NSD3" s="131"/>
      <c r="NSE3" s="131"/>
      <c r="NSF3" s="131"/>
      <c r="NSG3" s="131"/>
      <c r="NSH3" s="131"/>
      <c r="NSI3" s="131"/>
      <c r="NSJ3" s="131"/>
      <c r="NSK3" s="131"/>
      <c r="NSL3" s="131"/>
      <c r="NSM3" s="131"/>
      <c r="NSN3" s="131"/>
      <c r="NSO3" s="131"/>
      <c r="NSP3" s="131"/>
      <c r="NSQ3" s="131"/>
      <c r="NSR3" s="131"/>
      <c r="NSS3" s="131"/>
      <c r="NST3" s="131"/>
      <c r="NSU3" s="131"/>
      <c r="NSV3" s="131"/>
      <c r="NSW3" s="131"/>
      <c r="NSX3" s="131"/>
      <c r="NSY3" s="131"/>
      <c r="NSZ3" s="131"/>
      <c r="NTA3" s="131"/>
      <c r="NTB3" s="131"/>
      <c r="NTC3" s="131"/>
      <c r="NTD3" s="131"/>
      <c r="NTE3" s="131"/>
      <c r="NTF3" s="131"/>
      <c r="NTG3" s="131"/>
      <c r="NTH3" s="131"/>
      <c r="NTI3" s="131"/>
      <c r="NTJ3" s="131"/>
      <c r="NTK3" s="131"/>
      <c r="NTL3" s="131"/>
      <c r="NTM3" s="131"/>
      <c r="NTN3" s="131"/>
      <c r="NTO3" s="131"/>
      <c r="NTP3" s="131"/>
      <c r="NTQ3" s="131"/>
      <c r="NTR3" s="131"/>
      <c r="NTS3" s="131"/>
      <c r="NTT3" s="131"/>
      <c r="NTU3" s="131"/>
      <c r="NTV3" s="131"/>
      <c r="NTW3" s="131"/>
      <c r="NTX3" s="131"/>
      <c r="NTY3" s="131"/>
      <c r="NTZ3" s="131"/>
      <c r="NUA3" s="131"/>
      <c r="NUB3" s="131"/>
      <c r="NUC3" s="131"/>
      <c r="NUD3" s="131"/>
      <c r="NUE3" s="131"/>
      <c r="NUF3" s="131"/>
      <c r="NUG3" s="131"/>
      <c r="NUH3" s="131"/>
      <c r="NUI3" s="131"/>
      <c r="NUJ3" s="131"/>
      <c r="NUK3" s="131"/>
      <c r="NUL3" s="131"/>
      <c r="NUM3" s="131"/>
      <c r="NUN3" s="131"/>
      <c r="NUO3" s="131"/>
      <c r="NUP3" s="131"/>
      <c r="NUQ3" s="131"/>
      <c r="NUR3" s="131"/>
      <c r="NUS3" s="131"/>
      <c r="NUT3" s="131"/>
      <c r="NUU3" s="131"/>
      <c r="NUV3" s="131"/>
      <c r="NUW3" s="131"/>
      <c r="NUX3" s="131"/>
      <c r="NUY3" s="131"/>
      <c r="NUZ3" s="131"/>
      <c r="NVA3" s="131"/>
      <c r="NVB3" s="131"/>
      <c r="NVC3" s="131"/>
      <c r="NVD3" s="131"/>
      <c r="NVE3" s="131"/>
      <c r="NVF3" s="131"/>
      <c r="NVG3" s="131"/>
      <c r="NVH3" s="131"/>
      <c r="NVI3" s="131"/>
      <c r="NVJ3" s="131"/>
      <c r="NVK3" s="131"/>
      <c r="NVL3" s="131"/>
      <c r="NVM3" s="131"/>
      <c r="NVN3" s="131"/>
      <c r="NVO3" s="131"/>
      <c r="NVP3" s="131"/>
      <c r="NVQ3" s="131"/>
      <c r="NVR3" s="131"/>
      <c r="NVS3" s="131"/>
      <c r="NVT3" s="131"/>
      <c r="NVU3" s="131"/>
      <c r="NVV3" s="131"/>
      <c r="NVW3" s="131"/>
      <c r="NVX3" s="131"/>
      <c r="NVY3" s="131"/>
      <c r="NVZ3" s="131"/>
      <c r="NWA3" s="131"/>
      <c r="NWB3" s="131"/>
      <c r="NWC3" s="131"/>
      <c r="NWD3" s="131"/>
      <c r="NWE3" s="131"/>
      <c r="NWF3" s="131"/>
      <c r="NWG3" s="131"/>
      <c r="NWH3" s="131"/>
      <c r="NWI3" s="131"/>
      <c r="NWJ3" s="131"/>
      <c r="NWK3" s="131"/>
      <c r="NWL3" s="131"/>
      <c r="NWM3" s="131"/>
      <c r="NWN3" s="131"/>
      <c r="NWO3" s="131"/>
      <c r="NWP3" s="131"/>
      <c r="NWQ3" s="131"/>
      <c r="NWR3" s="131"/>
      <c r="NWS3" s="131"/>
      <c r="NWT3" s="131"/>
      <c r="NWU3" s="131"/>
      <c r="NWV3" s="131"/>
      <c r="NWW3" s="131"/>
      <c r="NWX3" s="131"/>
      <c r="NWY3" s="131"/>
      <c r="NWZ3" s="131"/>
      <c r="NXA3" s="131"/>
      <c r="NXB3" s="131"/>
      <c r="NXC3" s="131"/>
      <c r="NXD3" s="131"/>
      <c r="NXE3" s="131"/>
      <c r="NXF3" s="131"/>
      <c r="NXG3" s="131"/>
      <c r="NXH3" s="131"/>
      <c r="NXI3" s="131"/>
      <c r="NXJ3" s="131"/>
      <c r="NXK3" s="131"/>
      <c r="NXL3" s="131"/>
      <c r="NXM3" s="131"/>
      <c r="NXN3" s="131"/>
      <c r="NXO3" s="131"/>
      <c r="NXP3" s="131"/>
      <c r="NXQ3" s="131"/>
      <c r="NXR3" s="131"/>
      <c r="NXS3" s="131"/>
      <c r="NXT3" s="131"/>
      <c r="NXU3" s="131"/>
      <c r="NXV3" s="131"/>
      <c r="NXW3" s="131"/>
      <c r="NXX3" s="131"/>
      <c r="NXY3" s="131"/>
      <c r="NXZ3" s="131"/>
      <c r="NYA3" s="131"/>
      <c r="NYB3" s="131"/>
      <c r="NYC3" s="131"/>
      <c r="NYD3" s="131"/>
      <c r="NYE3" s="131"/>
      <c r="NYF3" s="131"/>
      <c r="NYG3" s="131"/>
      <c r="NYH3" s="131"/>
      <c r="NYI3" s="131"/>
      <c r="NYJ3" s="131"/>
      <c r="NYK3" s="131"/>
      <c r="NYL3" s="131"/>
      <c r="NYM3" s="131"/>
      <c r="NYN3" s="131"/>
      <c r="NYO3" s="131"/>
      <c r="NYP3" s="131"/>
      <c r="NYQ3" s="131"/>
      <c r="NYR3" s="131"/>
      <c r="NYS3" s="131"/>
      <c r="NYT3" s="131"/>
      <c r="NYU3" s="131"/>
      <c r="NYV3" s="131"/>
      <c r="NYW3" s="131"/>
      <c r="NYX3" s="131"/>
      <c r="NYY3" s="131"/>
      <c r="NYZ3" s="131"/>
      <c r="NZA3" s="131"/>
      <c r="NZB3" s="131"/>
      <c r="NZC3" s="131"/>
      <c r="NZD3" s="131"/>
      <c r="NZE3" s="131"/>
      <c r="NZF3" s="131"/>
      <c r="NZG3" s="131"/>
      <c r="NZH3" s="131"/>
      <c r="NZI3" s="131"/>
      <c r="NZJ3" s="131"/>
      <c r="NZK3" s="131"/>
      <c r="NZL3" s="131"/>
      <c r="NZM3" s="131"/>
      <c r="NZN3" s="131"/>
      <c r="NZO3" s="131"/>
      <c r="NZP3" s="131"/>
      <c r="NZQ3" s="131"/>
      <c r="NZR3" s="131"/>
      <c r="NZS3" s="131"/>
      <c r="NZT3" s="131"/>
      <c r="NZU3" s="131"/>
      <c r="NZV3" s="131"/>
      <c r="NZW3" s="131"/>
      <c r="NZX3" s="131"/>
      <c r="NZY3" s="131"/>
      <c r="NZZ3" s="131"/>
      <c r="OAA3" s="131"/>
      <c r="OAB3" s="131"/>
      <c r="OAC3" s="131"/>
      <c r="OAD3" s="131"/>
      <c r="OAE3" s="131"/>
      <c r="OAF3" s="131"/>
      <c r="OAG3" s="131"/>
      <c r="OAH3" s="131"/>
      <c r="OAI3" s="131"/>
      <c r="OAJ3" s="131"/>
      <c r="OAK3" s="131"/>
      <c r="OAL3" s="131"/>
      <c r="OAM3" s="131"/>
      <c r="OAN3" s="131"/>
      <c r="OAO3" s="131"/>
      <c r="OAP3" s="131"/>
      <c r="OAQ3" s="131"/>
      <c r="OAR3" s="131"/>
      <c r="OAS3" s="131"/>
      <c r="OAT3" s="131"/>
      <c r="OAU3" s="131"/>
      <c r="OAV3" s="131"/>
      <c r="OAW3" s="131"/>
      <c r="OAX3" s="131"/>
      <c r="OAY3" s="131"/>
      <c r="OAZ3" s="131"/>
      <c r="OBA3" s="131"/>
      <c r="OBB3" s="131"/>
      <c r="OBC3" s="131"/>
      <c r="OBD3" s="131"/>
      <c r="OBE3" s="131"/>
      <c r="OBF3" s="131"/>
      <c r="OBG3" s="131"/>
      <c r="OBH3" s="131"/>
      <c r="OBI3" s="131"/>
      <c r="OBJ3" s="131"/>
      <c r="OBK3" s="131"/>
      <c r="OBL3" s="131"/>
      <c r="OBM3" s="131"/>
      <c r="OBN3" s="131"/>
      <c r="OBO3" s="131"/>
      <c r="OBP3" s="131"/>
      <c r="OBQ3" s="131"/>
      <c r="OBR3" s="131"/>
      <c r="OBS3" s="131"/>
      <c r="OBT3" s="131"/>
      <c r="OBU3" s="131"/>
      <c r="OBV3" s="131"/>
      <c r="OBW3" s="131"/>
      <c r="OBX3" s="131"/>
      <c r="OBY3" s="131"/>
      <c r="OBZ3" s="131"/>
      <c r="OCA3" s="131"/>
      <c r="OCB3" s="131"/>
      <c r="OCC3" s="131"/>
      <c r="OCD3" s="131"/>
      <c r="OCE3" s="131"/>
      <c r="OCF3" s="131"/>
      <c r="OCG3" s="131"/>
      <c r="OCH3" s="131"/>
      <c r="OCI3" s="131"/>
      <c r="OCJ3" s="131"/>
      <c r="OCK3" s="131"/>
      <c r="OCL3" s="131"/>
      <c r="OCM3" s="131"/>
      <c r="OCN3" s="131"/>
      <c r="OCO3" s="131"/>
      <c r="OCP3" s="131"/>
      <c r="OCQ3" s="131"/>
      <c r="OCR3" s="131"/>
      <c r="OCS3" s="131"/>
      <c r="OCT3" s="131"/>
      <c r="OCU3" s="131"/>
      <c r="OCV3" s="131"/>
      <c r="OCW3" s="131"/>
      <c r="OCX3" s="131"/>
      <c r="OCY3" s="131"/>
      <c r="OCZ3" s="131"/>
      <c r="ODA3" s="131"/>
      <c r="ODB3" s="131"/>
      <c r="ODC3" s="131"/>
      <c r="ODD3" s="131"/>
      <c r="ODE3" s="131"/>
      <c r="ODF3" s="131"/>
      <c r="ODG3" s="131"/>
      <c r="ODH3" s="131"/>
      <c r="ODI3" s="131"/>
      <c r="ODJ3" s="131"/>
      <c r="ODK3" s="131"/>
      <c r="ODL3" s="131"/>
      <c r="ODM3" s="131"/>
      <c r="ODN3" s="131"/>
      <c r="ODO3" s="131"/>
      <c r="ODP3" s="131"/>
      <c r="ODQ3" s="131"/>
      <c r="ODR3" s="131"/>
      <c r="ODS3" s="131"/>
      <c r="ODT3" s="131"/>
      <c r="ODU3" s="131"/>
      <c r="ODV3" s="131"/>
      <c r="ODW3" s="131"/>
      <c r="ODX3" s="131"/>
      <c r="ODY3" s="131"/>
      <c r="ODZ3" s="131"/>
      <c r="OEA3" s="131"/>
      <c r="OEB3" s="131"/>
      <c r="OEC3" s="131"/>
      <c r="OED3" s="131"/>
      <c r="OEE3" s="131"/>
      <c r="OEF3" s="131"/>
      <c r="OEG3" s="131"/>
      <c r="OEH3" s="131"/>
      <c r="OEI3" s="131"/>
      <c r="OEJ3" s="131"/>
      <c r="OEK3" s="131"/>
      <c r="OEL3" s="131"/>
      <c r="OEM3" s="131"/>
      <c r="OEN3" s="131"/>
      <c r="OEO3" s="131"/>
      <c r="OEP3" s="131"/>
      <c r="OEQ3" s="131"/>
      <c r="OER3" s="131"/>
      <c r="OES3" s="131"/>
      <c r="OET3" s="131"/>
      <c r="OEU3" s="131"/>
      <c r="OEV3" s="131"/>
      <c r="OEW3" s="131"/>
      <c r="OEX3" s="131"/>
      <c r="OEY3" s="131"/>
      <c r="OEZ3" s="131"/>
      <c r="OFA3" s="131"/>
      <c r="OFB3" s="131"/>
      <c r="OFC3" s="131"/>
      <c r="OFD3" s="131"/>
      <c r="OFE3" s="131"/>
      <c r="OFF3" s="131"/>
      <c r="OFG3" s="131"/>
      <c r="OFH3" s="131"/>
      <c r="OFI3" s="131"/>
      <c r="OFJ3" s="131"/>
      <c r="OFK3" s="131"/>
      <c r="OFL3" s="131"/>
      <c r="OFM3" s="131"/>
      <c r="OFN3" s="131"/>
      <c r="OFO3" s="131"/>
      <c r="OFP3" s="131"/>
      <c r="OFQ3" s="131"/>
      <c r="OFR3" s="131"/>
      <c r="OFS3" s="131"/>
      <c r="OFT3" s="131"/>
      <c r="OFU3" s="131"/>
      <c r="OFV3" s="131"/>
      <c r="OFW3" s="131"/>
      <c r="OFX3" s="131"/>
      <c r="OFY3" s="131"/>
      <c r="OFZ3" s="131"/>
      <c r="OGA3" s="131"/>
      <c r="OGB3" s="131"/>
      <c r="OGC3" s="131"/>
      <c r="OGD3" s="131"/>
      <c r="OGE3" s="131"/>
      <c r="OGF3" s="131"/>
      <c r="OGG3" s="131"/>
      <c r="OGH3" s="131"/>
      <c r="OGI3" s="131"/>
      <c r="OGJ3" s="131"/>
      <c r="OGK3" s="131"/>
      <c r="OGL3" s="131"/>
      <c r="OGM3" s="131"/>
      <c r="OGN3" s="131"/>
      <c r="OGO3" s="131"/>
      <c r="OGP3" s="131"/>
      <c r="OGQ3" s="131"/>
      <c r="OGR3" s="131"/>
      <c r="OGS3" s="131"/>
      <c r="OGT3" s="131"/>
      <c r="OGU3" s="131"/>
      <c r="OGV3" s="131"/>
      <c r="OGW3" s="131"/>
      <c r="OGX3" s="131"/>
      <c r="OGY3" s="131"/>
      <c r="OGZ3" s="131"/>
      <c r="OHA3" s="131"/>
      <c r="OHB3" s="131"/>
      <c r="OHC3" s="131"/>
      <c r="OHD3" s="131"/>
      <c r="OHE3" s="131"/>
      <c r="OHF3" s="131"/>
      <c r="OHG3" s="131"/>
      <c r="OHH3" s="131"/>
      <c r="OHI3" s="131"/>
      <c r="OHJ3" s="131"/>
      <c r="OHK3" s="131"/>
      <c r="OHL3" s="131"/>
      <c r="OHM3" s="131"/>
      <c r="OHN3" s="131"/>
      <c r="OHO3" s="131"/>
      <c r="OHP3" s="131"/>
      <c r="OHQ3" s="131"/>
      <c r="OHR3" s="131"/>
      <c r="OHS3" s="131"/>
      <c r="OHT3" s="131"/>
      <c r="OHU3" s="131"/>
      <c r="OHV3" s="131"/>
      <c r="OHW3" s="131"/>
      <c r="OHX3" s="131"/>
      <c r="OHY3" s="131"/>
      <c r="OHZ3" s="131"/>
      <c r="OIA3" s="131"/>
      <c r="OIB3" s="131"/>
      <c r="OIC3" s="131"/>
      <c r="OID3" s="131"/>
      <c r="OIE3" s="131"/>
      <c r="OIF3" s="131"/>
      <c r="OIG3" s="131"/>
      <c r="OIH3" s="131"/>
      <c r="OII3" s="131"/>
      <c r="OIJ3" s="131"/>
      <c r="OIK3" s="131"/>
      <c r="OIL3" s="131"/>
      <c r="OIM3" s="131"/>
      <c r="OIN3" s="131"/>
      <c r="OIO3" s="131"/>
      <c r="OIP3" s="131"/>
      <c r="OIQ3" s="131"/>
      <c r="OIR3" s="131"/>
      <c r="OIS3" s="131"/>
      <c r="OIT3" s="131"/>
      <c r="OIU3" s="131"/>
      <c r="OIV3" s="131"/>
      <c r="OIW3" s="131"/>
      <c r="OIX3" s="131"/>
      <c r="OIY3" s="131"/>
      <c r="OIZ3" s="131"/>
      <c r="OJA3" s="131"/>
      <c r="OJB3" s="131"/>
      <c r="OJC3" s="131"/>
      <c r="OJD3" s="131"/>
      <c r="OJE3" s="131"/>
      <c r="OJF3" s="131"/>
      <c r="OJG3" s="131"/>
      <c r="OJH3" s="131"/>
      <c r="OJI3" s="131"/>
      <c r="OJJ3" s="131"/>
      <c r="OJK3" s="131"/>
      <c r="OJL3" s="131"/>
      <c r="OJM3" s="131"/>
      <c r="OJN3" s="131"/>
      <c r="OJO3" s="131"/>
      <c r="OJP3" s="131"/>
      <c r="OJQ3" s="131"/>
      <c r="OJR3" s="131"/>
      <c r="OJS3" s="131"/>
      <c r="OJT3" s="131"/>
      <c r="OJU3" s="131"/>
      <c r="OJV3" s="131"/>
      <c r="OJW3" s="131"/>
      <c r="OJX3" s="131"/>
      <c r="OJY3" s="131"/>
      <c r="OJZ3" s="131"/>
      <c r="OKA3" s="131"/>
      <c r="OKB3" s="131"/>
      <c r="OKC3" s="131"/>
      <c r="OKD3" s="131"/>
      <c r="OKE3" s="131"/>
      <c r="OKF3" s="131"/>
      <c r="OKG3" s="131"/>
      <c r="OKH3" s="131"/>
      <c r="OKI3" s="131"/>
      <c r="OKJ3" s="131"/>
      <c r="OKK3" s="131"/>
      <c r="OKL3" s="131"/>
      <c r="OKM3" s="131"/>
      <c r="OKN3" s="131"/>
      <c r="OKO3" s="131"/>
      <c r="OKP3" s="131"/>
      <c r="OKQ3" s="131"/>
      <c r="OKR3" s="131"/>
      <c r="OKS3" s="131"/>
      <c r="OKT3" s="131"/>
      <c r="OKU3" s="131"/>
      <c r="OKV3" s="131"/>
      <c r="OKW3" s="131"/>
      <c r="OKX3" s="131"/>
      <c r="OKY3" s="131"/>
      <c r="OKZ3" s="131"/>
      <c r="OLA3" s="131"/>
      <c r="OLB3" s="131"/>
      <c r="OLC3" s="131"/>
      <c r="OLD3" s="131"/>
      <c r="OLE3" s="131"/>
      <c r="OLF3" s="131"/>
      <c r="OLG3" s="131"/>
      <c r="OLH3" s="131"/>
      <c r="OLI3" s="131"/>
      <c r="OLJ3" s="131"/>
      <c r="OLK3" s="131"/>
      <c r="OLL3" s="131"/>
      <c r="OLM3" s="131"/>
      <c r="OLN3" s="131"/>
      <c r="OLO3" s="131"/>
      <c r="OLP3" s="131"/>
      <c r="OLQ3" s="131"/>
      <c r="OLR3" s="131"/>
      <c r="OLS3" s="131"/>
      <c r="OLT3" s="131"/>
      <c r="OLU3" s="131"/>
      <c r="OLV3" s="131"/>
      <c r="OLW3" s="131"/>
      <c r="OLX3" s="131"/>
      <c r="OLY3" s="131"/>
      <c r="OLZ3" s="131"/>
      <c r="OMA3" s="131"/>
      <c r="OMB3" s="131"/>
      <c r="OMC3" s="131"/>
      <c r="OMD3" s="131"/>
      <c r="OME3" s="131"/>
      <c r="OMF3" s="131"/>
      <c r="OMG3" s="131"/>
      <c r="OMH3" s="131"/>
      <c r="OMI3" s="131"/>
      <c r="OMJ3" s="131"/>
      <c r="OMK3" s="131"/>
      <c r="OML3" s="131"/>
      <c r="OMM3" s="131"/>
      <c r="OMN3" s="131"/>
      <c r="OMO3" s="131"/>
      <c r="OMP3" s="131"/>
      <c r="OMQ3" s="131"/>
      <c r="OMR3" s="131"/>
      <c r="OMS3" s="131"/>
      <c r="OMT3" s="131"/>
      <c r="OMU3" s="131"/>
      <c r="OMV3" s="131"/>
      <c r="OMW3" s="131"/>
      <c r="OMX3" s="131"/>
      <c r="OMY3" s="131"/>
      <c r="OMZ3" s="131"/>
      <c r="ONA3" s="131"/>
      <c r="ONB3" s="131"/>
      <c r="ONC3" s="131"/>
      <c r="OND3" s="131"/>
      <c r="ONE3" s="131"/>
      <c r="ONF3" s="131"/>
      <c r="ONG3" s="131"/>
      <c r="ONH3" s="131"/>
      <c r="ONI3" s="131"/>
      <c r="ONJ3" s="131"/>
      <c r="ONK3" s="131"/>
      <c r="ONL3" s="131"/>
      <c r="ONM3" s="131"/>
      <c r="ONN3" s="131"/>
      <c r="ONO3" s="131"/>
      <c r="ONP3" s="131"/>
      <c r="ONQ3" s="131"/>
      <c r="ONR3" s="131"/>
      <c r="ONS3" s="131"/>
      <c r="ONT3" s="131"/>
      <c r="ONU3" s="131"/>
      <c r="ONV3" s="131"/>
      <c r="ONW3" s="131"/>
      <c r="ONX3" s="131"/>
      <c r="ONY3" s="131"/>
      <c r="ONZ3" s="131"/>
      <c r="OOA3" s="131"/>
      <c r="OOB3" s="131"/>
      <c r="OOC3" s="131"/>
      <c r="OOD3" s="131"/>
      <c r="OOE3" s="131"/>
      <c r="OOF3" s="131"/>
      <c r="OOG3" s="131"/>
      <c r="OOH3" s="131"/>
      <c r="OOI3" s="131"/>
      <c r="OOJ3" s="131"/>
      <c r="OOK3" s="131"/>
      <c r="OOL3" s="131"/>
      <c r="OOM3" s="131"/>
      <c r="OON3" s="131"/>
      <c r="OOO3" s="131"/>
      <c r="OOP3" s="131"/>
      <c r="OOQ3" s="131"/>
      <c r="OOR3" s="131"/>
      <c r="OOS3" s="131"/>
      <c r="OOT3" s="131"/>
      <c r="OOU3" s="131"/>
      <c r="OOV3" s="131"/>
      <c r="OOW3" s="131"/>
      <c r="OOX3" s="131"/>
      <c r="OOY3" s="131"/>
      <c r="OOZ3" s="131"/>
      <c r="OPA3" s="131"/>
      <c r="OPB3" s="131"/>
      <c r="OPC3" s="131"/>
      <c r="OPD3" s="131"/>
      <c r="OPE3" s="131"/>
      <c r="OPF3" s="131"/>
      <c r="OPG3" s="131"/>
      <c r="OPH3" s="131"/>
      <c r="OPI3" s="131"/>
      <c r="OPJ3" s="131"/>
      <c r="OPK3" s="131"/>
      <c r="OPL3" s="131"/>
      <c r="OPM3" s="131"/>
      <c r="OPN3" s="131"/>
      <c r="OPO3" s="131"/>
      <c r="OPP3" s="131"/>
      <c r="OPQ3" s="131"/>
      <c r="OPR3" s="131"/>
      <c r="OPS3" s="131"/>
      <c r="OPT3" s="131"/>
      <c r="OPU3" s="131"/>
      <c r="OPV3" s="131"/>
      <c r="OPW3" s="131"/>
      <c r="OPX3" s="131"/>
      <c r="OPY3" s="131"/>
      <c r="OPZ3" s="131"/>
      <c r="OQA3" s="131"/>
      <c r="OQB3" s="131"/>
      <c r="OQC3" s="131"/>
      <c r="OQD3" s="131"/>
      <c r="OQE3" s="131"/>
      <c r="OQF3" s="131"/>
      <c r="OQG3" s="131"/>
      <c r="OQH3" s="131"/>
      <c r="OQI3" s="131"/>
      <c r="OQJ3" s="131"/>
      <c r="OQK3" s="131"/>
      <c r="OQL3" s="131"/>
      <c r="OQM3" s="131"/>
      <c r="OQN3" s="131"/>
      <c r="OQO3" s="131"/>
      <c r="OQP3" s="131"/>
      <c r="OQQ3" s="131"/>
      <c r="OQR3" s="131"/>
      <c r="OQS3" s="131"/>
      <c r="OQT3" s="131"/>
      <c r="OQU3" s="131"/>
      <c r="OQV3" s="131"/>
      <c r="OQW3" s="131"/>
      <c r="OQX3" s="131"/>
      <c r="OQY3" s="131"/>
      <c r="OQZ3" s="131"/>
      <c r="ORA3" s="131"/>
      <c r="ORB3" s="131"/>
      <c r="ORC3" s="131"/>
      <c r="ORD3" s="131"/>
      <c r="ORE3" s="131"/>
      <c r="ORF3" s="131"/>
      <c r="ORG3" s="131"/>
      <c r="ORH3" s="131"/>
      <c r="ORI3" s="131"/>
      <c r="ORJ3" s="131"/>
      <c r="ORK3" s="131"/>
      <c r="ORL3" s="131"/>
      <c r="ORM3" s="131"/>
      <c r="ORN3" s="131"/>
      <c r="ORO3" s="131"/>
      <c r="ORP3" s="131"/>
      <c r="ORQ3" s="131"/>
      <c r="ORR3" s="131"/>
      <c r="ORS3" s="131"/>
      <c r="ORT3" s="131"/>
      <c r="ORU3" s="131"/>
      <c r="ORV3" s="131"/>
      <c r="ORW3" s="131"/>
      <c r="ORX3" s="131"/>
      <c r="ORY3" s="131"/>
      <c r="ORZ3" s="131"/>
      <c r="OSA3" s="131"/>
      <c r="OSB3" s="131"/>
      <c r="OSC3" s="131"/>
      <c r="OSD3" s="131"/>
      <c r="OSE3" s="131"/>
      <c r="OSF3" s="131"/>
      <c r="OSG3" s="131"/>
      <c r="OSH3" s="131"/>
      <c r="OSI3" s="131"/>
      <c r="OSJ3" s="131"/>
      <c r="OSK3" s="131"/>
      <c r="OSL3" s="131"/>
      <c r="OSM3" s="131"/>
      <c r="OSN3" s="131"/>
      <c r="OSO3" s="131"/>
      <c r="OSP3" s="131"/>
      <c r="OSQ3" s="131"/>
      <c r="OSR3" s="131"/>
      <c r="OSS3" s="131"/>
      <c r="OST3" s="131"/>
      <c r="OSU3" s="131"/>
      <c r="OSV3" s="131"/>
      <c r="OSW3" s="131"/>
      <c r="OSX3" s="131"/>
      <c r="OSY3" s="131"/>
      <c r="OSZ3" s="131"/>
      <c r="OTA3" s="131"/>
      <c r="OTB3" s="131"/>
      <c r="OTC3" s="131"/>
      <c r="OTD3" s="131"/>
      <c r="OTE3" s="131"/>
      <c r="OTF3" s="131"/>
      <c r="OTG3" s="131"/>
      <c r="OTH3" s="131"/>
      <c r="OTI3" s="131"/>
      <c r="OTJ3" s="131"/>
      <c r="OTK3" s="131"/>
      <c r="OTL3" s="131"/>
      <c r="OTM3" s="131"/>
      <c r="OTN3" s="131"/>
      <c r="OTO3" s="131"/>
      <c r="OTP3" s="131"/>
      <c r="OTQ3" s="131"/>
      <c r="OTR3" s="131"/>
      <c r="OTS3" s="131"/>
      <c r="OTT3" s="131"/>
      <c r="OTU3" s="131"/>
      <c r="OTV3" s="131"/>
      <c r="OTW3" s="131"/>
      <c r="OTX3" s="131"/>
      <c r="OTY3" s="131"/>
      <c r="OTZ3" s="131"/>
      <c r="OUA3" s="131"/>
      <c r="OUB3" s="131"/>
      <c r="OUC3" s="131"/>
      <c r="OUD3" s="131"/>
      <c r="OUE3" s="131"/>
      <c r="OUF3" s="131"/>
      <c r="OUG3" s="131"/>
      <c r="OUH3" s="131"/>
      <c r="OUI3" s="131"/>
      <c r="OUJ3" s="131"/>
      <c r="OUK3" s="131"/>
      <c r="OUL3" s="131"/>
      <c r="OUM3" s="131"/>
      <c r="OUN3" s="131"/>
      <c r="OUO3" s="131"/>
      <c r="OUP3" s="131"/>
      <c r="OUQ3" s="131"/>
      <c r="OUR3" s="131"/>
      <c r="OUS3" s="131"/>
      <c r="OUT3" s="131"/>
      <c r="OUU3" s="131"/>
      <c r="OUV3" s="131"/>
      <c r="OUW3" s="131"/>
      <c r="OUX3" s="131"/>
      <c r="OUY3" s="131"/>
      <c r="OUZ3" s="131"/>
      <c r="OVA3" s="131"/>
      <c r="OVB3" s="131"/>
      <c r="OVC3" s="131"/>
      <c r="OVD3" s="131"/>
      <c r="OVE3" s="131"/>
      <c r="OVF3" s="131"/>
      <c r="OVG3" s="131"/>
      <c r="OVH3" s="131"/>
      <c r="OVI3" s="131"/>
      <c r="OVJ3" s="131"/>
      <c r="OVK3" s="131"/>
      <c r="OVL3" s="131"/>
      <c r="OVM3" s="131"/>
      <c r="OVN3" s="131"/>
      <c r="OVO3" s="131"/>
      <c r="OVP3" s="131"/>
      <c r="OVQ3" s="131"/>
      <c r="OVR3" s="131"/>
      <c r="OVS3" s="131"/>
      <c r="OVT3" s="131"/>
      <c r="OVU3" s="131"/>
      <c r="OVV3" s="131"/>
      <c r="OVW3" s="131"/>
      <c r="OVX3" s="131"/>
      <c r="OVY3" s="131"/>
      <c r="OVZ3" s="131"/>
      <c r="OWA3" s="131"/>
      <c r="OWB3" s="131"/>
      <c r="OWC3" s="131"/>
      <c r="OWD3" s="131"/>
      <c r="OWE3" s="131"/>
      <c r="OWF3" s="131"/>
      <c r="OWG3" s="131"/>
      <c r="OWH3" s="131"/>
      <c r="OWI3" s="131"/>
      <c r="OWJ3" s="131"/>
      <c r="OWK3" s="131"/>
      <c r="OWL3" s="131"/>
      <c r="OWM3" s="131"/>
      <c r="OWN3" s="131"/>
      <c r="OWO3" s="131"/>
      <c r="OWP3" s="131"/>
      <c r="OWQ3" s="131"/>
      <c r="OWR3" s="131"/>
      <c r="OWS3" s="131"/>
      <c r="OWT3" s="131"/>
      <c r="OWU3" s="131"/>
      <c r="OWV3" s="131"/>
      <c r="OWW3" s="131"/>
      <c r="OWX3" s="131"/>
      <c r="OWY3" s="131"/>
      <c r="OWZ3" s="131"/>
      <c r="OXA3" s="131"/>
      <c r="OXB3" s="131"/>
      <c r="OXC3" s="131"/>
      <c r="OXD3" s="131"/>
      <c r="OXE3" s="131"/>
      <c r="OXF3" s="131"/>
      <c r="OXG3" s="131"/>
      <c r="OXH3" s="131"/>
      <c r="OXI3" s="131"/>
      <c r="OXJ3" s="131"/>
      <c r="OXK3" s="131"/>
      <c r="OXL3" s="131"/>
      <c r="OXM3" s="131"/>
      <c r="OXN3" s="131"/>
      <c r="OXO3" s="131"/>
      <c r="OXP3" s="131"/>
      <c r="OXQ3" s="131"/>
      <c r="OXR3" s="131"/>
      <c r="OXS3" s="131"/>
      <c r="OXT3" s="131"/>
      <c r="OXU3" s="131"/>
      <c r="OXV3" s="131"/>
      <c r="OXW3" s="131"/>
      <c r="OXX3" s="131"/>
      <c r="OXY3" s="131"/>
      <c r="OXZ3" s="131"/>
      <c r="OYA3" s="131"/>
      <c r="OYB3" s="131"/>
      <c r="OYC3" s="131"/>
      <c r="OYD3" s="131"/>
      <c r="OYE3" s="131"/>
      <c r="OYF3" s="131"/>
      <c r="OYG3" s="131"/>
      <c r="OYH3" s="131"/>
      <c r="OYI3" s="131"/>
      <c r="OYJ3" s="131"/>
      <c r="OYK3" s="131"/>
      <c r="OYL3" s="131"/>
      <c r="OYM3" s="131"/>
      <c r="OYN3" s="131"/>
      <c r="OYO3" s="131"/>
      <c r="OYP3" s="131"/>
      <c r="OYQ3" s="131"/>
      <c r="OYR3" s="131"/>
      <c r="OYS3" s="131"/>
      <c r="OYT3" s="131"/>
      <c r="OYU3" s="131"/>
      <c r="OYV3" s="131"/>
      <c r="OYW3" s="131"/>
      <c r="OYX3" s="131"/>
      <c r="OYY3" s="131"/>
      <c r="OYZ3" s="131"/>
      <c r="OZA3" s="131"/>
      <c r="OZB3" s="131"/>
      <c r="OZC3" s="131"/>
      <c r="OZD3" s="131"/>
      <c r="OZE3" s="131"/>
      <c r="OZF3" s="131"/>
      <c r="OZG3" s="131"/>
      <c r="OZH3" s="131"/>
      <c r="OZI3" s="131"/>
      <c r="OZJ3" s="131"/>
      <c r="OZK3" s="131"/>
      <c r="OZL3" s="131"/>
      <c r="OZM3" s="131"/>
      <c r="OZN3" s="131"/>
      <c r="OZO3" s="131"/>
      <c r="OZP3" s="131"/>
      <c r="OZQ3" s="131"/>
      <c r="OZR3" s="131"/>
      <c r="OZS3" s="131"/>
      <c r="OZT3" s="131"/>
      <c r="OZU3" s="131"/>
      <c r="OZV3" s="131"/>
      <c r="OZW3" s="131"/>
      <c r="OZX3" s="131"/>
      <c r="OZY3" s="131"/>
      <c r="OZZ3" s="131"/>
      <c r="PAA3" s="131"/>
      <c r="PAB3" s="131"/>
      <c r="PAC3" s="131"/>
      <c r="PAD3" s="131"/>
      <c r="PAE3" s="131"/>
      <c r="PAF3" s="131"/>
      <c r="PAG3" s="131"/>
      <c r="PAH3" s="131"/>
      <c r="PAI3" s="131"/>
      <c r="PAJ3" s="131"/>
      <c r="PAK3" s="131"/>
      <c r="PAL3" s="131"/>
      <c r="PAM3" s="131"/>
      <c r="PAN3" s="131"/>
      <c r="PAO3" s="131"/>
      <c r="PAP3" s="131"/>
      <c r="PAQ3" s="131"/>
      <c r="PAR3" s="131"/>
      <c r="PAS3" s="131"/>
      <c r="PAT3" s="131"/>
      <c r="PAU3" s="131"/>
      <c r="PAV3" s="131"/>
      <c r="PAW3" s="131"/>
      <c r="PAX3" s="131"/>
      <c r="PAY3" s="131"/>
      <c r="PAZ3" s="131"/>
      <c r="PBA3" s="131"/>
      <c r="PBB3" s="131"/>
      <c r="PBC3" s="131"/>
      <c r="PBD3" s="131"/>
      <c r="PBE3" s="131"/>
      <c r="PBF3" s="131"/>
      <c r="PBG3" s="131"/>
      <c r="PBH3" s="131"/>
      <c r="PBI3" s="131"/>
      <c r="PBJ3" s="131"/>
      <c r="PBK3" s="131"/>
      <c r="PBL3" s="131"/>
      <c r="PBM3" s="131"/>
      <c r="PBN3" s="131"/>
      <c r="PBO3" s="131"/>
      <c r="PBP3" s="131"/>
      <c r="PBQ3" s="131"/>
      <c r="PBR3" s="131"/>
      <c r="PBS3" s="131"/>
      <c r="PBT3" s="131"/>
      <c r="PBU3" s="131"/>
      <c r="PBV3" s="131"/>
      <c r="PBW3" s="131"/>
      <c r="PBX3" s="131"/>
      <c r="PBY3" s="131"/>
      <c r="PBZ3" s="131"/>
      <c r="PCA3" s="131"/>
      <c r="PCB3" s="131"/>
      <c r="PCC3" s="131"/>
      <c r="PCD3" s="131"/>
      <c r="PCE3" s="131"/>
      <c r="PCF3" s="131"/>
      <c r="PCG3" s="131"/>
      <c r="PCH3" s="131"/>
      <c r="PCI3" s="131"/>
      <c r="PCJ3" s="131"/>
      <c r="PCK3" s="131"/>
      <c r="PCL3" s="131"/>
      <c r="PCM3" s="131"/>
      <c r="PCN3" s="131"/>
      <c r="PCO3" s="131"/>
      <c r="PCP3" s="131"/>
      <c r="PCQ3" s="131"/>
      <c r="PCR3" s="131"/>
      <c r="PCS3" s="131"/>
      <c r="PCT3" s="131"/>
      <c r="PCU3" s="131"/>
      <c r="PCV3" s="131"/>
      <c r="PCW3" s="131"/>
      <c r="PCX3" s="131"/>
      <c r="PCY3" s="131"/>
      <c r="PCZ3" s="131"/>
      <c r="PDA3" s="131"/>
      <c r="PDB3" s="131"/>
      <c r="PDC3" s="131"/>
      <c r="PDD3" s="131"/>
      <c r="PDE3" s="131"/>
      <c r="PDF3" s="131"/>
      <c r="PDG3" s="131"/>
      <c r="PDH3" s="131"/>
      <c r="PDI3" s="131"/>
      <c r="PDJ3" s="131"/>
      <c r="PDK3" s="131"/>
      <c r="PDL3" s="131"/>
      <c r="PDM3" s="131"/>
      <c r="PDN3" s="131"/>
      <c r="PDO3" s="131"/>
      <c r="PDP3" s="131"/>
      <c r="PDQ3" s="131"/>
      <c r="PDR3" s="131"/>
      <c r="PDS3" s="131"/>
      <c r="PDT3" s="131"/>
      <c r="PDU3" s="131"/>
      <c r="PDV3" s="131"/>
      <c r="PDW3" s="131"/>
      <c r="PDX3" s="131"/>
      <c r="PDY3" s="131"/>
      <c r="PDZ3" s="131"/>
      <c r="PEA3" s="131"/>
      <c r="PEB3" s="131"/>
      <c r="PEC3" s="131"/>
      <c r="PED3" s="131"/>
      <c r="PEE3" s="131"/>
      <c r="PEF3" s="131"/>
      <c r="PEG3" s="131"/>
      <c r="PEH3" s="131"/>
      <c r="PEI3" s="131"/>
      <c r="PEJ3" s="131"/>
      <c r="PEK3" s="131"/>
      <c r="PEL3" s="131"/>
      <c r="PEM3" s="131"/>
      <c r="PEN3" s="131"/>
      <c r="PEO3" s="131"/>
      <c r="PEP3" s="131"/>
      <c r="PEQ3" s="131"/>
      <c r="PER3" s="131"/>
      <c r="PES3" s="131"/>
      <c r="PET3" s="131"/>
      <c r="PEU3" s="131"/>
      <c r="PEV3" s="131"/>
      <c r="PEW3" s="131"/>
      <c r="PEX3" s="131"/>
      <c r="PEY3" s="131"/>
      <c r="PEZ3" s="131"/>
      <c r="PFA3" s="131"/>
      <c r="PFB3" s="131"/>
      <c r="PFC3" s="131"/>
      <c r="PFD3" s="131"/>
      <c r="PFE3" s="131"/>
      <c r="PFF3" s="131"/>
      <c r="PFG3" s="131"/>
      <c r="PFH3" s="131"/>
      <c r="PFI3" s="131"/>
      <c r="PFJ3" s="131"/>
      <c r="PFK3" s="131"/>
      <c r="PFL3" s="131"/>
      <c r="PFM3" s="131"/>
      <c r="PFN3" s="131"/>
      <c r="PFO3" s="131"/>
      <c r="PFP3" s="131"/>
      <c r="PFQ3" s="131"/>
      <c r="PFR3" s="131"/>
      <c r="PFS3" s="131"/>
      <c r="PFT3" s="131"/>
      <c r="PFU3" s="131"/>
      <c r="PFV3" s="131"/>
      <c r="PFW3" s="131"/>
      <c r="PFX3" s="131"/>
      <c r="PFY3" s="131"/>
      <c r="PFZ3" s="131"/>
      <c r="PGA3" s="131"/>
      <c r="PGB3" s="131"/>
      <c r="PGC3" s="131"/>
      <c r="PGD3" s="131"/>
      <c r="PGE3" s="131"/>
      <c r="PGF3" s="131"/>
      <c r="PGG3" s="131"/>
      <c r="PGH3" s="131"/>
      <c r="PGI3" s="131"/>
      <c r="PGJ3" s="131"/>
      <c r="PGK3" s="131"/>
      <c r="PGL3" s="131"/>
      <c r="PGM3" s="131"/>
      <c r="PGN3" s="131"/>
      <c r="PGO3" s="131"/>
      <c r="PGP3" s="131"/>
      <c r="PGQ3" s="131"/>
      <c r="PGR3" s="131"/>
      <c r="PGS3" s="131"/>
      <c r="PGT3" s="131"/>
      <c r="PGU3" s="131"/>
      <c r="PGV3" s="131"/>
      <c r="PGW3" s="131"/>
      <c r="PGX3" s="131"/>
      <c r="PGY3" s="131"/>
      <c r="PGZ3" s="131"/>
      <c r="PHA3" s="131"/>
      <c r="PHB3" s="131"/>
      <c r="PHC3" s="131"/>
      <c r="PHD3" s="131"/>
      <c r="PHE3" s="131"/>
      <c r="PHF3" s="131"/>
      <c r="PHG3" s="131"/>
      <c r="PHH3" s="131"/>
      <c r="PHI3" s="131"/>
      <c r="PHJ3" s="131"/>
      <c r="PHK3" s="131"/>
      <c r="PHL3" s="131"/>
      <c r="PHM3" s="131"/>
      <c r="PHN3" s="131"/>
      <c r="PHO3" s="131"/>
      <c r="PHP3" s="131"/>
      <c r="PHQ3" s="131"/>
      <c r="PHR3" s="131"/>
      <c r="PHS3" s="131"/>
      <c r="PHT3" s="131"/>
      <c r="PHU3" s="131"/>
      <c r="PHV3" s="131"/>
      <c r="PHW3" s="131"/>
      <c r="PHX3" s="131"/>
      <c r="PHY3" s="131"/>
      <c r="PHZ3" s="131"/>
      <c r="PIA3" s="131"/>
      <c r="PIB3" s="131"/>
      <c r="PIC3" s="131"/>
      <c r="PID3" s="131"/>
      <c r="PIE3" s="131"/>
      <c r="PIF3" s="131"/>
      <c r="PIG3" s="131"/>
      <c r="PIH3" s="131"/>
      <c r="PII3" s="131"/>
      <c r="PIJ3" s="131"/>
      <c r="PIK3" s="131"/>
      <c r="PIL3" s="131"/>
      <c r="PIM3" s="131"/>
      <c r="PIN3" s="131"/>
      <c r="PIO3" s="131"/>
      <c r="PIP3" s="131"/>
      <c r="PIQ3" s="131"/>
      <c r="PIR3" s="131"/>
      <c r="PIS3" s="131"/>
      <c r="PIT3" s="131"/>
      <c r="PIU3" s="131"/>
      <c r="PIV3" s="131"/>
      <c r="PIW3" s="131"/>
      <c r="PIX3" s="131"/>
      <c r="PIY3" s="131"/>
      <c r="PIZ3" s="131"/>
      <c r="PJA3" s="131"/>
      <c r="PJB3" s="131"/>
      <c r="PJC3" s="131"/>
      <c r="PJD3" s="131"/>
      <c r="PJE3" s="131"/>
      <c r="PJF3" s="131"/>
      <c r="PJG3" s="131"/>
      <c r="PJH3" s="131"/>
      <c r="PJI3" s="131"/>
      <c r="PJJ3" s="131"/>
      <c r="PJK3" s="131"/>
      <c r="PJL3" s="131"/>
      <c r="PJM3" s="131"/>
      <c r="PJN3" s="131"/>
      <c r="PJO3" s="131"/>
      <c r="PJP3" s="131"/>
      <c r="PJQ3" s="131"/>
      <c r="PJR3" s="131"/>
      <c r="PJS3" s="131"/>
      <c r="PJT3" s="131"/>
      <c r="PJU3" s="131"/>
      <c r="PJV3" s="131"/>
      <c r="PJW3" s="131"/>
      <c r="PJX3" s="131"/>
      <c r="PJY3" s="131"/>
      <c r="PJZ3" s="131"/>
      <c r="PKA3" s="131"/>
      <c r="PKB3" s="131"/>
      <c r="PKC3" s="131"/>
      <c r="PKD3" s="131"/>
      <c r="PKE3" s="131"/>
      <c r="PKF3" s="131"/>
      <c r="PKG3" s="131"/>
      <c r="PKH3" s="131"/>
      <c r="PKI3" s="131"/>
      <c r="PKJ3" s="131"/>
      <c r="PKK3" s="131"/>
      <c r="PKL3" s="131"/>
      <c r="PKM3" s="131"/>
      <c r="PKN3" s="131"/>
      <c r="PKO3" s="131"/>
      <c r="PKP3" s="131"/>
      <c r="PKQ3" s="131"/>
      <c r="PKR3" s="131"/>
      <c r="PKS3" s="131"/>
      <c r="PKT3" s="131"/>
      <c r="PKU3" s="131"/>
      <c r="PKV3" s="131"/>
      <c r="PKW3" s="131"/>
      <c r="PKX3" s="131"/>
      <c r="PKY3" s="131"/>
      <c r="PKZ3" s="131"/>
      <c r="PLA3" s="131"/>
      <c r="PLB3" s="131"/>
      <c r="PLC3" s="131"/>
      <c r="PLD3" s="131"/>
      <c r="PLE3" s="131"/>
      <c r="PLF3" s="131"/>
      <c r="PLG3" s="131"/>
      <c r="PLH3" s="131"/>
      <c r="PLI3" s="131"/>
      <c r="PLJ3" s="131"/>
      <c r="PLK3" s="131"/>
      <c r="PLL3" s="131"/>
      <c r="PLM3" s="131"/>
      <c r="PLN3" s="131"/>
      <c r="PLO3" s="131"/>
      <c r="PLP3" s="131"/>
      <c r="PLQ3" s="131"/>
      <c r="PLR3" s="131"/>
      <c r="PLS3" s="131"/>
      <c r="PLT3" s="131"/>
      <c r="PLU3" s="131"/>
      <c r="PLV3" s="131"/>
      <c r="PLW3" s="131"/>
      <c r="PLX3" s="131"/>
      <c r="PLY3" s="131"/>
      <c r="PLZ3" s="131"/>
      <c r="PMA3" s="131"/>
      <c r="PMB3" s="131"/>
      <c r="PMC3" s="131"/>
      <c r="PMD3" s="131"/>
      <c r="PME3" s="131"/>
      <c r="PMF3" s="131"/>
      <c r="PMG3" s="131"/>
      <c r="PMH3" s="131"/>
      <c r="PMI3" s="131"/>
      <c r="PMJ3" s="131"/>
      <c r="PMK3" s="131"/>
      <c r="PML3" s="131"/>
      <c r="PMM3" s="131"/>
      <c r="PMN3" s="131"/>
      <c r="PMO3" s="131"/>
      <c r="PMP3" s="131"/>
      <c r="PMQ3" s="131"/>
      <c r="PMR3" s="131"/>
      <c r="PMS3" s="131"/>
      <c r="PMT3" s="131"/>
      <c r="PMU3" s="131"/>
      <c r="PMV3" s="131"/>
      <c r="PMW3" s="131"/>
      <c r="PMX3" s="131"/>
      <c r="PMY3" s="131"/>
      <c r="PMZ3" s="131"/>
      <c r="PNA3" s="131"/>
      <c r="PNB3" s="131"/>
      <c r="PNC3" s="131"/>
      <c r="PND3" s="131"/>
      <c r="PNE3" s="131"/>
      <c r="PNF3" s="131"/>
      <c r="PNG3" s="131"/>
      <c r="PNH3" s="131"/>
      <c r="PNI3" s="131"/>
      <c r="PNJ3" s="131"/>
      <c r="PNK3" s="131"/>
      <c r="PNL3" s="131"/>
      <c r="PNM3" s="131"/>
      <c r="PNN3" s="131"/>
      <c r="PNO3" s="131"/>
      <c r="PNP3" s="131"/>
      <c r="PNQ3" s="131"/>
      <c r="PNR3" s="131"/>
      <c r="PNS3" s="131"/>
      <c r="PNT3" s="131"/>
      <c r="PNU3" s="131"/>
      <c r="PNV3" s="131"/>
      <c r="PNW3" s="131"/>
      <c r="PNX3" s="131"/>
      <c r="PNY3" s="131"/>
      <c r="PNZ3" s="131"/>
      <c r="POA3" s="131"/>
      <c r="POB3" s="131"/>
      <c r="POC3" s="131"/>
      <c r="POD3" s="131"/>
      <c r="POE3" s="131"/>
      <c r="POF3" s="131"/>
      <c r="POG3" s="131"/>
      <c r="POH3" s="131"/>
      <c r="POI3" s="131"/>
      <c r="POJ3" s="131"/>
      <c r="POK3" s="131"/>
      <c r="POL3" s="131"/>
      <c r="POM3" s="131"/>
      <c r="PON3" s="131"/>
      <c r="POO3" s="131"/>
      <c r="POP3" s="131"/>
      <c r="POQ3" s="131"/>
      <c r="POR3" s="131"/>
      <c r="POS3" s="131"/>
      <c r="POT3" s="131"/>
      <c r="POU3" s="131"/>
      <c r="POV3" s="131"/>
      <c r="POW3" s="131"/>
      <c r="POX3" s="131"/>
      <c r="POY3" s="131"/>
      <c r="POZ3" s="131"/>
      <c r="PPA3" s="131"/>
      <c r="PPB3" s="131"/>
      <c r="PPC3" s="131"/>
      <c r="PPD3" s="131"/>
      <c r="PPE3" s="131"/>
      <c r="PPF3" s="131"/>
      <c r="PPG3" s="131"/>
      <c r="PPH3" s="131"/>
      <c r="PPI3" s="131"/>
      <c r="PPJ3" s="131"/>
      <c r="PPK3" s="131"/>
      <c r="PPL3" s="131"/>
      <c r="PPM3" s="131"/>
      <c r="PPN3" s="131"/>
      <c r="PPO3" s="131"/>
      <c r="PPP3" s="131"/>
      <c r="PPQ3" s="131"/>
      <c r="PPR3" s="131"/>
      <c r="PPS3" s="131"/>
      <c r="PPT3" s="131"/>
      <c r="PPU3" s="131"/>
      <c r="PPV3" s="131"/>
      <c r="PPW3" s="131"/>
      <c r="PPX3" s="131"/>
      <c r="PPY3" s="131"/>
      <c r="PPZ3" s="131"/>
      <c r="PQA3" s="131"/>
      <c r="PQB3" s="131"/>
      <c r="PQC3" s="131"/>
      <c r="PQD3" s="131"/>
      <c r="PQE3" s="131"/>
      <c r="PQF3" s="131"/>
      <c r="PQG3" s="131"/>
      <c r="PQH3" s="131"/>
      <c r="PQI3" s="131"/>
      <c r="PQJ3" s="131"/>
      <c r="PQK3" s="131"/>
      <c r="PQL3" s="131"/>
      <c r="PQM3" s="131"/>
      <c r="PQN3" s="131"/>
      <c r="PQO3" s="131"/>
      <c r="PQP3" s="131"/>
      <c r="PQQ3" s="131"/>
      <c r="PQR3" s="131"/>
      <c r="PQS3" s="131"/>
      <c r="PQT3" s="131"/>
      <c r="PQU3" s="131"/>
      <c r="PQV3" s="131"/>
      <c r="PQW3" s="131"/>
      <c r="PQX3" s="131"/>
      <c r="PQY3" s="131"/>
      <c r="PQZ3" s="131"/>
      <c r="PRA3" s="131"/>
      <c r="PRB3" s="131"/>
      <c r="PRC3" s="131"/>
      <c r="PRD3" s="131"/>
      <c r="PRE3" s="131"/>
      <c r="PRF3" s="131"/>
      <c r="PRG3" s="131"/>
      <c r="PRH3" s="131"/>
      <c r="PRI3" s="131"/>
      <c r="PRJ3" s="131"/>
      <c r="PRK3" s="131"/>
      <c r="PRL3" s="131"/>
      <c r="PRM3" s="131"/>
      <c r="PRN3" s="131"/>
      <c r="PRO3" s="131"/>
      <c r="PRP3" s="131"/>
      <c r="PRQ3" s="131"/>
      <c r="PRR3" s="131"/>
      <c r="PRS3" s="131"/>
      <c r="PRT3" s="131"/>
      <c r="PRU3" s="131"/>
      <c r="PRV3" s="131"/>
      <c r="PRW3" s="131"/>
      <c r="PRX3" s="131"/>
      <c r="PRY3" s="131"/>
      <c r="PRZ3" s="131"/>
      <c r="PSA3" s="131"/>
      <c r="PSB3" s="131"/>
      <c r="PSC3" s="131"/>
      <c r="PSD3" s="131"/>
      <c r="PSE3" s="131"/>
      <c r="PSF3" s="131"/>
      <c r="PSG3" s="131"/>
      <c r="PSH3" s="131"/>
      <c r="PSI3" s="131"/>
      <c r="PSJ3" s="131"/>
      <c r="PSK3" s="131"/>
      <c r="PSL3" s="131"/>
      <c r="PSM3" s="131"/>
      <c r="PSN3" s="131"/>
      <c r="PSO3" s="131"/>
      <c r="PSP3" s="131"/>
      <c r="PSQ3" s="131"/>
      <c r="PSR3" s="131"/>
      <c r="PSS3" s="131"/>
      <c r="PST3" s="131"/>
      <c r="PSU3" s="131"/>
      <c r="PSV3" s="131"/>
      <c r="PSW3" s="131"/>
      <c r="PSX3" s="131"/>
      <c r="PSY3" s="131"/>
      <c r="PSZ3" s="131"/>
      <c r="PTA3" s="131"/>
      <c r="PTB3" s="131"/>
      <c r="PTC3" s="131"/>
      <c r="PTD3" s="131"/>
      <c r="PTE3" s="131"/>
      <c r="PTF3" s="131"/>
      <c r="PTG3" s="131"/>
      <c r="PTH3" s="131"/>
      <c r="PTI3" s="131"/>
      <c r="PTJ3" s="131"/>
      <c r="PTK3" s="131"/>
      <c r="PTL3" s="131"/>
      <c r="PTM3" s="131"/>
      <c r="PTN3" s="131"/>
      <c r="PTO3" s="131"/>
      <c r="PTP3" s="131"/>
      <c r="PTQ3" s="131"/>
      <c r="PTR3" s="131"/>
      <c r="PTS3" s="131"/>
      <c r="PTT3" s="131"/>
      <c r="PTU3" s="131"/>
      <c r="PTV3" s="131"/>
      <c r="PTW3" s="131"/>
      <c r="PTX3" s="131"/>
      <c r="PTY3" s="131"/>
      <c r="PTZ3" s="131"/>
      <c r="PUA3" s="131"/>
      <c r="PUB3" s="131"/>
      <c r="PUC3" s="131"/>
      <c r="PUD3" s="131"/>
      <c r="PUE3" s="131"/>
      <c r="PUF3" s="131"/>
      <c r="PUG3" s="131"/>
      <c r="PUH3" s="131"/>
      <c r="PUI3" s="131"/>
      <c r="PUJ3" s="131"/>
      <c r="PUK3" s="131"/>
      <c r="PUL3" s="131"/>
      <c r="PUM3" s="131"/>
      <c r="PUN3" s="131"/>
      <c r="PUO3" s="131"/>
      <c r="PUP3" s="131"/>
      <c r="PUQ3" s="131"/>
      <c r="PUR3" s="131"/>
      <c r="PUS3" s="131"/>
      <c r="PUT3" s="131"/>
      <c r="PUU3" s="131"/>
      <c r="PUV3" s="131"/>
      <c r="PUW3" s="131"/>
      <c r="PUX3" s="131"/>
      <c r="PUY3" s="131"/>
      <c r="PUZ3" s="131"/>
      <c r="PVA3" s="131"/>
      <c r="PVB3" s="131"/>
      <c r="PVC3" s="131"/>
      <c r="PVD3" s="131"/>
      <c r="PVE3" s="131"/>
      <c r="PVF3" s="131"/>
      <c r="PVG3" s="131"/>
      <c r="PVH3" s="131"/>
      <c r="PVI3" s="131"/>
      <c r="PVJ3" s="131"/>
      <c r="PVK3" s="131"/>
      <c r="PVL3" s="131"/>
      <c r="PVM3" s="131"/>
      <c r="PVN3" s="131"/>
      <c r="PVO3" s="131"/>
      <c r="PVP3" s="131"/>
      <c r="PVQ3" s="131"/>
      <c r="PVR3" s="131"/>
      <c r="PVS3" s="131"/>
      <c r="PVT3" s="131"/>
      <c r="PVU3" s="131"/>
      <c r="PVV3" s="131"/>
      <c r="PVW3" s="131"/>
      <c r="PVX3" s="131"/>
      <c r="PVY3" s="131"/>
      <c r="PVZ3" s="131"/>
      <c r="PWA3" s="131"/>
      <c r="PWB3" s="131"/>
      <c r="PWC3" s="131"/>
      <c r="PWD3" s="131"/>
      <c r="PWE3" s="131"/>
      <c r="PWF3" s="131"/>
      <c r="PWG3" s="131"/>
      <c r="PWH3" s="131"/>
      <c r="PWI3" s="131"/>
      <c r="PWJ3" s="131"/>
      <c r="PWK3" s="131"/>
      <c r="PWL3" s="131"/>
      <c r="PWM3" s="131"/>
      <c r="PWN3" s="131"/>
      <c r="PWO3" s="131"/>
      <c r="PWP3" s="131"/>
      <c r="PWQ3" s="131"/>
      <c r="PWR3" s="131"/>
      <c r="PWS3" s="131"/>
      <c r="PWT3" s="131"/>
      <c r="PWU3" s="131"/>
      <c r="PWV3" s="131"/>
      <c r="PWW3" s="131"/>
      <c r="PWX3" s="131"/>
      <c r="PWY3" s="131"/>
      <c r="PWZ3" s="131"/>
      <c r="PXA3" s="131"/>
      <c r="PXB3" s="131"/>
      <c r="PXC3" s="131"/>
      <c r="PXD3" s="131"/>
      <c r="PXE3" s="131"/>
      <c r="PXF3" s="131"/>
      <c r="PXG3" s="131"/>
      <c r="PXH3" s="131"/>
      <c r="PXI3" s="131"/>
      <c r="PXJ3" s="131"/>
      <c r="PXK3" s="131"/>
      <c r="PXL3" s="131"/>
      <c r="PXM3" s="131"/>
      <c r="PXN3" s="131"/>
      <c r="PXO3" s="131"/>
      <c r="PXP3" s="131"/>
      <c r="PXQ3" s="131"/>
      <c r="PXR3" s="131"/>
      <c r="PXS3" s="131"/>
      <c r="PXT3" s="131"/>
      <c r="PXU3" s="131"/>
      <c r="PXV3" s="131"/>
      <c r="PXW3" s="131"/>
      <c r="PXX3" s="131"/>
      <c r="PXY3" s="131"/>
      <c r="PXZ3" s="131"/>
      <c r="PYA3" s="131"/>
      <c r="PYB3" s="131"/>
      <c r="PYC3" s="131"/>
      <c r="PYD3" s="131"/>
      <c r="PYE3" s="131"/>
      <c r="PYF3" s="131"/>
      <c r="PYG3" s="131"/>
      <c r="PYH3" s="131"/>
      <c r="PYI3" s="131"/>
      <c r="PYJ3" s="131"/>
      <c r="PYK3" s="131"/>
      <c r="PYL3" s="131"/>
      <c r="PYM3" s="131"/>
      <c r="PYN3" s="131"/>
      <c r="PYO3" s="131"/>
      <c r="PYP3" s="131"/>
      <c r="PYQ3" s="131"/>
      <c r="PYR3" s="131"/>
      <c r="PYS3" s="131"/>
      <c r="PYT3" s="131"/>
      <c r="PYU3" s="131"/>
      <c r="PYV3" s="131"/>
      <c r="PYW3" s="131"/>
      <c r="PYX3" s="131"/>
      <c r="PYY3" s="131"/>
      <c r="PYZ3" s="131"/>
      <c r="PZA3" s="131"/>
      <c r="PZB3" s="131"/>
      <c r="PZC3" s="131"/>
      <c r="PZD3" s="131"/>
      <c r="PZE3" s="131"/>
      <c r="PZF3" s="131"/>
      <c r="PZG3" s="131"/>
      <c r="PZH3" s="131"/>
      <c r="PZI3" s="131"/>
      <c r="PZJ3" s="131"/>
      <c r="PZK3" s="131"/>
      <c r="PZL3" s="131"/>
      <c r="PZM3" s="131"/>
      <c r="PZN3" s="131"/>
      <c r="PZO3" s="131"/>
      <c r="PZP3" s="131"/>
      <c r="PZQ3" s="131"/>
      <c r="PZR3" s="131"/>
      <c r="PZS3" s="131"/>
      <c r="PZT3" s="131"/>
      <c r="PZU3" s="131"/>
      <c r="PZV3" s="131"/>
      <c r="PZW3" s="131"/>
      <c r="PZX3" s="131"/>
      <c r="PZY3" s="131"/>
      <c r="PZZ3" s="131"/>
      <c r="QAA3" s="131"/>
      <c r="QAB3" s="131"/>
      <c r="QAC3" s="131"/>
      <c r="QAD3" s="131"/>
      <c r="QAE3" s="131"/>
      <c r="QAF3" s="131"/>
      <c r="QAG3" s="131"/>
      <c r="QAH3" s="131"/>
      <c r="QAI3" s="131"/>
      <c r="QAJ3" s="131"/>
      <c r="QAK3" s="131"/>
      <c r="QAL3" s="131"/>
      <c r="QAM3" s="131"/>
      <c r="QAN3" s="131"/>
      <c r="QAO3" s="131"/>
      <c r="QAP3" s="131"/>
      <c r="QAQ3" s="131"/>
      <c r="QAR3" s="131"/>
      <c r="QAS3" s="131"/>
      <c r="QAT3" s="131"/>
      <c r="QAU3" s="131"/>
      <c r="QAV3" s="131"/>
      <c r="QAW3" s="131"/>
      <c r="QAX3" s="131"/>
      <c r="QAY3" s="131"/>
      <c r="QAZ3" s="131"/>
      <c r="QBA3" s="131"/>
      <c r="QBB3" s="131"/>
      <c r="QBC3" s="131"/>
      <c r="QBD3" s="131"/>
      <c r="QBE3" s="131"/>
      <c r="QBF3" s="131"/>
      <c r="QBG3" s="131"/>
      <c r="QBH3" s="131"/>
      <c r="QBI3" s="131"/>
      <c r="QBJ3" s="131"/>
      <c r="QBK3" s="131"/>
      <c r="QBL3" s="131"/>
      <c r="QBM3" s="131"/>
      <c r="QBN3" s="131"/>
      <c r="QBO3" s="131"/>
      <c r="QBP3" s="131"/>
      <c r="QBQ3" s="131"/>
      <c r="QBR3" s="131"/>
      <c r="QBS3" s="131"/>
      <c r="QBT3" s="131"/>
      <c r="QBU3" s="131"/>
      <c r="QBV3" s="131"/>
      <c r="QBW3" s="131"/>
      <c r="QBX3" s="131"/>
      <c r="QBY3" s="131"/>
      <c r="QBZ3" s="131"/>
      <c r="QCA3" s="131"/>
      <c r="QCB3" s="131"/>
      <c r="QCC3" s="131"/>
      <c r="QCD3" s="131"/>
      <c r="QCE3" s="131"/>
      <c r="QCF3" s="131"/>
      <c r="QCG3" s="131"/>
      <c r="QCH3" s="131"/>
      <c r="QCI3" s="131"/>
      <c r="QCJ3" s="131"/>
      <c r="QCK3" s="131"/>
      <c r="QCL3" s="131"/>
      <c r="QCM3" s="131"/>
      <c r="QCN3" s="131"/>
      <c r="QCO3" s="131"/>
      <c r="QCP3" s="131"/>
      <c r="QCQ3" s="131"/>
      <c r="QCR3" s="131"/>
      <c r="QCS3" s="131"/>
      <c r="QCT3" s="131"/>
      <c r="QCU3" s="131"/>
      <c r="QCV3" s="131"/>
      <c r="QCW3" s="131"/>
      <c r="QCX3" s="131"/>
      <c r="QCY3" s="131"/>
      <c r="QCZ3" s="131"/>
      <c r="QDA3" s="131"/>
      <c r="QDB3" s="131"/>
      <c r="QDC3" s="131"/>
      <c r="QDD3" s="131"/>
      <c r="QDE3" s="131"/>
      <c r="QDF3" s="131"/>
      <c r="QDG3" s="131"/>
      <c r="QDH3" s="131"/>
      <c r="QDI3" s="131"/>
      <c r="QDJ3" s="131"/>
      <c r="QDK3" s="131"/>
      <c r="QDL3" s="131"/>
      <c r="QDM3" s="131"/>
      <c r="QDN3" s="131"/>
      <c r="QDO3" s="131"/>
      <c r="QDP3" s="131"/>
      <c r="QDQ3" s="131"/>
      <c r="QDR3" s="131"/>
      <c r="QDS3" s="131"/>
      <c r="QDT3" s="131"/>
      <c r="QDU3" s="131"/>
      <c r="QDV3" s="131"/>
      <c r="QDW3" s="131"/>
      <c r="QDX3" s="131"/>
      <c r="QDY3" s="131"/>
      <c r="QDZ3" s="131"/>
      <c r="QEA3" s="131"/>
      <c r="QEB3" s="131"/>
      <c r="QEC3" s="131"/>
      <c r="QED3" s="131"/>
      <c r="QEE3" s="131"/>
      <c r="QEF3" s="131"/>
      <c r="QEG3" s="131"/>
      <c r="QEH3" s="131"/>
      <c r="QEI3" s="131"/>
      <c r="QEJ3" s="131"/>
      <c r="QEK3" s="131"/>
      <c r="QEL3" s="131"/>
      <c r="QEM3" s="131"/>
      <c r="QEN3" s="131"/>
      <c r="QEO3" s="131"/>
      <c r="QEP3" s="131"/>
      <c r="QEQ3" s="131"/>
      <c r="QER3" s="131"/>
      <c r="QES3" s="131"/>
      <c r="QET3" s="131"/>
      <c r="QEU3" s="131"/>
      <c r="QEV3" s="131"/>
      <c r="QEW3" s="131"/>
      <c r="QEX3" s="131"/>
      <c r="QEY3" s="131"/>
      <c r="QEZ3" s="131"/>
      <c r="QFA3" s="131"/>
      <c r="QFB3" s="131"/>
      <c r="QFC3" s="131"/>
      <c r="QFD3" s="131"/>
      <c r="QFE3" s="131"/>
      <c r="QFF3" s="131"/>
      <c r="QFG3" s="131"/>
      <c r="QFH3" s="131"/>
      <c r="QFI3" s="131"/>
      <c r="QFJ3" s="131"/>
      <c r="QFK3" s="131"/>
      <c r="QFL3" s="131"/>
      <c r="QFM3" s="131"/>
      <c r="QFN3" s="131"/>
      <c r="QFO3" s="131"/>
      <c r="QFP3" s="131"/>
      <c r="QFQ3" s="131"/>
      <c r="QFR3" s="131"/>
      <c r="QFS3" s="131"/>
      <c r="QFT3" s="131"/>
      <c r="QFU3" s="131"/>
      <c r="QFV3" s="131"/>
      <c r="QFW3" s="131"/>
      <c r="QFX3" s="131"/>
      <c r="QFY3" s="131"/>
      <c r="QFZ3" s="131"/>
      <c r="QGA3" s="131"/>
      <c r="QGB3" s="131"/>
      <c r="QGC3" s="131"/>
      <c r="QGD3" s="131"/>
      <c r="QGE3" s="131"/>
      <c r="QGF3" s="131"/>
      <c r="QGG3" s="131"/>
      <c r="QGH3" s="131"/>
      <c r="QGI3" s="131"/>
      <c r="QGJ3" s="131"/>
      <c r="QGK3" s="131"/>
      <c r="QGL3" s="131"/>
      <c r="QGM3" s="131"/>
      <c r="QGN3" s="131"/>
      <c r="QGO3" s="131"/>
      <c r="QGP3" s="131"/>
      <c r="QGQ3" s="131"/>
      <c r="QGR3" s="131"/>
      <c r="QGS3" s="131"/>
      <c r="QGT3" s="131"/>
      <c r="QGU3" s="131"/>
      <c r="QGV3" s="131"/>
      <c r="QGW3" s="131"/>
      <c r="QGX3" s="131"/>
      <c r="QGY3" s="131"/>
      <c r="QGZ3" s="131"/>
      <c r="QHA3" s="131"/>
      <c r="QHB3" s="131"/>
      <c r="QHC3" s="131"/>
      <c r="QHD3" s="131"/>
      <c r="QHE3" s="131"/>
      <c r="QHF3" s="131"/>
      <c r="QHG3" s="131"/>
      <c r="QHH3" s="131"/>
      <c r="QHI3" s="131"/>
      <c r="QHJ3" s="131"/>
      <c r="QHK3" s="131"/>
      <c r="QHL3" s="131"/>
      <c r="QHM3" s="131"/>
      <c r="QHN3" s="131"/>
      <c r="QHO3" s="131"/>
      <c r="QHP3" s="131"/>
      <c r="QHQ3" s="131"/>
      <c r="QHR3" s="131"/>
      <c r="QHS3" s="131"/>
      <c r="QHT3" s="131"/>
      <c r="QHU3" s="131"/>
      <c r="QHV3" s="131"/>
      <c r="QHW3" s="131"/>
      <c r="QHX3" s="131"/>
      <c r="QHY3" s="131"/>
      <c r="QHZ3" s="131"/>
      <c r="QIA3" s="131"/>
      <c r="QIB3" s="131"/>
      <c r="QIC3" s="131"/>
      <c r="QID3" s="131"/>
      <c r="QIE3" s="131"/>
      <c r="QIF3" s="131"/>
      <c r="QIG3" s="131"/>
      <c r="QIH3" s="131"/>
      <c r="QII3" s="131"/>
      <c r="QIJ3" s="131"/>
      <c r="QIK3" s="131"/>
      <c r="QIL3" s="131"/>
      <c r="QIM3" s="131"/>
      <c r="QIN3" s="131"/>
      <c r="QIO3" s="131"/>
      <c r="QIP3" s="131"/>
      <c r="QIQ3" s="131"/>
      <c r="QIR3" s="131"/>
      <c r="QIS3" s="131"/>
      <c r="QIT3" s="131"/>
      <c r="QIU3" s="131"/>
      <c r="QIV3" s="131"/>
      <c r="QIW3" s="131"/>
      <c r="QIX3" s="131"/>
      <c r="QIY3" s="131"/>
      <c r="QIZ3" s="131"/>
      <c r="QJA3" s="131"/>
      <c r="QJB3" s="131"/>
      <c r="QJC3" s="131"/>
      <c r="QJD3" s="131"/>
      <c r="QJE3" s="131"/>
      <c r="QJF3" s="131"/>
      <c r="QJG3" s="131"/>
      <c r="QJH3" s="131"/>
      <c r="QJI3" s="131"/>
      <c r="QJJ3" s="131"/>
      <c r="QJK3" s="131"/>
      <c r="QJL3" s="131"/>
      <c r="QJM3" s="131"/>
      <c r="QJN3" s="131"/>
      <c r="QJO3" s="131"/>
      <c r="QJP3" s="131"/>
      <c r="QJQ3" s="131"/>
      <c r="QJR3" s="131"/>
      <c r="QJS3" s="131"/>
      <c r="QJT3" s="131"/>
      <c r="QJU3" s="131"/>
      <c r="QJV3" s="131"/>
      <c r="QJW3" s="131"/>
      <c r="QJX3" s="131"/>
      <c r="QJY3" s="131"/>
      <c r="QJZ3" s="131"/>
      <c r="QKA3" s="131"/>
      <c r="QKB3" s="131"/>
      <c r="QKC3" s="131"/>
      <c r="QKD3" s="131"/>
      <c r="QKE3" s="131"/>
      <c r="QKF3" s="131"/>
      <c r="QKG3" s="131"/>
      <c r="QKH3" s="131"/>
      <c r="QKI3" s="131"/>
      <c r="QKJ3" s="131"/>
      <c r="QKK3" s="131"/>
      <c r="QKL3" s="131"/>
      <c r="QKM3" s="131"/>
      <c r="QKN3" s="131"/>
      <c r="QKO3" s="131"/>
      <c r="QKP3" s="131"/>
      <c r="QKQ3" s="131"/>
      <c r="QKR3" s="131"/>
      <c r="QKS3" s="131"/>
      <c r="QKT3" s="131"/>
      <c r="QKU3" s="131"/>
      <c r="QKV3" s="131"/>
      <c r="QKW3" s="131"/>
      <c r="QKX3" s="131"/>
      <c r="QKY3" s="131"/>
      <c r="QKZ3" s="131"/>
      <c r="QLA3" s="131"/>
      <c r="QLB3" s="131"/>
      <c r="QLC3" s="131"/>
      <c r="QLD3" s="131"/>
      <c r="QLE3" s="131"/>
      <c r="QLF3" s="131"/>
      <c r="QLG3" s="131"/>
      <c r="QLH3" s="131"/>
      <c r="QLI3" s="131"/>
      <c r="QLJ3" s="131"/>
      <c r="QLK3" s="131"/>
      <c r="QLL3" s="131"/>
      <c r="QLM3" s="131"/>
      <c r="QLN3" s="131"/>
      <c r="QLO3" s="131"/>
      <c r="QLP3" s="131"/>
      <c r="QLQ3" s="131"/>
      <c r="QLR3" s="131"/>
      <c r="QLS3" s="131"/>
      <c r="QLT3" s="131"/>
      <c r="QLU3" s="131"/>
      <c r="QLV3" s="131"/>
      <c r="QLW3" s="131"/>
      <c r="QLX3" s="131"/>
      <c r="QLY3" s="131"/>
      <c r="QLZ3" s="131"/>
      <c r="QMA3" s="131"/>
      <c r="QMB3" s="131"/>
      <c r="QMC3" s="131"/>
      <c r="QMD3" s="131"/>
      <c r="QME3" s="131"/>
      <c r="QMF3" s="131"/>
      <c r="QMG3" s="131"/>
      <c r="QMH3" s="131"/>
      <c r="QMI3" s="131"/>
      <c r="QMJ3" s="131"/>
      <c r="QMK3" s="131"/>
      <c r="QML3" s="131"/>
      <c r="QMM3" s="131"/>
      <c r="QMN3" s="131"/>
      <c r="QMO3" s="131"/>
      <c r="QMP3" s="131"/>
      <c r="QMQ3" s="131"/>
      <c r="QMR3" s="131"/>
      <c r="QMS3" s="131"/>
      <c r="QMT3" s="131"/>
      <c r="QMU3" s="131"/>
      <c r="QMV3" s="131"/>
      <c r="QMW3" s="131"/>
      <c r="QMX3" s="131"/>
      <c r="QMY3" s="131"/>
      <c r="QMZ3" s="131"/>
      <c r="QNA3" s="131"/>
      <c r="QNB3" s="131"/>
      <c r="QNC3" s="131"/>
      <c r="QND3" s="131"/>
      <c r="QNE3" s="131"/>
      <c r="QNF3" s="131"/>
      <c r="QNG3" s="131"/>
      <c r="QNH3" s="131"/>
      <c r="QNI3" s="131"/>
      <c r="QNJ3" s="131"/>
      <c r="QNK3" s="131"/>
      <c r="QNL3" s="131"/>
      <c r="QNM3" s="131"/>
      <c r="QNN3" s="131"/>
      <c r="QNO3" s="131"/>
      <c r="QNP3" s="131"/>
      <c r="QNQ3" s="131"/>
      <c r="QNR3" s="131"/>
      <c r="QNS3" s="131"/>
      <c r="QNT3" s="131"/>
      <c r="QNU3" s="131"/>
      <c r="QNV3" s="131"/>
      <c r="QNW3" s="131"/>
      <c r="QNX3" s="131"/>
      <c r="QNY3" s="131"/>
      <c r="QNZ3" s="131"/>
      <c r="QOA3" s="131"/>
      <c r="QOB3" s="131"/>
      <c r="QOC3" s="131"/>
      <c r="QOD3" s="131"/>
      <c r="QOE3" s="131"/>
      <c r="QOF3" s="131"/>
      <c r="QOG3" s="131"/>
      <c r="QOH3" s="131"/>
      <c r="QOI3" s="131"/>
      <c r="QOJ3" s="131"/>
      <c r="QOK3" s="131"/>
      <c r="QOL3" s="131"/>
      <c r="QOM3" s="131"/>
      <c r="QON3" s="131"/>
      <c r="QOO3" s="131"/>
      <c r="QOP3" s="131"/>
      <c r="QOQ3" s="131"/>
      <c r="QOR3" s="131"/>
      <c r="QOS3" s="131"/>
      <c r="QOT3" s="131"/>
      <c r="QOU3" s="131"/>
      <c r="QOV3" s="131"/>
      <c r="QOW3" s="131"/>
      <c r="QOX3" s="131"/>
      <c r="QOY3" s="131"/>
      <c r="QOZ3" s="131"/>
      <c r="QPA3" s="131"/>
      <c r="QPB3" s="131"/>
      <c r="QPC3" s="131"/>
      <c r="QPD3" s="131"/>
      <c r="QPE3" s="131"/>
      <c r="QPF3" s="131"/>
      <c r="QPG3" s="131"/>
      <c r="QPH3" s="131"/>
      <c r="QPI3" s="131"/>
      <c r="QPJ3" s="131"/>
      <c r="QPK3" s="131"/>
      <c r="QPL3" s="131"/>
      <c r="QPM3" s="131"/>
      <c r="QPN3" s="131"/>
      <c r="QPO3" s="131"/>
      <c r="QPP3" s="131"/>
      <c r="QPQ3" s="131"/>
      <c r="QPR3" s="131"/>
      <c r="QPS3" s="131"/>
      <c r="QPT3" s="131"/>
      <c r="QPU3" s="131"/>
      <c r="QPV3" s="131"/>
      <c r="QPW3" s="131"/>
      <c r="QPX3" s="131"/>
      <c r="QPY3" s="131"/>
      <c r="QPZ3" s="131"/>
      <c r="QQA3" s="131"/>
      <c r="QQB3" s="131"/>
      <c r="QQC3" s="131"/>
      <c r="QQD3" s="131"/>
      <c r="QQE3" s="131"/>
      <c r="QQF3" s="131"/>
      <c r="QQG3" s="131"/>
      <c r="QQH3" s="131"/>
      <c r="QQI3" s="131"/>
      <c r="QQJ3" s="131"/>
      <c r="QQK3" s="131"/>
      <c r="QQL3" s="131"/>
      <c r="QQM3" s="131"/>
      <c r="QQN3" s="131"/>
      <c r="QQO3" s="131"/>
      <c r="QQP3" s="131"/>
      <c r="QQQ3" s="131"/>
      <c r="QQR3" s="131"/>
      <c r="QQS3" s="131"/>
      <c r="QQT3" s="131"/>
      <c r="QQU3" s="131"/>
      <c r="QQV3" s="131"/>
      <c r="QQW3" s="131"/>
      <c r="QQX3" s="131"/>
      <c r="QQY3" s="131"/>
      <c r="QQZ3" s="131"/>
      <c r="QRA3" s="131"/>
      <c r="QRB3" s="131"/>
      <c r="QRC3" s="131"/>
      <c r="QRD3" s="131"/>
      <c r="QRE3" s="131"/>
      <c r="QRF3" s="131"/>
      <c r="QRG3" s="131"/>
      <c r="QRH3" s="131"/>
      <c r="QRI3" s="131"/>
      <c r="QRJ3" s="131"/>
      <c r="QRK3" s="131"/>
      <c r="QRL3" s="131"/>
      <c r="QRM3" s="131"/>
      <c r="QRN3" s="131"/>
      <c r="QRO3" s="131"/>
      <c r="QRP3" s="131"/>
      <c r="QRQ3" s="131"/>
      <c r="QRR3" s="131"/>
      <c r="QRS3" s="131"/>
      <c r="QRT3" s="131"/>
      <c r="QRU3" s="131"/>
      <c r="QRV3" s="131"/>
      <c r="QRW3" s="131"/>
      <c r="QRX3" s="131"/>
      <c r="QRY3" s="131"/>
      <c r="QRZ3" s="131"/>
      <c r="QSA3" s="131"/>
      <c r="QSB3" s="131"/>
      <c r="QSC3" s="131"/>
      <c r="QSD3" s="131"/>
      <c r="QSE3" s="131"/>
      <c r="QSF3" s="131"/>
      <c r="QSG3" s="131"/>
      <c r="QSH3" s="131"/>
      <c r="QSI3" s="131"/>
      <c r="QSJ3" s="131"/>
      <c r="QSK3" s="131"/>
      <c r="QSL3" s="131"/>
      <c r="QSM3" s="131"/>
      <c r="QSN3" s="131"/>
      <c r="QSO3" s="131"/>
      <c r="QSP3" s="131"/>
      <c r="QSQ3" s="131"/>
      <c r="QSR3" s="131"/>
      <c r="QSS3" s="131"/>
      <c r="QST3" s="131"/>
      <c r="QSU3" s="131"/>
      <c r="QSV3" s="131"/>
      <c r="QSW3" s="131"/>
      <c r="QSX3" s="131"/>
      <c r="QSY3" s="131"/>
      <c r="QSZ3" s="131"/>
      <c r="QTA3" s="131"/>
      <c r="QTB3" s="131"/>
      <c r="QTC3" s="131"/>
      <c r="QTD3" s="131"/>
      <c r="QTE3" s="131"/>
      <c r="QTF3" s="131"/>
      <c r="QTG3" s="131"/>
      <c r="QTH3" s="131"/>
      <c r="QTI3" s="131"/>
      <c r="QTJ3" s="131"/>
      <c r="QTK3" s="131"/>
      <c r="QTL3" s="131"/>
      <c r="QTM3" s="131"/>
      <c r="QTN3" s="131"/>
      <c r="QTO3" s="131"/>
      <c r="QTP3" s="131"/>
      <c r="QTQ3" s="131"/>
      <c r="QTR3" s="131"/>
      <c r="QTS3" s="131"/>
      <c r="QTT3" s="131"/>
      <c r="QTU3" s="131"/>
      <c r="QTV3" s="131"/>
      <c r="QTW3" s="131"/>
      <c r="QTX3" s="131"/>
      <c r="QTY3" s="131"/>
      <c r="QTZ3" s="131"/>
      <c r="QUA3" s="131"/>
      <c r="QUB3" s="131"/>
      <c r="QUC3" s="131"/>
      <c r="QUD3" s="131"/>
      <c r="QUE3" s="131"/>
      <c r="QUF3" s="131"/>
      <c r="QUG3" s="131"/>
      <c r="QUH3" s="131"/>
      <c r="QUI3" s="131"/>
      <c r="QUJ3" s="131"/>
      <c r="QUK3" s="131"/>
      <c r="QUL3" s="131"/>
      <c r="QUM3" s="131"/>
      <c r="QUN3" s="131"/>
      <c r="QUO3" s="131"/>
      <c r="QUP3" s="131"/>
      <c r="QUQ3" s="131"/>
      <c r="QUR3" s="131"/>
      <c r="QUS3" s="131"/>
      <c r="QUT3" s="131"/>
      <c r="QUU3" s="131"/>
      <c r="QUV3" s="131"/>
      <c r="QUW3" s="131"/>
      <c r="QUX3" s="131"/>
      <c r="QUY3" s="131"/>
      <c r="QUZ3" s="131"/>
      <c r="QVA3" s="131"/>
      <c r="QVB3" s="131"/>
      <c r="QVC3" s="131"/>
      <c r="QVD3" s="131"/>
      <c r="QVE3" s="131"/>
      <c r="QVF3" s="131"/>
      <c r="QVG3" s="131"/>
      <c r="QVH3" s="131"/>
      <c r="QVI3" s="131"/>
      <c r="QVJ3" s="131"/>
      <c r="QVK3" s="131"/>
      <c r="QVL3" s="131"/>
      <c r="QVM3" s="131"/>
      <c r="QVN3" s="131"/>
      <c r="QVO3" s="131"/>
      <c r="QVP3" s="131"/>
      <c r="QVQ3" s="131"/>
      <c r="QVR3" s="131"/>
      <c r="QVS3" s="131"/>
      <c r="QVT3" s="131"/>
      <c r="QVU3" s="131"/>
      <c r="QVV3" s="131"/>
      <c r="QVW3" s="131"/>
      <c r="QVX3" s="131"/>
      <c r="QVY3" s="131"/>
      <c r="QVZ3" s="131"/>
      <c r="QWA3" s="131"/>
      <c r="QWB3" s="131"/>
      <c r="QWC3" s="131"/>
      <c r="QWD3" s="131"/>
      <c r="QWE3" s="131"/>
      <c r="QWF3" s="131"/>
      <c r="QWG3" s="131"/>
      <c r="QWH3" s="131"/>
      <c r="QWI3" s="131"/>
      <c r="QWJ3" s="131"/>
      <c r="QWK3" s="131"/>
      <c r="QWL3" s="131"/>
      <c r="QWM3" s="131"/>
      <c r="QWN3" s="131"/>
      <c r="QWO3" s="131"/>
      <c r="QWP3" s="131"/>
      <c r="QWQ3" s="131"/>
      <c r="QWR3" s="131"/>
      <c r="QWS3" s="131"/>
      <c r="QWT3" s="131"/>
      <c r="QWU3" s="131"/>
      <c r="QWV3" s="131"/>
      <c r="QWW3" s="131"/>
      <c r="QWX3" s="131"/>
      <c r="QWY3" s="131"/>
      <c r="QWZ3" s="131"/>
      <c r="QXA3" s="131"/>
      <c r="QXB3" s="131"/>
      <c r="QXC3" s="131"/>
      <c r="QXD3" s="131"/>
      <c r="QXE3" s="131"/>
      <c r="QXF3" s="131"/>
      <c r="QXG3" s="131"/>
      <c r="QXH3" s="131"/>
      <c r="QXI3" s="131"/>
      <c r="QXJ3" s="131"/>
      <c r="QXK3" s="131"/>
      <c r="QXL3" s="131"/>
      <c r="QXM3" s="131"/>
      <c r="QXN3" s="131"/>
      <c r="QXO3" s="131"/>
      <c r="QXP3" s="131"/>
      <c r="QXQ3" s="131"/>
      <c r="QXR3" s="131"/>
      <c r="QXS3" s="131"/>
      <c r="QXT3" s="131"/>
      <c r="QXU3" s="131"/>
      <c r="QXV3" s="131"/>
      <c r="QXW3" s="131"/>
      <c r="QXX3" s="131"/>
      <c r="QXY3" s="131"/>
      <c r="QXZ3" s="131"/>
      <c r="QYA3" s="131"/>
      <c r="QYB3" s="131"/>
      <c r="QYC3" s="131"/>
      <c r="QYD3" s="131"/>
      <c r="QYE3" s="131"/>
      <c r="QYF3" s="131"/>
      <c r="QYG3" s="131"/>
      <c r="QYH3" s="131"/>
      <c r="QYI3" s="131"/>
      <c r="QYJ3" s="131"/>
      <c r="QYK3" s="131"/>
      <c r="QYL3" s="131"/>
      <c r="QYM3" s="131"/>
      <c r="QYN3" s="131"/>
      <c r="QYO3" s="131"/>
      <c r="QYP3" s="131"/>
      <c r="QYQ3" s="131"/>
      <c r="QYR3" s="131"/>
      <c r="QYS3" s="131"/>
      <c r="QYT3" s="131"/>
      <c r="QYU3" s="131"/>
      <c r="QYV3" s="131"/>
      <c r="QYW3" s="131"/>
      <c r="QYX3" s="131"/>
      <c r="QYY3" s="131"/>
      <c r="QYZ3" s="131"/>
      <c r="QZA3" s="131"/>
      <c r="QZB3" s="131"/>
      <c r="QZC3" s="131"/>
      <c r="QZD3" s="131"/>
      <c r="QZE3" s="131"/>
      <c r="QZF3" s="131"/>
      <c r="QZG3" s="131"/>
      <c r="QZH3" s="131"/>
      <c r="QZI3" s="131"/>
      <c r="QZJ3" s="131"/>
      <c r="QZK3" s="131"/>
      <c r="QZL3" s="131"/>
      <c r="QZM3" s="131"/>
      <c r="QZN3" s="131"/>
      <c r="QZO3" s="131"/>
      <c r="QZP3" s="131"/>
      <c r="QZQ3" s="131"/>
      <c r="QZR3" s="131"/>
      <c r="QZS3" s="131"/>
      <c r="QZT3" s="131"/>
      <c r="QZU3" s="131"/>
      <c r="QZV3" s="131"/>
      <c r="QZW3" s="131"/>
      <c r="QZX3" s="131"/>
      <c r="QZY3" s="131"/>
      <c r="QZZ3" s="131"/>
      <c r="RAA3" s="131"/>
      <c r="RAB3" s="131"/>
      <c r="RAC3" s="131"/>
      <c r="RAD3" s="131"/>
      <c r="RAE3" s="131"/>
      <c r="RAF3" s="131"/>
      <c r="RAG3" s="131"/>
      <c r="RAH3" s="131"/>
      <c r="RAI3" s="131"/>
      <c r="RAJ3" s="131"/>
      <c r="RAK3" s="131"/>
      <c r="RAL3" s="131"/>
      <c r="RAM3" s="131"/>
      <c r="RAN3" s="131"/>
      <c r="RAO3" s="131"/>
      <c r="RAP3" s="131"/>
      <c r="RAQ3" s="131"/>
      <c r="RAR3" s="131"/>
      <c r="RAS3" s="131"/>
      <c r="RAT3" s="131"/>
      <c r="RAU3" s="131"/>
      <c r="RAV3" s="131"/>
      <c r="RAW3" s="131"/>
      <c r="RAX3" s="131"/>
      <c r="RAY3" s="131"/>
      <c r="RAZ3" s="131"/>
      <c r="RBA3" s="131"/>
      <c r="RBB3" s="131"/>
      <c r="RBC3" s="131"/>
      <c r="RBD3" s="131"/>
      <c r="RBE3" s="131"/>
      <c r="RBF3" s="131"/>
      <c r="RBG3" s="131"/>
      <c r="RBH3" s="131"/>
      <c r="RBI3" s="131"/>
      <c r="RBJ3" s="131"/>
      <c r="RBK3" s="131"/>
      <c r="RBL3" s="131"/>
      <c r="RBM3" s="131"/>
      <c r="RBN3" s="131"/>
      <c r="RBO3" s="131"/>
      <c r="RBP3" s="131"/>
      <c r="RBQ3" s="131"/>
      <c r="RBR3" s="131"/>
      <c r="RBS3" s="131"/>
      <c r="RBT3" s="131"/>
      <c r="RBU3" s="131"/>
      <c r="RBV3" s="131"/>
      <c r="RBW3" s="131"/>
      <c r="RBX3" s="131"/>
      <c r="RBY3" s="131"/>
      <c r="RBZ3" s="131"/>
      <c r="RCA3" s="131"/>
      <c r="RCB3" s="131"/>
      <c r="RCC3" s="131"/>
      <c r="RCD3" s="131"/>
      <c r="RCE3" s="131"/>
      <c r="RCF3" s="131"/>
      <c r="RCG3" s="131"/>
      <c r="RCH3" s="131"/>
      <c r="RCI3" s="131"/>
      <c r="RCJ3" s="131"/>
      <c r="RCK3" s="131"/>
      <c r="RCL3" s="131"/>
      <c r="RCM3" s="131"/>
      <c r="RCN3" s="131"/>
      <c r="RCO3" s="131"/>
      <c r="RCP3" s="131"/>
      <c r="RCQ3" s="131"/>
      <c r="RCR3" s="131"/>
      <c r="RCS3" s="131"/>
      <c r="RCT3" s="131"/>
      <c r="RCU3" s="131"/>
      <c r="RCV3" s="131"/>
      <c r="RCW3" s="131"/>
      <c r="RCX3" s="131"/>
      <c r="RCY3" s="131"/>
      <c r="RCZ3" s="131"/>
      <c r="RDA3" s="131"/>
      <c r="RDB3" s="131"/>
      <c r="RDC3" s="131"/>
      <c r="RDD3" s="131"/>
      <c r="RDE3" s="131"/>
      <c r="RDF3" s="131"/>
      <c r="RDG3" s="131"/>
      <c r="RDH3" s="131"/>
      <c r="RDI3" s="131"/>
      <c r="RDJ3" s="131"/>
      <c r="RDK3" s="131"/>
      <c r="RDL3" s="131"/>
      <c r="RDM3" s="131"/>
      <c r="RDN3" s="131"/>
      <c r="RDO3" s="131"/>
      <c r="RDP3" s="131"/>
      <c r="RDQ3" s="131"/>
      <c r="RDR3" s="131"/>
      <c r="RDS3" s="131"/>
      <c r="RDT3" s="131"/>
      <c r="RDU3" s="131"/>
      <c r="RDV3" s="131"/>
      <c r="RDW3" s="131"/>
      <c r="RDX3" s="131"/>
      <c r="RDY3" s="131"/>
      <c r="RDZ3" s="131"/>
      <c r="REA3" s="131"/>
      <c r="REB3" s="131"/>
      <c r="REC3" s="131"/>
      <c r="RED3" s="131"/>
      <c r="REE3" s="131"/>
      <c r="REF3" s="131"/>
      <c r="REG3" s="131"/>
      <c r="REH3" s="131"/>
      <c r="REI3" s="131"/>
      <c r="REJ3" s="131"/>
      <c r="REK3" s="131"/>
      <c r="REL3" s="131"/>
      <c r="REM3" s="131"/>
      <c r="REN3" s="131"/>
      <c r="REO3" s="131"/>
      <c r="REP3" s="131"/>
      <c r="REQ3" s="131"/>
      <c r="RER3" s="131"/>
      <c r="RES3" s="131"/>
      <c r="RET3" s="131"/>
      <c r="REU3" s="131"/>
      <c r="REV3" s="131"/>
      <c r="REW3" s="131"/>
      <c r="REX3" s="131"/>
      <c r="REY3" s="131"/>
      <c r="REZ3" s="131"/>
      <c r="RFA3" s="131"/>
      <c r="RFB3" s="131"/>
      <c r="RFC3" s="131"/>
      <c r="RFD3" s="131"/>
      <c r="RFE3" s="131"/>
      <c r="RFF3" s="131"/>
      <c r="RFG3" s="131"/>
      <c r="RFH3" s="131"/>
      <c r="RFI3" s="131"/>
      <c r="RFJ3" s="131"/>
      <c r="RFK3" s="131"/>
      <c r="RFL3" s="131"/>
      <c r="RFM3" s="131"/>
      <c r="RFN3" s="131"/>
      <c r="RFO3" s="131"/>
      <c r="RFP3" s="131"/>
      <c r="RFQ3" s="131"/>
      <c r="RFR3" s="131"/>
      <c r="RFS3" s="131"/>
      <c r="RFT3" s="131"/>
      <c r="RFU3" s="131"/>
      <c r="RFV3" s="131"/>
      <c r="RFW3" s="131"/>
      <c r="RFX3" s="131"/>
      <c r="RFY3" s="131"/>
      <c r="RFZ3" s="131"/>
      <c r="RGA3" s="131"/>
      <c r="RGB3" s="131"/>
      <c r="RGC3" s="131"/>
      <c r="RGD3" s="131"/>
      <c r="RGE3" s="131"/>
      <c r="RGF3" s="131"/>
      <c r="RGG3" s="131"/>
      <c r="RGH3" s="131"/>
      <c r="RGI3" s="131"/>
      <c r="RGJ3" s="131"/>
      <c r="RGK3" s="131"/>
      <c r="RGL3" s="131"/>
      <c r="RGM3" s="131"/>
      <c r="RGN3" s="131"/>
      <c r="RGO3" s="131"/>
      <c r="RGP3" s="131"/>
      <c r="RGQ3" s="131"/>
      <c r="RGR3" s="131"/>
      <c r="RGS3" s="131"/>
      <c r="RGT3" s="131"/>
      <c r="RGU3" s="131"/>
      <c r="RGV3" s="131"/>
      <c r="RGW3" s="131"/>
      <c r="RGX3" s="131"/>
      <c r="RGY3" s="131"/>
      <c r="RGZ3" s="131"/>
      <c r="RHA3" s="131"/>
      <c r="RHB3" s="131"/>
      <c r="RHC3" s="131"/>
      <c r="RHD3" s="131"/>
      <c r="RHE3" s="131"/>
      <c r="RHF3" s="131"/>
      <c r="RHG3" s="131"/>
      <c r="RHH3" s="131"/>
      <c r="RHI3" s="131"/>
      <c r="RHJ3" s="131"/>
      <c r="RHK3" s="131"/>
      <c r="RHL3" s="131"/>
      <c r="RHM3" s="131"/>
      <c r="RHN3" s="131"/>
      <c r="RHO3" s="131"/>
      <c r="RHP3" s="131"/>
      <c r="RHQ3" s="131"/>
      <c r="RHR3" s="131"/>
      <c r="RHS3" s="131"/>
      <c r="RHT3" s="131"/>
      <c r="RHU3" s="131"/>
      <c r="RHV3" s="131"/>
      <c r="RHW3" s="131"/>
      <c r="RHX3" s="131"/>
      <c r="RHY3" s="131"/>
      <c r="RHZ3" s="131"/>
      <c r="RIA3" s="131"/>
      <c r="RIB3" s="131"/>
      <c r="RIC3" s="131"/>
      <c r="RID3" s="131"/>
      <c r="RIE3" s="131"/>
      <c r="RIF3" s="131"/>
      <c r="RIG3" s="131"/>
      <c r="RIH3" s="131"/>
      <c r="RII3" s="131"/>
      <c r="RIJ3" s="131"/>
      <c r="RIK3" s="131"/>
      <c r="RIL3" s="131"/>
      <c r="RIM3" s="131"/>
      <c r="RIN3" s="131"/>
      <c r="RIO3" s="131"/>
      <c r="RIP3" s="131"/>
      <c r="RIQ3" s="131"/>
      <c r="RIR3" s="131"/>
      <c r="RIS3" s="131"/>
      <c r="RIT3" s="131"/>
      <c r="RIU3" s="131"/>
      <c r="RIV3" s="131"/>
      <c r="RIW3" s="131"/>
      <c r="RIX3" s="131"/>
      <c r="RIY3" s="131"/>
      <c r="RIZ3" s="131"/>
      <c r="RJA3" s="131"/>
      <c r="RJB3" s="131"/>
      <c r="RJC3" s="131"/>
      <c r="RJD3" s="131"/>
      <c r="RJE3" s="131"/>
      <c r="RJF3" s="131"/>
      <c r="RJG3" s="131"/>
      <c r="RJH3" s="131"/>
      <c r="RJI3" s="131"/>
      <c r="RJJ3" s="131"/>
      <c r="RJK3" s="131"/>
      <c r="RJL3" s="131"/>
      <c r="RJM3" s="131"/>
      <c r="RJN3" s="131"/>
      <c r="RJO3" s="131"/>
      <c r="RJP3" s="131"/>
      <c r="RJQ3" s="131"/>
      <c r="RJR3" s="131"/>
      <c r="RJS3" s="131"/>
      <c r="RJT3" s="131"/>
      <c r="RJU3" s="131"/>
      <c r="RJV3" s="131"/>
      <c r="RJW3" s="131"/>
      <c r="RJX3" s="131"/>
      <c r="RJY3" s="131"/>
      <c r="RJZ3" s="131"/>
      <c r="RKA3" s="131"/>
      <c r="RKB3" s="131"/>
      <c r="RKC3" s="131"/>
      <c r="RKD3" s="131"/>
      <c r="RKE3" s="131"/>
      <c r="RKF3" s="131"/>
      <c r="RKG3" s="131"/>
      <c r="RKH3" s="131"/>
      <c r="RKI3" s="131"/>
      <c r="RKJ3" s="131"/>
      <c r="RKK3" s="131"/>
      <c r="RKL3" s="131"/>
      <c r="RKM3" s="131"/>
      <c r="RKN3" s="131"/>
      <c r="RKO3" s="131"/>
      <c r="RKP3" s="131"/>
      <c r="RKQ3" s="131"/>
      <c r="RKR3" s="131"/>
      <c r="RKS3" s="131"/>
      <c r="RKT3" s="131"/>
      <c r="RKU3" s="131"/>
      <c r="RKV3" s="131"/>
      <c r="RKW3" s="131"/>
      <c r="RKX3" s="131"/>
      <c r="RKY3" s="131"/>
      <c r="RKZ3" s="131"/>
      <c r="RLA3" s="131"/>
      <c r="RLB3" s="131"/>
      <c r="RLC3" s="131"/>
      <c r="RLD3" s="131"/>
      <c r="RLE3" s="131"/>
      <c r="RLF3" s="131"/>
      <c r="RLG3" s="131"/>
      <c r="RLH3" s="131"/>
      <c r="RLI3" s="131"/>
      <c r="RLJ3" s="131"/>
      <c r="RLK3" s="131"/>
      <c r="RLL3" s="131"/>
      <c r="RLM3" s="131"/>
      <c r="RLN3" s="131"/>
      <c r="RLO3" s="131"/>
      <c r="RLP3" s="131"/>
      <c r="RLQ3" s="131"/>
      <c r="RLR3" s="131"/>
      <c r="RLS3" s="131"/>
      <c r="RLT3" s="131"/>
      <c r="RLU3" s="131"/>
      <c r="RLV3" s="131"/>
      <c r="RLW3" s="131"/>
      <c r="RLX3" s="131"/>
      <c r="RLY3" s="131"/>
      <c r="RLZ3" s="131"/>
      <c r="RMA3" s="131"/>
      <c r="RMB3" s="131"/>
      <c r="RMC3" s="131"/>
      <c r="RMD3" s="131"/>
      <c r="RME3" s="131"/>
      <c r="RMF3" s="131"/>
      <c r="RMG3" s="131"/>
      <c r="RMH3" s="131"/>
      <c r="RMI3" s="131"/>
      <c r="RMJ3" s="131"/>
      <c r="RMK3" s="131"/>
      <c r="RML3" s="131"/>
      <c r="RMM3" s="131"/>
      <c r="RMN3" s="131"/>
      <c r="RMO3" s="131"/>
      <c r="RMP3" s="131"/>
      <c r="RMQ3" s="131"/>
      <c r="RMR3" s="131"/>
      <c r="RMS3" s="131"/>
      <c r="RMT3" s="131"/>
      <c r="RMU3" s="131"/>
      <c r="RMV3" s="131"/>
      <c r="RMW3" s="131"/>
      <c r="RMX3" s="131"/>
      <c r="RMY3" s="131"/>
      <c r="RMZ3" s="131"/>
      <c r="RNA3" s="131"/>
      <c r="RNB3" s="131"/>
      <c r="RNC3" s="131"/>
      <c r="RND3" s="131"/>
      <c r="RNE3" s="131"/>
      <c r="RNF3" s="131"/>
      <c r="RNG3" s="131"/>
      <c r="RNH3" s="131"/>
      <c r="RNI3" s="131"/>
      <c r="RNJ3" s="131"/>
      <c r="RNK3" s="131"/>
      <c r="RNL3" s="131"/>
      <c r="RNM3" s="131"/>
      <c r="RNN3" s="131"/>
      <c r="RNO3" s="131"/>
      <c r="RNP3" s="131"/>
      <c r="RNQ3" s="131"/>
      <c r="RNR3" s="131"/>
      <c r="RNS3" s="131"/>
      <c r="RNT3" s="131"/>
      <c r="RNU3" s="131"/>
      <c r="RNV3" s="131"/>
      <c r="RNW3" s="131"/>
      <c r="RNX3" s="131"/>
      <c r="RNY3" s="131"/>
      <c r="RNZ3" s="131"/>
      <c r="ROA3" s="131"/>
      <c r="ROB3" s="131"/>
      <c r="ROC3" s="131"/>
      <c r="ROD3" s="131"/>
      <c r="ROE3" s="131"/>
      <c r="ROF3" s="131"/>
      <c r="ROG3" s="131"/>
      <c r="ROH3" s="131"/>
      <c r="ROI3" s="131"/>
      <c r="ROJ3" s="131"/>
      <c r="ROK3" s="131"/>
      <c r="ROL3" s="131"/>
      <c r="ROM3" s="131"/>
      <c r="RON3" s="131"/>
      <c r="ROO3" s="131"/>
      <c r="ROP3" s="131"/>
      <c r="ROQ3" s="131"/>
      <c r="ROR3" s="131"/>
      <c r="ROS3" s="131"/>
      <c r="ROT3" s="131"/>
      <c r="ROU3" s="131"/>
      <c r="ROV3" s="131"/>
      <c r="ROW3" s="131"/>
      <c r="ROX3" s="131"/>
      <c r="ROY3" s="131"/>
      <c r="ROZ3" s="131"/>
      <c r="RPA3" s="131"/>
      <c r="RPB3" s="131"/>
      <c r="RPC3" s="131"/>
      <c r="RPD3" s="131"/>
      <c r="RPE3" s="131"/>
      <c r="RPF3" s="131"/>
      <c r="RPG3" s="131"/>
      <c r="RPH3" s="131"/>
      <c r="RPI3" s="131"/>
      <c r="RPJ3" s="131"/>
      <c r="RPK3" s="131"/>
      <c r="RPL3" s="131"/>
      <c r="RPM3" s="131"/>
      <c r="RPN3" s="131"/>
      <c r="RPO3" s="131"/>
      <c r="RPP3" s="131"/>
      <c r="RPQ3" s="131"/>
      <c r="RPR3" s="131"/>
      <c r="RPS3" s="131"/>
      <c r="RPT3" s="131"/>
      <c r="RPU3" s="131"/>
      <c r="RPV3" s="131"/>
      <c r="RPW3" s="131"/>
      <c r="RPX3" s="131"/>
      <c r="RPY3" s="131"/>
      <c r="RPZ3" s="131"/>
      <c r="RQA3" s="131"/>
      <c r="RQB3" s="131"/>
      <c r="RQC3" s="131"/>
      <c r="RQD3" s="131"/>
      <c r="RQE3" s="131"/>
      <c r="RQF3" s="131"/>
      <c r="RQG3" s="131"/>
      <c r="RQH3" s="131"/>
      <c r="RQI3" s="131"/>
      <c r="RQJ3" s="131"/>
      <c r="RQK3" s="131"/>
      <c r="RQL3" s="131"/>
      <c r="RQM3" s="131"/>
      <c r="RQN3" s="131"/>
      <c r="RQO3" s="131"/>
      <c r="RQP3" s="131"/>
      <c r="RQQ3" s="131"/>
      <c r="RQR3" s="131"/>
      <c r="RQS3" s="131"/>
      <c r="RQT3" s="131"/>
      <c r="RQU3" s="131"/>
      <c r="RQV3" s="131"/>
      <c r="RQW3" s="131"/>
      <c r="RQX3" s="131"/>
      <c r="RQY3" s="131"/>
      <c r="RQZ3" s="131"/>
      <c r="RRA3" s="131"/>
      <c r="RRB3" s="131"/>
      <c r="RRC3" s="131"/>
      <c r="RRD3" s="131"/>
      <c r="RRE3" s="131"/>
      <c r="RRF3" s="131"/>
      <c r="RRG3" s="131"/>
      <c r="RRH3" s="131"/>
      <c r="RRI3" s="131"/>
      <c r="RRJ3" s="131"/>
      <c r="RRK3" s="131"/>
      <c r="RRL3" s="131"/>
      <c r="RRM3" s="131"/>
      <c r="RRN3" s="131"/>
      <c r="RRO3" s="131"/>
      <c r="RRP3" s="131"/>
      <c r="RRQ3" s="131"/>
      <c r="RRR3" s="131"/>
      <c r="RRS3" s="131"/>
      <c r="RRT3" s="131"/>
      <c r="RRU3" s="131"/>
      <c r="RRV3" s="131"/>
      <c r="RRW3" s="131"/>
      <c r="RRX3" s="131"/>
      <c r="RRY3" s="131"/>
      <c r="RRZ3" s="131"/>
      <c r="RSA3" s="131"/>
      <c r="RSB3" s="131"/>
      <c r="RSC3" s="131"/>
      <c r="RSD3" s="131"/>
      <c r="RSE3" s="131"/>
      <c r="RSF3" s="131"/>
      <c r="RSG3" s="131"/>
      <c r="RSH3" s="131"/>
      <c r="RSI3" s="131"/>
      <c r="RSJ3" s="131"/>
      <c r="RSK3" s="131"/>
      <c r="RSL3" s="131"/>
      <c r="RSM3" s="131"/>
      <c r="RSN3" s="131"/>
      <c r="RSO3" s="131"/>
      <c r="RSP3" s="131"/>
      <c r="RSQ3" s="131"/>
      <c r="RSR3" s="131"/>
      <c r="RSS3" s="131"/>
      <c r="RST3" s="131"/>
      <c r="RSU3" s="131"/>
      <c r="RSV3" s="131"/>
      <c r="RSW3" s="131"/>
      <c r="RSX3" s="131"/>
      <c r="RSY3" s="131"/>
      <c r="RSZ3" s="131"/>
      <c r="RTA3" s="131"/>
      <c r="RTB3" s="131"/>
      <c r="RTC3" s="131"/>
      <c r="RTD3" s="131"/>
      <c r="RTE3" s="131"/>
      <c r="RTF3" s="131"/>
      <c r="RTG3" s="131"/>
      <c r="RTH3" s="131"/>
      <c r="RTI3" s="131"/>
      <c r="RTJ3" s="131"/>
      <c r="RTK3" s="131"/>
      <c r="RTL3" s="131"/>
      <c r="RTM3" s="131"/>
      <c r="RTN3" s="131"/>
      <c r="RTO3" s="131"/>
      <c r="RTP3" s="131"/>
      <c r="RTQ3" s="131"/>
      <c r="RTR3" s="131"/>
      <c r="RTS3" s="131"/>
      <c r="RTT3" s="131"/>
      <c r="RTU3" s="131"/>
      <c r="RTV3" s="131"/>
      <c r="RTW3" s="131"/>
      <c r="RTX3" s="131"/>
      <c r="RTY3" s="131"/>
      <c r="RTZ3" s="131"/>
      <c r="RUA3" s="131"/>
      <c r="RUB3" s="131"/>
      <c r="RUC3" s="131"/>
      <c r="RUD3" s="131"/>
      <c r="RUE3" s="131"/>
      <c r="RUF3" s="131"/>
      <c r="RUG3" s="131"/>
      <c r="RUH3" s="131"/>
      <c r="RUI3" s="131"/>
      <c r="RUJ3" s="131"/>
      <c r="RUK3" s="131"/>
      <c r="RUL3" s="131"/>
      <c r="RUM3" s="131"/>
      <c r="RUN3" s="131"/>
      <c r="RUO3" s="131"/>
      <c r="RUP3" s="131"/>
      <c r="RUQ3" s="131"/>
      <c r="RUR3" s="131"/>
      <c r="RUS3" s="131"/>
      <c r="RUT3" s="131"/>
      <c r="RUU3" s="131"/>
      <c r="RUV3" s="131"/>
      <c r="RUW3" s="131"/>
      <c r="RUX3" s="131"/>
      <c r="RUY3" s="131"/>
      <c r="RUZ3" s="131"/>
      <c r="RVA3" s="131"/>
      <c r="RVB3" s="131"/>
      <c r="RVC3" s="131"/>
      <c r="RVD3" s="131"/>
      <c r="RVE3" s="131"/>
      <c r="RVF3" s="131"/>
      <c r="RVG3" s="131"/>
      <c r="RVH3" s="131"/>
      <c r="RVI3" s="131"/>
      <c r="RVJ3" s="131"/>
      <c r="RVK3" s="131"/>
      <c r="RVL3" s="131"/>
      <c r="RVM3" s="131"/>
      <c r="RVN3" s="131"/>
      <c r="RVO3" s="131"/>
      <c r="RVP3" s="131"/>
      <c r="RVQ3" s="131"/>
      <c r="RVR3" s="131"/>
      <c r="RVS3" s="131"/>
      <c r="RVT3" s="131"/>
      <c r="RVU3" s="131"/>
      <c r="RVV3" s="131"/>
      <c r="RVW3" s="131"/>
      <c r="RVX3" s="131"/>
      <c r="RVY3" s="131"/>
      <c r="RVZ3" s="131"/>
      <c r="RWA3" s="131"/>
      <c r="RWB3" s="131"/>
      <c r="RWC3" s="131"/>
      <c r="RWD3" s="131"/>
      <c r="RWE3" s="131"/>
      <c r="RWF3" s="131"/>
      <c r="RWG3" s="131"/>
      <c r="RWH3" s="131"/>
      <c r="RWI3" s="131"/>
      <c r="RWJ3" s="131"/>
      <c r="RWK3" s="131"/>
      <c r="RWL3" s="131"/>
      <c r="RWM3" s="131"/>
      <c r="RWN3" s="131"/>
      <c r="RWO3" s="131"/>
      <c r="RWP3" s="131"/>
      <c r="RWQ3" s="131"/>
      <c r="RWR3" s="131"/>
      <c r="RWS3" s="131"/>
      <c r="RWT3" s="131"/>
      <c r="RWU3" s="131"/>
      <c r="RWV3" s="131"/>
      <c r="RWW3" s="131"/>
      <c r="RWX3" s="131"/>
      <c r="RWY3" s="131"/>
      <c r="RWZ3" s="131"/>
      <c r="RXA3" s="131"/>
      <c r="RXB3" s="131"/>
      <c r="RXC3" s="131"/>
      <c r="RXD3" s="131"/>
      <c r="RXE3" s="131"/>
      <c r="RXF3" s="131"/>
      <c r="RXG3" s="131"/>
      <c r="RXH3" s="131"/>
      <c r="RXI3" s="131"/>
      <c r="RXJ3" s="131"/>
      <c r="RXK3" s="131"/>
      <c r="RXL3" s="131"/>
      <c r="RXM3" s="131"/>
      <c r="RXN3" s="131"/>
      <c r="RXO3" s="131"/>
      <c r="RXP3" s="131"/>
      <c r="RXQ3" s="131"/>
      <c r="RXR3" s="131"/>
      <c r="RXS3" s="131"/>
      <c r="RXT3" s="131"/>
      <c r="RXU3" s="131"/>
      <c r="RXV3" s="131"/>
      <c r="RXW3" s="131"/>
      <c r="RXX3" s="131"/>
      <c r="RXY3" s="131"/>
      <c r="RXZ3" s="131"/>
      <c r="RYA3" s="131"/>
      <c r="RYB3" s="131"/>
      <c r="RYC3" s="131"/>
      <c r="RYD3" s="131"/>
      <c r="RYE3" s="131"/>
      <c r="RYF3" s="131"/>
      <c r="RYG3" s="131"/>
      <c r="RYH3" s="131"/>
      <c r="RYI3" s="131"/>
      <c r="RYJ3" s="131"/>
      <c r="RYK3" s="131"/>
      <c r="RYL3" s="131"/>
      <c r="RYM3" s="131"/>
      <c r="RYN3" s="131"/>
      <c r="RYO3" s="131"/>
      <c r="RYP3" s="131"/>
      <c r="RYQ3" s="131"/>
      <c r="RYR3" s="131"/>
      <c r="RYS3" s="131"/>
      <c r="RYT3" s="131"/>
      <c r="RYU3" s="131"/>
      <c r="RYV3" s="131"/>
      <c r="RYW3" s="131"/>
      <c r="RYX3" s="131"/>
      <c r="RYY3" s="131"/>
      <c r="RYZ3" s="131"/>
      <c r="RZA3" s="131"/>
      <c r="RZB3" s="131"/>
      <c r="RZC3" s="131"/>
      <c r="RZD3" s="131"/>
      <c r="RZE3" s="131"/>
      <c r="RZF3" s="131"/>
      <c r="RZG3" s="131"/>
      <c r="RZH3" s="131"/>
      <c r="RZI3" s="131"/>
      <c r="RZJ3" s="131"/>
      <c r="RZK3" s="131"/>
      <c r="RZL3" s="131"/>
      <c r="RZM3" s="131"/>
      <c r="RZN3" s="131"/>
      <c r="RZO3" s="131"/>
      <c r="RZP3" s="131"/>
      <c r="RZQ3" s="131"/>
      <c r="RZR3" s="131"/>
      <c r="RZS3" s="131"/>
      <c r="RZT3" s="131"/>
      <c r="RZU3" s="131"/>
      <c r="RZV3" s="131"/>
      <c r="RZW3" s="131"/>
      <c r="RZX3" s="131"/>
      <c r="RZY3" s="131"/>
      <c r="RZZ3" s="131"/>
      <c r="SAA3" s="131"/>
      <c r="SAB3" s="131"/>
      <c r="SAC3" s="131"/>
      <c r="SAD3" s="131"/>
      <c r="SAE3" s="131"/>
      <c r="SAF3" s="131"/>
      <c r="SAG3" s="131"/>
      <c r="SAH3" s="131"/>
      <c r="SAI3" s="131"/>
      <c r="SAJ3" s="131"/>
      <c r="SAK3" s="131"/>
      <c r="SAL3" s="131"/>
      <c r="SAM3" s="131"/>
      <c r="SAN3" s="131"/>
      <c r="SAO3" s="131"/>
      <c r="SAP3" s="131"/>
      <c r="SAQ3" s="131"/>
      <c r="SAR3" s="131"/>
      <c r="SAS3" s="131"/>
      <c r="SAT3" s="131"/>
      <c r="SAU3" s="131"/>
      <c r="SAV3" s="131"/>
      <c r="SAW3" s="131"/>
      <c r="SAX3" s="131"/>
      <c r="SAY3" s="131"/>
      <c r="SAZ3" s="131"/>
      <c r="SBA3" s="131"/>
      <c r="SBB3" s="131"/>
      <c r="SBC3" s="131"/>
      <c r="SBD3" s="131"/>
      <c r="SBE3" s="131"/>
      <c r="SBF3" s="131"/>
      <c r="SBG3" s="131"/>
      <c r="SBH3" s="131"/>
      <c r="SBI3" s="131"/>
      <c r="SBJ3" s="131"/>
      <c r="SBK3" s="131"/>
      <c r="SBL3" s="131"/>
      <c r="SBM3" s="131"/>
      <c r="SBN3" s="131"/>
      <c r="SBO3" s="131"/>
      <c r="SBP3" s="131"/>
      <c r="SBQ3" s="131"/>
      <c r="SBR3" s="131"/>
      <c r="SBS3" s="131"/>
      <c r="SBT3" s="131"/>
      <c r="SBU3" s="131"/>
      <c r="SBV3" s="131"/>
      <c r="SBW3" s="131"/>
      <c r="SBX3" s="131"/>
      <c r="SBY3" s="131"/>
      <c r="SBZ3" s="131"/>
      <c r="SCA3" s="131"/>
      <c r="SCB3" s="131"/>
      <c r="SCC3" s="131"/>
      <c r="SCD3" s="131"/>
      <c r="SCE3" s="131"/>
      <c r="SCF3" s="131"/>
      <c r="SCG3" s="131"/>
      <c r="SCH3" s="131"/>
      <c r="SCI3" s="131"/>
      <c r="SCJ3" s="131"/>
      <c r="SCK3" s="131"/>
      <c r="SCL3" s="131"/>
      <c r="SCM3" s="131"/>
      <c r="SCN3" s="131"/>
      <c r="SCO3" s="131"/>
      <c r="SCP3" s="131"/>
      <c r="SCQ3" s="131"/>
      <c r="SCR3" s="131"/>
      <c r="SCS3" s="131"/>
      <c r="SCT3" s="131"/>
      <c r="SCU3" s="131"/>
      <c r="SCV3" s="131"/>
      <c r="SCW3" s="131"/>
      <c r="SCX3" s="131"/>
      <c r="SCY3" s="131"/>
      <c r="SCZ3" s="131"/>
      <c r="SDA3" s="131"/>
      <c r="SDB3" s="131"/>
      <c r="SDC3" s="131"/>
      <c r="SDD3" s="131"/>
      <c r="SDE3" s="131"/>
      <c r="SDF3" s="131"/>
      <c r="SDG3" s="131"/>
      <c r="SDH3" s="131"/>
      <c r="SDI3" s="131"/>
      <c r="SDJ3" s="131"/>
      <c r="SDK3" s="131"/>
      <c r="SDL3" s="131"/>
      <c r="SDM3" s="131"/>
      <c r="SDN3" s="131"/>
      <c r="SDO3" s="131"/>
      <c r="SDP3" s="131"/>
      <c r="SDQ3" s="131"/>
      <c r="SDR3" s="131"/>
      <c r="SDS3" s="131"/>
      <c r="SDT3" s="131"/>
      <c r="SDU3" s="131"/>
      <c r="SDV3" s="131"/>
      <c r="SDW3" s="131"/>
      <c r="SDX3" s="131"/>
      <c r="SDY3" s="131"/>
      <c r="SDZ3" s="131"/>
      <c r="SEA3" s="131"/>
      <c r="SEB3" s="131"/>
      <c r="SEC3" s="131"/>
      <c r="SED3" s="131"/>
      <c r="SEE3" s="131"/>
      <c r="SEF3" s="131"/>
      <c r="SEG3" s="131"/>
      <c r="SEH3" s="131"/>
      <c r="SEI3" s="131"/>
      <c r="SEJ3" s="131"/>
      <c r="SEK3" s="131"/>
      <c r="SEL3" s="131"/>
      <c r="SEM3" s="131"/>
      <c r="SEN3" s="131"/>
      <c r="SEO3" s="131"/>
      <c r="SEP3" s="131"/>
      <c r="SEQ3" s="131"/>
      <c r="SER3" s="131"/>
      <c r="SES3" s="131"/>
      <c r="SET3" s="131"/>
      <c r="SEU3" s="131"/>
      <c r="SEV3" s="131"/>
      <c r="SEW3" s="131"/>
      <c r="SEX3" s="131"/>
      <c r="SEY3" s="131"/>
      <c r="SEZ3" s="131"/>
      <c r="SFA3" s="131"/>
      <c r="SFB3" s="131"/>
      <c r="SFC3" s="131"/>
      <c r="SFD3" s="131"/>
      <c r="SFE3" s="131"/>
      <c r="SFF3" s="131"/>
      <c r="SFG3" s="131"/>
      <c r="SFH3" s="131"/>
      <c r="SFI3" s="131"/>
      <c r="SFJ3" s="131"/>
      <c r="SFK3" s="131"/>
      <c r="SFL3" s="131"/>
      <c r="SFM3" s="131"/>
      <c r="SFN3" s="131"/>
      <c r="SFO3" s="131"/>
      <c r="SFP3" s="131"/>
      <c r="SFQ3" s="131"/>
      <c r="SFR3" s="131"/>
      <c r="SFS3" s="131"/>
      <c r="SFT3" s="131"/>
      <c r="SFU3" s="131"/>
      <c r="SFV3" s="131"/>
      <c r="SFW3" s="131"/>
      <c r="SFX3" s="131"/>
      <c r="SFY3" s="131"/>
      <c r="SFZ3" s="131"/>
      <c r="SGA3" s="131"/>
      <c r="SGB3" s="131"/>
      <c r="SGC3" s="131"/>
      <c r="SGD3" s="131"/>
      <c r="SGE3" s="131"/>
      <c r="SGF3" s="131"/>
      <c r="SGG3" s="131"/>
      <c r="SGH3" s="131"/>
      <c r="SGI3" s="131"/>
      <c r="SGJ3" s="131"/>
      <c r="SGK3" s="131"/>
      <c r="SGL3" s="131"/>
      <c r="SGM3" s="131"/>
      <c r="SGN3" s="131"/>
      <c r="SGO3" s="131"/>
      <c r="SGP3" s="131"/>
      <c r="SGQ3" s="131"/>
      <c r="SGR3" s="131"/>
      <c r="SGS3" s="131"/>
      <c r="SGT3" s="131"/>
      <c r="SGU3" s="131"/>
      <c r="SGV3" s="131"/>
      <c r="SGW3" s="131"/>
      <c r="SGX3" s="131"/>
      <c r="SGY3" s="131"/>
      <c r="SGZ3" s="131"/>
      <c r="SHA3" s="131"/>
      <c r="SHB3" s="131"/>
      <c r="SHC3" s="131"/>
      <c r="SHD3" s="131"/>
      <c r="SHE3" s="131"/>
      <c r="SHF3" s="131"/>
      <c r="SHG3" s="131"/>
      <c r="SHH3" s="131"/>
      <c r="SHI3" s="131"/>
      <c r="SHJ3" s="131"/>
      <c r="SHK3" s="131"/>
      <c r="SHL3" s="131"/>
      <c r="SHM3" s="131"/>
      <c r="SHN3" s="131"/>
      <c r="SHO3" s="131"/>
      <c r="SHP3" s="131"/>
      <c r="SHQ3" s="131"/>
      <c r="SHR3" s="131"/>
      <c r="SHS3" s="131"/>
      <c r="SHT3" s="131"/>
      <c r="SHU3" s="131"/>
      <c r="SHV3" s="131"/>
      <c r="SHW3" s="131"/>
      <c r="SHX3" s="131"/>
      <c r="SHY3" s="131"/>
      <c r="SHZ3" s="131"/>
      <c r="SIA3" s="131"/>
      <c r="SIB3" s="131"/>
      <c r="SIC3" s="131"/>
      <c r="SID3" s="131"/>
      <c r="SIE3" s="131"/>
      <c r="SIF3" s="131"/>
      <c r="SIG3" s="131"/>
      <c r="SIH3" s="131"/>
      <c r="SII3" s="131"/>
      <c r="SIJ3" s="131"/>
      <c r="SIK3" s="131"/>
      <c r="SIL3" s="131"/>
      <c r="SIM3" s="131"/>
      <c r="SIN3" s="131"/>
      <c r="SIO3" s="131"/>
      <c r="SIP3" s="131"/>
      <c r="SIQ3" s="131"/>
      <c r="SIR3" s="131"/>
      <c r="SIS3" s="131"/>
      <c r="SIT3" s="131"/>
      <c r="SIU3" s="131"/>
      <c r="SIV3" s="131"/>
      <c r="SIW3" s="131"/>
      <c r="SIX3" s="131"/>
      <c r="SIY3" s="131"/>
      <c r="SIZ3" s="131"/>
      <c r="SJA3" s="131"/>
      <c r="SJB3" s="131"/>
      <c r="SJC3" s="131"/>
      <c r="SJD3" s="131"/>
      <c r="SJE3" s="131"/>
      <c r="SJF3" s="131"/>
      <c r="SJG3" s="131"/>
      <c r="SJH3" s="131"/>
      <c r="SJI3" s="131"/>
      <c r="SJJ3" s="131"/>
      <c r="SJK3" s="131"/>
      <c r="SJL3" s="131"/>
      <c r="SJM3" s="131"/>
      <c r="SJN3" s="131"/>
      <c r="SJO3" s="131"/>
      <c r="SJP3" s="131"/>
      <c r="SJQ3" s="131"/>
      <c r="SJR3" s="131"/>
      <c r="SJS3" s="131"/>
      <c r="SJT3" s="131"/>
      <c r="SJU3" s="131"/>
      <c r="SJV3" s="131"/>
      <c r="SJW3" s="131"/>
      <c r="SJX3" s="131"/>
      <c r="SJY3" s="131"/>
      <c r="SJZ3" s="131"/>
      <c r="SKA3" s="131"/>
      <c r="SKB3" s="131"/>
      <c r="SKC3" s="131"/>
      <c r="SKD3" s="131"/>
      <c r="SKE3" s="131"/>
      <c r="SKF3" s="131"/>
      <c r="SKG3" s="131"/>
      <c r="SKH3" s="131"/>
      <c r="SKI3" s="131"/>
      <c r="SKJ3" s="131"/>
      <c r="SKK3" s="131"/>
      <c r="SKL3" s="131"/>
      <c r="SKM3" s="131"/>
      <c r="SKN3" s="131"/>
      <c r="SKO3" s="131"/>
      <c r="SKP3" s="131"/>
      <c r="SKQ3" s="131"/>
      <c r="SKR3" s="131"/>
      <c r="SKS3" s="131"/>
      <c r="SKT3" s="131"/>
      <c r="SKU3" s="131"/>
      <c r="SKV3" s="131"/>
      <c r="SKW3" s="131"/>
      <c r="SKX3" s="131"/>
      <c r="SKY3" s="131"/>
      <c r="SKZ3" s="131"/>
      <c r="SLA3" s="131"/>
      <c r="SLB3" s="131"/>
      <c r="SLC3" s="131"/>
      <c r="SLD3" s="131"/>
      <c r="SLE3" s="131"/>
      <c r="SLF3" s="131"/>
      <c r="SLG3" s="131"/>
      <c r="SLH3" s="131"/>
      <c r="SLI3" s="131"/>
      <c r="SLJ3" s="131"/>
      <c r="SLK3" s="131"/>
      <c r="SLL3" s="131"/>
      <c r="SLM3" s="131"/>
      <c r="SLN3" s="131"/>
      <c r="SLO3" s="131"/>
      <c r="SLP3" s="131"/>
      <c r="SLQ3" s="131"/>
      <c r="SLR3" s="131"/>
      <c r="SLS3" s="131"/>
      <c r="SLT3" s="131"/>
      <c r="SLU3" s="131"/>
      <c r="SLV3" s="131"/>
      <c r="SLW3" s="131"/>
      <c r="SLX3" s="131"/>
      <c r="SLY3" s="131"/>
      <c r="SLZ3" s="131"/>
      <c r="SMA3" s="131"/>
      <c r="SMB3" s="131"/>
      <c r="SMC3" s="131"/>
      <c r="SMD3" s="131"/>
      <c r="SME3" s="131"/>
      <c r="SMF3" s="131"/>
      <c r="SMG3" s="131"/>
      <c r="SMH3" s="131"/>
      <c r="SMI3" s="131"/>
      <c r="SMJ3" s="131"/>
      <c r="SMK3" s="131"/>
      <c r="SML3" s="131"/>
      <c r="SMM3" s="131"/>
      <c r="SMN3" s="131"/>
      <c r="SMO3" s="131"/>
      <c r="SMP3" s="131"/>
      <c r="SMQ3" s="131"/>
      <c r="SMR3" s="131"/>
      <c r="SMS3" s="131"/>
      <c r="SMT3" s="131"/>
      <c r="SMU3" s="131"/>
      <c r="SMV3" s="131"/>
      <c r="SMW3" s="131"/>
      <c r="SMX3" s="131"/>
      <c r="SMY3" s="131"/>
      <c r="SMZ3" s="131"/>
      <c r="SNA3" s="131"/>
      <c r="SNB3" s="131"/>
      <c r="SNC3" s="131"/>
      <c r="SND3" s="131"/>
      <c r="SNE3" s="131"/>
      <c r="SNF3" s="131"/>
      <c r="SNG3" s="131"/>
      <c r="SNH3" s="131"/>
      <c r="SNI3" s="131"/>
      <c r="SNJ3" s="131"/>
      <c r="SNK3" s="131"/>
      <c r="SNL3" s="131"/>
      <c r="SNM3" s="131"/>
      <c r="SNN3" s="131"/>
      <c r="SNO3" s="131"/>
      <c r="SNP3" s="131"/>
      <c r="SNQ3" s="131"/>
      <c r="SNR3" s="131"/>
      <c r="SNS3" s="131"/>
      <c r="SNT3" s="131"/>
      <c r="SNU3" s="131"/>
      <c r="SNV3" s="131"/>
      <c r="SNW3" s="131"/>
      <c r="SNX3" s="131"/>
      <c r="SNY3" s="131"/>
      <c r="SNZ3" s="131"/>
      <c r="SOA3" s="131"/>
      <c r="SOB3" s="131"/>
      <c r="SOC3" s="131"/>
      <c r="SOD3" s="131"/>
      <c r="SOE3" s="131"/>
      <c r="SOF3" s="131"/>
      <c r="SOG3" s="131"/>
      <c r="SOH3" s="131"/>
      <c r="SOI3" s="131"/>
      <c r="SOJ3" s="131"/>
      <c r="SOK3" s="131"/>
      <c r="SOL3" s="131"/>
      <c r="SOM3" s="131"/>
      <c r="SON3" s="131"/>
      <c r="SOO3" s="131"/>
      <c r="SOP3" s="131"/>
      <c r="SOQ3" s="131"/>
      <c r="SOR3" s="131"/>
      <c r="SOS3" s="131"/>
      <c r="SOT3" s="131"/>
      <c r="SOU3" s="131"/>
      <c r="SOV3" s="131"/>
      <c r="SOW3" s="131"/>
      <c r="SOX3" s="131"/>
      <c r="SOY3" s="131"/>
      <c r="SOZ3" s="131"/>
      <c r="SPA3" s="131"/>
      <c r="SPB3" s="131"/>
      <c r="SPC3" s="131"/>
      <c r="SPD3" s="131"/>
      <c r="SPE3" s="131"/>
      <c r="SPF3" s="131"/>
      <c r="SPG3" s="131"/>
      <c r="SPH3" s="131"/>
      <c r="SPI3" s="131"/>
      <c r="SPJ3" s="131"/>
      <c r="SPK3" s="131"/>
      <c r="SPL3" s="131"/>
      <c r="SPM3" s="131"/>
      <c r="SPN3" s="131"/>
      <c r="SPO3" s="131"/>
      <c r="SPP3" s="131"/>
      <c r="SPQ3" s="131"/>
      <c r="SPR3" s="131"/>
      <c r="SPS3" s="131"/>
      <c r="SPT3" s="131"/>
      <c r="SPU3" s="131"/>
      <c r="SPV3" s="131"/>
      <c r="SPW3" s="131"/>
      <c r="SPX3" s="131"/>
      <c r="SPY3" s="131"/>
      <c r="SPZ3" s="131"/>
      <c r="SQA3" s="131"/>
      <c r="SQB3" s="131"/>
      <c r="SQC3" s="131"/>
      <c r="SQD3" s="131"/>
      <c r="SQE3" s="131"/>
      <c r="SQF3" s="131"/>
      <c r="SQG3" s="131"/>
      <c r="SQH3" s="131"/>
      <c r="SQI3" s="131"/>
      <c r="SQJ3" s="131"/>
      <c r="SQK3" s="131"/>
      <c r="SQL3" s="131"/>
      <c r="SQM3" s="131"/>
      <c r="SQN3" s="131"/>
      <c r="SQO3" s="131"/>
      <c r="SQP3" s="131"/>
      <c r="SQQ3" s="131"/>
      <c r="SQR3" s="131"/>
      <c r="SQS3" s="131"/>
      <c r="SQT3" s="131"/>
      <c r="SQU3" s="131"/>
      <c r="SQV3" s="131"/>
      <c r="SQW3" s="131"/>
      <c r="SQX3" s="131"/>
      <c r="SQY3" s="131"/>
      <c r="SQZ3" s="131"/>
      <c r="SRA3" s="131"/>
      <c r="SRB3" s="131"/>
      <c r="SRC3" s="131"/>
      <c r="SRD3" s="131"/>
      <c r="SRE3" s="131"/>
      <c r="SRF3" s="131"/>
      <c r="SRG3" s="131"/>
      <c r="SRH3" s="131"/>
      <c r="SRI3" s="131"/>
      <c r="SRJ3" s="131"/>
      <c r="SRK3" s="131"/>
      <c r="SRL3" s="131"/>
      <c r="SRM3" s="131"/>
      <c r="SRN3" s="131"/>
      <c r="SRO3" s="131"/>
      <c r="SRP3" s="131"/>
      <c r="SRQ3" s="131"/>
      <c r="SRR3" s="131"/>
      <c r="SRS3" s="131"/>
      <c r="SRT3" s="131"/>
      <c r="SRU3" s="131"/>
      <c r="SRV3" s="131"/>
      <c r="SRW3" s="131"/>
      <c r="SRX3" s="131"/>
      <c r="SRY3" s="131"/>
      <c r="SRZ3" s="131"/>
      <c r="SSA3" s="131"/>
      <c r="SSB3" s="131"/>
      <c r="SSC3" s="131"/>
      <c r="SSD3" s="131"/>
      <c r="SSE3" s="131"/>
      <c r="SSF3" s="131"/>
      <c r="SSG3" s="131"/>
      <c r="SSH3" s="131"/>
      <c r="SSI3" s="131"/>
      <c r="SSJ3" s="131"/>
      <c r="SSK3" s="131"/>
      <c r="SSL3" s="131"/>
      <c r="SSM3" s="131"/>
      <c r="SSN3" s="131"/>
      <c r="SSO3" s="131"/>
      <c r="SSP3" s="131"/>
      <c r="SSQ3" s="131"/>
      <c r="SSR3" s="131"/>
      <c r="SSS3" s="131"/>
      <c r="SST3" s="131"/>
      <c r="SSU3" s="131"/>
      <c r="SSV3" s="131"/>
      <c r="SSW3" s="131"/>
      <c r="SSX3" s="131"/>
      <c r="SSY3" s="131"/>
      <c r="SSZ3" s="131"/>
      <c r="STA3" s="131"/>
      <c r="STB3" s="131"/>
      <c r="STC3" s="131"/>
      <c r="STD3" s="131"/>
      <c r="STE3" s="131"/>
      <c r="STF3" s="131"/>
      <c r="STG3" s="131"/>
      <c r="STH3" s="131"/>
      <c r="STI3" s="131"/>
      <c r="STJ3" s="131"/>
      <c r="STK3" s="131"/>
      <c r="STL3" s="131"/>
      <c r="STM3" s="131"/>
      <c r="STN3" s="131"/>
      <c r="STO3" s="131"/>
      <c r="STP3" s="131"/>
      <c r="STQ3" s="131"/>
      <c r="STR3" s="131"/>
      <c r="STS3" s="131"/>
      <c r="STT3" s="131"/>
      <c r="STU3" s="131"/>
      <c r="STV3" s="131"/>
      <c r="STW3" s="131"/>
      <c r="STX3" s="131"/>
      <c r="STY3" s="131"/>
      <c r="STZ3" s="131"/>
      <c r="SUA3" s="131"/>
      <c r="SUB3" s="131"/>
      <c r="SUC3" s="131"/>
      <c r="SUD3" s="131"/>
      <c r="SUE3" s="131"/>
      <c r="SUF3" s="131"/>
      <c r="SUG3" s="131"/>
      <c r="SUH3" s="131"/>
      <c r="SUI3" s="131"/>
      <c r="SUJ3" s="131"/>
      <c r="SUK3" s="131"/>
      <c r="SUL3" s="131"/>
      <c r="SUM3" s="131"/>
      <c r="SUN3" s="131"/>
      <c r="SUO3" s="131"/>
      <c r="SUP3" s="131"/>
      <c r="SUQ3" s="131"/>
      <c r="SUR3" s="131"/>
      <c r="SUS3" s="131"/>
      <c r="SUT3" s="131"/>
      <c r="SUU3" s="131"/>
      <c r="SUV3" s="131"/>
      <c r="SUW3" s="131"/>
      <c r="SUX3" s="131"/>
      <c r="SUY3" s="131"/>
      <c r="SUZ3" s="131"/>
      <c r="SVA3" s="131"/>
      <c r="SVB3" s="131"/>
      <c r="SVC3" s="131"/>
      <c r="SVD3" s="131"/>
      <c r="SVE3" s="131"/>
      <c r="SVF3" s="131"/>
      <c r="SVG3" s="131"/>
      <c r="SVH3" s="131"/>
      <c r="SVI3" s="131"/>
      <c r="SVJ3" s="131"/>
      <c r="SVK3" s="131"/>
      <c r="SVL3" s="131"/>
      <c r="SVM3" s="131"/>
      <c r="SVN3" s="131"/>
      <c r="SVO3" s="131"/>
      <c r="SVP3" s="131"/>
      <c r="SVQ3" s="131"/>
      <c r="SVR3" s="131"/>
      <c r="SVS3" s="131"/>
      <c r="SVT3" s="131"/>
      <c r="SVU3" s="131"/>
      <c r="SVV3" s="131"/>
      <c r="SVW3" s="131"/>
      <c r="SVX3" s="131"/>
      <c r="SVY3" s="131"/>
      <c r="SVZ3" s="131"/>
      <c r="SWA3" s="131"/>
      <c r="SWB3" s="131"/>
      <c r="SWC3" s="131"/>
      <c r="SWD3" s="131"/>
      <c r="SWE3" s="131"/>
      <c r="SWF3" s="131"/>
      <c r="SWG3" s="131"/>
      <c r="SWH3" s="131"/>
      <c r="SWI3" s="131"/>
      <c r="SWJ3" s="131"/>
      <c r="SWK3" s="131"/>
      <c r="SWL3" s="131"/>
      <c r="SWM3" s="131"/>
      <c r="SWN3" s="131"/>
      <c r="SWO3" s="131"/>
      <c r="SWP3" s="131"/>
      <c r="SWQ3" s="131"/>
      <c r="SWR3" s="131"/>
      <c r="SWS3" s="131"/>
      <c r="SWT3" s="131"/>
      <c r="SWU3" s="131"/>
      <c r="SWV3" s="131"/>
      <c r="SWW3" s="131"/>
      <c r="SWX3" s="131"/>
      <c r="SWY3" s="131"/>
      <c r="SWZ3" s="131"/>
      <c r="SXA3" s="131"/>
      <c r="SXB3" s="131"/>
      <c r="SXC3" s="131"/>
      <c r="SXD3" s="131"/>
      <c r="SXE3" s="131"/>
      <c r="SXF3" s="131"/>
      <c r="SXG3" s="131"/>
      <c r="SXH3" s="131"/>
      <c r="SXI3" s="131"/>
      <c r="SXJ3" s="131"/>
      <c r="SXK3" s="131"/>
      <c r="SXL3" s="131"/>
      <c r="SXM3" s="131"/>
      <c r="SXN3" s="131"/>
      <c r="SXO3" s="131"/>
      <c r="SXP3" s="131"/>
      <c r="SXQ3" s="131"/>
      <c r="SXR3" s="131"/>
      <c r="SXS3" s="131"/>
      <c r="SXT3" s="131"/>
      <c r="SXU3" s="131"/>
      <c r="SXV3" s="131"/>
      <c r="SXW3" s="131"/>
      <c r="SXX3" s="131"/>
      <c r="SXY3" s="131"/>
      <c r="SXZ3" s="131"/>
      <c r="SYA3" s="131"/>
      <c r="SYB3" s="131"/>
      <c r="SYC3" s="131"/>
      <c r="SYD3" s="131"/>
      <c r="SYE3" s="131"/>
      <c r="SYF3" s="131"/>
      <c r="SYG3" s="131"/>
      <c r="SYH3" s="131"/>
      <c r="SYI3" s="131"/>
      <c r="SYJ3" s="131"/>
      <c r="SYK3" s="131"/>
      <c r="SYL3" s="131"/>
      <c r="SYM3" s="131"/>
      <c r="SYN3" s="131"/>
      <c r="SYO3" s="131"/>
      <c r="SYP3" s="131"/>
      <c r="SYQ3" s="131"/>
      <c r="SYR3" s="131"/>
      <c r="SYS3" s="131"/>
      <c r="SYT3" s="131"/>
      <c r="SYU3" s="131"/>
      <c r="SYV3" s="131"/>
      <c r="SYW3" s="131"/>
      <c r="SYX3" s="131"/>
      <c r="SYY3" s="131"/>
      <c r="SYZ3" s="131"/>
      <c r="SZA3" s="131"/>
      <c r="SZB3" s="131"/>
      <c r="SZC3" s="131"/>
      <c r="SZD3" s="131"/>
      <c r="SZE3" s="131"/>
      <c r="SZF3" s="131"/>
      <c r="SZG3" s="131"/>
      <c r="SZH3" s="131"/>
      <c r="SZI3" s="131"/>
      <c r="SZJ3" s="131"/>
      <c r="SZK3" s="131"/>
      <c r="SZL3" s="131"/>
      <c r="SZM3" s="131"/>
      <c r="SZN3" s="131"/>
      <c r="SZO3" s="131"/>
      <c r="SZP3" s="131"/>
      <c r="SZQ3" s="131"/>
      <c r="SZR3" s="131"/>
      <c r="SZS3" s="131"/>
      <c r="SZT3" s="131"/>
      <c r="SZU3" s="131"/>
      <c r="SZV3" s="131"/>
      <c r="SZW3" s="131"/>
      <c r="SZX3" s="131"/>
      <c r="SZY3" s="131"/>
      <c r="SZZ3" s="131"/>
      <c r="TAA3" s="131"/>
      <c r="TAB3" s="131"/>
      <c r="TAC3" s="131"/>
      <c r="TAD3" s="131"/>
      <c r="TAE3" s="131"/>
      <c r="TAF3" s="131"/>
      <c r="TAG3" s="131"/>
      <c r="TAH3" s="131"/>
      <c r="TAI3" s="131"/>
      <c r="TAJ3" s="131"/>
      <c r="TAK3" s="131"/>
      <c r="TAL3" s="131"/>
      <c r="TAM3" s="131"/>
      <c r="TAN3" s="131"/>
      <c r="TAO3" s="131"/>
      <c r="TAP3" s="131"/>
      <c r="TAQ3" s="131"/>
      <c r="TAR3" s="131"/>
      <c r="TAS3" s="131"/>
      <c r="TAT3" s="131"/>
      <c r="TAU3" s="131"/>
      <c r="TAV3" s="131"/>
      <c r="TAW3" s="131"/>
      <c r="TAX3" s="131"/>
      <c r="TAY3" s="131"/>
      <c r="TAZ3" s="131"/>
      <c r="TBA3" s="131"/>
      <c r="TBB3" s="131"/>
      <c r="TBC3" s="131"/>
      <c r="TBD3" s="131"/>
      <c r="TBE3" s="131"/>
      <c r="TBF3" s="131"/>
      <c r="TBG3" s="131"/>
      <c r="TBH3" s="131"/>
      <c r="TBI3" s="131"/>
      <c r="TBJ3" s="131"/>
      <c r="TBK3" s="131"/>
      <c r="TBL3" s="131"/>
      <c r="TBM3" s="131"/>
      <c r="TBN3" s="131"/>
      <c r="TBO3" s="131"/>
      <c r="TBP3" s="131"/>
      <c r="TBQ3" s="131"/>
      <c r="TBR3" s="131"/>
      <c r="TBS3" s="131"/>
      <c r="TBT3" s="131"/>
      <c r="TBU3" s="131"/>
      <c r="TBV3" s="131"/>
      <c r="TBW3" s="131"/>
      <c r="TBX3" s="131"/>
      <c r="TBY3" s="131"/>
      <c r="TBZ3" s="131"/>
      <c r="TCA3" s="131"/>
      <c r="TCB3" s="131"/>
      <c r="TCC3" s="131"/>
      <c r="TCD3" s="131"/>
      <c r="TCE3" s="131"/>
      <c r="TCF3" s="131"/>
      <c r="TCG3" s="131"/>
      <c r="TCH3" s="131"/>
      <c r="TCI3" s="131"/>
      <c r="TCJ3" s="131"/>
      <c r="TCK3" s="131"/>
      <c r="TCL3" s="131"/>
      <c r="TCM3" s="131"/>
      <c r="TCN3" s="131"/>
      <c r="TCO3" s="131"/>
      <c r="TCP3" s="131"/>
      <c r="TCQ3" s="131"/>
      <c r="TCR3" s="131"/>
      <c r="TCS3" s="131"/>
      <c r="TCT3" s="131"/>
      <c r="TCU3" s="131"/>
      <c r="TCV3" s="131"/>
      <c r="TCW3" s="131"/>
      <c r="TCX3" s="131"/>
      <c r="TCY3" s="131"/>
      <c r="TCZ3" s="131"/>
      <c r="TDA3" s="131"/>
      <c r="TDB3" s="131"/>
      <c r="TDC3" s="131"/>
      <c r="TDD3" s="131"/>
      <c r="TDE3" s="131"/>
      <c r="TDF3" s="131"/>
      <c r="TDG3" s="131"/>
      <c r="TDH3" s="131"/>
      <c r="TDI3" s="131"/>
      <c r="TDJ3" s="131"/>
      <c r="TDK3" s="131"/>
      <c r="TDL3" s="131"/>
      <c r="TDM3" s="131"/>
      <c r="TDN3" s="131"/>
      <c r="TDO3" s="131"/>
      <c r="TDP3" s="131"/>
      <c r="TDQ3" s="131"/>
      <c r="TDR3" s="131"/>
      <c r="TDS3" s="131"/>
      <c r="TDT3" s="131"/>
      <c r="TDU3" s="131"/>
      <c r="TDV3" s="131"/>
      <c r="TDW3" s="131"/>
      <c r="TDX3" s="131"/>
      <c r="TDY3" s="131"/>
      <c r="TDZ3" s="131"/>
      <c r="TEA3" s="131"/>
      <c r="TEB3" s="131"/>
      <c r="TEC3" s="131"/>
      <c r="TED3" s="131"/>
      <c r="TEE3" s="131"/>
      <c r="TEF3" s="131"/>
      <c r="TEG3" s="131"/>
      <c r="TEH3" s="131"/>
      <c r="TEI3" s="131"/>
      <c r="TEJ3" s="131"/>
      <c r="TEK3" s="131"/>
      <c r="TEL3" s="131"/>
      <c r="TEM3" s="131"/>
      <c r="TEN3" s="131"/>
      <c r="TEO3" s="131"/>
      <c r="TEP3" s="131"/>
      <c r="TEQ3" s="131"/>
      <c r="TER3" s="131"/>
      <c r="TES3" s="131"/>
      <c r="TET3" s="131"/>
      <c r="TEU3" s="131"/>
      <c r="TEV3" s="131"/>
      <c r="TEW3" s="131"/>
      <c r="TEX3" s="131"/>
      <c r="TEY3" s="131"/>
      <c r="TEZ3" s="131"/>
      <c r="TFA3" s="131"/>
      <c r="TFB3" s="131"/>
      <c r="TFC3" s="131"/>
      <c r="TFD3" s="131"/>
      <c r="TFE3" s="131"/>
      <c r="TFF3" s="131"/>
      <c r="TFG3" s="131"/>
      <c r="TFH3" s="131"/>
      <c r="TFI3" s="131"/>
      <c r="TFJ3" s="131"/>
      <c r="TFK3" s="131"/>
      <c r="TFL3" s="131"/>
      <c r="TFM3" s="131"/>
      <c r="TFN3" s="131"/>
      <c r="TFO3" s="131"/>
      <c r="TFP3" s="131"/>
      <c r="TFQ3" s="131"/>
      <c r="TFR3" s="131"/>
      <c r="TFS3" s="131"/>
      <c r="TFT3" s="131"/>
      <c r="TFU3" s="131"/>
      <c r="TFV3" s="131"/>
      <c r="TFW3" s="131"/>
      <c r="TFX3" s="131"/>
      <c r="TFY3" s="131"/>
      <c r="TFZ3" s="131"/>
      <c r="TGA3" s="131"/>
      <c r="TGB3" s="131"/>
      <c r="TGC3" s="131"/>
      <c r="TGD3" s="131"/>
      <c r="TGE3" s="131"/>
      <c r="TGF3" s="131"/>
      <c r="TGG3" s="131"/>
      <c r="TGH3" s="131"/>
      <c r="TGI3" s="131"/>
      <c r="TGJ3" s="131"/>
      <c r="TGK3" s="131"/>
      <c r="TGL3" s="131"/>
      <c r="TGM3" s="131"/>
      <c r="TGN3" s="131"/>
      <c r="TGO3" s="131"/>
      <c r="TGP3" s="131"/>
      <c r="TGQ3" s="131"/>
      <c r="TGR3" s="131"/>
      <c r="TGS3" s="131"/>
      <c r="TGT3" s="131"/>
      <c r="TGU3" s="131"/>
      <c r="TGV3" s="131"/>
      <c r="TGW3" s="131"/>
      <c r="TGX3" s="131"/>
      <c r="TGY3" s="131"/>
      <c r="TGZ3" s="131"/>
      <c r="THA3" s="131"/>
      <c r="THB3" s="131"/>
      <c r="THC3" s="131"/>
      <c r="THD3" s="131"/>
      <c r="THE3" s="131"/>
      <c r="THF3" s="131"/>
      <c r="THG3" s="131"/>
      <c r="THH3" s="131"/>
      <c r="THI3" s="131"/>
      <c r="THJ3" s="131"/>
      <c r="THK3" s="131"/>
      <c r="THL3" s="131"/>
      <c r="THM3" s="131"/>
      <c r="THN3" s="131"/>
      <c r="THO3" s="131"/>
      <c r="THP3" s="131"/>
      <c r="THQ3" s="131"/>
      <c r="THR3" s="131"/>
      <c r="THS3" s="131"/>
      <c r="THT3" s="131"/>
      <c r="THU3" s="131"/>
      <c r="THV3" s="131"/>
      <c r="THW3" s="131"/>
      <c r="THX3" s="131"/>
      <c r="THY3" s="131"/>
      <c r="THZ3" s="131"/>
      <c r="TIA3" s="131"/>
      <c r="TIB3" s="131"/>
      <c r="TIC3" s="131"/>
      <c r="TID3" s="131"/>
      <c r="TIE3" s="131"/>
      <c r="TIF3" s="131"/>
      <c r="TIG3" s="131"/>
      <c r="TIH3" s="131"/>
      <c r="TII3" s="131"/>
      <c r="TIJ3" s="131"/>
      <c r="TIK3" s="131"/>
      <c r="TIL3" s="131"/>
      <c r="TIM3" s="131"/>
      <c r="TIN3" s="131"/>
      <c r="TIO3" s="131"/>
      <c r="TIP3" s="131"/>
      <c r="TIQ3" s="131"/>
      <c r="TIR3" s="131"/>
      <c r="TIS3" s="131"/>
      <c r="TIT3" s="131"/>
      <c r="TIU3" s="131"/>
      <c r="TIV3" s="131"/>
      <c r="TIW3" s="131"/>
      <c r="TIX3" s="131"/>
      <c r="TIY3" s="131"/>
      <c r="TIZ3" s="131"/>
      <c r="TJA3" s="131"/>
      <c r="TJB3" s="131"/>
      <c r="TJC3" s="131"/>
      <c r="TJD3" s="131"/>
      <c r="TJE3" s="131"/>
      <c r="TJF3" s="131"/>
      <c r="TJG3" s="131"/>
      <c r="TJH3" s="131"/>
      <c r="TJI3" s="131"/>
      <c r="TJJ3" s="131"/>
      <c r="TJK3" s="131"/>
      <c r="TJL3" s="131"/>
      <c r="TJM3" s="131"/>
      <c r="TJN3" s="131"/>
      <c r="TJO3" s="131"/>
      <c r="TJP3" s="131"/>
      <c r="TJQ3" s="131"/>
      <c r="TJR3" s="131"/>
      <c r="TJS3" s="131"/>
      <c r="TJT3" s="131"/>
      <c r="TJU3" s="131"/>
      <c r="TJV3" s="131"/>
      <c r="TJW3" s="131"/>
      <c r="TJX3" s="131"/>
      <c r="TJY3" s="131"/>
      <c r="TJZ3" s="131"/>
      <c r="TKA3" s="131"/>
      <c r="TKB3" s="131"/>
      <c r="TKC3" s="131"/>
      <c r="TKD3" s="131"/>
      <c r="TKE3" s="131"/>
      <c r="TKF3" s="131"/>
      <c r="TKG3" s="131"/>
      <c r="TKH3" s="131"/>
      <c r="TKI3" s="131"/>
      <c r="TKJ3" s="131"/>
      <c r="TKK3" s="131"/>
      <c r="TKL3" s="131"/>
      <c r="TKM3" s="131"/>
      <c r="TKN3" s="131"/>
      <c r="TKO3" s="131"/>
      <c r="TKP3" s="131"/>
      <c r="TKQ3" s="131"/>
      <c r="TKR3" s="131"/>
      <c r="TKS3" s="131"/>
      <c r="TKT3" s="131"/>
      <c r="TKU3" s="131"/>
      <c r="TKV3" s="131"/>
      <c r="TKW3" s="131"/>
      <c r="TKX3" s="131"/>
      <c r="TKY3" s="131"/>
      <c r="TKZ3" s="131"/>
      <c r="TLA3" s="131"/>
      <c r="TLB3" s="131"/>
      <c r="TLC3" s="131"/>
      <c r="TLD3" s="131"/>
      <c r="TLE3" s="131"/>
      <c r="TLF3" s="131"/>
      <c r="TLG3" s="131"/>
      <c r="TLH3" s="131"/>
      <c r="TLI3" s="131"/>
      <c r="TLJ3" s="131"/>
      <c r="TLK3" s="131"/>
      <c r="TLL3" s="131"/>
      <c r="TLM3" s="131"/>
      <c r="TLN3" s="131"/>
      <c r="TLO3" s="131"/>
      <c r="TLP3" s="131"/>
      <c r="TLQ3" s="131"/>
      <c r="TLR3" s="131"/>
      <c r="TLS3" s="131"/>
      <c r="TLT3" s="131"/>
      <c r="TLU3" s="131"/>
      <c r="TLV3" s="131"/>
      <c r="TLW3" s="131"/>
      <c r="TLX3" s="131"/>
      <c r="TLY3" s="131"/>
      <c r="TLZ3" s="131"/>
      <c r="TMA3" s="131"/>
      <c r="TMB3" s="131"/>
      <c r="TMC3" s="131"/>
      <c r="TMD3" s="131"/>
      <c r="TME3" s="131"/>
      <c r="TMF3" s="131"/>
      <c r="TMG3" s="131"/>
      <c r="TMH3" s="131"/>
      <c r="TMI3" s="131"/>
      <c r="TMJ3" s="131"/>
      <c r="TMK3" s="131"/>
      <c r="TML3" s="131"/>
      <c r="TMM3" s="131"/>
      <c r="TMN3" s="131"/>
      <c r="TMO3" s="131"/>
      <c r="TMP3" s="131"/>
      <c r="TMQ3" s="131"/>
      <c r="TMR3" s="131"/>
      <c r="TMS3" s="131"/>
      <c r="TMT3" s="131"/>
      <c r="TMU3" s="131"/>
      <c r="TMV3" s="131"/>
      <c r="TMW3" s="131"/>
      <c r="TMX3" s="131"/>
      <c r="TMY3" s="131"/>
      <c r="TMZ3" s="131"/>
      <c r="TNA3" s="131"/>
      <c r="TNB3" s="131"/>
      <c r="TNC3" s="131"/>
      <c r="TND3" s="131"/>
      <c r="TNE3" s="131"/>
      <c r="TNF3" s="131"/>
      <c r="TNG3" s="131"/>
      <c r="TNH3" s="131"/>
      <c r="TNI3" s="131"/>
      <c r="TNJ3" s="131"/>
      <c r="TNK3" s="131"/>
      <c r="TNL3" s="131"/>
      <c r="TNM3" s="131"/>
      <c r="TNN3" s="131"/>
      <c r="TNO3" s="131"/>
      <c r="TNP3" s="131"/>
      <c r="TNQ3" s="131"/>
      <c r="TNR3" s="131"/>
      <c r="TNS3" s="131"/>
      <c r="TNT3" s="131"/>
      <c r="TNU3" s="131"/>
      <c r="TNV3" s="131"/>
      <c r="TNW3" s="131"/>
      <c r="TNX3" s="131"/>
      <c r="TNY3" s="131"/>
      <c r="TNZ3" s="131"/>
      <c r="TOA3" s="131"/>
      <c r="TOB3" s="131"/>
      <c r="TOC3" s="131"/>
      <c r="TOD3" s="131"/>
      <c r="TOE3" s="131"/>
      <c r="TOF3" s="131"/>
      <c r="TOG3" s="131"/>
      <c r="TOH3" s="131"/>
      <c r="TOI3" s="131"/>
      <c r="TOJ3" s="131"/>
      <c r="TOK3" s="131"/>
      <c r="TOL3" s="131"/>
      <c r="TOM3" s="131"/>
      <c r="TON3" s="131"/>
      <c r="TOO3" s="131"/>
      <c r="TOP3" s="131"/>
      <c r="TOQ3" s="131"/>
      <c r="TOR3" s="131"/>
      <c r="TOS3" s="131"/>
      <c r="TOT3" s="131"/>
      <c r="TOU3" s="131"/>
      <c r="TOV3" s="131"/>
      <c r="TOW3" s="131"/>
      <c r="TOX3" s="131"/>
      <c r="TOY3" s="131"/>
      <c r="TOZ3" s="131"/>
      <c r="TPA3" s="131"/>
      <c r="TPB3" s="131"/>
      <c r="TPC3" s="131"/>
      <c r="TPD3" s="131"/>
      <c r="TPE3" s="131"/>
      <c r="TPF3" s="131"/>
      <c r="TPG3" s="131"/>
      <c r="TPH3" s="131"/>
      <c r="TPI3" s="131"/>
      <c r="TPJ3" s="131"/>
      <c r="TPK3" s="131"/>
      <c r="TPL3" s="131"/>
      <c r="TPM3" s="131"/>
      <c r="TPN3" s="131"/>
      <c r="TPO3" s="131"/>
      <c r="TPP3" s="131"/>
      <c r="TPQ3" s="131"/>
      <c r="TPR3" s="131"/>
      <c r="TPS3" s="131"/>
      <c r="TPT3" s="131"/>
      <c r="TPU3" s="131"/>
      <c r="TPV3" s="131"/>
      <c r="TPW3" s="131"/>
      <c r="TPX3" s="131"/>
      <c r="TPY3" s="131"/>
      <c r="TPZ3" s="131"/>
      <c r="TQA3" s="131"/>
      <c r="TQB3" s="131"/>
      <c r="TQC3" s="131"/>
      <c r="TQD3" s="131"/>
      <c r="TQE3" s="131"/>
      <c r="TQF3" s="131"/>
      <c r="TQG3" s="131"/>
      <c r="TQH3" s="131"/>
      <c r="TQI3" s="131"/>
      <c r="TQJ3" s="131"/>
      <c r="TQK3" s="131"/>
      <c r="TQL3" s="131"/>
      <c r="TQM3" s="131"/>
      <c r="TQN3" s="131"/>
      <c r="TQO3" s="131"/>
      <c r="TQP3" s="131"/>
      <c r="TQQ3" s="131"/>
      <c r="TQR3" s="131"/>
      <c r="TQS3" s="131"/>
      <c r="TQT3" s="131"/>
      <c r="TQU3" s="131"/>
      <c r="TQV3" s="131"/>
      <c r="TQW3" s="131"/>
      <c r="TQX3" s="131"/>
      <c r="TQY3" s="131"/>
      <c r="TQZ3" s="131"/>
      <c r="TRA3" s="131"/>
      <c r="TRB3" s="131"/>
      <c r="TRC3" s="131"/>
      <c r="TRD3" s="131"/>
      <c r="TRE3" s="131"/>
      <c r="TRF3" s="131"/>
      <c r="TRG3" s="131"/>
      <c r="TRH3" s="131"/>
      <c r="TRI3" s="131"/>
      <c r="TRJ3" s="131"/>
      <c r="TRK3" s="131"/>
      <c r="TRL3" s="131"/>
      <c r="TRM3" s="131"/>
      <c r="TRN3" s="131"/>
      <c r="TRO3" s="131"/>
      <c r="TRP3" s="131"/>
      <c r="TRQ3" s="131"/>
      <c r="TRR3" s="131"/>
      <c r="TRS3" s="131"/>
      <c r="TRT3" s="131"/>
      <c r="TRU3" s="131"/>
      <c r="TRV3" s="131"/>
      <c r="TRW3" s="131"/>
      <c r="TRX3" s="131"/>
      <c r="TRY3" s="131"/>
      <c r="TRZ3" s="131"/>
      <c r="TSA3" s="131"/>
      <c r="TSB3" s="131"/>
      <c r="TSC3" s="131"/>
      <c r="TSD3" s="131"/>
      <c r="TSE3" s="131"/>
      <c r="TSF3" s="131"/>
      <c r="TSG3" s="131"/>
      <c r="TSH3" s="131"/>
      <c r="TSI3" s="131"/>
      <c r="TSJ3" s="131"/>
      <c r="TSK3" s="131"/>
      <c r="TSL3" s="131"/>
      <c r="TSM3" s="131"/>
      <c r="TSN3" s="131"/>
      <c r="TSO3" s="131"/>
      <c r="TSP3" s="131"/>
      <c r="TSQ3" s="131"/>
      <c r="TSR3" s="131"/>
      <c r="TSS3" s="131"/>
      <c r="TST3" s="131"/>
      <c r="TSU3" s="131"/>
      <c r="TSV3" s="131"/>
      <c r="TSW3" s="131"/>
      <c r="TSX3" s="131"/>
      <c r="TSY3" s="131"/>
      <c r="TSZ3" s="131"/>
      <c r="TTA3" s="131"/>
      <c r="TTB3" s="131"/>
      <c r="TTC3" s="131"/>
      <c r="TTD3" s="131"/>
      <c r="TTE3" s="131"/>
      <c r="TTF3" s="131"/>
      <c r="TTG3" s="131"/>
      <c r="TTH3" s="131"/>
      <c r="TTI3" s="131"/>
      <c r="TTJ3" s="131"/>
      <c r="TTK3" s="131"/>
      <c r="TTL3" s="131"/>
      <c r="TTM3" s="131"/>
      <c r="TTN3" s="131"/>
      <c r="TTO3" s="131"/>
      <c r="TTP3" s="131"/>
      <c r="TTQ3" s="131"/>
      <c r="TTR3" s="131"/>
      <c r="TTS3" s="131"/>
      <c r="TTT3" s="131"/>
      <c r="TTU3" s="131"/>
      <c r="TTV3" s="131"/>
      <c r="TTW3" s="131"/>
      <c r="TTX3" s="131"/>
      <c r="TTY3" s="131"/>
      <c r="TTZ3" s="131"/>
      <c r="TUA3" s="131"/>
      <c r="TUB3" s="131"/>
      <c r="TUC3" s="131"/>
      <c r="TUD3" s="131"/>
      <c r="TUE3" s="131"/>
      <c r="TUF3" s="131"/>
      <c r="TUG3" s="131"/>
      <c r="TUH3" s="131"/>
      <c r="TUI3" s="131"/>
      <c r="TUJ3" s="131"/>
      <c r="TUK3" s="131"/>
      <c r="TUL3" s="131"/>
      <c r="TUM3" s="131"/>
      <c r="TUN3" s="131"/>
      <c r="TUO3" s="131"/>
      <c r="TUP3" s="131"/>
      <c r="TUQ3" s="131"/>
      <c r="TUR3" s="131"/>
      <c r="TUS3" s="131"/>
      <c r="TUT3" s="131"/>
      <c r="TUU3" s="131"/>
      <c r="TUV3" s="131"/>
      <c r="TUW3" s="131"/>
      <c r="TUX3" s="131"/>
      <c r="TUY3" s="131"/>
      <c r="TUZ3" s="131"/>
      <c r="TVA3" s="131"/>
      <c r="TVB3" s="131"/>
      <c r="TVC3" s="131"/>
      <c r="TVD3" s="131"/>
      <c r="TVE3" s="131"/>
      <c r="TVF3" s="131"/>
      <c r="TVG3" s="131"/>
      <c r="TVH3" s="131"/>
      <c r="TVI3" s="131"/>
      <c r="TVJ3" s="131"/>
      <c r="TVK3" s="131"/>
      <c r="TVL3" s="131"/>
      <c r="TVM3" s="131"/>
      <c r="TVN3" s="131"/>
      <c r="TVO3" s="131"/>
      <c r="TVP3" s="131"/>
      <c r="TVQ3" s="131"/>
      <c r="TVR3" s="131"/>
      <c r="TVS3" s="131"/>
      <c r="TVT3" s="131"/>
      <c r="TVU3" s="131"/>
      <c r="TVV3" s="131"/>
      <c r="TVW3" s="131"/>
      <c r="TVX3" s="131"/>
      <c r="TVY3" s="131"/>
      <c r="TVZ3" s="131"/>
      <c r="TWA3" s="131"/>
      <c r="TWB3" s="131"/>
      <c r="TWC3" s="131"/>
      <c r="TWD3" s="131"/>
      <c r="TWE3" s="131"/>
      <c r="TWF3" s="131"/>
      <c r="TWG3" s="131"/>
      <c r="TWH3" s="131"/>
      <c r="TWI3" s="131"/>
      <c r="TWJ3" s="131"/>
      <c r="TWK3" s="131"/>
      <c r="TWL3" s="131"/>
      <c r="TWM3" s="131"/>
      <c r="TWN3" s="131"/>
      <c r="TWO3" s="131"/>
      <c r="TWP3" s="131"/>
      <c r="TWQ3" s="131"/>
      <c r="TWR3" s="131"/>
      <c r="TWS3" s="131"/>
      <c r="TWT3" s="131"/>
      <c r="TWU3" s="131"/>
      <c r="TWV3" s="131"/>
      <c r="TWW3" s="131"/>
      <c r="TWX3" s="131"/>
      <c r="TWY3" s="131"/>
      <c r="TWZ3" s="131"/>
      <c r="TXA3" s="131"/>
      <c r="TXB3" s="131"/>
      <c r="TXC3" s="131"/>
      <c r="TXD3" s="131"/>
      <c r="TXE3" s="131"/>
      <c r="TXF3" s="131"/>
      <c r="TXG3" s="131"/>
      <c r="TXH3" s="131"/>
      <c r="TXI3" s="131"/>
      <c r="TXJ3" s="131"/>
      <c r="TXK3" s="131"/>
      <c r="TXL3" s="131"/>
      <c r="TXM3" s="131"/>
      <c r="TXN3" s="131"/>
      <c r="TXO3" s="131"/>
      <c r="TXP3" s="131"/>
      <c r="TXQ3" s="131"/>
      <c r="TXR3" s="131"/>
      <c r="TXS3" s="131"/>
      <c r="TXT3" s="131"/>
      <c r="TXU3" s="131"/>
      <c r="TXV3" s="131"/>
      <c r="TXW3" s="131"/>
      <c r="TXX3" s="131"/>
      <c r="TXY3" s="131"/>
      <c r="TXZ3" s="131"/>
      <c r="TYA3" s="131"/>
      <c r="TYB3" s="131"/>
      <c r="TYC3" s="131"/>
      <c r="TYD3" s="131"/>
      <c r="TYE3" s="131"/>
      <c r="TYF3" s="131"/>
      <c r="TYG3" s="131"/>
      <c r="TYH3" s="131"/>
      <c r="TYI3" s="131"/>
      <c r="TYJ3" s="131"/>
      <c r="TYK3" s="131"/>
      <c r="TYL3" s="131"/>
      <c r="TYM3" s="131"/>
      <c r="TYN3" s="131"/>
      <c r="TYO3" s="131"/>
      <c r="TYP3" s="131"/>
      <c r="TYQ3" s="131"/>
      <c r="TYR3" s="131"/>
      <c r="TYS3" s="131"/>
      <c r="TYT3" s="131"/>
      <c r="TYU3" s="131"/>
      <c r="TYV3" s="131"/>
      <c r="TYW3" s="131"/>
      <c r="TYX3" s="131"/>
      <c r="TYY3" s="131"/>
      <c r="TYZ3" s="131"/>
      <c r="TZA3" s="131"/>
      <c r="TZB3" s="131"/>
      <c r="TZC3" s="131"/>
      <c r="TZD3" s="131"/>
      <c r="TZE3" s="131"/>
      <c r="TZF3" s="131"/>
      <c r="TZG3" s="131"/>
      <c r="TZH3" s="131"/>
      <c r="TZI3" s="131"/>
      <c r="TZJ3" s="131"/>
      <c r="TZK3" s="131"/>
      <c r="TZL3" s="131"/>
      <c r="TZM3" s="131"/>
      <c r="TZN3" s="131"/>
      <c r="TZO3" s="131"/>
      <c r="TZP3" s="131"/>
      <c r="TZQ3" s="131"/>
      <c r="TZR3" s="131"/>
      <c r="TZS3" s="131"/>
      <c r="TZT3" s="131"/>
      <c r="TZU3" s="131"/>
      <c r="TZV3" s="131"/>
      <c r="TZW3" s="131"/>
      <c r="TZX3" s="131"/>
      <c r="TZY3" s="131"/>
      <c r="TZZ3" s="131"/>
      <c r="UAA3" s="131"/>
      <c r="UAB3" s="131"/>
      <c r="UAC3" s="131"/>
      <c r="UAD3" s="131"/>
      <c r="UAE3" s="131"/>
      <c r="UAF3" s="131"/>
      <c r="UAG3" s="131"/>
      <c r="UAH3" s="131"/>
      <c r="UAI3" s="131"/>
      <c r="UAJ3" s="131"/>
      <c r="UAK3" s="131"/>
      <c r="UAL3" s="131"/>
      <c r="UAM3" s="131"/>
      <c r="UAN3" s="131"/>
      <c r="UAO3" s="131"/>
      <c r="UAP3" s="131"/>
      <c r="UAQ3" s="131"/>
      <c r="UAR3" s="131"/>
      <c r="UAS3" s="131"/>
      <c r="UAT3" s="131"/>
      <c r="UAU3" s="131"/>
      <c r="UAV3" s="131"/>
      <c r="UAW3" s="131"/>
      <c r="UAX3" s="131"/>
      <c r="UAY3" s="131"/>
      <c r="UAZ3" s="131"/>
      <c r="UBA3" s="131"/>
      <c r="UBB3" s="131"/>
      <c r="UBC3" s="131"/>
      <c r="UBD3" s="131"/>
      <c r="UBE3" s="131"/>
      <c r="UBF3" s="131"/>
      <c r="UBG3" s="131"/>
      <c r="UBH3" s="131"/>
      <c r="UBI3" s="131"/>
      <c r="UBJ3" s="131"/>
      <c r="UBK3" s="131"/>
      <c r="UBL3" s="131"/>
      <c r="UBM3" s="131"/>
      <c r="UBN3" s="131"/>
      <c r="UBO3" s="131"/>
      <c r="UBP3" s="131"/>
      <c r="UBQ3" s="131"/>
      <c r="UBR3" s="131"/>
      <c r="UBS3" s="131"/>
      <c r="UBT3" s="131"/>
      <c r="UBU3" s="131"/>
      <c r="UBV3" s="131"/>
      <c r="UBW3" s="131"/>
      <c r="UBX3" s="131"/>
      <c r="UBY3" s="131"/>
      <c r="UBZ3" s="131"/>
      <c r="UCA3" s="131"/>
      <c r="UCB3" s="131"/>
      <c r="UCC3" s="131"/>
      <c r="UCD3" s="131"/>
      <c r="UCE3" s="131"/>
      <c r="UCF3" s="131"/>
      <c r="UCG3" s="131"/>
      <c r="UCH3" s="131"/>
      <c r="UCI3" s="131"/>
      <c r="UCJ3" s="131"/>
      <c r="UCK3" s="131"/>
      <c r="UCL3" s="131"/>
      <c r="UCM3" s="131"/>
      <c r="UCN3" s="131"/>
      <c r="UCO3" s="131"/>
      <c r="UCP3" s="131"/>
      <c r="UCQ3" s="131"/>
      <c r="UCR3" s="131"/>
      <c r="UCS3" s="131"/>
      <c r="UCT3" s="131"/>
      <c r="UCU3" s="131"/>
      <c r="UCV3" s="131"/>
      <c r="UCW3" s="131"/>
      <c r="UCX3" s="131"/>
      <c r="UCY3" s="131"/>
      <c r="UCZ3" s="131"/>
      <c r="UDA3" s="131"/>
      <c r="UDB3" s="131"/>
      <c r="UDC3" s="131"/>
      <c r="UDD3" s="131"/>
      <c r="UDE3" s="131"/>
      <c r="UDF3" s="131"/>
      <c r="UDG3" s="131"/>
      <c r="UDH3" s="131"/>
      <c r="UDI3" s="131"/>
      <c r="UDJ3" s="131"/>
      <c r="UDK3" s="131"/>
      <c r="UDL3" s="131"/>
      <c r="UDM3" s="131"/>
      <c r="UDN3" s="131"/>
      <c r="UDO3" s="131"/>
      <c r="UDP3" s="131"/>
      <c r="UDQ3" s="131"/>
      <c r="UDR3" s="131"/>
      <c r="UDS3" s="131"/>
      <c r="UDT3" s="131"/>
      <c r="UDU3" s="131"/>
      <c r="UDV3" s="131"/>
      <c r="UDW3" s="131"/>
      <c r="UDX3" s="131"/>
      <c r="UDY3" s="131"/>
      <c r="UDZ3" s="131"/>
      <c r="UEA3" s="131"/>
      <c r="UEB3" s="131"/>
      <c r="UEC3" s="131"/>
      <c r="UED3" s="131"/>
      <c r="UEE3" s="131"/>
      <c r="UEF3" s="131"/>
      <c r="UEG3" s="131"/>
      <c r="UEH3" s="131"/>
      <c r="UEI3" s="131"/>
      <c r="UEJ3" s="131"/>
      <c r="UEK3" s="131"/>
      <c r="UEL3" s="131"/>
      <c r="UEM3" s="131"/>
      <c r="UEN3" s="131"/>
      <c r="UEO3" s="131"/>
      <c r="UEP3" s="131"/>
      <c r="UEQ3" s="131"/>
      <c r="UER3" s="131"/>
      <c r="UES3" s="131"/>
      <c r="UET3" s="131"/>
      <c r="UEU3" s="131"/>
      <c r="UEV3" s="131"/>
      <c r="UEW3" s="131"/>
      <c r="UEX3" s="131"/>
      <c r="UEY3" s="131"/>
      <c r="UEZ3" s="131"/>
      <c r="UFA3" s="131"/>
      <c r="UFB3" s="131"/>
      <c r="UFC3" s="131"/>
      <c r="UFD3" s="131"/>
      <c r="UFE3" s="131"/>
      <c r="UFF3" s="131"/>
      <c r="UFG3" s="131"/>
      <c r="UFH3" s="131"/>
      <c r="UFI3" s="131"/>
      <c r="UFJ3" s="131"/>
      <c r="UFK3" s="131"/>
      <c r="UFL3" s="131"/>
      <c r="UFM3" s="131"/>
      <c r="UFN3" s="131"/>
      <c r="UFO3" s="131"/>
      <c r="UFP3" s="131"/>
      <c r="UFQ3" s="131"/>
      <c r="UFR3" s="131"/>
      <c r="UFS3" s="131"/>
      <c r="UFT3" s="131"/>
      <c r="UFU3" s="131"/>
      <c r="UFV3" s="131"/>
      <c r="UFW3" s="131"/>
      <c r="UFX3" s="131"/>
      <c r="UFY3" s="131"/>
      <c r="UFZ3" s="131"/>
      <c r="UGA3" s="131"/>
      <c r="UGB3" s="131"/>
      <c r="UGC3" s="131"/>
      <c r="UGD3" s="131"/>
      <c r="UGE3" s="131"/>
      <c r="UGF3" s="131"/>
      <c r="UGG3" s="131"/>
      <c r="UGH3" s="131"/>
      <c r="UGI3" s="131"/>
      <c r="UGJ3" s="131"/>
      <c r="UGK3" s="131"/>
      <c r="UGL3" s="131"/>
      <c r="UGM3" s="131"/>
      <c r="UGN3" s="131"/>
      <c r="UGO3" s="131"/>
      <c r="UGP3" s="131"/>
      <c r="UGQ3" s="131"/>
      <c r="UGR3" s="131"/>
      <c r="UGS3" s="131"/>
      <c r="UGT3" s="131"/>
      <c r="UGU3" s="131"/>
      <c r="UGV3" s="131"/>
      <c r="UGW3" s="131"/>
      <c r="UGX3" s="131"/>
      <c r="UGY3" s="131"/>
      <c r="UGZ3" s="131"/>
      <c r="UHA3" s="131"/>
      <c r="UHB3" s="131"/>
      <c r="UHC3" s="131"/>
      <c r="UHD3" s="131"/>
      <c r="UHE3" s="131"/>
      <c r="UHF3" s="131"/>
      <c r="UHG3" s="131"/>
      <c r="UHH3" s="131"/>
      <c r="UHI3" s="131"/>
      <c r="UHJ3" s="131"/>
      <c r="UHK3" s="131"/>
      <c r="UHL3" s="131"/>
      <c r="UHM3" s="131"/>
      <c r="UHN3" s="131"/>
      <c r="UHO3" s="131"/>
      <c r="UHP3" s="131"/>
      <c r="UHQ3" s="131"/>
      <c r="UHR3" s="131"/>
      <c r="UHS3" s="131"/>
      <c r="UHT3" s="131"/>
      <c r="UHU3" s="131"/>
      <c r="UHV3" s="131"/>
      <c r="UHW3" s="131"/>
      <c r="UHX3" s="131"/>
      <c r="UHY3" s="131"/>
      <c r="UHZ3" s="131"/>
      <c r="UIA3" s="131"/>
      <c r="UIB3" s="131"/>
      <c r="UIC3" s="131"/>
      <c r="UID3" s="131"/>
      <c r="UIE3" s="131"/>
      <c r="UIF3" s="131"/>
      <c r="UIG3" s="131"/>
      <c r="UIH3" s="131"/>
      <c r="UII3" s="131"/>
      <c r="UIJ3" s="131"/>
      <c r="UIK3" s="131"/>
      <c r="UIL3" s="131"/>
      <c r="UIM3" s="131"/>
      <c r="UIN3" s="131"/>
      <c r="UIO3" s="131"/>
      <c r="UIP3" s="131"/>
      <c r="UIQ3" s="131"/>
      <c r="UIR3" s="131"/>
      <c r="UIS3" s="131"/>
      <c r="UIT3" s="131"/>
      <c r="UIU3" s="131"/>
      <c r="UIV3" s="131"/>
      <c r="UIW3" s="131"/>
      <c r="UIX3" s="131"/>
      <c r="UIY3" s="131"/>
      <c r="UIZ3" s="131"/>
      <c r="UJA3" s="131"/>
      <c r="UJB3" s="131"/>
      <c r="UJC3" s="131"/>
      <c r="UJD3" s="131"/>
      <c r="UJE3" s="131"/>
      <c r="UJF3" s="131"/>
      <c r="UJG3" s="131"/>
      <c r="UJH3" s="131"/>
      <c r="UJI3" s="131"/>
      <c r="UJJ3" s="131"/>
      <c r="UJK3" s="131"/>
      <c r="UJL3" s="131"/>
      <c r="UJM3" s="131"/>
      <c r="UJN3" s="131"/>
      <c r="UJO3" s="131"/>
      <c r="UJP3" s="131"/>
      <c r="UJQ3" s="131"/>
      <c r="UJR3" s="131"/>
      <c r="UJS3" s="131"/>
      <c r="UJT3" s="131"/>
      <c r="UJU3" s="131"/>
      <c r="UJV3" s="131"/>
      <c r="UJW3" s="131"/>
      <c r="UJX3" s="131"/>
      <c r="UJY3" s="131"/>
      <c r="UJZ3" s="131"/>
      <c r="UKA3" s="131"/>
      <c r="UKB3" s="131"/>
      <c r="UKC3" s="131"/>
      <c r="UKD3" s="131"/>
      <c r="UKE3" s="131"/>
      <c r="UKF3" s="131"/>
      <c r="UKG3" s="131"/>
      <c r="UKH3" s="131"/>
      <c r="UKI3" s="131"/>
      <c r="UKJ3" s="131"/>
      <c r="UKK3" s="131"/>
      <c r="UKL3" s="131"/>
      <c r="UKM3" s="131"/>
      <c r="UKN3" s="131"/>
      <c r="UKO3" s="131"/>
      <c r="UKP3" s="131"/>
      <c r="UKQ3" s="131"/>
      <c r="UKR3" s="131"/>
      <c r="UKS3" s="131"/>
      <c r="UKT3" s="131"/>
      <c r="UKU3" s="131"/>
      <c r="UKV3" s="131"/>
      <c r="UKW3" s="131"/>
      <c r="UKX3" s="131"/>
      <c r="UKY3" s="131"/>
      <c r="UKZ3" s="131"/>
      <c r="ULA3" s="131"/>
      <c r="ULB3" s="131"/>
      <c r="ULC3" s="131"/>
      <c r="ULD3" s="131"/>
      <c r="ULE3" s="131"/>
      <c r="ULF3" s="131"/>
      <c r="ULG3" s="131"/>
      <c r="ULH3" s="131"/>
      <c r="ULI3" s="131"/>
      <c r="ULJ3" s="131"/>
      <c r="ULK3" s="131"/>
      <c r="ULL3" s="131"/>
      <c r="ULM3" s="131"/>
      <c r="ULN3" s="131"/>
      <c r="ULO3" s="131"/>
      <c r="ULP3" s="131"/>
      <c r="ULQ3" s="131"/>
      <c r="ULR3" s="131"/>
      <c r="ULS3" s="131"/>
      <c r="ULT3" s="131"/>
      <c r="ULU3" s="131"/>
      <c r="ULV3" s="131"/>
      <c r="ULW3" s="131"/>
      <c r="ULX3" s="131"/>
      <c r="ULY3" s="131"/>
      <c r="ULZ3" s="131"/>
      <c r="UMA3" s="131"/>
      <c r="UMB3" s="131"/>
      <c r="UMC3" s="131"/>
      <c r="UMD3" s="131"/>
      <c r="UME3" s="131"/>
      <c r="UMF3" s="131"/>
      <c r="UMG3" s="131"/>
      <c r="UMH3" s="131"/>
      <c r="UMI3" s="131"/>
      <c r="UMJ3" s="131"/>
      <c r="UMK3" s="131"/>
      <c r="UML3" s="131"/>
      <c r="UMM3" s="131"/>
      <c r="UMN3" s="131"/>
      <c r="UMO3" s="131"/>
      <c r="UMP3" s="131"/>
      <c r="UMQ3" s="131"/>
      <c r="UMR3" s="131"/>
      <c r="UMS3" s="131"/>
      <c r="UMT3" s="131"/>
      <c r="UMU3" s="131"/>
      <c r="UMV3" s="131"/>
      <c r="UMW3" s="131"/>
      <c r="UMX3" s="131"/>
      <c r="UMY3" s="131"/>
      <c r="UMZ3" s="131"/>
      <c r="UNA3" s="131"/>
      <c r="UNB3" s="131"/>
      <c r="UNC3" s="131"/>
      <c r="UND3" s="131"/>
      <c r="UNE3" s="131"/>
      <c r="UNF3" s="131"/>
      <c r="UNG3" s="131"/>
      <c r="UNH3" s="131"/>
      <c r="UNI3" s="131"/>
      <c r="UNJ3" s="131"/>
      <c r="UNK3" s="131"/>
      <c r="UNL3" s="131"/>
      <c r="UNM3" s="131"/>
      <c r="UNN3" s="131"/>
      <c r="UNO3" s="131"/>
      <c r="UNP3" s="131"/>
      <c r="UNQ3" s="131"/>
      <c r="UNR3" s="131"/>
      <c r="UNS3" s="131"/>
      <c r="UNT3" s="131"/>
      <c r="UNU3" s="131"/>
      <c r="UNV3" s="131"/>
      <c r="UNW3" s="131"/>
      <c r="UNX3" s="131"/>
      <c r="UNY3" s="131"/>
      <c r="UNZ3" s="131"/>
      <c r="UOA3" s="131"/>
      <c r="UOB3" s="131"/>
      <c r="UOC3" s="131"/>
      <c r="UOD3" s="131"/>
      <c r="UOE3" s="131"/>
      <c r="UOF3" s="131"/>
      <c r="UOG3" s="131"/>
      <c r="UOH3" s="131"/>
      <c r="UOI3" s="131"/>
      <c r="UOJ3" s="131"/>
      <c r="UOK3" s="131"/>
      <c r="UOL3" s="131"/>
      <c r="UOM3" s="131"/>
      <c r="UON3" s="131"/>
      <c r="UOO3" s="131"/>
      <c r="UOP3" s="131"/>
      <c r="UOQ3" s="131"/>
      <c r="UOR3" s="131"/>
      <c r="UOS3" s="131"/>
      <c r="UOT3" s="131"/>
      <c r="UOU3" s="131"/>
      <c r="UOV3" s="131"/>
      <c r="UOW3" s="131"/>
      <c r="UOX3" s="131"/>
      <c r="UOY3" s="131"/>
      <c r="UOZ3" s="131"/>
      <c r="UPA3" s="131"/>
      <c r="UPB3" s="131"/>
      <c r="UPC3" s="131"/>
      <c r="UPD3" s="131"/>
      <c r="UPE3" s="131"/>
      <c r="UPF3" s="131"/>
      <c r="UPG3" s="131"/>
      <c r="UPH3" s="131"/>
      <c r="UPI3" s="131"/>
      <c r="UPJ3" s="131"/>
      <c r="UPK3" s="131"/>
      <c r="UPL3" s="131"/>
      <c r="UPM3" s="131"/>
      <c r="UPN3" s="131"/>
      <c r="UPO3" s="131"/>
      <c r="UPP3" s="131"/>
      <c r="UPQ3" s="131"/>
      <c r="UPR3" s="131"/>
      <c r="UPS3" s="131"/>
      <c r="UPT3" s="131"/>
      <c r="UPU3" s="131"/>
      <c r="UPV3" s="131"/>
      <c r="UPW3" s="131"/>
      <c r="UPX3" s="131"/>
      <c r="UPY3" s="131"/>
      <c r="UPZ3" s="131"/>
      <c r="UQA3" s="131"/>
      <c r="UQB3" s="131"/>
      <c r="UQC3" s="131"/>
      <c r="UQD3" s="131"/>
      <c r="UQE3" s="131"/>
      <c r="UQF3" s="131"/>
      <c r="UQG3" s="131"/>
      <c r="UQH3" s="131"/>
      <c r="UQI3" s="131"/>
      <c r="UQJ3" s="131"/>
      <c r="UQK3" s="131"/>
      <c r="UQL3" s="131"/>
      <c r="UQM3" s="131"/>
      <c r="UQN3" s="131"/>
      <c r="UQO3" s="131"/>
      <c r="UQP3" s="131"/>
      <c r="UQQ3" s="131"/>
      <c r="UQR3" s="131"/>
      <c r="UQS3" s="131"/>
      <c r="UQT3" s="131"/>
      <c r="UQU3" s="131"/>
      <c r="UQV3" s="131"/>
      <c r="UQW3" s="131"/>
      <c r="UQX3" s="131"/>
      <c r="UQY3" s="131"/>
      <c r="UQZ3" s="131"/>
      <c r="URA3" s="131"/>
      <c r="URB3" s="131"/>
      <c r="URC3" s="131"/>
      <c r="URD3" s="131"/>
      <c r="URE3" s="131"/>
      <c r="URF3" s="131"/>
      <c r="URG3" s="131"/>
      <c r="URH3" s="131"/>
      <c r="URI3" s="131"/>
      <c r="URJ3" s="131"/>
      <c r="URK3" s="131"/>
      <c r="URL3" s="131"/>
      <c r="URM3" s="131"/>
      <c r="URN3" s="131"/>
      <c r="URO3" s="131"/>
      <c r="URP3" s="131"/>
      <c r="URQ3" s="131"/>
      <c r="URR3" s="131"/>
      <c r="URS3" s="131"/>
      <c r="URT3" s="131"/>
      <c r="URU3" s="131"/>
      <c r="URV3" s="131"/>
      <c r="URW3" s="131"/>
      <c r="URX3" s="131"/>
      <c r="URY3" s="131"/>
      <c r="URZ3" s="131"/>
      <c r="USA3" s="131"/>
      <c r="USB3" s="131"/>
      <c r="USC3" s="131"/>
      <c r="USD3" s="131"/>
      <c r="USE3" s="131"/>
      <c r="USF3" s="131"/>
      <c r="USG3" s="131"/>
      <c r="USH3" s="131"/>
      <c r="USI3" s="131"/>
      <c r="USJ3" s="131"/>
      <c r="USK3" s="131"/>
      <c r="USL3" s="131"/>
      <c r="USM3" s="131"/>
      <c r="USN3" s="131"/>
      <c r="USO3" s="131"/>
      <c r="USP3" s="131"/>
      <c r="USQ3" s="131"/>
      <c r="USR3" s="131"/>
      <c r="USS3" s="131"/>
      <c r="UST3" s="131"/>
      <c r="USU3" s="131"/>
      <c r="USV3" s="131"/>
      <c r="USW3" s="131"/>
      <c r="USX3" s="131"/>
      <c r="USY3" s="131"/>
      <c r="USZ3" s="131"/>
      <c r="UTA3" s="131"/>
      <c r="UTB3" s="131"/>
      <c r="UTC3" s="131"/>
      <c r="UTD3" s="131"/>
      <c r="UTE3" s="131"/>
      <c r="UTF3" s="131"/>
      <c r="UTG3" s="131"/>
      <c r="UTH3" s="131"/>
      <c r="UTI3" s="131"/>
      <c r="UTJ3" s="131"/>
      <c r="UTK3" s="131"/>
      <c r="UTL3" s="131"/>
      <c r="UTM3" s="131"/>
      <c r="UTN3" s="131"/>
      <c r="UTO3" s="131"/>
      <c r="UTP3" s="131"/>
      <c r="UTQ3" s="131"/>
      <c r="UTR3" s="131"/>
      <c r="UTS3" s="131"/>
      <c r="UTT3" s="131"/>
      <c r="UTU3" s="131"/>
      <c r="UTV3" s="131"/>
      <c r="UTW3" s="131"/>
      <c r="UTX3" s="131"/>
      <c r="UTY3" s="131"/>
      <c r="UTZ3" s="131"/>
      <c r="UUA3" s="131"/>
      <c r="UUB3" s="131"/>
      <c r="UUC3" s="131"/>
      <c r="UUD3" s="131"/>
      <c r="UUE3" s="131"/>
      <c r="UUF3" s="131"/>
      <c r="UUG3" s="131"/>
      <c r="UUH3" s="131"/>
      <c r="UUI3" s="131"/>
      <c r="UUJ3" s="131"/>
      <c r="UUK3" s="131"/>
      <c r="UUL3" s="131"/>
      <c r="UUM3" s="131"/>
      <c r="UUN3" s="131"/>
      <c r="UUO3" s="131"/>
      <c r="UUP3" s="131"/>
      <c r="UUQ3" s="131"/>
      <c r="UUR3" s="131"/>
      <c r="UUS3" s="131"/>
      <c r="UUT3" s="131"/>
      <c r="UUU3" s="131"/>
      <c r="UUV3" s="131"/>
      <c r="UUW3" s="131"/>
      <c r="UUX3" s="131"/>
      <c r="UUY3" s="131"/>
      <c r="UUZ3" s="131"/>
      <c r="UVA3" s="131"/>
      <c r="UVB3" s="131"/>
      <c r="UVC3" s="131"/>
      <c r="UVD3" s="131"/>
      <c r="UVE3" s="131"/>
      <c r="UVF3" s="131"/>
      <c r="UVG3" s="131"/>
      <c r="UVH3" s="131"/>
      <c r="UVI3" s="131"/>
      <c r="UVJ3" s="131"/>
      <c r="UVK3" s="131"/>
      <c r="UVL3" s="131"/>
      <c r="UVM3" s="131"/>
      <c r="UVN3" s="131"/>
      <c r="UVO3" s="131"/>
      <c r="UVP3" s="131"/>
      <c r="UVQ3" s="131"/>
      <c r="UVR3" s="131"/>
      <c r="UVS3" s="131"/>
      <c r="UVT3" s="131"/>
      <c r="UVU3" s="131"/>
      <c r="UVV3" s="131"/>
      <c r="UVW3" s="131"/>
      <c r="UVX3" s="131"/>
      <c r="UVY3" s="131"/>
      <c r="UVZ3" s="131"/>
      <c r="UWA3" s="131"/>
      <c r="UWB3" s="131"/>
      <c r="UWC3" s="131"/>
      <c r="UWD3" s="131"/>
      <c r="UWE3" s="131"/>
      <c r="UWF3" s="131"/>
      <c r="UWG3" s="131"/>
      <c r="UWH3" s="131"/>
      <c r="UWI3" s="131"/>
      <c r="UWJ3" s="131"/>
      <c r="UWK3" s="131"/>
      <c r="UWL3" s="131"/>
      <c r="UWM3" s="131"/>
      <c r="UWN3" s="131"/>
      <c r="UWO3" s="131"/>
      <c r="UWP3" s="131"/>
      <c r="UWQ3" s="131"/>
      <c r="UWR3" s="131"/>
      <c r="UWS3" s="131"/>
      <c r="UWT3" s="131"/>
      <c r="UWU3" s="131"/>
      <c r="UWV3" s="131"/>
      <c r="UWW3" s="131"/>
      <c r="UWX3" s="131"/>
      <c r="UWY3" s="131"/>
      <c r="UWZ3" s="131"/>
      <c r="UXA3" s="131"/>
      <c r="UXB3" s="131"/>
      <c r="UXC3" s="131"/>
      <c r="UXD3" s="131"/>
      <c r="UXE3" s="131"/>
      <c r="UXF3" s="131"/>
      <c r="UXG3" s="131"/>
      <c r="UXH3" s="131"/>
      <c r="UXI3" s="131"/>
      <c r="UXJ3" s="131"/>
      <c r="UXK3" s="131"/>
      <c r="UXL3" s="131"/>
      <c r="UXM3" s="131"/>
      <c r="UXN3" s="131"/>
      <c r="UXO3" s="131"/>
      <c r="UXP3" s="131"/>
      <c r="UXQ3" s="131"/>
      <c r="UXR3" s="131"/>
      <c r="UXS3" s="131"/>
      <c r="UXT3" s="131"/>
      <c r="UXU3" s="131"/>
      <c r="UXV3" s="131"/>
      <c r="UXW3" s="131"/>
      <c r="UXX3" s="131"/>
      <c r="UXY3" s="131"/>
      <c r="UXZ3" s="131"/>
      <c r="UYA3" s="131"/>
      <c r="UYB3" s="131"/>
      <c r="UYC3" s="131"/>
      <c r="UYD3" s="131"/>
      <c r="UYE3" s="131"/>
      <c r="UYF3" s="131"/>
      <c r="UYG3" s="131"/>
      <c r="UYH3" s="131"/>
      <c r="UYI3" s="131"/>
      <c r="UYJ3" s="131"/>
      <c r="UYK3" s="131"/>
      <c r="UYL3" s="131"/>
      <c r="UYM3" s="131"/>
      <c r="UYN3" s="131"/>
      <c r="UYO3" s="131"/>
      <c r="UYP3" s="131"/>
      <c r="UYQ3" s="131"/>
      <c r="UYR3" s="131"/>
      <c r="UYS3" s="131"/>
      <c r="UYT3" s="131"/>
      <c r="UYU3" s="131"/>
      <c r="UYV3" s="131"/>
      <c r="UYW3" s="131"/>
      <c r="UYX3" s="131"/>
      <c r="UYY3" s="131"/>
      <c r="UYZ3" s="131"/>
      <c r="UZA3" s="131"/>
      <c r="UZB3" s="131"/>
      <c r="UZC3" s="131"/>
      <c r="UZD3" s="131"/>
      <c r="UZE3" s="131"/>
      <c r="UZF3" s="131"/>
      <c r="UZG3" s="131"/>
      <c r="UZH3" s="131"/>
      <c r="UZI3" s="131"/>
      <c r="UZJ3" s="131"/>
      <c r="UZK3" s="131"/>
      <c r="UZL3" s="131"/>
      <c r="UZM3" s="131"/>
      <c r="UZN3" s="131"/>
      <c r="UZO3" s="131"/>
      <c r="UZP3" s="131"/>
      <c r="UZQ3" s="131"/>
      <c r="UZR3" s="131"/>
      <c r="UZS3" s="131"/>
      <c r="UZT3" s="131"/>
      <c r="UZU3" s="131"/>
      <c r="UZV3" s="131"/>
      <c r="UZW3" s="131"/>
      <c r="UZX3" s="131"/>
      <c r="UZY3" s="131"/>
      <c r="UZZ3" s="131"/>
      <c r="VAA3" s="131"/>
      <c r="VAB3" s="131"/>
      <c r="VAC3" s="131"/>
      <c r="VAD3" s="131"/>
      <c r="VAE3" s="131"/>
      <c r="VAF3" s="131"/>
      <c r="VAG3" s="131"/>
      <c r="VAH3" s="131"/>
      <c r="VAI3" s="131"/>
      <c r="VAJ3" s="131"/>
      <c r="VAK3" s="131"/>
      <c r="VAL3" s="131"/>
      <c r="VAM3" s="131"/>
      <c r="VAN3" s="131"/>
      <c r="VAO3" s="131"/>
      <c r="VAP3" s="131"/>
      <c r="VAQ3" s="131"/>
      <c r="VAR3" s="131"/>
      <c r="VAS3" s="131"/>
      <c r="VAT3" s="131"/>
      <c r="VAU3" s="131"/>
      <c r="VAV3" s="131"/>
      <c r="VAW3" s="131"/>
      <c r="VAX3" s="131"/>
      <c r="VAY3" s="131"/>
      <c r="VAZ3" s="131"/>
      <c r="VBA3" s="131"/>
      <c r="VBB3" s="131"/>
      <c r="VBC3" s="131"/>
      <c r="VBD3" s="131"/>
      <c r="VBE3" s="131"/>
      <c r="VBF3" s="131"/>
      <c r="VBG3" s="131"/>
      <c r="VBH3" s="131"/>
      <c r="VBI3" s="131"/>
      <c r="VBJ3" s="131"/>
      <c r="VBK3" s="131"/>
      <c r="VBL3" s="131"/>
      <c r="VBM3" s="131"/>
      <c r="VBN3" s="131"/>
      <c r="VBO3" s="131"/>
      <c r="VBP3" s="131"/>
      <c r="VBQ3" s="131"/>
      <c r="VBR3" s="131"/>
      <c r="VBS3" s="131"/>
      <c r="VBT3" s="131"/>
      <c r="VBU3" s="131"/>
      <c r="VBV3" s="131"/>
      <c r="VBW3" s="131"/>
      <c r="VBX3" s="131"/>
      <c r="VBY3" s="131"/>
      <c r="VBZ3" s="131"/>
      <c r="VCA3" s="131"/>
      <c r="VCB3" s="131"/>
      <c r="VCC3" s="131"/>
      <c r="VCD3" s="131"/>
      <c r="VCE3" s="131"/>
      <c r="VCF3" s="131"/>
      <c r="VCG3" s="131"/>
      <c r="VCH3" s="131"/>
      <c r="VCI3" s="131"/>
      <c r="VCJ3" s="131"/>
      <c r="VCK3" s="131"/>
      <c r="VCL3" s="131"/>
      <c r="VCM3" s="131"/>
      <c r="VCN3" s="131"/>
      <c r="VCO3" s="131"/>
      <c r="VCP3" s="131"/>
      <c r="VCQ3" s="131"/>
      <c r="VCR3" s="131"/>
      <c r="VCS3" s="131"/>
      <c r="VCT3" s="131"/>
      <c r="VCU3" s="131"/>
      <c r="VCV3" s="131"/>
      <c r="VCW3" s="131"/>
      <c r="VCX3" s="131"/>
      <c r="VCY3" s="131"/>
      <c r="VCZ3" s="131"/>
      <c r="VDA3" s="131"/>
      <c r="VDB3" s="131"/>
      <c r="VDC3" s="131"/>
      <c r="VDD3" s="131"/>
      <c r="VDE3" s="131"/>
      <c r="VDF3" s="131"/>
      <c r="VDG3" s="131"/>
      <c r="VDH3" s="131"/>
      <c r="VDI3" s="131"/>
      <c r="VDJ3" s="131"/>
      <c r="VDK3" s="131"/>
      <c r="VDL3" s="131"/>
      <c r="VDM3" s="131"/>
      <c r="VDN3" s="131"/>
      <c r="VDO3" s="131"/>
      <c r="VDP3" s="131"/>
      <c r="VDQ3" s="131"/>
      <c r="VDR3" s="131"/>
      <c r="VDS3" s="131"/>
      <c r="VDT3" s="131"/>
      <c r="VDU3" s="131"/>
      <c r="VDV3" s="131"/>
      <c r="VDW3" s="131"/>
      <c r="VDX3" s="131"/>
      <c r="VDY3" s="131"/>
      <c r="VDZ3" s="131"/>
      <c r="VEA3" s="131"/>
      <c r="VEB3" s="131"/>
      <c r="VEC3" s="131"/>
      <c r="VED3" s="131"/>
      <c r="VEE3" s="131"/>
      <c r="VEF3" s="131"/>
      <c r="VEG3" s="131"/>
      <c r="VEH3" s="131"/>
      <c r="VEI3" s="131"/>
      <c r="VEJ3" s="131"/>
      <c r="VEK3" s="131"/>
      <c r="VEL3" s="131"/>
      <c r="VEM3" s="131"/>
      <c r="VEN3" s="131"/>
      <c r="VEO3" s="131"/>
      <c r="VEP3" s="131"/>
      <c r="VEQ3" s="131"/>
      <c r="VER3" s="131"/>
      <c r="VES3" s="131"/>
      <c r="VET3" s="131"/>
      <c r="VEU3" s="131"/>
      <c r="VEV3" s="131"/>
      <c r="VEW3" s="131"/>
      <c r="VEX3" s="131"/>
      <c r="VEY3" s="131"/>
      <c r="VEZ3" s="131"/>
      <c r="VFA3" s="131"/>
      <c r="VFB3" s="131"/>
      <c r="VFC3" s="131"/>
      <c r="VFD3" s="131"/>
      <c r="VFE3" s="131"/>
      <c r="VFF3" s="131"/>
      <c r="VFG3" s="131"/>
      <c r="VFH3" s="131"/>
      <c r="VFI3" s="131"/>
      <c r="VFJ3" s="131"/>
      <c r="VFK3" s="131"/>
      <c r="VFL3" s="131"/>
      <c r="VFM3" s="131"/>
      <c r="VFN3" s="131"/>
      <c r="VFO3" s="131"/>
      <c r="VFP3" s="131"/>
      <c r="VFQ3" s="131"/>
      <c r="VFR3" s="131"/>
      <c r="VFS3" s="131"/>
      <c r="VFT3" s="131"/>
      <c r="VFU3" s="131"/>
      <c r="VFV3" s="131"/>
      <c r="VFW3" s="131"/>
      <c r="VFX3" s="131"/>
      <c r="VFY3" s="131"/>
      <c r="VFZ3" s="131"/>
      <c r="VGA3" s="131"/>
      <c r="VGB3" s="131"/>
      <c r="VGC3" s="131"/>
      <c r="VGD3" s="131"/>
      <c r="VGE3" s="131"/>
      <c r="VGF3" s="131"/>
      <c r="VGG3" s="131"/>
      <c r="VGH3" s="131"/>
      <c r="VGI3" s="131"/>
      <c r="VGJ3" s="131"/>
      <c r="VGK3" s="131"/>
      <c r="VGL3" s="131"/>
      <c r="VGM3" s="131"/>
      <c r="VGN3" s="131"/>
      <c r="VGO3" s="131"/>
      <c r="VGP3" s="131"/>
      <c r="VGQ3" s="131"/>
      <c r="VGR3" s="131"/>
      <c r="VGS3" s="131"/>
      <c r="VGT3" s="131"/>
      <c r="VGU3" s="131"/>
      <c r="VGV3" s="131"/>
      <c r="VGW3" s="131"/>
      <c r="VGX3" s="131"/>
      <c r="VGY3" s="131"/>
      <c r="VGZ3" s="131"/>
      <c r="VHA3" s="131"/>
      <c r="VHB3" s="131"/>
      <c r="VHC3" s="131"/>
      <c r="VHD3" s="131"/>
      <c r="VHE3" s="131"/>
      <c r="VHF3" s="131"/>
      <c r="VHG3" s="131"/>
      <c r="VHH3" s="131"/>
      <c r="VHI3" s="131"/>
      <c r="VHJ3" s="131"/>
      <c r="VHK3" s="131"/>
      <c r="VHL3" s="131"/>
      <c r="VHM3" s="131"/>
      <c r="VHN3" s="131"/>
      <c r="VHO3" s="131"/>
      <c r="VHP3" s="131"/>
      <c r="VHQ3" s="131"/>
      <c r="VHR3" s="131"/>
      <c r="VHS3" s="131"/>
      <c r="VHT3" s="131"/>
      <c r="VHU3" s="131"/>
      <c r="VHV3" s="131"/>
      <c r="VHW3" s="131"/>
      <c r="VHX3" s="131"/>
      <c r="VHY3" s="131"/>
      <c r="VHZ3" s="131"/>
      <c r="VIA3" s="131"/>
      <c r="VIB3" s="131"/>
      <c r="VIC3" s="131"/>
      <c r="VID3" s="131"/>
      <c r="VIE3" s="131"/>
      <c r="VIF3" s="131"/>
      <c r="VIG3" s="131"/>
      <c r="VIH3" s="131"/>
      <c r="VII3" s="131"/>
      <c r="VIJ3" s="131"/>
      <c r="VIK3" s="131"/>
      <c r="VIL3" s="131"/>
      <c r="VIM3" s="131"/>
      <c r="VIN3" s="131"/>
      <c r="VIO3" s="131"/>
      <c r="VIP3" s="131"/>
      <c r="VIQ3" s="131"/>
      <c r="VIR3" s="131"/>
      <c r="VIS3" s="131"/>
      <c r="VIT3" s="131"/>
      <c r="VIU3" s="131"/>
      <c r="VIV3" s="131"/>
      <c r="VIW3" s="131"/>
      <c r="VIX3" s="131"/>
      <c r="VIY3" s="131"/>
      <c r="VIZ3" s="131"/>
      <c r="VJA3" s="131"/>
      <c r="VJB3" s="131"/>
      <c r="VJC3" s="131"/>
      <c r="VJD3" s="131"/>
      <c r="VJE3" s="131"/>
      <c r="VJF3" s="131"/>
      <c r="VJG3" s="131"/>
      <c r="VJH3" s="131"/>
      <c r="VJI3" s="131"/>
      <c r="VJJ3" s="131"/>
      <c r="VJK3" s="131"/>
      <c r="VJL3" s="131"/>
      <c r="VJM3" s="131"/>
      <c r="VJN3" s="131"/>
      <c r="VJO3" s="131"/>
      <c r="VJP3" s="131"/>
      <c r="VJQ3" s="131"/>
      <c r="VJR3" s="131"/>
      <c r="VJS3" s="131"/>
      <c r="VJT3" s="131"/>
      <c r="VJU3" s="131"/>
      <c r="VJV3" s="131"/>
      <c r="VJW3" s="131"/>
      <c r="VJX3" s="131"/>
      <c r="VJY3" s="131"/>
      <c r="VJZ3" s="131"/>
      <c r="VKA3" s="131"/>
      <c r="VKB3" s="131"/>
      <c r="VKC3" s="131"/>
      <c r="VKD3" s="131"/>
      <c r="VKE3" s="131"/>
      <c r="VKF3" s="131"/>
      <c r="VKG3" s="131"/>
      <c r="VKH3" s="131"/>
      <c r="VKI3" s="131"/>
      <c r="VKJ3" s="131"/>
      <c r="VKK3" s="131"/>
      <c r="VKL3" s="131"/>
      <c r="VKM3" s="131"/>
      <c r="VKN3" s="131"/>
      <c r="VKO3" s="131"/>
      <c r="VKP3" s="131"/>
      <c r="VKQ3" s="131"/>
      <c r="VKR3" s="131"/>
      <c r="VKS3" s="131"/>
      <c r="VKT3" s="131"/>
      <c r="VKU3" s="131"/>
      <c r="VKV3" s="131"/>
      <c r="VKW3" s="131"/>
      <c r="VKX3" s="131"/>
      <c r="VKY3" s="131"/>
      <c r="VKZ3" s="131"/>
      <c r="VLA3" s="131"/>
      <c r="VLB3" s="131"/>
      <c r="VLC3" s="131"/>
      <c r="VLD3" s="131"/>
      <c r="VLE3" s="131"/>
      <c r="VLF3" s="131"/>
      <c r="VLG3" s="131"/>
      <c r="VLH3" s="131"/>
      <c r="VLI3" s="131"/>
      <c r="VLJ3" s="131"/>
      <c r="VLK3" s="131"/>
      <c r="VLL3" s="131"/>
      <c r="VLM3" s="131"/>
      <c r="VLN3" s="131"/>
      <c r="VLO3" s="131"/>
      <c r="VLP3" s="131"/>
      <c r="VLQ3" s="131"/>
      <c r="VLR3" s="131"/>
      <c r="VLS3" s="131"/>
      <c r="VLT3" s="131"/>
      <c r="VLU3" s="131"/>
      <c r="VLV3" s="131"/>
      <c r="VLW3" s="131"/>
      <c r="VLX3" s="131"/>
      <c r="VLY3" s="131"/>
      <c r="VLZ3" s="131"/>
      <c r="VMA3" s="131"/>
      <c r="VMB3" s="131"/>
      <c r="VMC3" s="131"/>
      <c r="VMD3" s="131"/>
      <c r="VME3" s="131"/>
      <c r="VMF3" s="131"/>
      <c r="VMG3" s="131"/>
      <c r="VMH3" s="131"/>
      <c r="VMI3" s="131"/>
      <c r="VMJ3" s="131"/>
      <c r="VMK3" s="131"/>
      <c r="VML3" s="131"/>
      <c r="VMM3" s="131"/>
      <c r="VMN3" s="131"/>
      <c r="VMO3" s="131"/>
      <c r="VMP3" s="131"/>
      <c r="VMQ3" s="131"/>
      <c r="VMR3" s="131"/>
      <c r="VMS3" s="131"/>
      <c r="VMT3" s="131"/>
      <c r="VMU3" s="131"/>
      <c r="VMV3" s="131"/>
      <c r="VMW3" s="131"/>
      <c r="VMX3" s="131"/>
      <c r="VMY3" s="131"/>
      <c r="VMZ3" s="131"/>
      <c r="VNA3" s="131"/>
      <c r="VNB3" s="131"/>
      <c r="VNC3" s="131"/>
      <c r="VND3" s="131"/>
      <c r="VNE3" s="131"/>
      <c r="VNF3" s="131"/>
      <c r="VNG3" s="131"/>
      <c r="VNH3" s="131"/>
      <c r="VNI3" s="131"/>
      <c r="VNJ3" s="131"/>
      <c r="VNK3" s="131"/>
      <c r="VNL3" s="131"/>
      <c r="VNM3" s="131"/>
      <c r="VNN3" s="131"/>
      <c r="VNO3" s="131"/>
      <c r="VNP3" s="131"/>
      <c r="VNQ3" s="131"/>
      <c r="VNR3" s="131"/>
      <c r="VNS3" s="131"/>
      <c r="VNT3" s="131"/>
      <c r="VNU3" s="131"/>
      <c r="VNV3" s="131"/>
      <c r="VNW3" s="131"/>
      <c r="VNX3" s="131"/>
      <c r="VNY3" s="131"/>
      <c r="VNZ3" s="131"/>
      <c r="VOA3" s="131"/>
      <c r="VOB3" s="131"/>
      <c r="VOC3" s="131"/>
      <c r="VOD3" s="131"/>
      <c r="VOE3" s="131"/>
      <c r="VOF3" s="131"/>
      <c r="VOG3" s="131"/>
      <c r="VOH3" s="131"/>
      <c r="VOI3" s="131"/>
      <c r="VOJ3" s="131"/>
      <c r="VOK3" s="131"/>
      <c r="VOL3" s="131"/>
      <c r="VOM3" s="131"/>
      <c r="VON3" s="131"/>
      <c r="VOO3" s="131"/>
      <c r="VOP3" s="131"/>
      <c r="VOQ3" s="131"/>
      <c r="VOR3" s="131"/>
      <c r="VOS3" s="131"/>
      <c r="VOT3" s="131"/>
      <c r="VOU3" s="131"/>
      <c r="VOV3" s="131"/>
      <c r="VOW3" s="131"/>
      <c r="VOX3" s="131"/>
      <c r="VOY3" s="131"/>
      <c r="VOZ3" s="131"/>
      <c r="VPA3" s="131"/>
      <c r="VPB3" s="131"/>
      <c r="VPC3" s="131"/>
      <c r="VPD3" s="131"/>
      <c r="VPE3" s="131"/>
      <c r="VPF3" s="131"/>
      <c r="VPG3" s="131"/>
      <c r="VPH3" s="131"/>
      <c r="VPI3" s="131"/>
      <c r="VPJ3" s="131"/>
      <c r="VPK3" s="131"/>
      <c r="VPL3" s="131"/>
      <c r="VPM3" s="131"/>
      <c r="VPN3" s="131"/>
      <c r="VPO3" s="131"/>
      <c r="VPP3" s="131"/>
      <c r="VPQ3" s="131"/>
      <c r="VPR3" s="131"/>
      <c r="VPS3" s="131"/>
      <c r="VPT3" s="131"/>
      <c r="VPU3" s="131"/>
      <c r="VPV3" s="131"/>
      <c r="VPW3" s="131"/>
      <c r="VPX3" s="131"/>
      <c r="VPY3" s="131"/>
      <c r="VPZ3" s="131"/>
      <c r="VQA3" s="131"/>
      <c r="VQB3" s="131"/>
      <c r="VQC3" s="131"/>
      <c r="VQD3" s="131"/>
      <c r="VQE3" s="131"/>
      <c r="VQF3" s="131"/>
      <c r="VQG3" s="131"/>
      <c r="VQH3" s="131"/>
      <c r="VQI3" s="131"/>
      <c r="VQJ3" s="131"/>
      <c r="VQK3" s="131"/>
      <c r="VQL3" s="131"/>
      <c r="VQM3" s="131"/>
      <c r="VQN3" s="131"/>
      <c r="VQO3" s="131"/>
      <c r="VQP3" s="131"/>
      <c r="VQQ3" s="131"/>
      <c r="VQR3" s="131"/>
      <c r="VQS3" s="131"/>
      <c r="VQT3" s="131"/>
      <c r="VQU3" s="131"/>
      <c r="VQV3" s="131"/>
      <c r="VQW3" s="131"/>
      <c r="VQX3" s="131"/>
      <c r="VQY3" s="131"/>
      <c r="VQZ3" s="131"/>
      <c r="VRA3" s="131"/>
      <c r="VRB3" s="131"/>
      <c r="VRC3" s="131"/>
      <c r="VRD3" s="131"/>
      <c r="VRE3" s="131"/>
      <c r="VRF3" s="131"/>
      <c r="VRG3" s="131"/>
      <c r="VRH3" s="131"/>
      <c r="VRI3" s="131"/>
      <c r="VRJ3" s="131"/>
      <c r="VRK3" s="131"/>
      <c r="VRL3" s="131"/>
      <c r="VRM3" s="131"/>
      <c r="VRN3" s="131"/>
      <c r="VRO3" s="131"/>
      <c r="VRP3" s="131"/>
      <c r="VRQ3" s="131"/>
      <c r="VRR3" s="131"/>
      <c r="VRS3" s="131"/>
      <c r="VRT3" s="131"/>
      <c r="VRU3" s="131"/>
      <c r="VRV3" s="131"/>
      <c r="VRW3" s="131"/>
      <c r="VRX3" s="131"/>
      <c r="VRY3" s="131"/>
      <c r="VRZ3" s="131"/>
      <c r="VSA3" s="131"/>
      <c r="VSB3" s="131"/>
      <c r="VSC3" s="131"/>
      <c r="VSD3" s="131"/>
      <c r="VSE3" s="131"/>
      <c r="VSF3" s="131"/>
      <c r="VSG3" s="131"/>
      <c r="VSH3" s="131"/>
      <c r="VSI3" s="131"/>
      <c r="VSJ3" s="131"/>
      <c r="VSK3" s="131"/>
      <c r="VSL3" s="131"/>
      <c r="VSM3" s="131"/>
      <c r="VSN3" s="131"/>
      <c r="VSO3" s="131"/>
      <c r="VSP3" s="131"/>
      <c r="VSQ3" s="131"/>
      <c r="VSR3" s="131"/>
      <c r="VSS3" s="131"/>
      <c r="VST3" s="131"/>
      <c r="VSU3" s="131"/>
      <c r="VSV3" s="131"/>
      <c r="VSW3" s="131"/>
      <c r="VSX3" s="131"/>
      <c r="VSY3" s="131"/>
      <c r="VSZ3" s="131"/>
      <c r="VTA3" s="131"/>
      <c r="VTB3" s="131"/>
      <c r="VTC3" s="131"/>
      <c r="VTD3" s="131"/>
      <c r="VTE3" s="131"/>
      <c r="VTF3" s="131"/>
      <c r="VTG3" s="131"/>
      <c r="VTH3" s="131"/>
      <c r="VTI3" s="131"/>
      <c r="VTJ3" s="131"/>
      <c r="VTK3" s="131"/>
      <c r="VTL3" s="131"/>
      <c r="VTM3" s="131"/>
      <c r="VTN3" s="131"/>
      <c r="VTO3" s="131"/>
      <c r="VTP3" s="131"/>
      <c r="VTQ3" s="131"/>
      <c r="VTR3" s="131"/>
      <c r="VTS3" s="131"/>
      <c r="VTT3" s="131"/>
      <c r="VTU3" s="131"/>
      <c r="VTV3" s="131"/>
      <c r="VTW3" s="131"/>
      <c r="VTX3" s="131"/>
      <c r="VTY3" s="131"/>
      <c r="VTZ3" s="131"/>
      <c r="VUA3" s="131"/>
      <c r="VUB3" s="131"/>
      <c r="VUC3" s="131"/>
      <c r="VUD3" s="131"/>
      <c r="VUE3" s="131"/>
      <c r="VUF3" s="131"/>
      <c r="VUG3" s="131"/>
      <c r="VUH3" s="131"/>
      <c r="VUI3" s="131"/>
      <c r="VUJ3" s="131"/>
      <c r="VUK3" s="131"/>
      <c r="VUL3" s="131"/>
      <c r="VUM3" s="131"/>
      <c r="VUN3" s="131"/>
      <c r="VUO3" s="131"/>
      <c r="VUP3" s="131"/>
      <c r="VUQ3" s="131"/>
      <c r="VUR3" s="131"/>
      <c r="VUS3" s="131"/>
      <c r="VUT3" s="131"/>
      <c r="VUU3" s="131"/>
      <c r="VUV3" s="131"/>
      <c r="VUW3" s="131"/>
      <c r="VUX3" s="131"/>
      <c r="VUY3" s="131"/>
      <c r="VUZ3" s="131"/>
      <c r="VVA3" s="131"/>
      <c r="VVB3" s="131"/>
      <c r="VVC3" s="131"/>
      <c r="VVD3" s="131"/>
      <c r="VVE3" s="131"/>
      <c r="VVF3" s="131"/>
      <c r="VVG3" s="131"/>
      <c r="VVH3" s="131"/>
      <c r="VVI3" s="131"/>
      <c r="VVJ3" s="131"/>
      <c r="VVK3" s="131"/>
      <c r="VVL3" s="131"/>
      <c r="VVM3" s="131"/>
      <c r="VVN3" s="131"/>
      <c r="VVO3" s="131"/>
      <c r="VVP3" s="131"/>
      <c r="VVQ3" s="131"/>
      <c r="VVR3" s="131"/>
      <c r="VVS3" s="131"/>
      <c r="VVT3" s="131"/>
      <c r="VVU3" s="131"/>
      <c r="VVV3" s="131"/>
      <c r="VVW3" s="131"/>
      <c r="VVX3" s="131"/>
      <c r="VVY3" s="131"/>
      <c r="VVZ3" s="131"/>
      <c r="VWA3" s="131"/>
      <c r="VWB3" s="131"/>
      <c r="VWC3" s="131"/>
      <c r="VWD3" s="131"/>
      <c r="VWE3" s="131"/>
      <c r="VWF3" s="131"/>
      <c r="VWG3" s="131"/>
      <c r="VWH3" s="131"/>
      <c r="VWI3" s="131"/>
      <c r="VWJ3" s="131"/>
      <c r="VWK3" s="131"/>
      <c r="VWL3" s="131"/>
      <c r="VWM3" s="131"/>
      <c r="VWN3" s="131"/>
      <c r="VWO3" s="131"/>
      <c r="VWP3" s="131"/>
      <c r="VWQ3" s="131"/>
      <c r="VWR3" s="131"/>
      <c r="VWS3" s="131"/>
      <c r="VWT3" s="131"/>
      <c r="VWU3" s="131"/>
      <c r="VWV3" s="131"/>
      <c r="VWW3" s="131"/>
      <c r="VWX3" s="131"/>
      <c r="VWY3" s="131"/>
      <c r="VWZ3" s="131"/>
      <c r="VXA3" s="131"/>
      <c r="VXB3" s="131"/>
      <c r="VXC3" s="131"/>
      <c r="VXD3" s="131"/>
      <c r="VXE3" s="131"/>
      <c r="VXF3" s="131"/>
      <c r="VXG3" s="131"/>
      <c r="VXH3" s="131"/>
      <c r="VXI3" s="131"/>
      <c r="VXJ3" s="131"/>
      <c r="VXK3" s="131"/>
      <c r="VXL3" s="131"/>
      <c r="VXM3" s="131"/>
      <c r="VXN3" s="131"/>
      <c r="VXO3" s="131"/>
      <c r="VXP3" s="131"/>
      <c r="VXQ3" s="131"/>
      <c r="VXR3" s="131"/>
      <c r="VXS3" s="131"/>
      <c r="VXT3" s="131"/>
      <c r="VXU3" s="131"/>
      <c r="VXV3" s="131"/>
      <c r="VXW3" s="131"/>
      <c r="VXX3" s="131"/>
      <c r="VXY3" s="131"/>
      <c r="VXZ3" s="131"/>
      <c r="VYA3" s="131"/>
      <c r="VYB3" s="131"/>
      <c r="VYC3" s="131"/>
      <c r="VYD3" s="131"/>
      <c r="VYE3" s="131"/>
      <c r="VYF3" s="131"/>
      <c r="VYG3" s="131"/>
      <c r="VYH3" s="131"/>
      <c r="VYI3" s="131"/>
      <c r="VYJ3" s="131"/>
      <c r="VYK3" s="131"/>
      <c r="VYL3" s="131"/>
      <c r="VYM3" s="131"/>
      <c r="VYN3" s="131"/>
      <c r="VYO3" s="131"/>
      <c r="VYP3" s="131"/>
      <c r="VYQ3" s="131"/>
      <c r="VYR3" s="131"/>
      <c r="VYS3" s="131"/>
      <c r="VYT3" s="131"/>
      <c r="VYU3" s="131"/>
      <c r="VYV3" s="131"/>
      <c r="VYW3" s="131"/>
      <c r="VYX3" s="131"/>
      <c r="VYY3" s="131"/>
      <c r="VYZ3" s="131"/>
      <c r="VZA3" s="131"/>
      <c r="VZB3" s="131"/>
      <c r="VZC3" s="131"/>
      <c r="VZD3" s="131"/>
      <c r="VZE3" s="131"/>
      <c r="VZF3" s="131"/>
      <c r="VZG3" s="131"/>
      <c r="VZH3" s="131"/>
      <c r="VZI3" s="131"/>
      <c r="VZJ3" s="131"/>
      <c r="VZK3" s="131"/>
      <c r="VZL3" s="131"/>
      <c r="VZM3" s="131"/>
      <c r="VZN3" s="131"/>
      <c r="VZO3" s="131"/>
      <c r="VZP3" s="131"/>
      <c r="VZQ3" s="131"/>
      <c r="VZR3" s="131"/>
      <c r="VZS3" s="131"/>
      <c r="VZT3" s="131"/>
      <c r="VZU3" s="131"/>
      <c r="VZV3" s="131"/>
      <c r="VZW3" s="131"/>
      <c r="VZX3" s="131"/>
      <c r="VZY3" s="131"/>
      <c r="VZZ3" s="131"/>
      <c r="WAA3" s="131"/>
      <c r="WAB3" s="131"/>
      <c r="WAC3" s="131"/>
      <c r="WAD3" s="131"/>
      <c r="WAE3" s="131"/>
      <c r="WAF3" s="131"/>
      <c r="WAG3" s="131"/>
      <c r="WAH3" s="131"/>
      <c r="WAI3" s="131"/>
      <c r="WAJ3" s="131"/>
      <c r="WAK3" s="131"/>
      <c r="WAL3" s="131"/>
      <c r="WAM3" s="131"/>
      <c r="WAN3" s="131"/>
      <c r="WAO3" s="131"/>
      <c r="WAP3" s="131"/>
      <c r="WAQ3" s="131"/>
      <c r="WAR3" s="131"/>
      <c r="WAS3" s="131"/>
      <c r="WAT3" s="131"/>
      <c r="WAU3" s="131"/>
      <c r="WAV3" s="131"/>
      <c r="WAW3" s="131"/>
      <c r="WAX3" s="131"/>
      <c r="WAY3" s="131"/>
      <c r="WAZ3" s="131"/>
      <c r="WBA3" s="131"/>
      <c r="WBB3" s="131"/>
      <c r="WBC3" s="131"/>
      <c r="WBD3" s="131"/>
      <c r="WBE3" s="131"/>
      <c r="WBF3" s="131"/>
      <c r="WBG3" s="131"/>
      <c r="WBH3" s="131"/>
      <c r="WBI3" s="131"/>
      <c r="WBJ3" s="131"/>
      <c r="WBK3" s="131"/>
      <c r="WBL3" s="131"/>
      <c r="WBM3" s="131"/>
      <c r="WBN3" s="131"/>
      <c r="WBO3" s="131"/>
      <c r="WBP3" s="131"/>
      <c r="WBQ3" s="131"/>
      <c r="WBR3" s="131"/>
      <c r="WBS3" s="131"/>
      <c r="WBT3" s="131"/>
      <c r="WBU3" s="131"/>
      <c r="WBV3" s="131"/>
      <c r="WBW3" s="131"/>
      <c r="WBX3" s="131"/>
      <c r="WBY3" s="131"/>
      <c r="WBZ3" s="131"/>
      <c r="WCA3" s="131"/>
      <c r="WCB3" s="131"/>
      <c r="WCC3" s="131"/>
      <c r="WCD3" s="131"/>
      <c r="WCE3" s="131"/>
      <c r="WCF3" s="131"/>
      <c r="WCG3" s="131"/>
      <c r="WCH3" s="131"/>
      <c r="WCI3" s="131"/>
      <c r="WCJ3" s="131"/>
      <c r="WCK3" s="131"/>
      <c r="WCL3" s="131"/>
      <c r="WCM3" s="131"/>
      <c r="WCN3" s="131"/>
      <c r="WCO3" s="131"/>
      <c r="WCP3" s="131"/>
      <c r="WCQ3" s="131"/>
      <c r="WCR3" s="131"/>
      <c r="WCS3" s="131"/>
      <c r="WCT3" s="131"/>
      <c r="WCU3" s="131"/>
      <c r="WCV3" s="131"/>
      <c r="WCW3" s="131"/>
      <c r="WCX3" s="131"/>
      <c r="WCY3" s="131"/>
      <c r="WCZ3" s="131"/>
      <c r="WDA3" s="131"/>
      <c r="WDB3" s="131"/>
      <c r="WDC3" s="131"/>
      <c r="WDD3" s="131"/>
      <c r="WDE3" s="131"/>
      <c r="WDF3" s="131"/>
      <c r="WDG3" s="131"/>
      <c r="WDH3" s="131"/>
      <c r="WDI3" s="131"/>
      <c r="WDJ3" s="131"/>
      <c r="WDK3" s="131"/>
      <c r="WDL3" s="131"/>
      <c r="WDM3" s="131"/>
      <c r="WDN3" s="131"/>
      <c r="WDO3" s="131"/>
      <c r="WDP3" s="131"/>
      <c r="WDQ3" s="131"/>
      <c r="WDR3" s="131"/>
      <c r="WDS3" s="131"/>
      <c r="WDT3" s="131"/>
      <c r="WDU3" s="131"/>
      <c r="WDV3" s="131"/>
      <c r="WDW3" s="131"/>
      <c r="WDX3" s="131"/>
      <c r="WDY3" s="131"/>
      <c r="WDZ3" s="131"/>
      <c r="WEA3" s="131"/>
      <c r="WEB3" s="131"/>
      <c r="WEC3" s="131"/>
      <c r="WED3" s="131"/>
      <c r="WEE3" s="131"/>
      <c r="WEF3" s="131"/>
      <c r="WEG3" s="131"/>
      <c r="WEH3" s="131"/>
      <c r="WEI3" s="131"/>
      <c r="WEJ3" s="131"/>
      <c r="WEK3" s="131"/>
      <c r="WEL3" s="131"/>
      <c r="WEM3" s="131"/>
      <c r="WEN3" s="131"/>
      <c r="WEO3" s="131"/>
      <c r="WEP3" s="131"/>
      <c r="WEQ3" s="131"/>
      <c r="WER3" s="131"/>
      <c r="WES3" s="131"/>
      <c r="WET3" s="131"/>
      <c r="WEU3" s="131"/>
      <c r="WEV3" s="131"/>
      <c r="WEW3" s="131"/>
      <c r="WEX3" s="131"/>
      <c r="WEY3" s="131"/>
      <c r="WEZ3" s="131"/>
      <c r="WFA3" s="131"/>
      <c r="WFB3" s="131"/>
      <c r="WFC3" s="131"/>
      <c r="WFD3" s="131"/>
      <c r="WFE3" s="131"/>
      <c r="WFF3" s="131"/>
      <c r="WFG3" s="131"/>
      <c r="WFH3" s="131"/>
      <c r="WFI3" s="131"/>
      <c r="WFJ3" s="131"/>
      <c r="WFK3" s="131"/>
      <c r="WFL3" s="131"/>
      <c r="WFM3" s="131"/>
      <c r="WFN3" s="131"/>
      <c r="WFO3" s="131"/>
      <c r="WFP3" s="131"/>
      <c r="WFQ3" s="131"/>
      <c r="WFR3" s="131"/>
      <c r="WFS3" s="131"/>
      <c r="WFT3" s="131"/>
      <c r="WFU3" s="131"/>
      <c r="WFV3" s="131"/>
      <c r="WFW3" s="131"/>
      <c r="WFX3" s="131"/>
      <c r="WFY3" s="131"/>
      <c r="WFZ3" s="131"/>
      <c r="WGA3" s="131"/>
      <c r="WGB3" s="131"/>
      <c r="WGC3" s="131"/>
      <c r="WGD3" s="131"/>
      <c r="WGE3" s="131"/>
      <c r="WGF3" s="131"/>
      <c r="WGG3" s="131"/>
      <c r="WGH3" s="131"/>
      <c r="WGI3" s="131"/>
      <c r="WGJ3" s="131"/>
      <c r="WGK3" s="131"/>
      <c r="WGL3" s="131"/>
      <c r="WGM3" s="131"/>
      <c r="WGN3" s="131"/>
      <c r="WGO3" s="131"/>
      <c r="WGP3" s="131"/>
      <c r="WGQ3" s="131"/>
      <c r="WGR3" s="131"/>
      <c r="WGS3" s="131"/>
      <c r="WGT3" s="131"/>
      <c r="WGU3" s="131"/>
      <c r="WGV3" s="131"/>
      <c r="WGW3" s="131"/>
      <c r="WGX3" s="131"/>
      <c r="WGY3" s="131"/>
      <c r="WGZ3" s="131"/>
      <c r="WHA3" s="131"/>
      <c r="WHB3" s="131"/>
      <c r="WHC3" s="131"/>
      <c r="WHD3" s="131"/>
      <c r="WHE3" s="131"/>
      <c r="WHF3" s="131"/>
      <c r="WHG3" s="131"/>
      <c r="WHH3" s="131"/>
      <c r="WHI3" s="131"/>
      <c r="WHJ3" s="131"/>
      <c r="WHK3" s="131"/>
      <c r="WHL3" s="131"/>
      <c r="WHM3" s="131"/>
      <c r="WHN3" s="131"/>
      <c r="WHO3" s="131"/>
      <c r="WHP3" s="131"/>
      <c r="WHQ3" s="131"/>
      <c r="WHR3" s="131"/>
      <c r="WHS3" s="131"/>
      <c r="WHT3" s="131"/>
      <c r="WHU3" s="131"/>
      <c r="WHV3" s="131"/>
      <c r="WHW3" s="131"/>
      <c r="WHX3" s="131"/>
      <c r="WHY3" s="131"/>
      <c r="WHZ3" s="131"/>
      <c r="WIA3" s="131"/>
      <c r="WIB3" s="131"/>
      <c r="WIC3" s="131"/>
      <c r="WID3" s="131"/>
      <c r="WIE3" s="131"/>
      <c r="WIF3" s="131"/>
      <c r="WIG3" s="131"/>
      <c r="WIH3" s="131"/>
      <c r="WII3" s="131"/>
      <c r="WIJ3" s="131"/>
      <c r="WIK3" s="131"/>
      <c r="WIL3" s="131"/>
      <c r="WIM3" s="131"/>
      <c r="WIN3" s="131"/>
      <c r="WIO3" s="131"/>
      <c r="WIP3" s="131"/>
      <c r="WIQ3" s="131"/>
      <c r="WIR3" s="131"/>
      <c r="WIS3" s="131"/>
      <c r="WIT3" s="131"/>
      <c r="WIU3" s="131"/>
      <c r="WIV3" s="131"/>
      <c r="WIW3" s="131"/>
      <c r="WIX3" s="131"/>
      <c r="WIY3" s="131"/>
      <c r="WIZ3" s="131"/>
      <c r="WJA3" s="131"/>
      <c r="WJB3" s="131"/>
      <c r="WJC3" s="131"/>
      <c r="WJD3" s="131"/>
      <c r="WJE3" s="131"/>
      <c r="WJF3" s="131"/>
      <c r="WJG3" s="131"/>
      <c r="WJH3" s="131"/>
      <c r="WJI3" s="131"/>
      <c r="WJJ3" s="131"/>
      <c r="WJK3" s="131"/>
      <c r="WJL3" s="131"/>
      <c r="WJM3" s="131"/>
      <c r="WJN3" s="131"/>
      <c r="WJO3" s="131"/>
      <c r="WJP3" s="131"/>
      <c r="WJQ3" s="131"/>
      <c r="WJR3" s="131"/>
      <c r="WJS3" s="131"/>
      <c r="WJT3" s="131"/>
      <c r="WJU3" s="131"/>
      <c r="WJV3" s="131"/>
      <c r="WJW3" s="131"/>
      <c r="WJX3" s="131"/>
      <c r="WJY3" s="131"/>
      <c r="WJZ3" s="131"/>
      <c r="WKA3" s="131"/>
      <c r="WKB3" s="131"/>
      <c r="WKC3" s="131"/>
      <c r="WKD3" s="131"/>
      <c r="WKE3" s="131"/>
      <c r="WKF3" s="131"/>
      <c r="WKG3" s="131"/>
      <c r="WKH3" s="131"/>
      <c r="WKI3" s="131"/>
      <c r="WKJ3" s="131"/>
      <c r="WKK3" s="131"/>
      <c r="WKL3" s="131"/>
      <c r="WKM3" s="131"/>
      <c r="WKN3" s="131"/>
      <c r="WKO3" s="131"/>
      <c r="WKP3" s="131"/>
      <c r="WKQ3" s="131"/>
      <c r="WKR3" s="131"/>
      <c r="WKS3" s="131"/>
      <c r="WKT3" s="131"/>
      <c r="WKU3" s="131"/>
      <c r="WKV3" s="131"/>
      <c r="WKW3" s="131"/>
      <c r="WKX3" s="131"/>
      <c r="WKY3" s="131"/>
      <c r="WKZ3" s="131"/>
      <c r="WLA3" s="131"/>
      <c r="WLB3" s="131"/>
      <c r="WLC3" s="131"/>
      <c r="WLD3" s="131"/>
      <c r="WLE3" s="131"/>
      <c r="WLF3" s="131"/>
      <c r="WLG3" s="131"/>
      <c r="WLH3" s="131"/>
      <c r="WLI3" s="131"/>
      <c r="WLJ3" s="131"/>
      <c r="WLK3" s="131"/>
      <c r="WLL3" s="131"/>
      <c r="WLM3" s="131"/>
      <c r="WLN3" s="131"/>
      <c r="WLO3" s="131"/>
      <c r="WLP3" s="131"/>
      <c r="WLQ3" s="131"/>
      <c r="WLR3" s="131"/>
      <c r="WLS3" s="131"/>
      <c r="WLT3" s="131"/>
      <c r="WLU3" s="131"/>
      <c r="WLV3" s="131"/>
      <c r="WLW3" s="131"/>
      <c r="WLX3" s="131"/>
      <c r="WLY3" s="131"/>
      <c r="WLZ3" s="131"/>
      <c r="WMA3" s="131"/>
      <c r="WMB3" s="131"/>
      <c r="WMC3" s="131"/>
      <c r="WMD3" s="131"/>
      <c r="WME3" s="131"/>
      <c r="WMF3" s="131"/>
      <c r="WMG3" s="131"/>
      <c r="WMH3" s="131"/>
      <c r="WMI3" s="131"/>
      <c r="WMJ3" s="131"/>
      <c r="WMK3" s="131"/>
      <c r="WML3" s="131"/>
      <c r="WMM3" s="131"/>
      <c r="WMN3" s="131"/>
      <c r="WMO3" s="131"/>
      <c r="WMP3" s="131"/>
      <c r="WMQ3" s="131"/>
      <c r="WMR3" s="131"/>
      <c r="WMS3" s="131"/>
      <c r="WMT3" s="131"/>
      <c r="WMU3" s="131"/>
      <c r="WMV3" s="131"/>
      <c r="WMW3" s="131"/>
      <c r="WMX3" s="131"/>
      <c r="WMY3" s="131"/>
      <c r="WMZ3" s="131"/>
      <c r="WNA3" s="131"/>
      <c r="WNB3" s="131"/>
      <c r="WNC3" s="131"/>
      <c r="WND3" s="131"/>
      <c r="WNE3" s="131"/>
      <c r="WNF3" s="131"/>
      <c r="WNG3" s="131"/>
      <c r="WNH3" s="131"/>
      <c r="WNI3" s="131"/>
      <c r="WNJ3" s="131"/>
      <c r="WNK3" s="131"/>
      <c r="WNL3" s="131"/>
      <c r="WNM3" s="131"/>
      <c r="WNN3" s="131"/>
      <c r="WNO3" s="131"/>
      <c r="WNP3" s="131"/>
      <c r="WNQ3" s="131"/>
      <c r="WNR3" s="131"/>
      <c r="WNS3" s="131"/>
      <c r="WNT3" s="131"/>
      <c r="WNU3" s="131"/>
      <c r="WNV3" s="131"/>
      <c r="WNW3" s="131"/>
      <c r="WNX3" s="131"/>
      <c r="WNY3" s="131"/>
      <c r="WNZ3" s="131"/>
      <c r="WOA3" s="131"/>
      <c r="WOB3" s="131"/>
      <c r="WOC3" s="131"/>
      <c r="WOD3" s="131"/>
      <c r="WOE3" s="131"/>
      <c r="WOF3" s="131"/>
      <c r="WOG3" s="131"/>
      <c r="WOH3" s="131"/>
      <c r="WOI3" s="131"/>
      <c r="WOJ3" s="131"/>
      <c r="WOK3" s="131"/>
      <c r="WOL3" s="131"/>
      <c r="WOM3" s="131"/>
      <c r="WON3" s="131"/>
      <c r="WOO3" s="131"/>
      <c r="WOP3" s="131"/>
      <c r="WOQ3" s="131"/>
      <c r="WOR3" s="131"/>
      <c r="WOS3" s="131"/>
      <c r="WOT3" s="131"/>
      <c r="WOU3" s="131"/>
      <c r="WOV3" s="131"/>
      <c r="WOW3" s="131"/>
      <c r="WOX3" s="131"/>
      <c r="WOY3" s="131"/>
      <c r="WOZ3" s="131"/>
      <c r="WPA3" s="131"/>
      <c r="WPB3" s="131"/>
      <c r="WPC3" s="131"/>
      <c r="WPD3" s="131"/>
      <c r="WPE3" s="131"/>
      <c r="WPF3" s="131"/>
      <c r="WPG3" s="131"/>
      <c r="WPH3" s="131"/>
      <c r="WPI3" s="131"/>
      <c r="WPJ3" s="131"/>
      <c r="WPK3" s="131"/>
      <c r="WPL3" s="131"/>
      <c r="WPM3" s="131"/>
      <c r="WPN3" s="131"/>
      <c r="WPO3" s="131"/>
      <c r="WPP3" s="131"/>
      <c r="WPQ3" s="131"/>
      <c r="WPR3" s="131"/>
      <c r="WPS3" s="131"/>
      <c r="WPT3" s="131"/>
      <c r="WPU3" s="131"/>
      <c r="WPV3" s="131"/>
      <c r="WPW3" s="131"/>
      <c r="WPX3" s="131"/>
      <c r="WPY3" s="131"/>
      <c r="WPZ3" s="131"/>
      <c r="WQA3" s="131"/>
      <c r="WQB3" s="131"/>
      <c r="WQC3" s="131"/>
      <c r="WQD3" s="131"/>
      <c r="WQE3" s="131"/>
      <c r="WQF3" s="131"/>
      <c r="WQG3" s="131"/>
      <c r="WQH3" s="131"/>
      <c r="WQI3" s="131"/>
      <c r="WQJ3" s="131"/>
      <c r="WQK3" s="131"/>
      <c r="WQL3" s="131"/>
      <c r="WQM3" s="131"/>
      <c r="WQN3" s="131"/>
      <c r="WQO3" s="131"/>
      <c r="WQP3" s="131"/>
      <c r="WQQ3" s="131"/>
      <c r="WQR3" s="131"/>
      <c r="WQS3" s="131"/>
      <c r="WQT3" s="131"/>
      <c r="WQU3" s="131"/>
      <c r="WQV3" s="131"/>
      <c r="WQW3" s="131"/>
      <c r="WQX3" s="131"/>
      <c r="WQY3" s="131"/>
      <c r="WQZ3" s="131"/>
      <c r="WRA3" s="131"/>
      <c r="WRB3" s="131"/>
      <c r="WRC3" s="131"/>
      <c r="WRD3" s="131"/>
      <c r="WRE3" s="131"/>
      <c r="WRF3" s="131"/>
      <c r="WRG3" s="131"/>
      <c r="WRH3" s="131"/>
      <c r="WRI3" s="131"/>
      <c r="WRJ3" s="131"/>
      <c r="WRK3" s="131"/>
      <c r="WRL3" s="131"/>
      <c r="WRM3" s="131"/>
      <c r="WRN3" s="131"/>
      <c r="WRO3" s="131"/>
      <c r="WRP3" s="131"/>
      <c r="WRQ3" s="131"/>
      <c r="WRR3" s="131"/>
      <c r="WRS3" s="131"/>
      <c r="WRT3" s="131"/>
      <c r="WRU3" s="131"/>
      <c r="WRV3" s="131"/>
      <c r="WRW3" s="131"/>
      <c r="WRX3" s="131"/>
      <c r="WRY3" s="131"/>
      <c r="WRZ3" s="131"/>
      <c r="WSA3" s="131"/>
      <c r="WSB3" s="131"/>
      <c r="WSC3" s="131"/>
      <c r="WSD3" s="131"/>
      <c r="WSE3" s="131"/>
      <c r="WSF3" s="131"/>
      <c r="WSG3" s="131"/>
      <c r="WSH3" s="131"/>
      <c r="WSI3" s="131"/>
      <c r="WSJ3" s="131"/>
      <c r="WSK3" s="131"/>
      <c r="WSL3" s="131"/>
      <c r="WSM3" s="131"/>
      <c r="WSN3" s="131"/>
      <c r="WSO3" s="131"/>
      <c r="WSP3" s="131"/>
      <c r="WSQ3" s="131"/>
      <c r="WSR3" s="131"/>
      <c r="WSS3" s="131"/>
      <c r="WST3" s="131"/>
      <c r="WSU3" s="131"/>
      <c r="WSV3" s="131"/>
      <c r="WSW3" s="131"/>
      <c r="WSX3" s="131"/>
      <c r="WSY3" s="131"/>
      <c r="WSZ3" s="131"/>
      <c r="WTA3" s="131"/>
      <c r="WTB3" s="131"/>
      <c r="WTC3" s="131"/>
      <c r="WTD3" s="131"/>
      <c r="WTE3" s="131"/>
      <c r="WTF3" s="131"/>
      <c r="WTG3" s="131"/>
      <c r="WTH3" s="131"/>
      <c r="WTI3" s="131"/>
      <c r="WTJ3" s="131"/>
      <c r="WTK3" s="131"/>
      <c r="WTL3" s="131"/>
      <c r="WTM3" s="131"/>
      <c r="WTN3" s="131"/>
      <c r="WTO3" s="131"/>
      <c r="WTP3" s="131"/>
      <c r="WTQ3" s="131"/>
      <c r="WTR3" s="131"/>
      <c r="WTS3" s="131"/>
      <c r="WTT3" s="131"/>
      <c r="WTU3" s="131"/>
      <c r="WTV3" s="131"/>
      <c r="WTW3" s="131"/>
      <c r="WTX3" s="131"/>
      <c r="WTY3" s="131"/>
      <c r="WTZ3" s="131"/>
      <c r="WUA3" s="131"/>
      <c r="WUB3" s="131"/>
      <c r="WUC3" s="131"/>
      <c r="WUD3" s="131"/>
      <c r="WUE3" s="131"/>
      <c r="WUF3" s="131"/>
      <c r="WUG3" s="131"/>
      <c r="WUH3" s="131"/>
      <c r="WUI3" s="131"/>
      <c r="WUJ3" s="131"/>
      <c r="WUK3" s="131"/>
      <c r="WUL3" s="131"/>
      <c r="WUM3" s="131"/>
      <c r="WUN3" s="131"/>
      <c r="WUO3" s="131"/>
      <c r="WUP3" s="131"/>
      <c r="WUQ3" s="131"/>
      <c r="WUR3" s="131"/>
      <c r="WUS3" s="131"/>
      <c r="WUT3" s="131"/>
      <c r="WUU3" s="131"/>
      <c r="WUV3" s="131"/>
      <c r="WUW3" s="131"/>
      <c r="WUX3" s="131"/>
      <c r="WUY3" s="131"/>
      <c r="WUZ3" s="131"/>
      <c r="WVA3" s="131"/>
      <c r="WVB3" s="131"/>
      <c r="WVC3" s="131"/>
      <c r="WVD3" s="131"/>
      <c r="WVE3" s="131"/>
      <c r="WVF3" s="131"/>
      <c r="WVG3" s="131"/>
      <c r="WVH3" s="131"/>
      <c r="WVI3" s="131"/>
      <c r="WVJ3" s="131"/>
      <c r="WVK3" s="131"/>
      <c r="WVL3" s="131"/>
      <c r="WVM3" s="131"/>
      <c r="WVN3" s="131"/>
      <c r="WVO3" s="131"/>
      <c r="WVP3" s="131"/>
      <c r="WVQ3" s="131"/>
      <c r="WVR3" s="131"/>
      <c r="WVS3" s="131"/>
      <c r="WVT3" s="131"/>
      <c r="WVU3" s="131"/>
      <c r="WVV3" s="131"/>
      <c r="WVW3" s="131"/>
      <c r="WVX3" s="131"/>
      <c r="WVY3" s="131"/>
      <c r="WVZ3" s="131"/>
      <c r="WWA3" s="131"/>
      <c r="WWB3" s="131"/>
      <c r="WWC3" s="131"/>
      <c r="WWD3" s="131"/>
      <c r="WWE3" s="131"/>
      <c r="WWF3" s="131"/>
      <c r="WWG3" s="131"/>
      <c r="WWH3" s="131"/>
      <c r="WWI3" s="131"/>
      <c r="WWJ3" s="131"/>
      <c r="WWK3" s="131"/>
      <c r="WWL3" s="131"/>
      <c r="WWM3" s="131"/>
      <c r="WWN3" s="131"/>
      <c r="WWO3" s="131"/>
      <c r="WWP3" s="131"/>
      <c r="WWQ3" s="131"/>
      <c r="WWR3" s="131"/>
      <c r="WWS3" s="131"/>
      <c r="WWT3" s="131"/>
      <c r="WWU3" s="131"/>
      <c r="WWV3" s="131"/>
      <c r="WWW3" s="131"/>
      <c r="WWX3" s="131"/>
      <c r="WWY3" s="131"/>
      <c r="WWZ3" s="131"/>
      <c r="WXA3" s="131"/>
      <c r="WXB3" s="131"/>
      <c r="WXC3" s="131"/>
      <c r="WXD3" s="131"/>
      <c r="WXE3" s="131"/>
      <c r="WXF3" s="131"/>
      <c r="WXG3" s="131"/>
      <c r="WXH3" s="131"/>
      <c r="WXI3" s="131"/>
      <c r="WXJ3" s="131"/>
      <c r="WXK3" s="131"/>
      <c r="WXL3" s="131"/>
      <c r="WXM3" s="131"/>
      <c r="WXN3" s="131"/>
      <c r="WXO3" s="131"/>
      <c r="WXP3" s="131"/>
      <c r="WXQ3" s="131"/>
      <c r="WXR3" s="131"/>
      <c r="WXS3" s="131"/>
      <c r="WXT3" s="131"/>
      <c r="WXU3" s="131"/>
      <c r="WXV3" s="131"/>
      <c r="WXW3" s="131"/>
      <c r="WXX3" s="131"/>
      <c r="WXY3" s="131"/>
      <c r="WXZ3" s="131"/>
      <c r="WYA3" s="131"/>
      <c r="WYB3" s="131"/>
      <c r="WYC3" s="131"/>
      <c r="WYD3" s="131"/>
      <c r="WYE3" s="131"/>
      <c r="WYF3" s="131"/>
      <c r="WYG3" s="131"/>
      <c r="WYH3" s="131"/>
      <c r="WYI3" s="131"/>
      <c r="WYJ3" s="131"/>
      <c r="WYK3" s="131"/>
      <c r="WYL3" s="131"/>
      <c r="WYM3" s="131"/>
      <c r="WYN3" s="131"/>
      <c r="WYO3" s="131"/>
      <c r="WYP3" s="131"/>
      <c r="WYQ3" s="131"/>
      <c r="WYR3" s="131"/>
      <c r="WYS3" s="131"/>
      <c r="WYT3" s="131"/>
      <c r="WYU3" s="131"/>
      <c r="WYV3" s="131"/>
      <c r="WYW3" s="131"/>
      <c r="WYX3" s="131"/>
      <c r="WYY3" s="131"/>
      <c r="WYZ3" s="131"/>
      <c r="WZA3" s="131"/>
      <c r="WZB3" s="131"/>
      <c r="WZC3" s="131"/>
      <c r="WZD3" s="131"/>
      <c r="WZE3" s="131"/>
      <c r="WZF3" s="131"/>
      <c r="WZG3" s="131"/>
      <c r="WZH3" s="131"/>
      <c r="WZI3" s="131"/>
      <c r="WZJ3" s="131"/>
      <c r="WZK3" s="131"/>
      <c r="WZL3" s="131"/>
      <c r="WZM3" s="131"/>
      <c r="WZN3" s="131"/>
      <c r="WZO3" s="131"/>
      <c r="WZP3" s="131"/>
      <c r="WZQ3" s="131"/>
      <c r="WZR3" s="131"/>
      <c r="WZS3" s="131"/>
      <c r="WZT3" s="131"/>
      <c r="WZU3" s="131"/>
      <c r="WZV3" s="131"/>
      <c r="WZW3" s="131"/>
      <c r="WZX3" s="131"/>
      <c r="WZY3" s="131"/>
      <c r="WZZ3" s="131"/>
      <c r="XAA3" s="131"/>
      <c r="XAB3" s="131"/>
      <c r="XAC3" s="131"/>
      <c r="XAD3" s="131"/>
      <c r="XAE3" s="131"/>
      <c r="XAF3" s="131"/>
      <c r="XAG3" s="131"/>
      <c r="XAH3" s="131"/>
      <c r="XAI3" s="131"/>
      <c r="XAJ3" s="131"/>
      <c r="XAK3" s="131"/>
      <c r="XAL3" s="131"/>
      <c r="XAM3" s="131"/>
      <c r="XAN3" s="131"/>
      <c r="XAO3" s="131"/>
      <c r="XAP3" s="131"/>
      <c r="XAQ3" s="131"/>
      <c r="XAR3" s="131"/>
      <c r="XAS3" s="131"/>
      <c r="XAT3" s="131"/>
      <c r="XAU3" s="131"/>
      <c r="XAV3" s="131"/>
      <c r="XAW3" s="131"/>
      <c r="XAX3" s="131"/>
      <c r="XAY3" s="131"/>
      <c r="XAZ3" s="131"/>
      <c r="XBA3" s="131"/>
      <c r="XBB3" s="131"/>
      <c r="XBC3" s="131"/>
      <c r="XBD3" s="131"/>
      <c r="XBE3" s="131"/>
      <c r="XBF3" s="131"/>
      <c r="XBG3" s="131"/>
      <c r="XBH3" s="131"/>
      <c r="XBI3" s="131"/>
      <c r="XBJ3" s="131"/>
      <c r="XBK3" s="131"/>
      <c r="XBL3" s="131"/>
      <c r="XBM3" s="131"/>
      <c r="XBN3" s="131"/>
      <c r="XBO3" s="131"/>
      <c r="XBP3" s="131"/>
      <c r="XBQ3" s="131"/>
      <c r="XBR3" s="131"/>
      <c r="XBS3" s="131"/>
      <c r="XBT3" s="131"/>
      <c r="XBU3" s="131"/>
      <c r="XBV3" s="131"/>
      <c r="XBW3" s="131"/>
      <c r="XBX3" s="131"/>
      <c r="XBY3" s="131"/>
      <c r="XBZ3" s="131"/>
      <c r="XCA3" s="131"/>
      <c r="XCB3" s="131"/>
      <c r="XCC3" s="131"/>
      <c r="XCD3" s="131"/>
      <c r="XCE3" s="131"/>
      <c r="XCF3" s="131"/>
      <c r="XCG3" s="131"/>
      <c r="XCH3" s="131"/>
      <c r="XCI3" s="131"/>
      <c r="XCJ3" s="131"/>
      <c r="XCK3" s="131"/>
      <c r="XCL3" s="131"/>
      <c r="XCM3" s="131"/>
      <c r="XCN3" s="131"/>
      <c r="XCO3" s="131"/>
      <c r="XCP3" s="131"/>
      <c r="XCQ3" s="131"/>
      <c r="XCR3" s="131"/>
      <c r="XCS3" s="131"/>
      <c r="XCT3" s="131"/>
      <c r="XCU3" s="131"/>
      <c r="XCV3" s="131"/>
      <c r="XCW3" s="131"/>
      <c r="XCX3" s="131"/>
      <c r="XCY3" s="131"/>
      <c r="XCZ3" s="131"/>
      <c r="XDA3" s="131"/>
      <c r="XDB3" s="131"/>
      <c r="XDC3" s="131"/>
      <c r="XDD3" s="131"/>
      <c r="XDE3" s="131"/>
      <c r="XDF3" s="131"/>
      <c r="XDG3" s="131"/>
      <c r="XDH3" s="131"/>
      <c r="XDI3" s="131"/>
      <c r="XDJ3" s="131"/>
      <c r="XDK3" s="131"/>
      <c r="XDL3" s="131"/>
      <c r="XDM3" s="131"/>
      <c r="XDN3" s="131"/>
      <c r="XDO3" s="131"/>
      <c r="XDP3" s="131"/>
      <c r="XDQ3" s="131"/>
      <c r="XDR3" s="131"/>
      <c r="XDS3" s="131"/>
      <c r="XDT3" s="131"/>
      <c r="XDU3" s="131"/>
      <c r="XDV3" s="131"/>
      <c r="XDW3" s="131"/>
      <c r="XDX3" s="131"/>
      <c r="XDY3" s="131"/>
      <c r="XDZ3" s="131"/>
      <c r="XEA3" s="131"/>
      <c r="XEB3" s="131"/>
      <c r="XEC3" s="131"/>
      <c r="XED3" s="131"/>
      <c r="XEE3" s="131"/>
      <c r="XEF3" s="131"/>
      <c r="XEG3" s="131"/>
      <c r="XEH3" s="131"/>
      <c r="XEI3" s="131"/>
      <c r="XEJ3" s="131"/>
      <c r="XEK3" s="131"/>
      <c r="XEL3" s="131"/>
      <c r="XEM3" s="131"/>
      <c r="XEN3" s="131"/>
      <c r="XEO3" s="131"/>
      <c r="XEP3" s="131"/>
      <c r="XEQ3" s="131"/>
      <c r="XER3" s="131"/>
      <c r="XES3" s="131"/>
      <c r="XET3" s="131"/>
      <c r="XEU3" s="131"/>
      <c r="XEV3" s="131"/>
      <c r="XEW3" s="131"/>
      <c r="XEX3" s="131"/>
      <c r="XEY3" s="131"/>
      <c r="XEZ3" s="131"/>
      <c r="XFA3" s="131"/>
      <c r="XFB3" s="131"/>
    </row>
    <row r="4" ht="39" customHeight="1" spans="1:11">
      <c r="A4" s="116" t="s">
        <v>326</v>
      </c>
      <c r="B4" s="368">
        <v>105975.05</v>
      </c>
      <c r="C4" s="368">
        <v>0</v>
      </c>
      <c r="D4" s="368">
        <f>117038.46+89541.26-105975.05+79.34</f>
        <v>100684.01</v>
      </c>
      <c r="E4" s="368">
        <v>89541.26</v>
      </c>
      <c r="F4" s="368">
        <v>0</v>
      </c>
      <c r="G4" s="368">
        <v>110.34</v>
      </c>
      <c r="H4" s="368">
        <f t="shared" ref="H4:H7" si="0">B4+C4+D4-E4+F4-G4</f>
        <v>117007.46</v>
      </c>
      <c r="I4" s="374"/>
      <c r="J4" s="131"/>
      <c r="K4" s="375"/>
    </row>
    <row r="5" ht="40" customHeight="1" spans="1:12">
      <c r="A5" s="116" t="s">
        <v>67</v>
      </c>
      <c r="B5" s="369">
        <v>3106.2672</v>
      </c>
      <c r="C5" s="368">
        <v>0</v>
      </c>
      <c r="D5" s="369">
        <v>23055.7948</v>
      </c>
      <c r="E5" s="369">
        <v>22749.4316</v>
      </c>
      <c r="F5" s="368">
        <v>0</v>
      </c>
      <c r="G5" s="368">
        <v>0</v>
      </c>
      <c r="H5" s="369">
        <f t="shared" si="0"/>
        <v>3412.6304</v>
      </c>
      <c r="I5" s="372"/>
      <c r="J5" s="131"/>
      <c r="K5" s="375"/>
      <c r="L5" s="376"/>
    </row>
    <row r="6" ht="30" customHeight="1" spans="1:11">
      <c r="A6" s="116" t="s">
        <v>68</v>
      </c>
      <c r="B6" s="369">
        <v>65.4948</v>
      </c>
      <c r="C6" s="368">
        <v>0</v>
      </c>
      <c r="D6" s="369">
        <v>350.8835</v>
      </c>
      <c r="E6" s="369">
        <v>296.1666</v>
      </c>
      <c r="F6" s="368">
        <v>0</v>
      </c>
      <c r="G6" s="368">
        <v>0</v>
      </c>
      <c r="H6" s="369">
        <f t="shared" si="0"/>
        <v>120.2117</v>
      </c>
      <c r="I6" s="372"/>
      <c r="J6" s="131"/>
      <c r="K6" s="375"/>
    </row>
    <row r="7" ht="30" customHeight="1" spans="1:11">
      <c r="A7" s="116" t="s">
        <v>69</v>
      </c>
      <c r="B7" s="369">
        <v>9.8942</v>
      </c>
      <c r="C7" s="368">
        <v>0</v>
      </c>
      <c r="D7" s="369">
        <v>10.7953</v>
      </c>
      <c r="E7" s="369">
        <v>9.8942</v>
      </c>
      <c r="F7" s="368">
        <v>0</v>
      </c>
      <c r="G7" s="368">
        <v>0</v>
      </c>
      <c r="H7" s="369">
        <f t="shared" si="0"/>
        <v>10.7953</v>
      </c>
      <c r="I7" s="372"/>
      <c r="J7" s="131"/>
      <c r="K7" s="375"/>
    </row>
    <row r="8" ht="30" customHeight="1" spans="1:11">
      <c r="A8" s="116" t="s">
        <v>312</v>
      </c>
      <c r="B8" s="370">
        <v>18640.72</v>
      </c>
      <c r="C8" s="370">
        <v>0</v>
      </c>
      <c r="D8" s="370">
        <f>22914.9+15771.1-18640.72</f>
        <v>20045.28</v>
      </c>
      <c r="E8" s="370">
        <v>15771.1</v>
      </c>
      <c r="F8" s="370">
        <v>0</v>
      </c>
      <c r="G8" s="370">
        <v>0</v>
      </c>
      <c r="H8" s="370">
        <f t="shared" ref="H7:H12" si="1">B8+C8+D8-E8+F8-G8</f>
        <v>22914.9</v>
      </c>
      <c r="I8" s="372"/>
      <c r="J8" s="131"/>
      <c r="K8" s="375"/>
    </row>
    <row r="9" ht="30" customHeight="1" spans="1:11">
      <c r="A9" s="116" t="s">
        <v>327</v>
      </c>
      <c r="B9" s="370">
        <v>23564.72</v>
      </c>
      <c r="C9" s="370">
        <v>0</v>
      </c>
      <c r="D9" s="370">
        <f>16109.378+47728.54-23564.72</f>
        <v>40273.2</v>
      </c>
      <c r="E9" s="370">
        <v>47728.54</v>
      </c>
      <c r="F9" s="370">
        <v>0</v>
      </c>
      <c r="G9" s="370">
        <v>0</v>
      </c>
      <c r="H9" s="370">
        <f t="shared" si="1"/>
        <v>16109.38</v>
      </c>
      <c r="I9" s="372"/>
      <c r="J9" s="131"/>
      <c r="K9" s="375"/>
    </row>
    <row r="10" ht="30" customHeight="1" spans="1:11">
      <c r="A10" s="116" t="s">
        <v>314</v>
      </c>
      <c r="B10" s="370">
        <v>190</v>
      </c>
      <c r="C10" s="370">
        <v>0</v>
      </c>
      <c r="D10" s="371">
        <f>220+323.24+498.76-190</f>
        <v>852</v>
      </c>
      <c r="E10" s="370">
        <v>323.24</v>
      </c>
      <c r="F10" s="370">
        <v>-498.76</v>
      </c>
      <c r="G10" s="370">
        <v>0</v>
      </c>
      <c r="H10" s="370">
        <f t="shared" si="1"/>
        <v>220</v>
      </c>
      <c r="I10" s="372"/>
      <c r="J10" s="131"/>
      <c r="K10" s="375"/>
    </row>
    <row r="11" ht="30" customHeight="1" spans="1:11">
      <c r="A11" s="116" t="s">
        <v>328</v>
      </c>
      <c r="B11" s="370">
        <v>883.36</v>
      </c>
      <c r="C11" s="370">
        <v>0</v>
      </c>
      <c r="D11" s="370">
        <v>52.22</v>
      </c>
      <c r="E11" s="370">
        <v>0</v>
      </c>
      <c r="F11" s="370">
        <v>0</v>
      </c>
      <c r="G11" s="370">
        <v>0</v>
      </c>
      <c r="H11" s="370">
        <f t="shared" si="1"/>
        <v>935.58</v>
      </c>
      <c r="I11" s="372"/>
      <c r="J11" s="131"/>
      <c r="K11" s="375"/>
    </row>
    <row r="12" ht="47" customHeight="1" spans="1:11">
      <c r="A12" s="116" t="s">
        <v>329</v>
      </c>
      <c r="B12" s="370">
        <v>0</v>
      </c>
      <c r="C12" s="370">
        <v>0</v>
      </c>
      <c r="D12" s="370">
        <v>557.72</v>
      </c>
      <c r="E12" s="370">
        <v>557.72</v>
      </c>
      <c r="F12" s="370">
        <v>0</v>
      </c>
      <c r="G12" s="370">
        <v>0</v>
      </c>
      <c r="H12" s="370">
        <f t="shared" si="1"/>
        <v>0</v>
      </c>
      <c r="I12" s="372" t="s">
        <v>330</v>
      </c>
      <c r="J12" s="131"/>
      <c r="K12" s="375"/>
    </row>
    <row r="13" ht="50" customHeight="1" spans="1:11">
      <c r="A13" s="372" t="s">
        <v>331</v>
      </c>
      <c r="B13" s="372"/>
      <c r="C13" s="372"/>
      <c r="D13" s="372"/>
      <c r="E13" s="372"/>
      <c r="F13" s="372"/>
      <c r="G13" s="372"/>
      <c r="H13" s="372"/>
      <c r="I13" s="372"/>
      <c r="J13" s="377"/>
      <c r="K13" s="377"/>
    </row>
    <row r="18" customHeight="1" spans="7:7">
      <c r="G18" s="187"/>
    </row>
  </sheetData>
  <mergeCells count="3">
    <mergeCell ref="A1:I1"/>
    <mergeCell ref="A2:I2"/>
    <mergeCell ref="A13:I13"/>
  </mergeCells>
  <pageMargins left="0.432638888888889" right="0.432638888888889" top="0.629861111111111" bottom="0.314583333333333" header="0.314583333333333" footer="0.5"/>
  <pageSetup paperSize="8" orientation="portrait" horizontalDpi="600"/>
  <headerFooter>
    <oddHeader>&amp;L&amp;"宋体"&amp;12附：表5</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U35"/>
  <sheetViews>
    <sheetView showGridLines="0" workbookViewId="0">
      <pane xSplit="1" ySplit="3" topLeftCell="B7" activePane="bottomRight" state="frozen"/>
      <selection/>
      <selection pane="topRight"/>
      <selection pane="bottomLeft"/>
      <selection pane="bottomRight" activeCell="Q21" sqref="Q21"/>
    </sheetView>
  </sheetViews>
  <sheetFormatPr defaultColWidth="9" defaultRowHeight="13.5"/>
  <cols>
    <col min="1" max="1" width="16.75" customWidth="1"/>
    <col min="2" max="2" width="11.75" customWidth="1"/>
    <col min="3" max="7" width="10.6333333333333" customWidth="1"/>
    <col min="8" max="8" width="12.6833333333333" customWidth="1"/>
    <col min="9" max="9" width="11.5" customWidth="1"/>
    <col min="10" max="11" width="10.6333333333333" customWidth="1"/>
    <col min="12" max="12" width="13.225" customWidth="1"/>
    <col min="13" max="13" width="11.7666666666667" customWidth="1"/>
    <col min="14" max="17" width="10.6333333333333" customWidth="1"/>
    <col min="18" max="18" width="12" customWidth="1"/>
    <col min="19" max="21" width="10.6333333333333" customWidth="1"/>
  </cols>
  <sheetData>
    <row r="1" ht="42" customHeight="1" spans="1:21">
      <c r="A1" s="353" t="s">
        <v>332</v>
      </c>
      <c r="B1" s="354"/>
      <c r="C1" s="354"/>
      <c r="D1" s="354"/>
      <c r="E1" s="354"/>
      <c r="F1" s="354"/>
      <c r="G1" s="354"/>
      <c r="H1" s="354"/>
      <c r="I1" s="354"/>
      <c r="J1" s="354"/>
      <c r="K1" s="354"/>
      <c r="L1" s="354"/>
      <c r="M1" s="354"/>
      <c r="N1" s="354"/>
      <c r="O1" s="354"/>
      <c r="P1" s="354"/>
      <c r="Q1" s="354"/>
      <c r="R1" s="354"/>
      <c r="S1" s="354"/>
      <c r="T1" s="354"/>
      <c r="U1" s="364"/>
    </row>
    <row r="2" ht="25" customHeight="1" spans="1:21">
      <c r="A2" s="355" t="s">
        <v>276</v>
      </c>
      <c r="B2" s="356" t="s">
        <v>333</v>
      </c>
      <c r="C2" s="357"/>
      <c r="D2" s="357"/>
      <c r="E2" s="357"/>
      <c r="F2" s="358"/>
      <c r="G2" s="356" t="s">
        <v>334</v>
      </c>
      <c r="H2" s="357"/>
      <c r="I2" s="357"/>
      <c r="J2" s="357"/>
      <c r="K2" s="358"/>
      <c r="L2" s="356" t="s">
        <v>335</v>
      </c>
      <c r="M2" s="357"/>
      <c r="N2" s="357"/>
      <c r="O2" s="357"/>
      <c r="P2" s="358"/>
      <c r="Q2" s="356" t="s">
        <v>237</v>
      </c>
      <c r="R2" s="357"/>
      <c r="S2" s="357"/>
      <c r="T2" s="357"/>
      <c r="U2" s="358"/>
    </row>
    <row r="3" ht="25" customHeight="1" spans="1:21">
      <c r="A3" s="359"/>
      <c r="B3" s="360" t="s">
        <v>238</v>
      </c>
      <c r="C3" s="360" t="s">
        <v>239</v>
      </c>
      <c r="D3" s="360" t="s">
        <v>8</v>
      </c>
      <c r="E3" s="360" t="s">
        <v>336</v>
      </c>
      <c r="F3" s="360" t="s">
        <v>95</v>
      </c>
      <c r="G3" s="360" t="s">
        <v>238</v>
      </c>
      <c r="H3" s="360" t="s">
        <v>239</v>
      </c>
      <c r="I3" s="360" t="s">
        <v>8</v>
      </c>
      <c r="J3" s="360" t="s">
        <v>336</v>
      </c>
      <c r="K3" s="360" t="s">
        <v>95</v>
      </c>
      <c r="L3" s="360" t="s">
        <v>337</v>
      </c>
      <c r="M3" s="360" t="s">
        <v>338</v>
      </c>
      <c r="N3" s="360" t="s">
        <v>8</v>
      </c>
      <c r="O3" s="360" t="s">
        <v>336</v>
      </c>
      <c r="P3" s="360" t="s">
        <v>95</v>
      </c>
      <c r="Q3" s="360" t="s">
        <v>337</v>
      </c>
      <c r="R3" s="360" t="s">
        <v>338</v>
      </c>
      <c r="S3" s="360" t="s">
        <v>8</v>
      </c>
      <c r="T3" s="360" t="s">
        <v>336</v>
      </c>
      <c r="U3" s="360" t="s">
        <v>95</v>
      </c>
    </row>
    <row r="4" ht="25" customHeight="1" spans="1:21">
      <c r="A4" s="202" t="s">
        <v>17</v>
      </c>
      <c r="B4" s="15">
        <v>53342.68</v>
      </c>
      <c r="C4" s="15">
        <v>49497.619</v>
      </c>
      <c r="D4" s="15">
        <v>12099.395</v>
      </c>
      <c r="E4" s="15">
        <v>3995.674</v>
      </c>
      <c r="F4" s="15">
        <v>89.101</v>
      </c>
      <c r="G4" s="14">
        <f>'平衡表（全厂）'!D75</f>
        <v>84155.12</v>
      </c>
      <c r="H4" s="15">
        <f>'平衡表（全厂）'!F75</f>
        <v>77156.528</v>
      </c>
      <c r="I4" s="15">
        <f>'平衡表（全厂）'!H75</f>
        <v>19841.681</v>
      </c>
      <c r="J4" s="15">
        <f>'平衡表（全厂）'!J75</f>
        <v>9127.248</v>
      </c>
      <c r="K4" s="15">
        <f>'平衡表（全厂）'!L75</f>
        <v>182.548</v>
      </c>
      <c r="L4" s="14">
        <v>106217.2</v>
      </c>
      <c r="M4" s="15">
        <f>'回收率（熔炼） '!W6</f>
        <v>98023.043</v>
      </c>
      <c r="N4" s="15">
        <f>'回收率（熔炼） '!X6</f>
        <v>24598.74</v>
      </c>
      <c r="O4" s="15">
        <f>'回收率（熔炼） '!Y6</f>
        <v>9398.568</v>
      </c>
      <c r="P4" s="15">
        <f>'回收率（熔炼） '!Z6</f>
        <v>219.639</v>
      </c>
      <c r="Q4" s="14">
        <f t="shared" ref="Q4:U4" si="0">B4+G4-L4</f>
        <v>31280.6</v>
      </c>
      <c r="R4" s="15">
        <f t="shared" si="0"/>
        <v>28631.104</v>
      </c>
      <c r="S4" s="15">
        <f t="shared" si="0"/>
        <v>7342.336</v>
      </c>
      <c r="T4" s="15">
        <f t="shared" si="0"/>
        <v>3724.354</v>
      </c>
      <c r="U4" s="15">
        <f t="shared" si="0"/>
        <v>52.01</v>
      </c>
    </row>
    <row r="5" ht="25" customHeight="1" spans="1:21">
      <c r="A5" s="202" t="s">
        <v>18</v>
      </c>
      <c r="B5" s="15">
        <v>187.8</v>
      </c>
      <c r="C5" s="15">
        <v>187.616</v>
      </c>
      <c r="D5" s="15">
        <v>113.314</v>
      </c>
      <c r="E5" s="15">
        <v>26.404</v>
      </c>
      <c r="F5" s="15">
        <v>0.086</v>
      </c>
      <c r="G5" s="14">
        <v>0</v>
      </c>
      <c r="H5" s="15">
        <v>0</v>
      </c>
      <c r="I5" s="15">
        <v>0</v>
      </c>
      <c r="J5" s="15">
        <v>0</v>
      </c>
      <c r="K5" s="15">
        <v>0</v>
      </c>
      <c r="L5" s="14">
        <v>0</v>
      </c>
      <c r="M5" s="15">
        <v>0</v>
      </c>
      <c r="N5" s="15">
        <v>0</v>
      </c>
      <c r="O5" s="15">
        <v>0</v>
      </c>
      <c r="P5" s="15">
        <v>0</v>
      </c>
      <c r="Q5" s="14">
        <f t="shared" ref="Q5:Q15" si="1">B5+G5-L5</f>
        <v>187.8</v>
      </c>
      <c r="R5" s="15">
        <f t="shared" ref="R5:R15" si="2">C5+H5-M5</f>
        <v>187.616</v>
      </c>
      <c r="S5" s="15">
        <f t="shared" ref="S5:S15" si="3">D5+I5-N5</f>
        <v>113.314</v>
      </c>
      <c r="T5" s="15">
        <f t="shared" ref="T5:T15" si="4">E5+J5-O5</f>
        <v>26.404</v>
      </c>
      <c r="U5" s="15">
        <f t="shared" ref="U5:U15" si="5">F5+K5-P5</f>
        <v>0.086</v>
      </c>
    </row>
    <row r="6" ht="25" customHeight="1" spans="1:21">
      <c r="A6" s="202" t="s">
        <v>19</v>
      </c>
      <c r="B6" s="15">
        <v>293.75</v>
      </c>
      <c r="C6" s="15">
        <v>293.75</v>
      </c>
      <c r="D6" s="15">
        <v>287.288</v>
      </c>
      <c r="E6" s="15">
        <v>0</v>
      </c>
      <c r="F6" s="15">
        <v>0</v>
      </c>
      <c r="G6" s="14">
        <v>334.94</v>
      </c>
      <c r="H6" s="15">
        <f>G6</f>
        <v>334.94</v>
      </c>
      <c r="I6" s="10">
        <f>'平衡表（全厂）'!H76</f>
        <v>323.418</v>
      </c>
      <c r="J6" s="15">
        <v>0</v>
      </c>
      <c r="K6" s="15">
        <v>0</v>
      </c>
      <c r="L6" s="14">
        <f>G6+B6-Q6</f>
        <v>514.05</v>
      </c>
      <c r="M6" s="14">
        <f>H6+C6-R6</f>
        <v>514.05</v>
      </c>
      <c r="N6" s="14">
        <f>I6+D6-S6</f>
        <v>500.01</v>
      </c>
      <c r="O6" s="14">
        <f>J6+E6-T6</f>
        <v>0</v>
      </c>
      <c r="P6" s="14">
        <f>K6+F6-U6</f>
        <v>0</v>
      </c>
      <c r="Q6" s="14">
        <f>'平衡表（全厂）'!D7</f>
        <v>114.64</v>
      </c>
      <c r="R6" s="15">
        <f>'平衡表（全厂）'!F7</f>
        <v>114.64</v>
      </c>
      <c r="S6" s="15">
        <f>'平衡表（全厂）'!H7</f>
        <v>110.696</v>
      </c>
      <c r="T6" s="15">
        <f>'平衡表（全厂）'!I7</f>
        <v>0</v>
      </c>
      <c r="U6" s="15">
        <f>'平衡表（全厂）'!J7</f>
        <v>0</v>
      </c>
    </row>
    <row r="7" ht="25" customHeight="1" spans="1:21">
      <c r="A7" s="202" t="s">
        <v>51</v>
      </c>
      <c r="B7" s="15">
        <v>10</v>
      </c>
      <c r="C7" s="15">
        <v>10</v>
      </c>
      <c r="D7" s="15">
        <v>9.98</v>
      </c>
      <c r="E7" s="15">
        <v>0</v>
      </c>
      <c r="F7" s="15">
        <v>0</v>
      </c>
      <c r="G7" s="14">
        <f>'平衡表（全厂）'!D79</f>
        <v>17.54</v>
      </c>
      <c r="H7" s="14">
        <f>'平衡表（全厂）'!E79</f>
        <v>0</v>
      </c>
      <c r="I7" s="14">
        <f>'平衡表（全厂）'!F79</f>
        <v>17.54</v>
      </c>
      <c r="J7" s="14">
        <f>'平衡表（全厂）'!G79</f>
        <v>99.86</v>
      </c>
      <c r="K7" s="14">
        <f>'平衡表（全厂）'!H79</f>
        <v>17.52</v>
      </c>
      <c r="L7" s="14">
        <v>0</v>
      </c>
      <c r="M7" s="15">
        <v>0</v>
      </c>
      <c r="N7" s="15">
        <v>0</v>
      </c>
      <c r="O7" s="15">
        <v>0</v>
      </c>
      <c r="P7" s="15">
        <v>0</v>
      </c>
      <c r="Q7" s="14">
        <f t="shared" si="1"/>
        <v>27.54</v>
      </c>
      <c r="R7" s="15">
        <f t="shared" si="2"/>
        <v>10</v>
      </c>
      <c r="S7" s="15">
        <f t="shared" si="3"/>
        <v>27.52</v>
      </c>
      <c r="T7" s="15">
        <f t="shared" si="4"/>
        <v>99.86</v>
      </c>
      <c r="U7" s="15">
        <f t="shared" si="5"/>
        <v>17.52</v>
      </c>
    </row>
    <row r="8" ht="25" customHeight="1" spans="1:21">
      <c r="A8" s="202" t="s">
        <v>339</v>
      </c>
      <c r="B8" s="156">
        <v>29.0146</v>
      </c>
      <c r="C8" s="156">
        <v>29.0146</v>
      </c>
      <c r="D8" s="15">
        <v>0</v>
      </c>
      <c r="E8" s="15">
        <v>29.012</v>
      </c>
      <c r="F8" s="15">
        <v>0</v>
      </c>
      <c r="G8" s="14">
        <v>0</v>
      </c>
      <c r="H8" s="15">
        <v>0</v>
      </c>
      <c r="I8" s="15">
        <v>0</v>
      </c>
      <c r="J8" s="15">
        <v>0</v>
      </c>
      <c r="K8" s="15">
        <v>0</v>
      </c>
      <c r="L8" s="14">
        <v>0</v>
      </c>
      <c r="M8" s="15">
        <v>0</v>
      </c>
      <c r="N8" s="15">
        <v>0</v>
      </c>
      <c r="O8" s="15">
        <v>0</v>
      </c>
      <c r="P8" s="15">
        <v>0</v>
      </c>
      <c r="Q8" s="156">
        <f t="shared" si="1"/>
        <v>29.0146</v>
      </c>
      <c r="R8" s="156">
        <f t="shared" si="2"/>
        <v>29.0146</v>
      </c>
      <c r="S8" s="15">
        <f t="shared" si="3"/>
        <v>0</v>
      </c>
      <c r="T8" s="15">
        <f t="shared" si="4"/>
        <v>29.012</v>
      </c>
      <c r="U8" s="15">
        <f t="shared" si="5"/>
        <v>0</v>
      </c>
    </row>
    <row r="9" ht="25" customHeight="1" spans="1:21">
      <c r="A9" s="202" t="s">
        <v>52</v>
      </c>
      <c r="B9" s="156">
        <v>1</v>
      </c>
      <c r="C9" s="156">
        <v>1</v>
      </c>
      <c r="D9" s="15">
        <v>0</v>
      </c>
      <c r="E9" s="15">
        <v>9999.8</v>
      </c>
      <c r="F9" s="15">
        <v>0</v>
      </c>
      <c r="G9" s="14">
        <v>0</v>
      </c>
      <c r="H9" s="15">
        <v>0</v>
      </c>
      <c r="I9" s="15">
        <v>0</v>
      </c>
      <c r="J9" s="15">
        <v>0</v>
      </c>
      <c r="K9" s="15">
        <v>0</v>
      </c>
      <c r="L9" s="14">
        <v>0</v>
      </c>
      <c r="M9" s="15">
        <v>0</v>
      </c>
      <c r="N9" s="15">
        <v>0</v>
      </c>
      <c r="O9" s="15">
        <v>0</v>
      </c>
      <c r="P9" s="15">
        <v>0</v>
      </c>
      <c r="Q9" s="156">
        <f t="shared" si="1"/>
        <v>1</v>
      </c>
      <c r="R9" s="156">
        <f t="shared" si="2"/>
        <v>1</v>
      </c>
      <c r="S9" s="15">
        <f t="shared" si="3"/>
        <v>0</v>
      </c>
      <c r="T9" s="15">
        <f t="shared" si="4"/>
        <v>9999.8</v>
      </c>
      <c r="U9" s="15">
        <f t="shared" si="5"/>
        <v>0</v>
      </c>
    </row>
    <row r="10" ht="25" customHeight="1" spans="1:21">
      <c r="A10" s="202" t="s">
        <v>20</v>
      </c>
      <c r="B10" s="156">
        <v>59.46</v>
      </c>
      <c r="C10" s="156">
        <v>54.895</v>
      </c>
      <c r="D10" s="15">
        <v>0.73</v>
      </c>
      <c r="E10" s="15">
        <v>3185.064</v>
      </c>
      <c r="F10" s="15">
        <v>4.725</v>
      </c>
      <c r="G10" s="14">
        <v>0</v>
      </c>
      <c r="H10" s="15">
        <v>0</v>
      </c>
      <c r="I10" s="15">
        <v>0</v>
      </c>
      <c r="J10" s="15">
        <v>0</v>
      </c>
      <c r="K10" s="15">
        <v>0</v>
      </c>
      <c r="L10" s="14">
        <v>0</v>
      </c>
      <c r="M10" s="15">
        <v>0</v>
      </c>
      <c r="N10" s="15">
        <v>0</v>
      </c>
      <c r="O10" s="15">
        <v>0</v>
      </c>
      <c r="P10" s="15">
        <v>0</v>
      </c>
      <c r="Q10" s="156">
        <f t="shared" si="1"/>
        <v>59.46</v>
      </c>
      <c r="R10" s="156">
        <f t="shared" si="2"/>
        <v>54.895</v>
      </c>
      <c r="S10" s="15">
        <f t="shared" si="3"/>
        <v>0.73</v>
      </c>
      <c r="T10" s="15">
        <f t="shared" si="4"/>
        <v>3185.064</v>
      </c>
      <c r="U10" s="15">
        <f t="shared" si="5"/>
        <v>4.725</v>
      </c>
    </row>
    <row r="11" ht="25" customHeight="1" spans="1:21">
      <c r="A11" s="202" t="s">
        <v>340</v>
      </c>
      <c r="B11" s="15">
        <v>0</v>
      </c>
      <c r="C11" s="15">
        <v>0</v>
      </c>
      <c r="D11" s="15">
        <v>0</v>
      </c>
      <c r="E11" s="15">
        <v>0</v>
      </c>
      <c r="F11" s="15">
        <v>0</v>
      </c>
      <c r="G11" s="14">
        <v>0</v>
      </c>
      <c r="H11" s="15">
        <v>0</v>
      </c>
      <c r="I11" s="15">
        <v>0</v>
      </c>
      <c r="J11" s="15">
        <v>0</v>
      </c>
      <c r="K11" s="15">
        <v>0</v>
      </c>
      <c r="L11" s="14">
        <v>0</v>
      </c>
      <c r="M11" s="15">
        <f>'回收率（全厂）'!W13</f>
        <v>0</v>
      </c>
      <c r="N11" s="15">
        <f>'回收率（全厂）'!X13</f>
        <v>0</v>
      </c>
      <c r="O11" s="15">
        <f>'回收率（全厂）'!Y13</f>
        <v>0</v>
      </c>
      <c r="P11" s="15">
        <f>'回收率（全厂）'!Z13</f>
        <v>0</v>
      </c>
      <c r="Q11" s="14">
        <f t="shared" si="1"/>
        <v>0</v>
      </c>
      <c r="R11" s="15">
        <f t="shared" si="2"/>
        <v>0</v>
      </c>
      <c r="S11" s="15">
        <f t="shared" si="3"/>
        <v>0</v>
      </c>
      <c r="T11" s="15">
        <f t="shared" si="4"/>
        <v>0</v>
      </c>
      <c r="U11" s="15">
        <f t="shared" si="5"/>
        <v>0</v>
      </c>
    </row>
    <row r="12" ht="25" customHeight="1" spans="1:21">
      <c r="A12" s="202" t="s">
        <v>21</v>
      </c>
      <c r="B12" s="15">
        <v>0</v>
      </c>
      <c r="C12" s="15">
        <v>0</v>
      </c>
      <c r="D12" s="15">
        <v>0</v>
      </c>
      <c r="E12" s="15">
        <v>0</v>
      </c>
      <c r="F12" s="15">
        <v>0</v>
      </c>
      <c r="G12" s="14">
        <v>25.46</v>
      </c>
      <c r="H12" s="15">
        <f>'回收率（熔炼） '!I9</f>
        <v>14.016</v>
      </c>
      <c r="I12" s="15">
        <f>'回收率（熔炼） '!K9</f>
        <v>5.242</v>
      </c>
      <c r="J12" s="15">
        <v>0</v>
      </c>
      <c r="K12" s="15">
        <v>0</v>
      </c>
      <c r="L12" s="14">
        <v>0</v>
      </c>
      <c r="M12" s="15">
        <v>0</v>
      </c>
      <c r="N12" s="15">
        <v>0</v>
      </c>
      <c r="O12" s="15">
        <v>0</v>
      </c>
      <c r="P12" s="15">
        <v>0</v>
      </c>
      <c r="Q12" s="14">
        <f t="shared" si="1"/>
        <v>25.46</v>
      </c>
      <c r="R12" s="15">
        <f t="shared" si="2"/>
        <v>14.016</v>
      </c>
      <c r="S12" s="15">
        <f t="shared" si="3"/>
        <v>5.242</v>
      </c>
      <c r="T12" s="15">
        <f t="shared" si="4"/>
        <v>0</v>
      </c>
      <c r="U12" s="15">
        <f t="shared" si="5"/>
        <v>0</v>
      </c>
    </row>
    <row r="13" ht="25" customHeight="1" spans="1:21">
      <c r="A13" s="202" t="s">
        <v>287</v>
      </c>
      <c r="B13" s="15">
        <v>0</v>
      </c>
      <c r="C13" s="15">
        <v>0</v>
      </c>
      <c r="D13" s="15">
        <v>0</v>
      </c>
      <c r="E13" s="15">
        <v>0</v>
      </c>
      <c r="F13" s="15">
        <v>0</v>
      </c>
      <c r="G13" s="14">
        <v>0</v>
      </c>
      <c r="H13" s="15">
        <v>0</v>
      </c>
      <c r="I13" s="15">
        <v>0</v>
      </c>
      <c r="J13" s="15">
        <v>0</v>
      </c>
      <c r="K13" s="15">
        <v>0</v>
      </c>
      <c r="L13" s="14">
        <v>0</v>
      </c>
      <c r="M13" s="15">
        <v>0</v>
      </c>
      <c r="N13" s="15">
        <v>0</v>
      </c>
      <c r="O13" s="15">
        <v>0</v>
      </c>
      <c r="P13" s="15">
        <v>0</v>
      </c>
      <c r="Q13" s="14">
        <f t="shared" si="1"/>
        <v>0</v>
      </c>
      <c r="R13" s="15">
        <f t="shared" si="2"/>
        <v>0</v>
      </c>
      <c r="S13" s="15">
        <f t="shared" si="3"/>
        <v>0</v>
      </c>
      <c r="T13" s="15">
        <f t="shared" si="4"/>
        <v>0</v>
      </c>
      <c r="U13" s="15">
        <f t="shared" si="5"/>
        <v>0</v>
      </c>
    </row>
    <row r="14" ht="25" customHeight="1" spans="1:21">
      <c r="A14" s="202" t="s">
        <v>142</v>
      </c>
      <c r="B14" s="15">
        <v>4.46</v>
      </c>
      <c r="C14" s="15">
        <v>0</v>
      </c>
      <c r="D14" s="15">
        <v>0</v>
      </c>
      <c r="E14" s="15">
        <v>0.564</v>
      </c>
      <c r="F14" s="15">
        <v>0</v>
      </c>
      <c r="G14" s="14">
        <v>0</v>
      </c>
      <c r="H14" s="15">
        <v>0</v>
      </c>
      <c r="I14" s="15">
        <v>0</v>
      </c>
      <c r="J14" s="15">
        <v>0</v>
      </c>
      <c r="K14" s="15">
        <v>0</v>
      </c>
      <c r="L14" s="14">
        <v>0</v>
      </c>
      <c r="M14" s="15">
        <v>0</v>
      </c>
      <c r="N14" s="15">
        <v>0</v>
      </c>
      <c r="O14" s="15">
        <v>0</v>
      </c>
      <c r="P14" s="15">
        <v>0</v>
      </c>
      <c r="Q14" s="14">
        <f t="shared" si="1"/>
        <v>4.46</v>
      </c>
      <c r="R14" s="15">
        <f t="shared" si="2"/>
        <v>0</v>
      </c>
      <c r="S14" s="15">
        <f t="shared" si="3"/>
        <v>0</v>
      </c>
      <c r="T14" s="15">
        <f t="shared" si="4"/>
        <v>0.564</v>
      </c>
      <c r="U14" s="15">
        <f t="shared" si="5"/>
        <v>0</v>
      </c>
    </row>
    <row r="15" ht="25" customHeight="1" spans="1:21">
      <c r="A15" s="202" t="s">
        <v>54</v>
      </c>
      <c r="B15" s="15">
        <v>9.08</v>
      </c>
      <c r="C15" s="15">
        <v>0</v>
      </c>
      <c r="D15" s="15">
        <v>0</v>
      </c>
      <c r="E15" s="15">
        <v>0.132</v>
      </c>
      <c r="F15" s="15">
        <v>0</v>
      </c>
      <c r="G15" s="14">
        <v>0</v>
      </c>
      <c r="H15" s="15">
        <v>0</v>
      </c>
      <c r="I15" s="15">
        <v>0</v>
      </c>
      <c r="J15" s="15">
        <v>0</v>
      </c>
      <c r="K15" s="15">
        <v>0</v>
      </c>
      <c r="L15" s="14">
        <v>0</v>
      </c>
      <c r="M15" s="15">
        <v>0</v>
      </c>
      <c r="N15" s="15">
        <v>0</v>
      </c>
      <c r="O15" s="15">
        <v>0</v>
      </c>
      <c r="P15" s="15">
        <v>0</v>
      </c>
      <c r="Q15" s="14">
        <f t="shared" si="1"/>
        <v>9.08</v>
      </c>
      <c r="R15" s="15">
        <f t="shared" si="2"/>
        <v>0</v>
      </c>
      <c r="S15" s="15">
        <f t="shared" si="3"/>
        <v>0</v>
      </c>
      <c r="T15" s="15">
        <f t="shared" si="4"/>
        <v>0.132</v>
      </c>
      <c r="U15" s="15">
        <f t="shared" si="5"/>
        <v>0</v>
      </c>
    </row>
    <row r="16" ht="25" customHeight="1" spans="1:21">
      <c r="A16" s="14" t="s">
        <v>56</v>
      </c>
      <c r="B16" s="15">
        <v>21</v>
      </c>
      <c r="C16" s="15">
        <v>21</v>
      </c>
      <c r="D16" s="15">
        <v>5.25</v>
      </c>
      <c r="E16" s="15" t="s">
        <v>341</v>
      </c>
      <c r="F16" s="15" t="s">
        <v>341</v>
      </c>
      <c r="G16" s="14">
        <v>0</v>
      </c>
      <c r="H16" s="15">
        <v>0</v>
      </c>
      <c r="I16" s="15">
        <v>0</v>
      </c>
      <c r="J16" s="15" t="s">
        <v>341</v>
      </c>
      <c r="K16" s="15" t="s">
        <v>341</v>
      </c>
      <c r="L16" s="14">
        <v>0</v>
      </c>
      <c r="M16" s="15">
        <v>0</v>
      </c>
      <c r="N16" s="15">
        <v>0</v>
      </c>
      <c r="O16" s="15" t="s">
        <v>341</v>
      </c>
      <c r="P16" s="15" t="s">
        <v>341</v>
      </c>
      <c r="Q16" s="14">
        <f>R16</f>
        <v>21</v>
      </c>
      <c r="R16" s="15">
        <f>'平衡表（全厂）'!F42</f>
        <v>21</v>
      </c>
      <c r="S16" s="15">
        <f>'平衡表（全厂）'!H42</f>
        <v>5.25</v>
      </c>
      <c r="T16" s="15" t="s">
        <v>341</v>
      </c>
      <c r="U16" s="15" t="s">
        <v>341</v>
      </c>
    </row>
    <row r="17" ht="25" customHeight="1" spans="1:21">
      <c r="A17" s="202" t="s">
        <v>24</v>
      </c>
      <c r="B17" s="15">
        <v>1923.84</v>
      </c>
      <c r="C17" s="15">
        <v>1727.26</v>
      </c>
      <c r="D17" s="15">
        <v>439.852</v>
      </c>
      <c r="E17" s="15">
        <v>72.632</v>
      </c>
      <c r="F17" s="15">
        <v>0.414</v>
      </c>
      <c r="G17" s="14">
        <v>3524.19</v>
      </c>
      <c r="H17" s="15">
        <f>'回收率（综合厂)'!I16</f>
        <v>3196.628</v>
      </c>
      <c r="I17" s="15">
        <f>'回收率（综合厂)'!K16</f>
        <v>901.175</v>
      </c>
      <c r="J17" s="15">
        <f>'回收率（综合厂)'!M16</f>
        <v>110.286</v>
      </c>
      <c r="K17" s="15">
        <f>'回收率（综合厂)'!O16</f>
        <v>1.097</v>
      </c>
      <c r="L17" s="14">
        <f>B17+G17-'平衡表（全厂）'!D11-'平衡表（全厂）'!D59</f>
        <v>2420.03</v>
      </c>
      <c r="M17" s="15">
        <f>'回收率（熔炼） '!W12</f>
        <v>1987.252</v>
      </c>
      <c r="N17" s="15">
        <f>'回收率（熔炼） '!X12</f>
        <v>496.953</v>
      </c>
      <c r="O17" s="15">
        <f>'回收率（熔炼） '!Y12</f>
        <v>80.488</v>
      </c>
      <c r="P17" s="15">
        <f>'回收率（熔炼） '!Z12</f>
        <v>0.513</v>
      </c>
      <c r="Q17" s="14">
        <f>B17+G17-L17</f>
        <v>3028</v>
      </c>
      <c r="R17" s="15">
        <f>C17+H17-M17</f>
        <v>2936.636</v>
      </c>
      <c r="S17" s="15">
        <f>D17+I17-N17</f>
        <v>844.074</v>
      </c>
      <c r="T17" s="15">
        <f>E17+J17-O17</f>
        <v>102.43</v>
      </c>
      <c r="U17" s="15">
        <f>F17+K17-P17</f>
        <v>0.998</v>
      </c>
    </row>
    <row r="18" ht="25" customHeight="1" spans="1:21">
      <c r="A18" s="202" t="s">
        <v>35</v>
      </c>
      <c r="B18" s="15">
        <v>1681.6</v>
      </c>
      <c r="C18" s="15">
        <v>1681.6</v>
      </c>
      <c r="D18" s="15">
        <v>1673.865</v>
      </c>
      <c r="E18" s="15">
        <v>530.366</v>
      </c>
      <c r="F18" s="15">
        <v>12.612</v>
      </c>
      <c r="G18" s="14">
        <f>'回收率（熔炼） '!I40</f>
        <v>28537</v>
      </c>
      <c r="H18" s="15">
        <f>G18</f>
        <v>28537</v>
      </c>
      <c r="I18" s="15">
        <f>'回收率（熔炼） '!K40</f>
        <v>28385.754</v>
      </c>
      <c r="J18" s="15">
        <f>'回收率（熔炼） '!M40</f>
        <v>10615.193</v>
      </c>
      <c r="K18" s="15">
        <f>'回收率（熔炼） '!O40</f>
        <v>247.416</v>
      </c>
      <c r="L18" s="14">
        <f>'回收率（精炼） '!W6</f>
        <v>29340.2</v>
      </c>
      <c r="M18" s="15">
        <f>L18</f>
        <v>29340.2</v>
      </c>
      <c r="N18" s="15">
        <f>'回收率（精炼） '!X6</f>
        <v>29185.874</v>
      </c>
      <c r="O18" s="15">
        <f>'回收率（精炼） '!Y6</f>
        <v>10818.812</v>
      </c>
      <c r="P18" s="15">
        <f>'回收率（精炼） '!Z6</f>
        <v>252.413</v>
      </c>
      <c r="Q18" s="15">
        <f>B18+G18-L18</f>
        <v>878.4</v>
      </c>
      <c r="R18" s="15">
        <f>C18+H18-M18</f>
        <v>878.4</v>
      </c>
      <c r="S18" s="15">
        <f>D18+I18-N18</f>
        <v>873.745</v>
      </c>
      <c r="T18" s="15">
        <f>E18+J18-O18</f>
        <v>326.747</v>
      </c>
      <c r="U18" s="15">
        <f>F18+K18-P18</f>
        <v>7.615</v>
      </c>
    </row>
    <row r="19" ht="25" customHeight="1" spans="1:21">
      <c r="A19" s="202" t="s">
        <v>27</v>
      </c>
      <c r="B19" s="15">
        <v>11648.32</v>
      </c>
      <c r="C19" s="15">
        <v>11648.32</v>
      </c>
      <c r="D19" s="15">
        <v>244.303</v>
      </c>
      <c r="E19" s="15">
        <v>41.5</v>
      </c>
      <c r="F19" s="15">
        <v>0.122</v>
      </c>
      <c r="G19" s="15">
        <f>'回收率（熔炼） '!I37</f>
        <v>61540.36</v>
      </c>
      <c r="H19" s="15">
        <f>G19</f>
        <v>61540.36</v>
      </c>
      <c r="I19" s="15">
        <f>'回收率（熔炼） '!K37</f>
        <v>1089.264</v>
      </c>
      <c r="J19" s="15">
        <f>'回收率（熔炼） '!M37</f>
        <v>121.85</v>
      </c>
      <c r="K19" s="15">
        <f>'回收率（熔炼） '!O37</f>
        <v>2.462</v>
      </c>
      <c r="L19" s="15">
        <f>'回收率（综合厂)'!W6</f>
        <v>59054.16</v>
      </c>
      <c r="M19" s="15">
        <f>L19</f>
        <v>59054.16</v>
      </c>
      <c r="N19" s="15">
        <f>'回收率（综合厂)'!X6</f>
        <v>1083.208</v>
      </c>
      <c r="O19" s="15">
        <f>'回收率（综合厂)'!Y6</f>
        <v>134.752</v>
      </c>
      <c r="P19" s="15">
        <f>'回收率（综合厂)'!Z6</f>
        <v>2.018</v>
      </c>
      <c r="Q19" s="15">
        <f>B19+G19-L19</f>
        <v>14134.52</v>
      </c>
      <c r="R19" s="15">
        <f>C19+H19-M19</f>
        <v>14134.52</v>
      </c>
      <c r="S19" s="15">
        <f>D19+I19-N19</f>
        <v>250.359</v>
      </c>
      <c r="T19" s="15">
        <f>E19+J19-O19</f>
        <v>28.598</v>
      </c>
      <c r="U19" s="15">
        <f>F19+K19-P19</f>
        <v>0.566</v>
      </c>
    </row>
    <row r="20" ht="25" customHeight="1" spans="1:21">
      <c r="A20" s="202" t="s">
        <v>41</v>
      </c>
      <c r="B20" s="15">
        <v>147.22</v>
      </c>
      <c r="C20" s="15">
        <v>147.22</v>
      </c>
      <c r="D20" s="15">
        <v>146.543</v>
      </c>
      <c r="E20" s="15">
        <v>33.508</v>
      </c>
      <c r="F20" s="15">
        <v>1.105</v>
      </c>
      <c r="G20" s="14">
        <f>'回收率（精炼） '!I18</f>
        <v>4027.28</v>
      </c>
      <c r="H20" s="15">
        <f>G20</f>
        <v>4027.28</v>
      </c>
      <c r="I20" s="15">
        <f>'回收率（精炼） '!K18</f>
        <v>4005.935</v>
      </c>
      <c r="J20" s="15">
        <f>'回收率（精炼） '!M18</f>
        <v>1498.068</v>
      </c>
      <c r="K20" s="15">
        <f>'回收率（精炼） '!O18</f>
        <v>34.917</v>
      </c>
      <c r="L20" s="14">
        <f>'回收率（熔炼） '!W13</f>
        <v>3608.88</v>
      </c>
      <c r="M20" s="15">
        <f>L20</f>
        <v>3608.88</v>
      </c>
      <c r="N20" s="15">
        <f>'回收率（熔炼） '!X13</f>
        <v>3589.856</v>
      </c>
      <c r="O20" s="15">
        <f>'回收率（熔炼） '!Y13</f>
        <v>1321.177</v>
      </c>
      <c r="P20" s="15">
        <f>'回收率（熔炼） '!Z13</f>
        <v>31.118</v>
      </c>
      <c r="Q20" s="14">
        <f>B20+G20-L20</f>
        <v>565.62</v>
      </c>
      <c r="R20" s="15">
        <f>C20+H20-M20</f>
        <v>565.62</v>
      </c>
      <c r="S20" s="15">
        <f>D20+I20-N20</f>
        <v>562.622</v>
      </c>
      <c r="T20" s="15">
        <f>E20+J20-O20</f>
        <v>210.399</v>
      </c>
      <c r="U20" s="15">
        <f>F20+K20-P20</f>
        <v>4.904</v>
      </c>
    </row>
    <row r="21" ht="25" customHeight="1" spans="1:21">
      <c r="A21" s="361" t="s">
        <v>63</v>
      </c>
      <c r="B21" s="14">
        <v>604.22</v>
      </c>
      <c r="C21" s="15">
        <v>422.9</v>
      </c>
      <c r="D21" s="15">
        <v>69.571</v>
      </c>
      <c r="E21" s="15">
        <v>29038.165</v>
      </c>
      <c r="F21" s="15">
        <v>691.14</v>
      </c>
      <c r="G21" s="14">
        <v>170.18</v>
      </c>
      <c r="H21" s="15">
        <f>'回收率（精炼） '!I20</f>
        <v>124.73</v>
      </c>
      <c r="I21" s="15">
        <f ca="1">'回收率（精炼） '!K20</f>
        <v>18.583</v>
      </c>
      <c r="J21" s="15">
        <f>'回收率（精炼） '!M20</f>
        <v>6182.215</v>
      </c>
      <c r="K21" s="15">
        <f>'回收率（精炼） '!O20</f>
        <v>179.429</v>
      </c>
      <c r="L21" s="202">
        <v>0</v>
      </c>
      <c r="M21" s="15">
        <v>0</v>
      </c>
      <c r="N21" s="202">
        <v>0</v>
      </c>
      <c r="O21" s="202">
        <v>0</v>
      </c>
      <c r="P21" s="202">
        <v>0</v>
      </c>
      <c r="Q21" s="14">
        <f>B21+G21-L21</f>
        <v>774.4</v>
      </c>
      <c r="R21" s="15">
        <f>C21+H21-M21</f>
        <v>547.63</v>
      </c>
      <c r="S21" s="15">
        <f ca="1">D21+I21-N21</f>
        <v>88.154</v>
      </c>
      <c r="T21" s="15">
        <f>E21+J21-O21</f>
        <v>35220.38</v>
      </c>
      <c r="U21" s="15">
        <f>F21+K21-P21</f>
        <v>870.569</v>
      </c>
    </row>
    <row r="22" ht="42" customHeight="1" spans="1:21">
      <c r="A22" s="353" t="s">
        <v>342</v>
      </c>
      <c r="B22" s="354"/>
      <c r="C22" s="354"/>
      <c r="D22" s="354"/>
      <c r="E22" s="354"/>
      <c r="F22" s="354"/>
      <c r="G22" s="354"/>
      <c r="H22" s="354"/>
      <c r="I22" s="354"/>
      <c r="J22" s="354"/>
      <c r="K22" s="354"/>
      <c r="L22" s="354"/>
      <c r="M22" s="354"/>
      <c r="N22" s="354"/>
      <c r="O22" s="354"/>
      <c r="P22" s="354"/>
      <c r="Q22" s="354"/>
      <c r="R22" s="354"/>
      <c r="S22" s="354"/>
      <c r="T22" s="354"/>
      <c r="U22" s="364"/>
    </row>
    <row r="23" ht="25" customHeight="1" spans="1:21">
      <c r="A23" s="355" t="s">
        <v>276</v>
      </c>
      <c r="B23" s="356" t="s">
        <v>333</v>
      </c>
      <c r="C23" s="357"/>
      <c r="D23" s="357"/>
      <c r="E23" s="357"/>
      <c r="F23" s="358"/>
      <c r="G23" s="356" t="s">
        <v>343</v>
      </c>
      <c r="H23" s="357"/>
      <c r="I23" s="357"/>
      <c r="J23" s="357"/>
      <c r="K23" s="358"/>
      <c r="L23" s="356" t="s">
        <v>344</v>
      </c>
      <c r="M23" s="357"/>
      <c r="N23" s="357"/>
      <c r="O23" s="357"/>
      <c r="P23" s="358"/>
      <c r="Q23" s="356" t="s">
        <v>237</v>
      </c>
      <c r="R23" s="357"/>
      <c r="S23" s="357"/>
      <c r="T23" s="357"/>
      <c r="U23" s="358"/>
    </row>
    <row r="24" ht="25" customHeight="1" spans="1:21">
      <c r="A24" s="359"/>
      <c r="B24" s="360" t="s">
        <v>238</v>
      </c>
      <c r="C24" s="360" t="s">
        <v>239</v>
      </c>
      <c r="D24" s="360" t="s">
        <v>8</v>
      </c>
      <c r="E24" s="360" t="s">
        <v>336</v>
      </c>
      <c r="F24" s="360" t="s">
        <v>95</v>
      </c>
      <c r="G24" s="360" t="s">
        <v>238</v>
      </c>
      <c r="H24" s="360" t="s">
        <v>239</v>
      </c>
      <c r="I24" s="360" t="s">
        <v>8</v>
      </c>
      <c r="J24" s="360" t="s">
        <v>336</v>
      </c>
      <c r="K24" s="360" t="s">
        <v>95</v>
      </c>
      <c r="L24" s="360" t="s">
        <v>337</v>
      </c>
      <c r="M24" s="360" t="s">
        <v>338</v>
      </c>
      <c r="N24" s="360" t="s">
        <v>8</v>
      </c>
      <c r="O24" s="360" t="s">
        <v>336</v>
      </c>
      <c r="P24" s="360" t="s">
        <v>95</v>
      </c>
      <c r="Q24" s="360" t="s">
        <v>337</v>
      </c>
      <c r="R24" s="360" t="s">
        <v>338</v>
      </c>
      <c r="S24" s="360" t="s">
        <v>8</v>
      </c>
      <c r="T24" s="360" t="s">
        <v>336</v>
      </c>
      <c r="U24" s="360" t="s">
        <v>95</v>
      </c>
    </row>
    <row r="25" ht="25" customHeight="1" spans="1:21">
      <c r="A25" s="361" t="s">
        <v>345</v>
      </c>
      <c r="B25" s="15">
        <v>105975.05</v>
      </c>
      <c r="C25" s="15" t="s">
        <v>341</v>
      </c>
      <c r="D25" s="15" t="s">
        <v>341</v>
      </c>
      <c r="E25" s="15" t="s">
        <v>341</v>
      </c>
      <c r="F25" s="15" t="s">
        <v>341</v>
      </c>
      <c r="G25" s="202">
        <f>产品消耗盘存表!C4+产品消耗盘存表!D4</f>
        <v>100684.01</v>
      </c>
      <c r="H25" s="15" t="s">
        <v>341</v>
      </c>
      <c r="I25" s="15" t="s">
        <v>341</v>
      </c>
      <c r="J25" s="15" t="s">
        <v>341</v>
      </c>
      <c r="K25" s="15" t="s">
        <v>341</v>
      </c>
      <c r="L25" s="202">
        <f>产品消耗盘存表!E4+产品消耗盘存表!G4</f>
        <v>89651.6</v>
      </c>
      <c r="M25" s="15" t="s">
        <v>341</v>
      </c>
      <c r="N25" s="15" t="s">
        <v>341</v>
      </c>
      <c r="O25" s="15" t="s">
        <v>341</v>
      </c>
      <c r="P25" s="15" t="s">
        <v>341</v>
      </c>
      <c r="Q25" s="14">
        <f>B25+G25-L25</f>
        <v>117007.46</v>
      </c>
      <c r="R25" s="15" t="s">
        <v>341</v>
      </c>
      <c r="S25" s="15" t="s">
        <v>341</v>
      </c>
      <c r="T25" s="15" t="s">
        <v>341</v>
      </c>
      <c r="U25" s="15" t="s">
        <v>341</v>
      </c>
    </row>
    <row r="26" ht="25" customHeight="1" spans="1:21">
      <c r="A26" s="202" t="s">
        <v>67</v>
      </c>
      <c r="B26" s="156">
        <v>3106.2672</v>
      </c>
      <c r="C26" s="156">
        <v>3106.2672</v>
      </c>
      <c r="D26" s="156">
        <v>3106.2112</v>
      </c>
      <c r="E26" s="15">
        <v>18.316</v>
      </c>
      <c r="F26" s="15" t="s">
        <v>341</v>
      </c>
      <c r="G26" s="202">
        <f>'回收率（精炼） '!I25</f>
        <v>23055.7948</v>
      </c>
      <c r="H26" s="156">
        <f>G26</f>
        <v>23055.7948</v>
      </c>
      <c r="I26" s="156">
        <f>'回收率（精炼） '!K25</f>
        <v>23055.3476</v>
      </c>
      <c r="J26" s="15">
        <f>'回收率（精炼） '!M25</f>
        <v>127.381</v>
      </c>
      <c r="K26" s="15" t="s">
        <v>341</v>
      </c>
      <c r="L26" s="156">
        <f>'回收率（精炼） '!W25</f>
        <v>22749.4316</v>
      </c>
      <c r="M26" s="156">
        <f>L26</f>
        <v>22749.4316</v>
      </c>
      <c r="N26" s="202">
        <f>'回收率（精炼） '!X25</f>
        <v>22749.0141</v>
      </c>
      <c r="O26" s="202">
        <f>'回收率（精炼） '!Y25</f>
        <v>124.79</v>
      </c>
      <c r="P26" s="363" t="s">
        <v>341</v>
      </c>
      <c r="Q26" s="156">
        <f t="shared" ref="Q26:U26" si="6">B26+G26-L26</f>
        <v>3412.6304</v>
      </c>
      <c r="R26" s="156">
        <f t="shared" si="6"/>
        <v>3412.6304</v>
      </c>
      <c r="S26" s="202">
        <f t="shared" si="6"/>
        <v>3412.5447</v>
      </c>
      <c r="T26" s="15">
        <f t="shared" si="6"/>
        <v>20.907</v>
      </c>
      <c r="U26" s="202" t="s">
        <v>341</v>
      </c>
    </row>
    <row r="27" ht="25" customHeight="1" spans="1:21">
      <c r="A27" s="202" t="s">
        <v>88</v>
      </c>
      <c r="B27" s="156">
        <v>65.4948</v>
      </c>
      <c r="C27" s="156">
        <v>65.4948</v>
      </c>
      <c r="D27" s="156">
        <v>65.4883</v>
      </c>
      <c r="E27" s="15">
        <v>0</v>
      </c>
      <c r="F27" s="15" t="s">
        <v>341</v>
      </c>
      <c r="G27" s="202">
        <f>'回收率（精炼） '!I26</f>
        <v>350.8835</v>
      </c>
      <c r="H27" s="156">
        <f>G27</f>
        <v>350.8835</v>
      </c>
      <c r="I27" s="156">
        <f>'回收率（精炼） '!K26</f>
        <v>350.8483</v>
      </c>
      <c r="J27" s="15">
        <f>'回收率（精炼） '!M26</f>
        <v>0.096</v>
      </c>
      <c r="K27" s="15" t="s">
        <v>341</v>
      </c>
      <c r="L27" s="202">
        <f>'回收率（精炼） '!W26</f>
        <v>296.1666</v>
      </c>
      <c r="M27" s="156">
        <f>L27</f>
        <v>296.1666</v>
      </c>
      <c r="N27" s="202">
        <f>'回收率（精炼） '!X26</f>
        <v>296.137</v>
      </c>
      <c r="O27" s="202">
        <f>'回收率（精炼） '!Y26</f>
        <v>0.096</v>
      </c>
      <c r="P27" s="202" t="s">
        <v>341</v>
      </c>
      <c r="Q27" s="156">
        <f>B27+G27-L27</f>
        <v>120.2117</v>
      </c>
      <c r="R27" s="156">
        <f>C27+H27-M27</f>
        <v>120.2117</v>
      </c>
      <c r="S27" s="202">
        <f>D27+I27-N27</f>
        <v>120.1996</v>
      </c>
      <c r="T27" s="15">
        <f>E27+J27-O27</f>
        <v>0</v>
      </c>
      <c r="U27" s="202" t="s">
        <v>341</v>
      </c>
    </row>
    <row r="28" ht="25" customHeight="1" spans="1:21">
      <c r="A28" s="202" t="s">
        <v>69</v>
      </c>
      <c r="B28" s="156">
        <v>9.8942</v>
      </c>
      <c r="C28" s="156">
        <v>9.8942</v>
      </c>
      <c r="D28" s="156">
        <v>9.8932</v>
      </c>
      <c r="E28" s="15">
        <v>0</v>
      </c>
      <c r="F28" s="15" t="s">
        <v>341</v>
      </c>
      <c r="G28" s="202">
        <f>'回收率（精炼） '!I27</f>
        <v>10.7953</v>
      </c>
      <c r="H28" s="156">
        <f>G28</f>
        <v>10.7953</v>
      </c>
      <c r="I28" s="156">
        <f>'回收率（精炼） '!K27</f>
        <v>10.7942</v>
      </c>
      <c r="J28" s="15">
        <f>'回收率（精炼） '!M27</f>
        <v>0</v>
      </c>
      <c r="K28" s="15" t="s">
        <v>341</v>
      </c>
      <c r="L28" s="156">
        <f>'回收率（精炼） '!W27</f>
        <v>9.8942</v>
      </c>
      <c r="M28" s="156">
        <f>L28</f>
        <v>9.8942</v>
      </c>
      <c r="N28" s="156">
        <f>'回收率（精炼） '!X27</f>
        <v>9.8932</v>
      </c>
      <c r="O28" s="15">
        <f>'回收率（精炼） '!Y27</f>
        <v>0</v>
      </c>
      <c r="P28" s="202" t="s">
        <v>341</v>
      </c>
      <c r="Q28" s="156">
        <f t="shared" ref="Q28:U28" si="7">B28+G28-L28</f>
        <v>10.7953</v>
      </c>
      <c r="R28" s="156">
        <f t="shared" si="7"/>
        <v>10.7953</v>
      </c>
      <c r="S28" s="202">
        <f t="shared" si="7"/>
        <v>10.7942</v>
      </c>
      <c r="T28" s="15">
        <f t="shared" si="7"/>
        <v>0</v>
      </c>
      <c r="U28" s="202" t="s">
        <v>341</v>
      </c>
    </row>
    <row r="29" ht="25" customHeight="1" spans="1:21">
      <c r="A29" s="202" t="s">
        <v>76</v>
      </c>
      <c r="B29" s="14">
        <v>18640.72</v>
      </c>
      <c r="C29" s="15">
        <v>17468.219</v>
      </c>
      <c r="D29" s="15">
        <v>69.873</v>
      </c>
      <c r="E29" s="15">
        <v>71.096</v>
      </c>
      <c r="F29" s="15">
        <v>0</v>
      </c>
      <c r="G29" s="14">
        <f>产品消耗盘存表!D8</f>
        <v>20045.28</v>
      </c>
      <c r="H29" s="15">
        <f>'回收率（综合厂)'!I20</f>
        <v>18579.751</v>
      </c>
      <c r="I29" s="15">
        <f>'回收率（综合厂)'!K20</f>
        <v>56.734</v>
      </c>
      <c r="J29" s="15">
        <f>'回收率（综合厂)'!M20</f>
        <v>3.717</v>
      </c>
      <c r="K29" s="15">
        <f>'回收率（综合厂)'!O20</f>
        <v>0</v>
      </c>
      <c r="L29" s="14">
        <f>产品消耗盘存表!E8</f>
        <v>15771.1</v>
      </c>
      <c r="M29" s="15">
        <f>'回收率（综合厂)'!W20</f>
        <v>14661.494</v>
      </c>
      <c r="N29" s="202">
        <f>'回收率（综合厂)'!X20</f>
        <v>53.893</v>
      </c>
      <c r="O29" s="15">
        <f>'回收率（综合厂)'!Y20</f>
        <v>8.558</v>
      </c>
      <c r="P29" s="202">
        <f>'回收率（综合厂)'!Z20</f>
        <v>0</v>
      </c>
      <c r="Q29" s="14">
        <f t="shared" ref="Q29:U29" si="8">B29+G29-L29</f>
        <v>22914.9</v>
      </c>
      <c r="R29" s="15">
        <f t="shared" si="8"/>
        <v>21386.476</v>
      </c>
      <c r="S29" s="202">
        <f t="shared" si="8"/>
        <v>72.714</v>
      </c>
      <c r="T29" s="202">
        <f t="shared" si="8"/>
        <v>66.255</v>
      </c>
      <c r="U29" s="202">
        <f t="shared" si="8"/>
        <v>0</v>
      </c>
    </row>
    <row r="30" ht="25" customHeight="1" spans="1:21">
      <c r="A30" s="202" t="s">
        <v>77</v>
      </c>
      <c r="B30" s="14">
        <v>23564.72</v>
      </c>
      <c r="C30" s="15">
        <v>21736.098</v>
      </c>
      <c r="D30" s="15">
        <v>52.167</v>
      </c>
      <c r="E30" s="15">
        <v>85.206</v>
      </c>
      <c r="F30" s="15">
        <v>0</v>
      </c>
      <c r="G30" s="14">
        <f>产品消耗盘存表!D9</f>
        <v>40273.2</v>
      </c>
      <c r="H30" s="15">
        <f>'回收率（综合厂)'!I21</f>
        <v>37277.785</v>
      </c>
      <c r="I30" s="15">
        <f>'回收率（综合厂)'!K21</f>
        <v>94.022</v>
      </c>
      <c r="J30" s="15">
        <f>'回收率（综合厂)'!M21</f>
        <v>19.9</v>
      </c>
      <c r="K30" s="15">
        <f>'回收率（综合厂)'!O21</f>
        <v>0</v>
      </c>
      <c r="L30" s="202">
        <f>产品消耗盘存表!E9</f>
        <v>47728.54</v>
      </c>
      <c r="M30" s="15">
        <f>'回收率（综合厂)'!W21</f>
        <v>44135.26</v>
      </c>
      <c r="N30" s="202">
        <f>'回收率（综合厂)'!X21</f>
        <v>107.505</v>
      </c>
      <c r="O30" s="202">
        <f>'回收率（综合厂)'!Y21</f>
        <v>10.18</v>
      </c>
      <c r="P30" s="202">
        <f>'回收率（综合厂)'!Z21</f>
        <v>0</v>
      </c>
      <c r="Q30" s="14">
        <f>B30+G30-L30</f>
        <v>16109.38</v>
      </c>
      <c r="R30" s="15">
        <f>C30+H30-M30</f>
        <v>14878.623</v>
      </c>
      <c r="S30" s="202">
        <f>D30+I30-N30</f>
        <v>38.684</v>
      </c>
      <c r="T30" s="202">
        <f>E30+J30-O30</f>
        <v>94.926</v>
      </c>
      <c r="U30" s="202">
        <f>F30+K30-P30</f>
        <v>0</v>
      </c>
    </row>
    <row r="31" spans="3:6">
      <c r="C31" s="93"/>
      <c r="D31" s="93"/>
      <c r="E31" s="93"/>
      <c r="F31" s="93"/>
    </row>
    <row r="32" spans="1:255">
      <c r="A32" s="362"/>
      <c r="B32" s="362"/>
      <c r="C32" s="362"/>
      <c r="D32" s="362"/>
      <c r="E32" s="362"/>
      <c r="F32" s="362"/>
      <c r="G32" s="362"/>
      <c r="H32" s="362"/>
      <c r="I32" s="362"/>
      <c r="J32" s="362"/>
      <c r="K32" s="362"/>
      <c r="L32" s="362"/>
      <c r="M32" s="362"/>
      <c r="N32" s="362"/>
      <c r="O32" s="362"/>
      <c r="P32" s="362"/>
      <c r="Q32" s="362"/>
      <c r="R32" s="362"/>
      <c r="S32" s="362"/>
      <c r="T32" s="362"/>
      <c r="U32" s="362"/>
      <c r="V32" s="362"/>
      <c r="W32" s="362"/>
      <c r="X32" s="362"/>
      <c r="Y32" s="362"/>
      <c r="Z32" s="362"/>
      <c r="AA32" s="362"/>
      <c r="AB32" s="362"/>
      <c r="AC32" s="362"/>
      <c r="AD32" s="362"/>
      <c r="AE32" s="362"/>
      <c r="AF32" s="362"/>
      <c r="AG32" s="362"/>
      <c r="AH32" s="362"/>
      <c r="AI32" s="362"/>
      <c r="AJ32" s="362"/>
      <c r="AK32" s="362"/>
      <c r="AL32" s="362"/>
      <c r="AM32" s="362"/>
      <c r="AN32" s="362"/>
      <c r="AO32" s="362"/>
      <c r="AP32" s="362"/>
      <c r="AQ32" s="362"/>
      <c r="AR32" s="362"/>
      <c r="AS32" s="362"/>
      <c r="AT32" s="362"/>
      <c r="AU32" s="362"/>
      <c r="AV32" s="362"/>
      <c r="AW32" s="362"/>
      <c r="AX32" s="362"/>
      <c r="AY32" s="362"/>
      <c r="AZ32" s="362"/>
      <c r="BA32" s="362"/>
      <c r="BB32" s="362"/>
      <c r="BC32" s="362"/>
      <c r="BD32" s="362"/>
      <c r="BE32" s="362"/>
      <c r="BF32" s="362"/>
      <c r="BG32" s="362"/>
      <c r="BH32" s="362"/>
      <c r="BI32" s="362"/>
      <c r="BJ32" s="362"/>
      <c r="BK32" s="362"/>
      <c r="BL32" s="362"/>
      <c r="BM32" s="362"/>
      <c r="BN32" s="362"/>
      <c r="BO32" s="362"/>
      <c r="BP32" s="362"/>
      <c r="BQ32" s="362"/>
      <c r="BR32" s="362"/>
      <c r="BS32" s="362"/>
      <c r="BT32" s="362"/>
      <c r="BU32" s="362"/>
      <c r="BV32" s="362"/>
      <c r="BW32" s="362"/>
      <c r="BX32" s="362"/>
      <c r="BY32" s="362"/>
      <c r="BZ32" s="362"/>
      <c r="CA32" s="362"/>
      <c r="CB32" s="362"/>
      <c r="CC32" s="362"/>
      <c r="CD32" s="362"/>
      <c r="CE32" s="362"/>
      <c r="CF32" s="362"/>
      <c r="CG32" s="362"/>
      <c r="CH32" s="362"/>
      <c r="CI32" s="362"/>
      <c r="CJ32" s="362"/>
      <c r="CK32" s="362"/>
      <c r="CL32" s="362"/>
      <c r="CM32" s="362"/>
      <c r="CN32" s="362"/>
      <c r="CO32" s="362"/>
      <c r="CP32" s="362"/>
      <c r="CQ32" s="362"/>
      <c r="CR32" s="362"/>
      <c r="CS32" s="362"/>
      <c r="CT32" s="362"/>
      <c r="CU32" s="362"/>
      <c r="CV32" s="362"/>
      <c r="CW32" s="362"/>
      <c r="CX32" s="362"/>
      <c r="CY32" s="362"/>
      <c r="CZ32" s="362"/>
      <c r="DA32" s="362"/>
      <c r="DB32" s="362"/>
      <c r="DC32" s="362"/>
      <c r="DD32" s="362"/>
      <c r="DE32" s="362"/>
      <c r="DF32" s="362"/>
      <c r="DG32" s="362"/>
      <c r="DH32" s="362"/>
      <c r="DI32" s="362"/>
      <c r="DJ32" s="362"/>
      <c r="DK32" s="362"/>
      <c r="DL32" s="362"/>
      <c r="DM32" s="362"/>
      <c r="DN32" s="362"/>
      <c r="DO32" s="362"/>
      <c r="DP32" s="362"/>
      <c r="DQ32" s="362"/>
      <c r="DR32" s="362"/>
      <c r="DS32" s="362"/>
      <c r="DT32" s="362"/>
      <c r="DU32" s="362"/>
      <c r="DV32" s="362"/>
      <c r="DW32" s="362"/>
      <c r="DX32" s="362"/>
      <c r="DY32" s="362"/>
      <c r="DZ32" s="362"/>
      <c r="EA32" s="362"/>
      <c r="EB32" s="362"/>
      <c r="EC32" s="362"/>
      <c r="ED32" s="362"/>
      <c r="EE32" s="362"/>
      <c r="EF32" s="362"/>
      <c r="EG32" s="362"/>
      <c r="EH32" s="362"/>
      <c r="EI32" s="362"/>
      <c r="EJ32" s="362"/>
      <c r="EK32" s="362"/>
      <c r="EL32" s="362"/>
      <c r="EM32" s="362"/>
      <c r="EN32" s="362"/>
      <c r="EO32" s="362"/>
      <c r="EP32" s="362"/>
      <c r="EQ32" s="362"/>
      <c r="ER32" s="362"/>
      <c r="ES32" s="362"/>
      <c r="ET32" s="362"/>
      <c r="EU32" s="362"/>
      <c r="EV32" s="362"/>
      <c r="EW32" s="362"/>
      <c r="EX32" s="362"/>
      <c r="EY32" s="362"/>
      <c r="EZ32" s="362"/>
      <c r="FA32" s="362"/>
      <c r="FB32" s="362"/>
      <c r="FC32" s="362"/>
      <c r="FD32" s="362"/>
      <c r="FE32" s="362"/>
      <c r="FF32" s="362"/>
      <c r="FG32" s="362"/>
      <c r="FH32" s="362"/>
      <c r="FI32" s="362"/>
      <c r="FJ32" s="362"/>
      <c r="FK32" s="362"/>
      <c r="FL32" s="362"/>
      <c r="FM32" s="362"/>
      <c r="FN32" s="362"/>
      <c r="FO32" s="362"/>
      <c r="FP32" s="362"/>
      <c r="FQ32" s="362"/>
      <c r="FR32" s="362"/>
      <c r="FS32" s="362"/>
      <c r="FT32" s="362"/>
      <c r="FU32" s="362"/>
      <c r="FV32" s="362"/>
      <c r="FW32" s="362"/>
      <c r="FX32" s="362"/>
      <c r="FY32" s="362"/>
      <c r="FZ32" s="362"/>
      <c r="GA32" s="362"/>
      <c r="GB32" s="362"/>
      <c r="GC32" s="362"/>
      <c r="GD32" s="362"/>
      <c r="GE32" s="362"/>
      <c r="GF32" s="362"/>
      <c r="GG32" s="362"/>
      <c r="GH32" s="362"/>
      <c r="GI32" s="362"/>
      <c r="GJ32" s="362"/>
      <c r="GK32" s="362"/>
      <c r="GL32" s="362"/>
      <c r="GM32" s="362"/>
      <c r="GN32" s="362"/>
      <c r="GO32" s="362"/>
      <c r="GP32" s="362"/>
      <c r="GQ32" s="362"/>
      <c r="GR32" s="362"/>
      <c r="GS32" s="362"/>
      <c r="GT32" s="362"/>
      <c r="GU32" s="362"/>
      <c r="GV32" s="362"/>
      <c r="GW32" s="362"/>
      <c r="GX32" s="362"/>
      <c r="GY32" s="362"/>
      <c r="GZ32" s="362"/>
      <c r="HA32" s="362"/>
      <c r="HB32" s="362"/>
      <c r="HC32" s="362"/>
      <c r="HD32" s="362"/>
      <c r="HE32" s="362"/>
      <c r="HF32" s="362"/>
      <c r="HG32" s="362"/>
      <c r="HH32" s="362"/>
      <c r="HI32" s="362"/>
      <c r="HJ32" s="362"/>
      <c r="HK32" s="362"/>
      <c r="HL32" s="362"/>
      <c r="HM32" s="362"/>
      <c r="HN32" s="362"/>
      <c r="HO32" s="362"/>
      <c r="HP32" s="362"/>
      <c r="HQ32" s="362"/>
      <c r="HR32" s="362"/>
      <c r="HS32" s="362"/>
      <c r="HT32" s="362"/>
      <c r="HU32" s="362"/>
      <c r="HV32" s="362"/>
      <c r="HW32" s="362"/>
      <c r="HX32" s="362"/>
      <c r="HY32" s="362"/>
      <c r="HZ32" s="362"/>
      <c r="IA32" s="362"/>
      <c r="IB32" s="362"/>
      <c r="IC32" s="362"/>
      <c r="ID32" s="362"/>
      <c r="IE32" s="362"/>
      <c r="IF32" s="362"/>
      <c r="IG32" s="362"/>
      <c r="IH32" s="362"/>
      <c r="II32" s="362"/>
      <c r="IJ32" s="362"/>
      <c r="IK32" s="362"/>
      <c r="IL32" s="362"/>
      <c r="IM32" s="362"/>
      <c r="IN32" s="362"/>
      <c r="IO32" s="362"/>
      <c r="IP32" s="362"/>
      <c r="IQ32" s="362"/>
      <c r="IR32" s="362"/>
      <c r="IS32" s="362"/>
      <c r="IT32" s="362"/>
      <c r="IU32" s="362"/>
    </row>
    <row r="33" spans="1:255">
      <c r="A33" s="362"/>
      <c r="B33" s="362"/>
      <c r="C33" s="362"/>
      <c r="D33" s="362"/>
      <c r="E33" s="362"/>
      <c r="F33" s="362"/>
      <c r="G33" s="362"/>
      <c r="H33" s="362"/>
      <c r="I33" s="362"/>
      <c r="J33" s="362"/>
      <c r="K33" s="362"/>
      <c r="L33" s="362"/>
      <c r="M33" s="362"/>
      <c r="N33" s="362"/>
      <c r="O33" s="362"/>
      <c r="P33" s="362"/>
      <c r="Q33" s="362"/>
      <c r="R33" s="362"/>
      <c r="S33" s="362"/>
      <c r="T33" s="362"/>
      <c r="U33" s="362"/>
      <c r="V33" s="362"/>
      <c r="W33" s="362"/>
      <c r="X33" s="362"/>
      <c r="Y33" s="362"/>
      <c r="Z33" s="362"/>
      <c r="AA33" s="362"/>
      <c r="AB33" s="362"/>
      <c r="AC33" s="362"/>
      <c r="AD33" s="362"/>
      <c r="AE33" s="362"/>
      <c r="AF33" s="362"/>
      <c r="AG33" s="362"/>
      <c r="AH33" s="362"/>
      <c r="AI33" s="362"/>
      <c r="AJ33" s="362"/>
      <c r="AK33" s="362"/>
      <c r="AL33" s="362"/>
      <c r="AM33" s="362"/>
      <c r="AN33" s="362"/>
      <c r="AO33" s="362"/>
      <c r="AP33" s="362"/>
      <c r="AQ33" s="362"/>
      <c r="AR33" s="362"/>
      <c r="AS33" s="362"/>
      <c r="AT33" s="362"/>
      <c r="AU33" s="362"/>
      <c r="AV33" s="362"/>
      <c r="AW33" s="362"/>
      <c r="AX33" s="362"/>
      <c r="AY33" s="362"/>
      <c r="AZ33" s="362"/>
      <c r="BA33" s="362"/>
      <c r="BB33" s="362"/>
      <c r="BC33" s="362"/>
      <c r="BD33" s="362"/>
      <c r="BE33" s="362"/>
      <c r="BF33" s="362"/>
      <c r="BG33" s="362"/>
      <c r="BH33" s="362"/>
      <c r="BI33" s="362"/>
      <c r="BJ33" s="362"/>
      <c r="BK33" s="362"/>
      <c r="BL33" s="362"/>
      <c r="BM33" s="362"/>
      <c r="BN33" s="362"/>
      <c r="BO33" s="362"/>
      <c r="BP33" s="362"/>
      <c r="BQ33" s="362"/>
      <c r="BR33" s="362"/>
      <c r="BS33" s="362"/>
      <c r="BT33" s="362"/>
      <c r="BU33" s="362"/>
      <c r="BV33" s="362"/>
      <c r="BW33" s="362"/>
      <c r="BX33" s="362"/>
      <c r="BY33" s="362"/>
      <c r="BZ33" s="362"/>
      <c r="CA33" s="362"/>
      <c r="CB33" s="362"/>
      <c r="CC33" s="362"/>
      <c r="CD33" s="362"/>
      <c r="CE33" s="362"/>
      <c r="CF33" s="362"/>
      <c r="CG33" s="362"/>
      <c r="CH33" s="362"/>
      <c r="CI33" s="362"/>
      <c r="CJ33" s="362"/>
      <c r="CK33" s="362"/>
      <c r="CL33" s="362"/>
      <c r="CM33" s="362"/>
      <c r="CN33" s="362"/>
      <c r="CO33" s="362"/>
      <c r="CP33" s="362"/>
      <c r="CQ33" s="362"/>
      <c r="CR33" s="362"/>
      <c r="CS33" s="362"/>
      <c r="CT33" s="362"/>
      <c r="CU33" s="362"/>
      <c r="CV33" s="362"/>
      <c r="CW33" s="362"/>
      <c r="CX33" s="362"/>
      <c r="CY33" s="362"/>
      <c r="CZ33" s="362"/>
      <c r="DA33" s="362"/>
      <c r="DB33" s="362"/>
      <c r="DC33" s="362"/>
      <c r="DD33" s="362"/>
      <c r="DE33" s="362"/>
      <c r="DF33" s="362"/>
      <c r="DG33" s="362"/>
      <c r="DH33" s="362"/>
      <c r="DI33" s="362"/>
      <c r="DJ33" s="362"/>
      <c r="DK33" s="362"/>
      <c r="DL33" s="362"/>
      <c r="DM33" s="362"/>
      <c r="DN33" s="362"/>
      <c r="DO33" s="362"/>
      <c r="DP33" s="362"/>
      <c r="DQ33" s="362"/>
      <c r="DR33" s="362"/>
      <c r="DS33" s="362"/>
      <c r="DT33" s="362"/>
      <c r="DU33" s="362"/>
      <c r="DV33" s="362"/>
      <c r="DW33" s="362"/>
      <c r="DX33" s="362"/>
      <c r="DY33" s="362"/>
      <c r="DZ33" s="362"/>
      <c r="EA33" s="362"/>
      <c r="EB33" s="362"/>
      <c r="EC33" s="362"/>
      <c r="ED33" s="362"/>
      <c r="EE33" s="362"/>
      <c r="EF33" s="362"/>
      <c r="EG33" s="362"/>
      <c r="EH33" s="362"/>
      <c r="EI33" s="362"/>
      <c r="EJ33" s="362"/>
      <c r="EK33" s="362"/>
      <c r="EL33" s="362"/>
      <c r="EM33" s="362"/>
      <c r="EN33" s="362"/>
      <c r="EO33" s="362"/>
      <c r="EP33" s="362"/>
      <c r="EQ33" s="362"/>
      <c r="ER33" s="362"/>
      <c r="ES33" s="362"/>
      <c r="ET33" s="362"/>
      <c r="EU33" s="362"/>
      <c r="EV33" s="362"/>
      <c r="EW33" s="362"/>
      <c r="EX33" s="362"/>
      <c r="EY33" s="362"/>
      <c r="EZ33" s="362"/>
      <c r="FA33" s="362"/>
      <c r="FB33" s="362"/>
      <c r="FC33" s="362"/>
      <c r="FD33" s="362"/>
      <c r="FE33" s="362"/>
      <c r="FF33" s="362"/>
      <c r="FG33" s="362"/>
      <c r="FH33" s="362"/>
      <c r="FI33" s="362"/>
      <c r="FJ33" s="362"/>
      <c r="FK33" s="362"/>
      <c r="FL33" s="362"/>
      <c r="FM33" s="362"/>
      <c r="FN33" s="362"/>
      <c r="FO33" s="362"/>
      <c r="FP33" s="362"/>
      <c r="FQ33" s="362"/>
      <c r="FR33" s="362"/>
      <c r="FS33" s="362"/>
      <c r="FT33" s="362"/>
      <c r="FU33" s="362"/>
      <c r="FV33" s="362"/>
      <c r="FW33" s="362"/>
      <c r="FX33" s="362"/>
      <c r="FY33" s="362"/>
      <c r="FZ33" s="362"/>
      <c r="GA33" s="362"/>
      <c r="GB33" s="362"/>
      <c r="GC33" s="362"/>
      <c r="GD33" s="362"/>
      <c r="GE33" s="362"/>
      <c r="GF33" s="362"/>
      <c r="GG33" s="362"/>
      <c r="GH33" s="362"/>
      <c r="GI33" s="362"/>
      <c r="GJ33" s="362"/>
      <c r="GK33" s="362"/>
      <c r="GL33" s="362"/>
      <c r="GM33" s="362"/>
      <c r="GN33" s="362"/>
      <c r="GO33" s="362"/>
      <c r="GP33" s="362"/>
      <c r="GQ33" s="362"/>
      <c r="GR33" s="362"/>
      <c r="GS33" s="362"/>
      <c r="GT33" s="362"/>
      <c r="GU33" s="362"/>
      <c r="GV33" s="362"/>
      <c r="GW33" s="362"/>
      <c r="GX33" s="362"/>
      <c r="GY33" s="362"/>
      <c r="GZ33" s="362"/>
      <c r="HA33" s="362"/>
      <c r="HB33" s="362"/>
      <c r="HC33" s="362"/>
      <c r="HD33" s="362"/>
      <c r="HE33" s="362"/>
      <c r="HF33" s="362"/>
      <c r="HG33" s="362"/>
      <c r="HH33" s="362"/>
      <c r="HI33" s="362"/>
      <c r="HJ33" s="362"/>
      <c r="HK33" s="362"/>
      <c r="HL33" s="362"/>
      <c r="HM33" s="362"/>
      <c r="HN33" s="362"/>
      <c r="HO33" s="362"/>
      <c r="HP33" s="362"/>
      <c r="HQ33" s="362"/>
      <c r="HR33" s="362"/>
      <c r="HS33" s="362"/>
      <c r="HT33" s="362"/>
      <c r="HU33" s="362"/>
      <c r="HV33" s="362"/>
      <c r="HW33" s="362"/>
      <c r="HX33" s="362"/>
      <c r="HY33" s="362"/>
      <c r="HZ33" s="362"/>
      <c r="IA33" s="362"/>
      <c r="IB33" s="362"/>
      <c r="IC33" s="362"/>
      <c r="ID33" s="362"/>
      <c r="IE33" s="362"/>
      <c r="IF33" s="362"/>
      <c r="IG33" s="362"/>
      <c r="IH33" s="362"/>
      <c r="II33" s="362"/>
      <c r="IJ33" s="362"/>
      <c r="IK33" s="362"/>
      <c r="IL33" s="362"/>
      <c r="IM33" s="362"/>
      <c r="IN33" s="362"/>
      <c r="IO33" s="362"/>
      <c r="IP33" s="362"/>
      <c r="IQ33" s="362"/>
      <c r="IR33" s="362"/>
      <c r="IS33" s="362"/>
      <c r="IT33" s="362"/>
      <c r="IU33" s="362"/>
    </row>
    <row r="34" spans="1:255">
      <c r="A34" s="362"/>
      <c r="B34" s="362"/>
      <c r="C34" s="362"/>
      <c r="D34" s="362"/>
      <c r="E34" s="362"/>
      <c r="F34" s="362"/>
      <c r="G34" s="362"/>
      <c r="H34" s="362"/>
      <c r="I34" s="362"/>
      <c r="J34" s="362"/>
      <c r="K34" s="362"/>
      <c r="L34" s="362"/>
      <c r="M34" s="362"/>
      <c r="N34" s="362"/>
      <c r="O34" s="362"/>
      <c r="P34" s="362"/>
      <c r="Q34" s="362"/>
      <c r="R34" s="362"/>
      <c r="S34" s="362"/>
      <c r="T34" s="362"/>
      <c r="U34" s="362"/>
      <c r="V34" s="362"/>
      <c r="W34" s="362"/>
      <c r="X34" s="362"/>
      <c r="Y34" s="362"/>
      <c r="Z34" s="362"/>
      <c r="AA34" s="362"/>
      <c r="AB34" s="362"/>
      <c r="AC34" s="362"/>
      <c r="AD34" s="362"/>
      <c r="AE34" s="362"/>
      <c r="AF34" s="362"/>
      <c r="AG34" s="362"/>
      <c r="AH34" s="362"/>
      <c r="AI34" s="362"/>
      <c r="AJ34" s="362"/>
      <c r="AK34" s="362"/>
      <c r="AL34" s="362"/>
      <c r="AM34" s="362"/>
      <c r="AN34" s="362"/>
      <c r="AO34" s="362"/>
      <c r="AP34" s="362"/>
      <c r="AQ34" s="362"/>
      <c r="AR34" s="362"/>
      <c r="AS34" s="362"/>
      <c r="AT34" s="362"/>
      <c r="AU34" s="362"/>
      <c r="AV34" s="362"/>
      <c r="AW34" s="362"/>
      <c r="AX34" s="362"/>
      <c r="AY34" s="362"/>
      <c r="AZ34" s="362"/>
      <c r="BA34" s="362"/>
      <c r="BB34" s="362"/>
      <c r="BC34" s="362"/>
      <c r="BD34" s="362"/>
      <c r="BE34" s="362"/>
      <c r="BF34" s="362"/>
      <c r="BG34" s="362"/>
      <c r="BH34" s="362"/>
      <c r="BI34" s="362"/>
      <c r="BJ34" s="362"/>
      <c r="BK34" s="362"/>
      <c r="BL34" s="362"/>
      <c r="BM34" s="362"/>
      <c r="BN34" s="362"/>
      <c r="BO34" s="362"/>
      <c r="BP34" s="362"/>
      <c r="BQ34" s="362"/>
      <c r="BR34" s="362"/>
      <c r="BS34" s="362"/>
      <c r="BT34" s="362"/>
      <c r="BU34" s="362"/>
      <c r="BV34" s="362"/>
      <c r="BW34" s="362"/>
      <c r="BX34" s="362"/>
      <c r="BY34" s="362"/>
      <c r="BZ34" s="362"/>
      <c r="CA34" s="362"/>
      <c r="CB34" s="362"/>
      <c r="CC34" s="362"/>
      <c r="CD34" s="362"/>
      <c r="CE34" s="362"/>
      <c r="CF34" s="362"/>
      <c r="CG34" s="362"/>
      <c r="CH34" s="362"/>
      <c r="CI34" s="362"/>
      <c r="CJ34" s="362"/>
      <c r="CK34" s="362"/>
      <c r="CL34" s="362"/>
      <c r="CM34" s="362"/>
      <c r="CN34" s="362"/>
      <c r="CO34" s="362"/>
      <c r="CP34" s="362"/>
      <c r="CQ34" s="362"/>
      <c r="CR34" s="362"/>
      <c r="CS34" s="362"/>
      <c r="CT34" s="362"/>
      <c r="CU34" s="362"/>
      <c r="CV34" s="362"/>
      <c r="CW34" s="362"/>
      <c r="CX34" s="362"/>
      <c r="CY34" s="362"/>
      <c r="CZ34" s="362"/>
      <c r="DA34" s="362"/>
      <c r="DB34" s="362"/>
      <c r="DC34" s="362"/>
      <c r="DD34" s="362"/>
      <c r="DE34" s="362"/>
      <c r="DF34" s="362"/>
      <c r="DG34" s="362"/>
      <c r="DH34" s="362"/>
      <c r="DI34" s="362"/>
      <c r="DJ34" s="362"/>
      <c r="DK34" s="362"/>
      <c r="DL34" s="362"/>
      <c r="DM34" s="362"/>
      <c r="DN34" s="362"/>
      <c r="DO34" s="362"/>
      <c r="DP34" s="362"/>
      <c r="DQ34" s="362"/>
      <c r="DR34" s="362"/>
      <c r="DS34" s="362"/>
      <c r="DT34" s="362"/>
      <c r="DU34" s="362"/>
      <c r="DV34" s="362"/>
      <c r="DW34" s="362"/>
      <c r="DX34" s="362"/>
      <c r="DY34" s="362"/>
      <c r="DZ34" s="362"/>
      <c r="EA34" s="362"/>
      <c r="EB34" s="362"/>
      <c r="EC34" s="362"/>
      <c r="ED34" s="362"/>
      <c r="EE34" s="362"/>
      <c r="EF34" s="362"/>
      <c r="EG34" s="362"/>
      <c r="EH34" s="362"/>
      <c r="EI34" s="362"/>
      <c r="EJ34" s="362"/>
      <c r="EK34" s="362"/>
      <c r="EL34" s="362"/>
      <c r="EM34" s="362"/>
      <c r="EN34" s="362"/>
      <c r="EO34" s="362"/>
      <c r="EP34" s="362"/>
      <c r="EQ34" s="362"/>
      <c r="ER34" s="362"/>
      <c r="ES34" s="362"/>
      <c r="ET34" s="362"/>
      <c r="EU34" s="362"/>
      <c r="EV34" s="362"/>
      <c r="EW34" s="362"/>
      <c r="EX34" s="362"/>
      <c r="EY34" s="362"/>
      <c r="EZ34" s="362"/>
      <c r="FA34" s="362"/>
      <c r="FB34" s="362"/>
      <c r="FC34" s="362"/>
      <c r="FD34" s="362"/>
      <c r="FE34" s="362"/>
      <c r="FF34" s="362"/>
      <c r="FG34" s="362"/>
      <c r="FH34" s="362"/>
      <c r="FI34" s="362"/>
      <c r="FJ34" s="362"/>
      <c r="FK34" s="362"/>
      <c r="FL34" s="362"/>
      <c r="FM34" s="362"/>
      <c r="FN34" s="362"/>
      <c r="FO34" s="362"/>
      <c r="FP34" s="362"/>
      <c r="FQ34" s="362"/>
      <c r="FR34" s="362"/>
      <c r="FS34" s="362"/>
      <c r="FT34" s="362"/>
      <c r="FU34" s="362"/>
      <c r="FV34" s="362"/>
      <c r="FW34" s="362"/>
      <c r="FX34" s="362"/>
      <c r="FY34" s="362"/>
      <c r="FZ34" s="362"/>
      <c r="GA34" s="362"/>
      <c r="GB34" s="362"/>
      <c r="GC34" s="362"/>
      <c r="GD34" s="362"/>
      <c r="GE34" s="362"/>
      <c r="GF34" s="362"/>
      <c r="GG34" s="362"/>
      <c r="GH34" s="362"/>
      <c r="GI34" s="362"/>
      <c r="GJ34" s="362"/>
      <c r="GK34" s="362"/>
      <c r="GL34" s="362"/>
      <c r="GM34" s="362"/>
      <c r="GN34" s="362"/>
      <c r="GO34" s="362"/>
      <c r="GP34" s="362"/>
      <c r="GQ34" s="362"/>
      <c r="GR34" s="362"/>
      <c r="GS34" s="362"/>
      <c r="GT34" s="362"/>
      <c r="GU34" s="362"/>
      <c r="GV34" s="362"/>
      <c r="GW34" s="362"/>
      <c r="GX34" s="362"/>
      <c r="GY34" s="362"/>
      <c r="GZ34" s="362"/>
      <c r="HA34" s="362"/>
      <c r="HB34" s="362"/>
      <c r="HC34" s="362"/>
      <c r="HD34" s="362"/>
      <c r="HE34" s="362"/>
      <c r="HF34" s="362"/>
      <c r="HG34" s="362"/>
      <c r="HH34" s="362"/>
      <c r="HI34" s="362"/>
      <c r="HJ34" s="362"/>
      <c r="HK34" s="362"/>
      <c r="HL34" s="362"/>
      <c r="HM34" s="362"/>
      <c r="HN34" s="362"/>
      <c r="HO34" s="362"/>
      <c r="HP34" s="362"/>
      <c r="HQ34" s="362"/>
      <c r="HR34" s="362"/>
      <c r="HS34" s="362"/>
      <c r="HT34" s="362"/>
      <c r="HU34" s="362"/>
      <c r="HV34" s="362"/>
      <c r="HW34" s="362"/>
      <c r="HX34" s="362"/>
      <c r="HY34" s="362"/>
      <c r="HZ34" s="362"/>
      <c r="IA34" s="362"/>
      <c r="IB34" s="362"/>
      <c r="IC34" s="362"/>
      <c r="ID34" s="362"/>
      <c r="IE34" s="362"/>
      <c r="IF34" s="362"/>
      <c r="IG34" s="362"/>
      <c r="IH34" s="362"/>
      <c r="II34" s="362"/>
      <c r="IJ34" s="362"/>
      <c r="IK34" s="362"/>
      <c r="IL34" s="362"/>
      <c r="IM34" s="362"/>
      <c r="IN34" s="362"/>
      <c r="IO34" s="362"/>
      <c r="IP34" s="362"/>
      <c r="IQ34" s="362"/>
      <c r="IR34" s="362"/>
      <c r="IS34" s="362"/>
      <c r="IT34" s="362"/>
      <c r="IU34" s="362"/>
    </row>
    <row r="35" spans="1:255">
      <c r="A35" s="362"/>
      <c r="B35" s="362"/>
      <c r="C35" s="362"/>
      <c r="D35" s="362"/>
      <c r="E35" s="362"/>
      <c r="F35" s="362"/>
      <c r="G35" s="362"/>
      <c r="H35" s="362"/>
      <c r="I35" s="362"/>
      <c r="J35" s="362"/>
      <c r="K35" s="362"/>
      <c r="L35" s="362"/>
      <c r="M35" s="362"/>
      <c r="N35" s="362"/>
      <c r="O35" s="362"/>
      <c r="P35" s="362"/>
      <c r="Q35" s="365"/>
      <c r="R35" s="362"/>
      <c r="S35" s="362"/>
      <c r="T35" s="362"/>
      <c r="U35" s="362"/>
      <c r="V35" s="362"/>
      <c r="W35" s="362"/>
      <c r="X35" s="362"/>
      <c r="Y35" s="362"/>
      <c r="Z35" s="362"/>
      <c r="AA35" s="362"/>
      <c r="AB35" s="362"/>
      <c r="AC35" s="362"/>
      <c r="AD35" s="362"/>
      <c r="AE35" s="362"/>
      <c r="AF35" s="362"/>
      <c r="AG35" s="362"/>
      <c r="AH35" s="362"/>
      <c r="AI35" s="362"/>
      <c r="AJ35" s="362"/>
      <c r="AK35" s="362"/>
      <c r="AL35" s="362"/>
      <c r="AM35" s="362"/>
      <c r="AN35" s="362"/>
      <c r="AO35" s="362"/>
      <c r="AP35" s="362"/>
      <c r="AQ35" s="362"/>
      <c r="AR35" s="362"/>
      <c r="AS35" s="362"/>
      <c r="AT35" s="362"/>
      <c r="AU35" s="362"/>
      <c r="AV35" s="362"/>
      <c r="AW35" s="362"/>
      <c r="AX35" s="362"/>
      <c r="AY35" s="362"/>
      <c r="AZ35" s="362"/>
      <c r="BA35" s="362"/>
      <c r="BB35" s="362"/>
      <c r="BC35" s="362"/>
      <c r="BD35" s="362"/>
      <c r="BE35" s="362"/>
      <c r="BF35" s="362"/>
      <c r="BG35" s="362"/>
      <c r="BH35" s="362"/>
      <c r="BI35" s="362"/>
      <c r="BJ35" s="362"/>
      <c r="BK35" s="362"/>
      <c r="BL35" s="362"/>
      <c r="BM35" s="362"/>
      <c r="BN35" s="362"/>
      <c r="BO35" s="362"/>
      <c r="BP35" s="362"/>
      <c r="BQ35" s="362"/>
      <c r="BR35" s="362"/>
      <c r="BS35" s="362"/>
      <c r="BT35" s="362"/>
      <c r="BU35" s="362"/>
      <c r="BV35" s="362"/>
      <c r="BW35" s="362"/>
      <c r="BX35" s="362"/>
      <c r="BY35" s="362"/>
      <c r="BZ35" s="362"/>
      <c r="CA35" s="362"/>
      <c r="CB35" s="362"/>
      <c r="CC35" s="362"/>
      <c r="CD35" s="362"/>
      <c r="CE35" s="362"/>
      <c r="CF35" s="362"/>
      <c r="CG35" s="362"/>
      <c r="CH35" s="362"/>
      <c r="CI35" s="362"/>
      <c r="CJ35" s="362"/>
      <c r="CK35" s="362"/>
      <c r="CL35" s="362"/>
      <c r="CM35" s="362"/>
      <c r="CN35" s="362"/>
      <c r="CO35" s="362"/>
      <c r="CP35" s="362"/>
      <c r="CQ35" s="362"/>
      <c r="CR35" s="362"/>
      <c r="CS35" s="362"/>
      <c r="CT35" s="362"/>
      <c r="CU35" s="362"/>
      <c r="CV35" s="362"/>
      <c r="CW35" s="362"/>
      <c r="CX35" s="362"/>
      <c r="CY35" s="362"/>
      <c r="CZ35" s="362"/>
      <c r="DA35" s="362"/>
      <c r="DB35" s="362"/>
      <c r="DC35" s="362"/>
      <c r="DD35" s="362"/>
      <c r="DE35" s="362"/>
      <c r="DF35" s="362"/>
      <c r="DG35" s="362"/>
      <c r="DH35" s="362"/>
      <c r="DI35" s="362"/>
      <c r="DJ35" s="362"/>
      <c r="DK35" s="362"/>
      <c r="DL35" s="362"/>
      <c r="DM35" s="362"/>
      <c r="DN35" s="362"/>
      <c r="DO35" s="362"/>
      <c r="DP35" s="362"/>
      <c r="DQ35" s="362"/>
      <c r="DR35" s="362"/>
      <c r="DS35" s="362"/>
      <c r="DT35" s="362"/>
      <c r="DU35" s="362"/>
      <c r="DV35" s="362"/>
      <c r="DW35" s="362"/>
      <c r="DX35" s="362"/>
      <c r="DY35" s="362"/>
      <c r="DZ35" s="362"/>
      <c r="EA35" s="362"/>
      <c r="EB35" s="362"/>
      <c r="EC35" s="362"/>
      <c r="ED35" s="362"/>
      <c r="EE35" s="362"/>
      <c r="EF35" s="362"/>
      <c r="EG35" s="362"/>
      <c r="EH35" s="362"/>
      <c r="EI35" s="362"/>
      <c r="EJ35" s="362"/>
      <c r="EK35" s="362"/>
      <c r="EL35" s="362"/>
      <c r="EM35" s="362"/>
      <c r="EN35" s="362"/>
      <c r="EO35" s="362"/>
      <c r="EP35" s="362"/>
      <c r="EQ35" s="362"/>
      <c r="ER35" s="362"/>
      <c r="ES35" s="362"/>
      <c r="ET35" s="362"/>
      <c r="EU35" s="362"/>
      <c r="EV35" s="362"/>
      <c r="EW35" s="362"/>
      <c r="EX35" s="362"/>
      <c r="EY35" s="362"/>
      <c r="EZ35" s="362"/>
      <c r="FA35" s="362"/>
      <c r="FB35" s="362"/>
      <c r="FC35" s="362"/>
      <c r="FD35" s="362"/>
      <c r="FE35" s="362"/>
      <c r="FF35" s="362"/>
      <c r="FG35" s="362"/>
      <c r="FH35" s="362"/>
      <c r="FI35" s="362"/>
      <c r="FJ35" s="362"/>
      <c r="FK35" s="362"/>
      <c r="FL35" s="362"/>
      <c r="FM35" s="362"/>
      <c r="FN35" s="362"/>
      <c r="FO35" s="362"/>
      <c r="FP35" s="362"/>
      <c r="FQ35" s="362"/>
      <c r="FR35" s="362"/>
      <c r="FS35" s="362"/>
      <c r="FT35" s="362"/>
      <c r="FU35" s="362"/>
      <c r="FV35" s="362"/>
      <c r="FW35" s="362"/>
      <c r="FX35" s="362"/>
      <c r="FY35" s="362"/>
      <c r="FZ35" s="362"/>
      <c r="GA35" s="362"/>
      <c r="GB35" s="362"/>
      <c r="GC35" s="362"/>
      <c r="GD35" s="362"/>
      <c r="GE35" s="362"/>
      <c r="GF35" s="362"/>
      <c r="GG35" s="362"/>
      <c r="GH35" s="362"/>
      <c r="GI35" s="362"/>
      <c r="GJ35" s="362"/>
      <c r="GK35" s="362"/>
      <c r="GL35" s="362"/>
      <c r="GM35" s="362"/>
      <c r="GN35" s="362"/>
      <c r="GO35" s="362"/>
      <c r="GP35" s="362"/>
      <c r="GQ35" s="362"/>
      <c r="GR35" s="362"/>
      <c r="GS35" s="362"/>
      <c r="GT35" s="362"/>
      <c r="GU35" s="362"/>
      <c r="GV35" s="362"/>
      <c r="GW35" s="362"/>
      <c r="GX35" s="362"/>
      <c r="GY35" s="362"/>
      <c r="GZ35" s="362"/>
      <c r="HA35" s="362"/>
      <c r="HB35" s="362"/>
      <c r="HC35" s="362"/>
      <c r="HD35" s="362"/>
      <c r="HE35" s="362"/>
      <c r="HF35" s="362"/>
      <c r="HG35" s="362"/>
      <c r="HH35" s="362"/>
      <c r="HI35" s="362"/>
      <c r="HJ35" s="362"/>
      <c r="HK35" s="362"/>
      <c r="HL35" s="362"/>
      <c r="HM35" s="362"/>
      <c r="HN35" s="362"/>
      <c r="HO35" s="362"/>
      <c r="HP35" s="362"/>
      <c r="HQ35" s="362"/>
      <c r="HR35" s="362"/>
      <c r="HS35" s="362"/>
      <c r="HT35" s="362"/>
      <c r="HU35" s="362"/>
      <c r="HV35" s="362"/>
      <c r="HW35" s="362"/>
      <c r="HX35" s="362"/>
      <c r="HY35" s="362"/>
      <c r="HZ35" s="362"/>
      <c r="IA35" s="362"/>
      <c r="IB35" s="362"/>
      <c r="IC35" s="362"/>
      <c r="ID35" s="362"/>
      <c r="IE35" s="362"/>
      <c r="IF35" s="362"/>
      <c r="IG35" s="362"/>
      <c r="IH35" s="362"/>
      <c r="II35" s="362"/>
      <c r="IJ35" s="362"/>
      <c r="IK35" s="362"/>
      <c r="IL35" s="362"/>
      <c r="IM35" s="362"/>
      <c r="IN35" s="362"/>
      <c r="IO35" s="362"/>
      <c r="IP35" s="362"/>
      <c r="IQ35" s="362"/>
      <c r="IR35" s="362"/>
      <c r="IS35" s="362"/>
      <c r="IT35" s="362"/>
      <c r="IU35" s="362"/>
    </row>
  </sheetData>
  <mergeCells count="12">
    <mergeCell ref="A1:U1"/>
    <mergeCell ref="B2:F2"/>
    <mergeCell ref="G2:K2"/>
    <mergeCell ref="L2:P2"/>
    <mergeCell ref="Q2:U2"/>
    <mergeCell ref="A22:U22"/>
    <mergeCell ref="B23:F23"/>
    <mergeCell ref="G23:K23"/>
    <mergeCell ref="L23:P23"/>
    <mergeCell ref="Q23:U23"/>
    <mergeCell ref="A2:A3"/>
    <mergeCell ref="A23:A24"/>
  </mergeCells>
  <pageMargins left="0.472222222222222" right="0.393055555555556" top="0.511805555555556" bottom="1" header="0.5" footer="0.5"/>
  <pageSetup paperSize="8" orientation="landscape" horizontalDpi="6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I141"/>
  <sheetViews>
    <sheetView showGridLines="0" topLeftCell="A109" workbookViewId="0">
      <selection activeCell="A89" sqref="A89:K131"/>
    </sheetView>
  </sheetViews>
  <sheetFormatPr defaultColWidth="9" defaultRowHeight="29" customHeight="1"/>
  <cols>
    <col min="1" max="1" width="3.88333333333333" customWidth="1"/>
    <col min="2" max="2" width="3.75" customWidth="1"/>
    <col min="3" max="3" width="20.1333333333333" customWidth="1"/>
    <col min="4" max="4" width="10.25" customWidth="1"/>
    <col min="5" max="5" width="8.75" customWidth="1"/>
    <col min="6" max="6" width="7.63333333333333" customWidth="1"/>
    <col min="7" max="7" width="10.25" customWidth="1"/>
    <col min="8" max="8" width="8.75" customWidth="1"/>
    <col min="9" max="9" width="10.75" customWidth="1"/>
    <col min="10" max="10" width="8" customWidth="1"/>
    <col min="11" max="11" width="44.1333333333333" customWidth="1"/>
    <col min="12" max="12" width="11.75" customWidth="1"/>
    <col min="13" max="191" width="9" customWidth="1"/>
  </cols>
  <sheetData>
    <row r="1" customHeight="1" spans="1:191">
      <c r="A1" s="226" t="s">
        <v>346</v>
      </c>
      <c r="B1" s="226"/>
      <c r="C1" s="227"/>
      <c r="D1" s="226"/>
      <c r="E1" s="226"/>
      <c r="F1" s="226"/>
      <c r="G1" s="226"/>
      <c r="H1" s="226"/>
      <c r="I1" s="226"/>
      <c r="J1" s="226"/>
      <c r="K1" s="268"/>
      <c r="L1" s="246"/>
      <c r="M1" s="246"/>
      <c r="N1" s="246"/>
      <c r="O1" s="246"/>
      <c r="P1" s="246"/>
      <c r="Q1" s="246"/>
      <c r="R1" s="246"/>
      <c r="S1" s="246"/>
      <c r="T1" s="246"/>
      <c r="U1" s="246"/>
      <c r="V1" s="246"/>
      <c r="W1" s="246"/>
      <c r="X1" s="246"/>
      <c r="Y1" s="246"/>
      <c r="Z1" s="246"/>
      <c r="AA1" s="246"/>
      <c r="AB1" s="246"/>
      <c r="AC1" s="246"/>
      <c r="AD1" s="246"/>
      <c r="AE1" s="246"/>
      <c r="AF1" s="246"/>
      <c r="AG1" s="246"/>
      <c r="AH1" s="246"/>
      <c r="AI1" s="246"/>
      <c r="AJ1" s="246"/>
      <c r="AK1" s="246"/>
      <c r="AL1" s="246"/>
      <c r="AM1" s="246"/>
      <c r="AN1" s="246"/>
      <c r="AO1" s="246"/>
      <c r="AP1" s="246"/>
      <c r="AQ1" s="246"/>
      <c r="AR1" s="246"/>
      <c r="AS1" s="246"/>
      <c r="AT1" s="246"/>
      <c r="AU1" s="246"/>
      <c r="AV1" s="246"/>
      <c r="AW1" s="246"/>
      <c r="AX1" s="246"/>
      <c r="AY1" s="246"/>
      <c r="AZ1" s="246"/>
      <c r="BA1" s="246"/>
      <c r="BB1" s="246"/>
      <c r="BC1" s="246"/>
      <c r="BD1" s="246"/>
      <c r="BE1" s="246"/>
      <c r="BF1" s="246"/>
      <c r="BG1" s="246"/>
      <c r="BH1" s="246"/>
      <c r="BI1" s="246"/>
      <c r="BJ1" s="246"/>
      <c r="BK1" s="246"/>
      <c r="BL1" s="246"/>
      <c r="BM1" s="246"/>
      <c r="BN1" s="246"/>
      <c r="BO1" s="246"/>
      <c r="BP1" s="246"/>
      <c r="BQ1" s="246"/>
      <c r="BR1" s="246"/>
      <c r="BS1" s="246"/>
      <c r="BT1" s="246"/>
      <c r="BU1" s="246"/>
      <c r="BV1" s="246"/>
      <c r="BW1" s="246"/>
      <c r="BX1" s="246"/>
      <c r="BY1" s="246"/>
      <c r="BZ1" s="246"/>
      <c r="CA1" s="246"/>
      <c r="CB1" s="246"/>
      <c r="CC1" s="246"/>
      <c r="CD1" s="246"/>
      <c r="CE1" s="246"/>
      <c r="CF1" s="246"/>
      <c r="CG1" s="246"/>
      <c r="CH1" s="246"/>
      <c r="CI1" s="246"/>
      <c r="CJ1" s="246"/>
      <c r="CK1" s="246"/>
      <c r="CL1" s="246"/>
      <c r="CM1" s="246"/>
      <c r="CN1" s="246"/>
      <c r="CO1" s="246"/>
      <c r="CP1" s="246"/>
      <c r="CQ1" s="246"/>
      <c r="CR1" s="246"/>
      <c r="CS1" s="246"/>
      <c r="CT1" s="246"/>
      <c r="CU1" s="246"/>
      <c r="CV1" s="246"/>
      <c r="CW1" s="246"/>
      <c r="CX1" s="246"/>
      <c r="CY1" s="246"/>
      <c r="CZ1" s="246"/>
      <c r="DA1" s="246"/>
      <c r="DB1" s="246"/>
      <c r="DC1" s="246"/>
      <c r="DD1" s="246"/>
      <c r="DE1" s="246"/>
      <c r="DF1" s="246"/>
      <c r="DG1" s="246"/>
      <c r="DH1" s="246"/>
      <c r="DI1" s="246"/>
      <c r="DJ1" s="246"/>
      <c r="DK1" s="246"/>
      <c r="DL1" s="246"/>
      <c r="DM1" s="246"/>
      <c r="DN1" s="246"/>
      <c r="DO1" s="246"/>
      <c r="DP1" s="246"/>
      <c r="DQ1" s="246"/>
      <c r="DR1" s="246"/>
      <c r="DS1" s="246"/>
      <c r="DT1" s="246"/>
      <c r="DU1" s="246"/>
      <c r="DV1" s="246"/>
      <c r="DW1" s="246"/>
      <c r="DX1" s="246"/>
      <c r="DY1" s="246"/>
      <c r="DZ1" s="246"/>
      <c r="EA1" s="246"/>
      <c r="EB1" s="246"/>
      <c r="EC1" s="246"/>
      <c r="ED1" s="246"/>
      <c r="EE1" s="246"/>
      <c r="EF1" s="246"/>
      <c r="EG1" s="246"/>
      <c r="EH1" s="246"/>
      <c r="EI1" s="246"/>
      <c r="EJ1" s="246"/>
      <c r="EK1" s="246"/>
      <c r="EL1" s="246"/>
      <c r="EM1" s="246"/>
      <c r="EN1" s="246"/>
      <c r="EO1" s="246"/>
      <c r="EP1" s="246"/>
      <c r="EQ1" s="246"/>
      <c r="ER1" s="246"/>
      <c r="ES1" s="246"/>
      <c r="ET1" s="246"/>
      <c r="EU1" s="246"/>
      <c r="EV1" s="246"/>
      <c r="EW1" s="246"/>
      <c r="EX1" s="246"/>
      <c r="EY1" s="246"/>
      <c r="EZ1" s="246"/>
      <c r="FA1" s="246"/>
      <c r="FB1" s="246"/>
      <c r="FC1" s="246"/>
      <c r="FD1" s="246"/>
      <c r="FE1" s="246"/>
      <c r="FF1" s="246"/>
      <c r="FG1" s="246"/>
      <c r="FH1" s="246"/>
      <c r="FI1" s="246"/>
      <c r="FJ1" s="246"/>
      <c r="FK1" s="246"/>
      <c r="FL1" s="246"/>
      <c r="FM1" s="246"/>
      <c r="FN1" s="246"/>
      <c r="FO1" s="246"/>
      <c r="FP1" s="246"/>
      <c r="FQ1" s="246"/>
      <c r="FR1" s="246"/>
      <c r="FS1" s="246"/>
      <c r="FT1" s="246"/>
      <c r="FU1" s="246"/>
      <c r="FV1" s="246"/>
      <c r="FW1" s="246"/>
      <c r="FX1" s="246"/>
      <c r="FY1" s="246"/>
      <c r="FZ1" s="246"/>
      <c r="GA1" s="246"/>
      <c r="GB1" s="290"/>
      <c r="GC1" s="290"/>
      <c r="GD1" s="290"/>
      <c r="GE1" s="290"/>
      <c r="GF1" s="290"/>
      <c r="GG1" s="290"/>
      <c r="GH1" s="290"/>
      <c r="GI1" s="290"/>
    </row>
    <row r="2" customHeight="1" spans="1:191">
      <c r="A2" s="228" t="s">
        <v>347</v>
      </c>
      <c r="B2" s="229"/>
      <c r="C2" s="229"/>
      <c r="D2" s="229"/>
      <c r="E2" s="229"/>
      <c r="F2" s="229"/>
      <c r="G2" s="229"/>
      <c r="H2" s="230"/>
      <c r="I2" s="230"/>
      <c r="J2" s="230"/>
      <c r="K2" s="229"/>
      <c r="L2" s="246"/>
      <c r="M2" s="246"/>
      <c r="N2" s="246"/>
      <c r="O2" s="246"/>
      <c r="P2" s="246"/>
      <c r="Q2" s="246"/>
      <c r="R2" s="246"/>
      <c r="S2" s="246"/>
      <c r="T2" s="246"/>
      <c r="U2" s="246"/>
      <c r="V2" s="246"/>
      <c r="W2" s="246"/>
      <c r="X2" s="246"/>
      <c r="Y2" s="246"/>
      <c r="Z2" s="246"/>
      <c r="AA2" s="246"/>
      <c r="AB2" s="246"/>
      <c r="AC2" s="246"/>
      <c r="AD2" s="246"/>
      <c r="AE2" s="246"/>
      <c r="AF2" s="246"/>
      <c r="AG2" s="246"/>
      <c r="AH2" s="246"/>
      <c r="AI2" s="246"/>
      <c r="AJ2" s="246"/>
      <c r="AK2" s="246"/>
      <c r="AL2" s="246"/>
      <c r="AM2" s="246"/>
      <c r="AN2" s="246"/>
      <c r="AO2" s="246"/>
      <c r="AP2" s="246"/>
      <c r="AQ2" s="246"/>
      <c r="AR2" s="246"/>
      <c r="AS2" s="246"/>
      <c r="AT2" s="246"/>
      <c r="AU2" s="246"/>
      <c r="AV2" s="246"/>
      <c r="AW2" s="246"/>
      <c r="AX2" s="246"/>
      <c r="AY2" s="246"/>
      <c r="AZ2" s="246"/>
      <c r="BA2" s="246"/>
      <c r="BB2" s="246"/>
      <c r="BC2" s="246"/>
      <c r="BD2" s="246"/>
      <c r="BE2" s="246"/>
      <c r="BF2" s="246"/>
      <c r="BG2" s="246"/>
      <c r="BH2" s="246"/>
      <c r="BI2" s="246"/>
      <c r="BJ2" s="246"/>
      <c r="BK2" s="246"/>
      <c r="BL2" s="246"/>
      <c r="BM2" s="246"/>
      <c r="BN2" s="246"/>
      <c r="BO2" s="246"/>
      <c r="BP2" s="246"/>
      <c r="BQ2" s="246"/>
      <c r="BR2" s="246"/>
      <c r="BS2" s="246"/>
      <c r="BT2" s="246"/>
      <c r="BU2" s="246"/>
      <c r="BV2" s="246"/>
      <c r="BW2" s="246"/>
      <c r="BX2" s="246"/>
      <c r="BY2" s="246"/>
      <c r="BZ2" s="246"/>
      <c r="CA2" s="246"/>
      <c r="CB2" s="246"/>
      <c r="CC2" s="246"/>
      <c r="CD2" s="246"/>
      <c r="CE2" s="246"/>
      <c r="CF2" s="246"/>
      <c r="CG2" s="246"/>
      <c r="CH2" s="246"/>
      <c r="CI2" s="246"/>
      <c r="CJ2" s="246"/>
      <c r="CK2" s="246"/>
      <c r="CL2" s="246"/>
      <c r="CM2" s="246"/>
      <c r="CN2" s="246"/>
      <c r="CO2" s="246"/>
      <c r="CP2" s="246"/>
      <c r="CQ2" s="246"/>
      <c r="CR2" s="246"/>
      <c r="CS2" s="246"/>
      <c r="CT2" s="246"/>
      <c r="CU2" s="246"/>
      <c r="CV2" s="246"/>
      <c r="CW2" s="246"/>
      <c r="CX2" s="246"/>
      <c r="CY2" s="246"/>
      <c r="CZ2" s="246"/>
      <c r="DA2" s="246"/>
      <c r="DB2" s="246"/>
      <c r="DC2" s="246"/>
      <c r="DD2" s="246"/>
      <c r="DE2" s="246"/>
      <c r="DF2" s="246"/>
      <c r="DG2" s="246"/>
      <c r="DH2" s="246"/>
      <c r="DI2" s="246"/>
      <c r="DJ2" s="246"/>
      <c r="DK2" s="246"/>
      <c r="DL2" s="246"/>
      <c r="DM2" s="246"/>
      <c r="DN2" s="246"/>
      <c r="DO2" s="246"/>
      <c r="DP2" s="246"/>
      <c r="DQ2" s="246"/>
      <c r="DR2" s="246"/>
      <c r="DS2" s="246"/>
      <c r="DT2" s="246"/>
      <c r="DU2" s="246"/>
      <c r="DV2" s="246"/>
      <c r="DW2" s="246"/>
      <c r="DX2" s="246"/>
      <c r="DY2" s="246"/>
      <c r="DZ2" s="246"/>
      <c r="EA2" s="246"/>
      <c r="EB2" s="246"/>
      <c r="EC2" s="246"/>
      <c r="ED2" s="246"/>
      <c r="EE2" s="246"/>
      <c r="EF2" s="246"/>
      <c r="EG2" s="246"/>
      <c r="EH2" s="246"/>
      <c r="EI2" s="246"/>
      <c r="EJ2" s="246"/>
      <c r="EK2" s="246"/>
      <c r="EL2" s="246"/>
      <c r="EM2" s="246"/>
      <c r="EN2" s="246"/>
      <c r="EO2" s="246"/>
      <c r="EP2" s="246"/>
      <c r="EQ2" s="246"/>
      <c r="ER2" s="246"/>
      <c r="ES2" s="246"/>
      <c r="ET2" s="246"/>
      <c r="EU2" s="246"/>
      <c r="EV2" s="246"/>
      <c r="EW2" s="246"/>
      <c r="EX2" s="246"/>
      <c r="EY2" s="246"/>
      <c r="EZ2" s="246"/>
      <c r="FA2" s="246"/>
      <c r="FB2" s="246"/>
      <c r="FC2" s="246"/>
      <c r="FD2" s="246"/>
      <c r="FE2" s="246"/>
      <c r="FF2" s="246"/>
      <c r="FG2" s="246"/>
      <c r="FH2" s="246"/>
      <c r="FI2" s="246"/>
      <c r="FJ2" s="246"/>
      <c r="FK2" s="246"/>
      <c r="FL2" s="246"/>
      <c r="FM2" s="246"/>
      <c r="FN2" s="246"/>
      <c r="FO2" s="246"/>
      <c r="FP2" s="246"/>
      <c r="FQ2" s="246"/>
      <c r="FR2" s="246"/>
      <c r="FS2" s="246"/>
      <c r="FT2" s="246"/>
      <c r="FU2" s="246"/>
      <c r="FV2" s="246"/>
      <c r="FW2" s="246"/>
      <c r="FX2" s="246"/>
      <c r="FY2" s="246"/>
      <c r="FZ2" s="246"/>
      <c r="GA2" s="246"/>
      <c r="GB2" s="290"/>
      <c r="GC2" s="290"/>
      <c r="GD2" s="290"/>
      <c r="GE2" s="290"/>
      <c r="GF2" s="290"/>
      <c r="GG2" s="290"/>
      <c r="GH2" s="290"/>
      <c r="GI2" s="290"/>
    </row>
    <row r="3" customHeight="1" spans="1:191">
      <c r="A3" s="231" t="s">
        <v>275</v>
      </c>
      <c r="B3" s="232"/>
      <c r="C3" s="233" t="s">
        <v>276</v>
      </c>
      <c r="D3" s="234" t="s">
        <v>348</v>
      </c>
      <c r="E3" s="235" t="s">
        <v>278</v>
      </c>
      <c r="F3" s="234" t="s">
        <v>349</v>
      </c>
      <c r="G3" s="234" t="s">
        <v>350</v>
      </c>
      <c r="H3" s="236" t="s">
        <v>281</v>
      </c>
      <c r="I3" s="234" t="s">
        <v>282</v>
      </c>
      <c r="J3" s="234" t="s">
        <v>102</v>
      </c>
      <c r="K3" s="269" t="s">
        <v>96</v>
      </c>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6"/>
      <c r="AN3" s="246"/>
      <c r="AO3" s="246"/>
      <c r="AP3" s="246"/>
      <c r="AQ3" s="246"/>
      <c r="AR3" s="246"/>
      <c r="AS3" s="246"/>
      <c r="AT3" s="246"/>
      <c r="AU3" s="246"/>
      <c r="AV3" s="246"/>
      <c r="AW3" s="246"/>
      <c r="AX3" s="246"/>
      <c r="AY3" s="246"/>
      <c r="AZ3" s="246"/>
      <c r="BA3" s="246"/>
      <c r="BB3" s="246"/>
      <c r="BC3" s="246"/>
      <c r="BD3" s="246"/>
      <c r="BE3" s="246"/>
      <c r="BF3" s="246"/>
      <c r="BG3" s="246"/>
      <c r="BH3" s="246"/>
      <c r="BI3" s="246"/>
      <c r="BJ3" s="246"/>
      <c r="BK3" s="246"/>
      <c r="BL3" s="246"/>
      <c r="BM3" s="246"/>
      <c r="BN3" s="246"/>
      <c r="BO3" s="246"/>
      <c r="BP3" s="246"/>
      <c r="BQ3" s="246"/>
      <c r="BR3" s="246"/>
      <c r="BS3" s="246"/>
      <c r="BT3" s="246"/>
      <c r="BU3" s="246"/>
      <c r="BV3" s="246"/>
      <c r="BW3" s="246"/>
      <c r="BX3" s="246"/>
      <c r="BY3" s="246"/>
      <c r="BZ3" s="246"/>
      <c r="CA3" s="246"/>
      <c r="CB3" s="246"/>
      <c r="CC3" s="246"/>
      <c r="CD3" s="246"/>
      <c r="CE3" s="246"/>
      <c r="CF3" s="246"/>
      <c r="CG3" s="246"/>
      <c r="CH3" s="246"/>
      <c r="CI3" s="246"/>
      <c r="CJ3" s="246"/>
      <c r="CK3" s="246"/>
      <c r="CL3" s="246"/>
      <c r="CM3" s="246"/>
      <c r="CN3" s="246"/>
      <c r="CO3" s="246"/>
      <c r="CP3" s="246"/>
      <c r="CQ3" s="246"/>
      <c r="CR3" s="246"/>
      <c r="CS3" s="246"/>
      <c r="CT3" s="246"/>
      <c r="CU3" s="246"/>
      <c r="CV3" s="246"/>
      <c r="CW3" s="246"/>
      <c r="CX3" s="246"/>
      <c r="CY3" s="246"/>
      <c r="CZ3" s="246"/>
      <c r="DA3" s="246"/>
      <c r="DB3" s="246"/>
      <c r="DC3" s="246"/>
      <c r="DD3" s="246"/>
      <c r="DE3" s="246"/>
      <c r="DF3" s="246"/>
      <c r="DG3" s="246"/>
      <c r="DH3" s="246"/>
      <c r="DI3" s="246"/>
      <c r="DJ3" s="246"/>
      <c r="DK3" s="246"/>
      <c r="DL3" s="246"/>
      <c r="DM3" s="246"/>
      <c r="DN3" s="246"/>
      <c r="DO3" s="246"/>
      <c r="DP3" s="246"/>
      <c r="DQ3" s="246"/>
      <c r="DR3" s="246"/>
      <c r="DS3" s="246"/>
      <c r="DT3" s="246"/>
      <c r="DU3" s="246"/>
      <c r="DV3" s="246"/>
      <c r="DW3" s="246"/>
      <c r="DX3" s="246"/>
      <c r="DY3" s="246"/>
      <c r="DZ3" s="246"/>
      <c r="EA3" s="246"/>
      <c r="EB3" s="246"/>
      <c r="EC3" s="246"/>
      <c r="ED3" s="246"/>
      <c r="EE3" s="246"/>
      <c r="EF3" s="246"/>
      <c r="EG3" s="246"/>
      <c r="EH3" s="246"/>
      <c r="EI3" s="246"/>
      <c r="EJ3" s="246"/>
      <c r="EK3" s="246"/>
      <c r="EL3" s="246"/>
      <c r="EM3" s="246"/>
      <c r="EN3" s="246"/>
      <c r="EO3" s="246"/>
      <c r="EP3" s="246"/>
      <c r="EQ3" s="246"/>
      <c r="ER3" s="246"/>
      <c r="ES3" s="246"/>
      <c r="ET3" s="246"/>
      <c r="EU3" s="246"/>
      <c r="EV3" s="246"/>
      <c r="EW3" s="246"/>
      <c r="EX3" s="246"/>
      <c r="EY3" s="246"/>
      <c r="EZ3" s="246"/>
      <c r="FA3" s="246"/>
      <c r="FB3" s="246"/>
      <c r="FC3" s="246"/>
      <c r="FD3" s="246"/>
      <c r="FE3" s="246"/>
      <c r="FF3" s="246"/>
      <c r="FG3" s="246"/>
      <c r="FH3" s="246"/>
      <c r="FI3" s="246"/>
      <c r="FJ3" s="246"/>
      <c r="FK3" s="246"/>
      <c r="FL3" s="246"/>
      <c r="FM3" s="246"/>
      <c r="FN3" s="246"/>
      <c r="FO3" s="246"/>
      <c r="FP3" s="246"/>
      <c r="FQ3" s="246"/>
      <c r="FR3" s="246"/>
      <c r="FS3" s="246"/>
      <c r="FT3" s="246"/>
      <c r="FU3" s="246"/>
      <c r="FV3" s="246"/>
      <c r="FW3" s="246"/>
      <c r="FX3" s="246"/>
      <c r="FY3" s="246"/>
      <c r="FZ3" s="246"/>
      <c r="GA3" s="246"/>
      <c r="GB3" s="246"/>
      <c r="GC3" s="246"/>
      <c r="GD3" s="246"/>
      <c r="GE3" s="246"/>
      <c r="GF3" s="246"/>
      <c r="GG3" s="246"/>
      <c r="GH3" s="246"/>
      <c r="GI3" s="246"/>
    </row>
    <row r="4" customHeight="1" spans="1:191">
      <c r="A4" s="237" t="s">
        <v>15</v>
      </c>
      <c r="B4" s="237" t="s">
        <v>351</v>
      </c>
      <c r="C4" s="238" t="s">
        <v>352</v>
      </c>
      <c r="D4" s="239">
        <v>3300</v>
      </c>
      <c r="E4" s="240"/>
      <c r="F4" s="239"/>
      <c r="G4" s="239"/>
      <c r="H4" s="241">
        <f t="shared" ref="H4:H69" si="0">D4+E4+F4+G4-I4</f>
        <v>1098.84</v>
      </c>
      <c r="I4" s="239">
        <v>2201.16</v>
      </c>
      <c r="J4" s="270">
        <v>0</v>
      </c>
      <c r="K4" s="271" t="s">
        <v>353</v>
      </c>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6"/>
      <c r="AN4" s="246"/>
      <c r="AO4" s="246"/>
      <c r="AP4" s="246"/>
      <c r="AQ4" s="246"/>
      <c r="AR4" s="246"/>
      <c r="AS4" s="246"/>
      <c r="AT4" s="246"/>
      <c r="AU4" s="246"/>
      <c r="AV4" s="246"/>
      <c r="AW4" s="246"/>
      <c r="AX4" s="246"/>
      <c r="AY4" s="246"/>
      <c r="AZ4" s="246"/>
      <c r="BA4" s="246"/>
      <c r="BB4" s="246"/>
      <c r="BC4" s="246"/>
      <c r="BD4" s="246"/>
      <c r="BE4" s="246"/>
      <c r="BF4" s="246"/>
      <c r="BG4" s="246"/>
      <c r="BH4" s="246"/>
      <c r="BI4" s="246"/>
      <c r="BJ4" s="246"/>
      <c r="BK4" s="246"/>
      <c r="BL4" s="246"/>
      <c r="BM4" s="246"/>
      <c r="BN4" s="246"/>
      <c r="BO4" s="246"/>
      <c r="BP4" s="246"/>
      <c r="BQ4" s="246"/>
      <c r="BR4" s="246"/>
      <c r="BS4" s="246"/>
      <c r="BT4" s="246"/>
      <c r="BU4" s="246"/>
      <c r="BV4" s="246"/>
      <c r="BW4" s="246"/>
      <c r="BX4" s="246"/>
      <c r="BY4" s="246"/>
      <c r="BZ4" s="246"/>
      <c r="CA4" s="246"/>
      <c r="CB4" s="246"/>
      <c r="CC4" s="246"/>
      <c r="CD4" s="246"/>
      <c r="CE4" s="246"/>
      <c r="CF4" s="246"/>
      <c r="CG4" s="246"/>
      <c r="CH4" s="246"/>
      <c r="CI4" s="246"/>
      <c r="CJ4" s="246"/>
      <c r="CK4" s="246"/>
      <c r="CL4" s="246"/>
      <c r="CM4" s="246"/>
      <c r="CN4" s="246"/>
      <c r="CO4" s="246"/>
      <c r="CP4" s="246"/>
      <c r="CQ4" s="246"/>
      <c r="CR4" s="246"/>
      <c r="CS4" s="246"/>
      <c r="CT4" s="246"/>
      <c r="CU4" s="246"/>
      <c r="CV4" s="246"/>
      <c r="CW4" s="246"/>
      <c r="CX4" s="246"/>
      <c r="CY4" s="246"/>
      <c r="CZ4" s="246"/>
      <c r="DA4" s="246"/>
      <c r="DB4" s="246"/>
      <c r="DC4" s="246"/>
      <c r="DD4" s="246"/>
      <c r="DE4" s="246"/>
      <c r="DF4" s="246"/>
      <c r="DG4" s="246"/>
      <c r="DH4" s="246"/>
      <c r="DI4" s="246"/>
      <c r="DJ4" s="246"/>
      <c r="DK4" s="246"/>
      <c r="DL4" s="246"/>
      <c r="DM4" s="246"/>
      <c r="DN4" s="246"/>
      <c r="DO4" s="246"/>
      <c r="DP4" s="246"/>
      <c r="DQ4" s="246"/>
      <c r="DR4" s="246"/>
      <c r="DS4" s="246"/>
      <c r="DT4" s="246"/>
      <c r="DU4" s="246"/>
      <c r="DV4" s="246"/>
      <c r="DW4" s="246"/>
      <c r="DX4" s="246"/>
      <c r="DY4" s="246"/>
      <c r="DZ4" s="246"/>
      <c r="EA4" s="246"/>
      <c r="EB4" s="246"/>
      <c r="EC4" s="246"/>
      <c r="ED4" s="246"/>
      <c r="EE4" s="246"/>
      <c r="EF4" s="246"/>
      <c r="EG4" s="246"/>
      <c r="EH4" s="246"/>
      <c r="EI4" s="246"/>
      <c r="EJ4" s="246"/>
      <c r="EK4" s="246"/>
      <c r="EL4" s="246"/>
      <c r="EM4" s="246"/>
      <c r="EN4" s="246"/>
      <c r="EO4" s="246"/>
      <c r="EP4" s="246"/>
      <c r="EQ4" s="246"/>
      <c r="ER4" s="246"/>
      <c r="ES4" s="246"/>
      <c r="ET4" s="246"/>
      <c r="EU4" s="246"/>
      <c r="EV4" s="246"/>
      <c r="EW4" s="246"/>
      <c r="EX4" s="246"/>
      <c r="EY4" s="246"/>
      <c r="EZ4" s="246"/>
      <c r="FA4" s="246"/>
      <c r="FB4" s="246"/>
      <c r="FC4" s="246"/>
      <c r="FD4" s="246"/>
      <c r="FE4" s="246"/>
      <c r="FF4" s="246"/>
      <c r="FG4" s="246"/>
      <c r="FH4" s="246"/>
      <c r="FI4" s="246"/>
      <c r="FJ4" s="246"/>
      <c r="FK4" s="246"/>
      <c r="FL4" s="246"/>
      <c r="FM4" s="246"/>
      <c r="FN4" s="246"/>
      <c r="FO4" s="246"/>
      <c r="FP4" s="246"/>
      <c r="FQ4" s="246"/>
      <c r="FR4" s="246"/>
      <c r="FS4" s="246"/>
      <c r="FT4" s="246"/>
      <c r="FU4" s="246"/>
      <c r="FV4" s="246"/>
      <c r="FW4" s="246"/>
      <c r="FX4" s="246"/>
      <c r="FY4" s="246"/>
      <c r="FZ4" s="246"/>
      <c r="GA4" s="246"/>
      <c r="GB4" s="246"/>
      <c r="GC4" s="246"/>
      <c r="GD4" s="246"/>
      <c r="GE4" s="246"/>
      <c r="GF4" s="246"/>
      <c r="GG4" s="246"/>
      <c r="GH4" s="246"/>
      <c r="GI4" s="246"/>
    </row>
    <row r="5" customHeight="1" spans="1:191">
      <c r="A5" s="242"/>
      <c r="B5" s="242"/>
      <c r="C5" s="238" t="s">
        <v>354</v>
      </c>
      <c r="D5" s="239">
        <v>145</v>
      </c>
      <c r="E5" s="243"/>
      <c r="F5" s="244"/>
      <c r="G5" s="245"/>
      <c r="H5" s="241">
        <f t="shared" si="0"/>
        <v>12.89</v>
      </c>
      <c r="I5" s="239">
        <v>132.11</v>
      </c>
      <c r="J5" s="270">
        <v>0</v>
      </c>
      <c r="K5" s="271" t="s">
        <v>355</v>
      </c>
      <c r="L5" s="246"/>
      <c r="M5" s="246"/>
      <c r="N5" s="246"/>
      <c r="O5" s="246"/>
      <c r="P5" s="246"/>
      <c r="Q5" s="246"/>
      <c r="R5" s="246"/>
      <c r="S5" s="246"/>
      <c r="T5" s="246"/>
      <c r="U5" s="246"/>
      <c r="V5" s="246"/>
      <c r="W5" s="246"/>
      <c r="X5" s="246"/>
      <c r="Y5" s="246"/>
      <c r="Z5" s="246"/>
      <c r="AA5" s="246"/>
      <c r="AB5" s="246"/>
      <c r="AC5" s="246"/>
      <c r="AD5" s="246"/>
      <c r="AE5" s="246"/>
      <c r="AF5" s="246"/>
      <c r="AG5" s="246"/>
      <c r="AH5" s="246"/>
      <c r="AI5" s="246"/>
      <c r="AJ5" s="246"/>
      <c r="AK5" s="246"/>
      <c r="AL5" s="246"/>
      <c r="AM5" s="246"/>
      <c r="AN5" s="246"/>
      <c r="AO5" s="246"/>
      <c r="AP5" s="246"/>
      <c r="AQ5" s="246"/>
      <c r="AR5" s="246"/>
      <c r="AS5" s="246"/>
      <c r="AT5" s="246"/>
      <c r="AU5" s="246"/>
      <c r="AV5" s="246"/>
      <c r="AW5" s="246"/>
      <c r="AX5" s="246"/>
      <c r="AY5" s="246"/>
      <c r="AZ5" s="246"/>
      <c r="BA5" s="246"/>
      <c r="BB5" s="246"/>
      <c r="BC5" s="246"/>
      <c r="BD5" s="246"/>
      <c r="BE5" s="246"/>
      <c r="BF5" s="246"/>
      <c r="BG5" s="246"/>
      <c r="BH5" s="246"/>
      <c r="BI5" s="246"/>
      <c r="BJ5" s="246"/>
      <c r="BK5" s="246"/>
      <c r="BL5" s="246"/>
      <c r="BM5" s="246"/>
      <c r="BN5" s="246"/>
      <c r="BO5" s="246"/>
      <c r="BP5" s="246"/>
      <c r="BQ5" s="246"/>
      <c r="BR5" s="246"/>
      <c r="BS5" s="246"/>
      <c r="BT5" s="246"/>
      <c r="BU5" s="246"/>
      <c r="BV5" s="246"/>
      <c r="BW5" s="246"/>
      <c r="BX5" s="246"/>
      <c r="BY5" s="246"/>
      <c r="BZ5" s="246"/>
      <c r="CA5" s="246"/>
      <c r="CB5" s="246"/>
      <c r="CC5" s="246"/>
      <c r="CD5" s="246"/>
      <c r="CE5" s="246"/>
      <c r="CF5" s="246"/>
      <c r="CG5" s="246"/>
      <c r="CH5" s="246"/>
      <c r="CI5" s="246"/>
      <c r="CJ5" s="246"/>
      <c r="CK5" s="246"/>
      <c r="CL5" s="246"/>
      <c r="CM5" s="246"/>
      <c r="CN5" s="246"/>
      <c r="CO5" s="246"/>
      <c r="CP5" s="246"/>
      <c r="CQ5" s="246"/>
      <c r="CR5" s="246"/>
      <c r="CS5" s="246"/>
      <c r="CT5" s="246"/>
      <c r="CU5" s="246"/>
      <c r="CV5" s="246"/>
      <c r="CW5" s="246"/>
      <c r="CX5" s="246"/>
      <c r="CY5" s="246"/>
      <c r="CZ5" s="246"/>
      <c r="DA5" s="246"/>
      <c r="DB5" s="246"/>
      <c r="DC5" s="246"/>
      <c r="DD5" s="246"/>
      <c r="DE5" s="246"/>
      <c r="DF5" s="246"/>
      <c r="DG5" s="246"/>
      <c r="DH5" s="246"/>
      <c r="DI5" s="246"/>
      <c r="DJ5" s="246"/>
      <c r="DK5" s="246"/>
      <c r="DL5" s="246"/>
      <c r="DM5" s="246"/>
      <c r="DN5" s="246"/>
      <c r="DO5" s="246"/>
      <c r="DP5" s="246"/>
      <c r="DQ5" s="246"/>
      <c r="DR5" s="246"/>
      <c r="DS5" s="246"/>
      <c r="DT5" s="246"/>
      <c r="DU5" s="246"/>
      <c r="DV5" s="246"/>
      <c r="DW5" s="246"/>
      <c r="DX5" s="246"/>
      <c r="DY5" s="246"/>
      <c r="DZ5" s="246"/>
      <c r="EA5" s="246"/>
      <c r="EB5" s="246"/>
      <c r="EC5" s="246"/>
      <c r="ED5" s="246"/>
      <c r="EE5" s="246"/>
      <c r="EF5" s="246"/>
      <c r="EG5" s="246"/>
      <c r="EH5" s="246"/>
      <c r="EI5" s="246"/>
      <c r="EJ5" s="246"/>
      <c r="EK5" s="246"/>
      <c r="EL5" s="246"/>
      <c r="EM5" s="246"/>
      <c r="EN5" s="246"/>
      <c r="EO5" s="246"/>
      <c r="EP5" s="246"/>
      <c r="EQ5" s="246"/>
      <c r="ER5" s="246"/>
      <c r="ES5" s="246"/>
      <c r="ET5" s="246"/>
      <c r="EU5" s="246"/>
      <c r="EV5" s="246"/>
      <c r="EW5" s="246"/>
      <c r="EX5" s="246"/>
      <c r="EY5" s="246"/>
      <c r="EZ5" s="246"/>
      <c r="FA5" s="246"/>
      <c r="FB5" s="246"/>
      <c r="FC5" s="246"/>
      <c r="FD5" s="246"/>
      <c r="FE5" s="246"/>
      <c r="FF5" s="246"/>
      <c r="FG5" s="246"/>
      <c r="FH5" s="246"/>
      <c r="FI5" s="246"/>
      <c r="FJ5" s="246"/>
      <c r="FK5" s="246"/>
      <c r="FL5" s="246"/>
      <c r="FM5" s="246"/>
      <c r="FN5" s="246"/>
      <c r="FO5" s="246"/>
      <c r="FP5" s="246"/>
      <c r="FQ5" s="246"/>
      <c r="FR5" s="246"/>
      <c r="FS5" s="246"/>
      <c r="FT5" s="246"/>
      <c r="FU5" s="246"/>
      <c r="FV5" s="246"/>
      <c r="FW5" s="246"/>
      <c r="FX5" s="246"/>
      <c r="FY5" s="246"/>
      <c r="FZ5" s="246"/>
      <c r="GA5" s="246"/>
      <c r="GB5" s="246"/>
      <c r="GC5" s="246"/>
      <c r="GD5" s="246"/>
      <c r="GE5" s="246"/>
      <c r="GF5" s="246"/>
      <c r="GG5" s="246"/>
      <c r="GH5" s="246"/>
      <c r="GI5" s="246"/>
    </row>
    <row r="6" customHeight="1" spans="1:191">
      <c r="A6" s="242"/>
      <c r="B6" s="242"/>
      <c r="C6" s="238" t="s">
        <v>356</v>
      </c>
      <c r="D6" s="239">
        <v>183.82</v>
      </c>
      <c r="E6" s="243"/>
      <c r="F6" s="239"/>
      <c r="G6" s="245">
        <v>-7.68</v>
      </c>
      <c r="H6" s="241">
        <f>D6+E7+F6+G6-I6</f>
        <v>5.06</v>
      </c>
      <c r="I6" s="251">
        <v>171.08</v>
      </c>
      <c r="J6" s="270">
        <v>0</v>
      </c>
      <c r="K6" s="271" t="s">
        <v>357</v>
      </c>
      <c r="L6" s="246"/>
      <c r="M6" s="246"/>
      <c r="N6" s="246"/>
      <c r="O6" s="246"/>
      <c r="P6" s="246"/>
      <c r="Q6" s="246"/>
      <c r="R6" s="246"/>
      <c r="S6" s="246"/>
      <c r="T6" s="246"/>
      <c r="U6" s="246"/>
      <c r="V6" s="246"/>
      <c r="W6" s="246"/>
      <c r="X6" s="246"/>
      <c r="Y6" s="246"/>
      <c r="Z6" s="246"/>
      <c r="AA6" s="246"/>
      <c r="AB6" s="246"/>
      <c r="AC6" s="246"/>
      <c r="AD6" s="246"/>
      <c r="AE6" s="246"/>
      <c r="AF6" s="246"/>
      <c r="AG6" s="246"/>
      <c r="AH6" s="246"/>
      <c r="AI6" s="246"/>
      <c r="AJ6" s="246"/>
      <c r="AK6" s="246"/>
      <c r="AL6" s="246"/>
      <c r="AM6" s="246"/>
      <c r="AN6" s="246"/>
      <c r="AO6" s="246"/>
      <c r="AP6" s="246"/>
      <c r="AQ6" s="246"/>
      <c r="AR6" s="246"/>
      <c r="AS6" s="246"/>
      <c r="AT6" s="246"/>
      <c r="AU6" s="246"/>
      <c r="AV6" s="246"/>
      <c r="AW6" s="246"/>
      <c r="AX6" s="246"/>
      <c r="AY6" s="246"/>
      <c r="AZ6" s="246"/>
      <c r="BA6" s="246"/>
      <c r="BB6" s="246"/>
      <c r="BC6" s="246"/>
      <c r="BD6" s="246"/>
      <c r="BE6" s="246"/>
      <c r="BF6" s="246"/>
      <c r="BG6" s="246"/>
      <c r="BH6" s="246"/>
      <c r="BI6" s="246"/>
      <c r="BJ6" s="246"/>
      <c r="BK6" s="246"/>
      <c r="BL6" s="246"/>
      <c r="BM6" s="246"/>
      <c r="BN6" s="246"/>
      <c r="BO6" s="246"/>
      <c r="BP6" s="246"/>
      <c r="BQ6" s="246"/>
      <c r="BR6" s="246"/>
      <c r="BS6" s="246"/>
      <c r="BT6" s="246"/>
      <c r="BU6" s="246"/>
      <c r="BV6" s="246"/>
      <c r="BW6" s="246"/>
      <c r="BX6" s="246"/>
      <c r="BY6" s="246"/>
      <c r="BZ6" s="246"/>
      <c r="CA6" s="246"/>
      <c r="CB6" s="246"/>
      <c r="CC6" s="246"/>
      <c r="CD6" s="246"/>
      <c r="CE6" s="246"/>
      <c r="CF6" s="246"/>
      <c r="CG6" s="246"/>
      <c r="CH6" s="246"/>
      <c r="CI6" s="246"/>
      <c r="CJ6" s="246"/>
      <c r="CK6" s="246"/>
      <c r="CL6" s="246"/>
      <c r="CM6" s="246"/>
      <c r="CN6" s="246"/>
      <c r="CO6" s="246"/>
      <c r="CP6" s="246"/>
      <c r="CQ6" s="246"/>
      <c r="CR6" s="246"/>
      <c r="CS6" s="246"/>
      <c r="CT6" s="246"/>
      <c r="CU6" s="246"/>
      <c r="CV6" s="246"/>
      <c r="CW6" s="246"/>
      <c r="CX6" s="246"/>
      <c r="CY6" s="246"/>
      <c r="CZ6" s="246"/>
      <c r="DA6" s="246"/>
      <c r="DB6" s="246"/>
      <c r="DC6" s="246"/>
      <c r="DD6" s="246"/>
      <c r="DE6" s="246"/>
      <c r="DF6" s="246"/>
      <c r="DG6" s="246"/>
      <c r="DH6" s="246"/>
      <c r="DI6" s="246"/>
      <c r="DJ6" s="246"/>
      <c r="DK6" s="246"/>
      <c r="DL6" s="246"/>
      <c r="DM6" s="246"/>
      <c r="DN6" s="246"/>
      <c r="DO6" s="246"/>
      <c r="DP6" s="246"/>
      <c r="DQ6" s="246"/>
      <c r="DR6" s="246"/>
      <c r="DS6" s="246"/>
      <c r="DT6" s="246"/>
      <c r="DU6" s="246"/>
      <c r="DV6" s="246"/>
      <c r="DW6" s="246"/>
      <c r="DX6" s="246"/>
      <c r="DY6" s="246"/>
      <c r="DZ6" s="246"/>
      <c r="EA6" s="246"/>
      <c r="EB6" s="246"/>
      <c r="EC6" s="246"/>
      <c r="ED6" s="246"/>
      <c r="EE6" s="246"/>
      <c r="EF6" s="246"/>
      <c r="EG6" s="246"/>
      <c r="EH6" s="246"/>
      <c r="EI6" s="246"/>
      <c r="EJ6" s="246"/>
      <c r="EK6" s="246"/>
      <c r="EL6" s="246"/>
      <c r="EM6" s="246"/>
      <c r="EN6" s="246"/>
      <c r="EO6" s="246"/>
      <c r="EP6" s="246"/>
      <c r="EQ6" s="246"/>
      <c r="ER6" s="246"/>
      <c r="ES6" s="246"/>
      <c r="ET6" s="246"/>
      <c r="EU6" s="246"/>
      <c r="EV6" s="246"/>
      <c r="EW6" s="246"/>
      <c r="EX6" s="246"/>
      <c r="EY6" s="246"/>
      <c r="EZ6" s="246"/>
      <c r="FA6" s="246"/>
      <c r="FB6" s="246"/>
      <c r="FC6" s="246"/>
      <c r="FD6" s="246"/>
      <c r="FE6" s="246"/>
      <c r="FF6" s="246"/>
      <c r="FG6" s="246"/>
      <c r="FH6" s="246"/>
      <c r="FI6" s="246"/>
      <c r="FJ6" s="246"/>
      <c r="FK6" s="246"/>
      <c r="FL6" s="246"/>
      <c r="FM6" s="246"/>
      <c r="FN6" s="246"/>
      <c r="FO6" s="246"/>
      <c r="FP6" s="246"/>
      <c r="FQ6" s="246"/>
      <c r="FR6" s="246"/>
      <c r="FS6" s="246"/>
      <c r="FT6" s="246"/>
      <c r="FU6" s="246"/>
      <c r="FV6" s="246"/>
      <c r="FW6" s="246"/>
      <c r="FX6" s="246"/>
      <c r="FY6" s="246"/>
      <c r="FZ6" s="246"/>
      <c r="GA6" s="246"/>
      <c r="GB6" s="246"/>
      <c r="GC6" s="246"/>
      <c r="GD6" s="246"/>
      <c r="GE6" s="246"/>
      <c r="GF6" s="246"/>
      <c r="GG6" s="246"/>
      <c r="GH6" s="246"/>
      <c r="GI6" s="246"/>
    </row>
    <row r="7" customHeight="1" spans="1:191">
      <c r="A7" s="242"/>
      <c r="B7" s="242"/>
      <c r="C7" s="238" t="s">
        <v>358</v>
      </c>
      <c r="D7" s="239">
        <v>49.14</v>
      </c>
      <c r="E7" s="240"/>
      <c r="F7" s="239"/>
      <c r="G7" s="239"/>
      <c r="H7" s="241">
        <f>D7+E8+F7+G7-I7</f>
        <v>0</v>
      </c>
      <c r="I7" s="239">
        <v>49.14</v>
      </c>
      <c r="J7" s="270">
        <v>0</v>
      </c>
      <c r="K7" s="272"/>
      <c r="L7" s="273"/>
      <c r="M7" s="246"/>
      <c r="N7" s="246"/>
      <c r="O7" s="246"/>
      <c r="P7" s="246"/>
      <c r="Q7" s="246"/>
      <c r="R7" s="246"/>
      <c r="S7" s="246"/>
      <c r="T7" s="246"/>
      <c r="U7" s="246"/>
      <c r="V7" s="246"/>
      <c r="W7" s="246"/>
      <c r="X7" s="246"/>
      <c r="Y7" s="246"/>
      <c r="Z7" s="246"/>
      <c r="AA7" s="246"/>
      <c r="AB7" s="246"/>
      <c r="AC7" s="246"/>
      <c r="AD7" s="246"/>
      <c r="AE7" s="246"/>
      <c r="AF7" s="246"/>
      <c r="AG7" s="246"/>
      <c r="AH7" s="246"/>
      <c r="AI7" s="246"/>
      <c r="AJ7" s="246"/>
      <c r="AK7" s="246"/>
      <c r="AL7" s="246"/>
      <c r="AM7" s="246"/>
      <c r="AN7" s="246"/>
      <c r="AO7" s="246"/>
      <c r="AP7" s="246"/>
      <c r="AQ7" s="246"/>
      <c r="AR7" s="246"/>
      <c r="AS7" s="246"/>
      <c r="AT7" s="246"/>
      <c r="AU7" s="246"/>
      <c r="AV7" s="246"/>
      <c r="AW7" s="246"/>
      <c r="AX7" s="246"/>
      <c r="AY7" s="246"/>
      <c r="AZ7" s="246"/>
      <c r="BA7" s="246"/>
      <c r="BB7" s="246"/>
      <c r="BC7" s="246"/>
      <c r="BD7" s="246"/>
      <c r="BE7" s="246"/>
      <c r="BF7" s="246"/>
      <c r="BG7" s="246"/>
      <c r="BH7" s="246"/>
      <c r="BI7" s="246"/>
      <c r="BJ7" s="246"/>
      <c r="BK7" s="246"/>
      <c r="BL7" s="246"/>
      <c r="BM7" s="246"/>
      <c r="BN7" s="246"/>
      <c r="BO7" s="246"/>
      <c r="BP7" s="246"/>
      <c r="BQ7" s="246"/>
      <c r="BR7" s="246"/>
      <c r="BS7" s="246"/>
      <c r="BT7" s="246"/>
      <c r="BU7" s="246"/>
      <c r="BV7" s="246"/>
      <c r="BW7" s="246"/>
      <c r="BX7" s="246"/>
      <c r="BY7" s="246"/>
      <c r="BZ7" s="246"/>
      <c r="CA7" s="246"/>
      <c r="CB7" s="246"/>
      <c r="CC7" s="246"/>
      <c r="CD7" s="246"/>
      <c r="CE7" s="246"/>
      <c r="CF7" s="246"/>
      <c r="CG7" s="246"/>
      <c r="CH7" s="246"/>
      <c r="CI7" s="246"/>
      <c r="CJ7" s="246"/>
      <c r="CK7" s="246"/>
      <c r="CL7" s="246"/>
      <c r="CM7" s="246"/>
      <c r="CN7" s="246"/>
      <c r="CO7" s="246"/>
      <c r="CP7" s="246"/>
      <c r="CQ7" s="246"/>
      <c r="CR7" s="246"/>
      <c r="CS7" s="246"/>
      <c r="CT7" s="246"/>
      <c r="CU7" s="246"/>
      <c r="CV7" s="246"/>
      <c r="CW7" s="246"/>
      <c r="CX7" s="246"/>
      <c r="CY7" s="246"/>
      <c r="CZ7" s="246"/>
      <c r="DA7" s="246"/>
      <c r="DB7" s="246"/>
      <c r="DC7" s="246"/>
      <c r="DD7" s="246"/>
      <c r="DE7" s="246"/>
      <c r="DF7" s="246"/>
      <c r="DG7" s="246"/>
      <c r="DH7" s="246"/>
      <c r="DI7" s="246"/>
      <c r="DJ7" s="246"/>
      <c r="DK7" s="246"/>
      <c r="DL7" s="246"/>
      <c r="DM7" s="246"/>
      <c r="DN7" s="246"/>
      <c r="DO7" s="246"/>
      <c r="DP7" s="246"/>
      <c r="DQ7" s="246"/>
      <c r="DR7" s="246"/>
      <c r="DS7" s="246"/>
      <c r="DT7" s="246"/>
      <c r="DU7" s="246"/>
      <c r="DV7" s="246"/>
      <c r="DW7" s="246"/>
      <c r="DX7" s="246"/>
      <c r="DY7" s="246"/>
      <c r="DZ7" s="246"/>
      <c r="EA7" s="246"/>
      <c r="EB7" s="246"/>
      <c r="EC7" s="246"/>
      <c r="ED7" s="246"/>
      <c r="EE7" s="246"/>
      <c r="EF7" s="246"/>
      <c r="EG7" s="246"/>
      <c r="EH7" s="246"/>
      <c r="EI7" s="246"/>
      <c r="EJ7" s="246"/>
      <c r="EK7" s="246"/>
      <c r="EL7" s="246"/>
      <c r="EM7" s="246"/>
      <c r="EN7" s="246"/>
      <c r="EO7" s="246"/>
      <c r="EP7" s="246"/>
      <c r="EQ7" s="246"/>
      <c r="ER7" s="246"/>
      <c r="ES7" s="246"/>
      <c r="ET7" s="246"/>
      <c r="EU7" s="246"/>
      <c r="EV7" s="246"/>
      <c r="EW7" s="246"/>
      <c r="EX7" s="246"/>
      <c r="EY7" s="246"/>
      <c r="EZ7" s="246"/>
      <c r="FA7" s="246"/>
      <c r="FB7" s="246"/>
      <c r="FC7" s="246"/>
      <c r="FD7" s="246"/>
      <c r="FE7" s="246"/>
      <c r="FF7" s="246"/>
      <c r="FG7" s="246"/>
      <c r="FH7" s="246"/>
      <c r="FI7" s="246"/>
      <c r="FJ7" s="246"/>
      <c r="FK7" s="246"/>
      <c r="FL7" s="246"/>
      <c r="FM7" s="246"/>
      <c r="FN7" s="246"/>
      <c r="FO7" s="246"/>
      <c r="FP7" s="246"/>
      <c r="FQ7" s="246"/>
      <c r="FR7" s="246"/>
      <c r="FS7" s="246"/>
      <c r="FT7" s="246"/>
      <c r="FU7" s="246"/>
      <c r="FV7" s="246"/>
      <c r="FW7" s="246"/>
      <c r="FX7" s="246"/>
      <c r="FY7" s="246"/>
      <c r="FZ7" s="246"/>
      <c r="GA7" s="246"/>
      <c r="GB7" s="246"/>
      <c r="GC7" s="246"/>
      <c r="GD7" s="246"/>
      <c r="GE7" s="246"/>
      <c r="GF7" s="246"/>
      <c r="GG7" s="246"/>
      <c r="GH7" s="246"/>
      <c r="GI7" s="246"/>
    </row>
    <row r="8" customHeight="1" spans="1:191">
      <c r="A8" s="242"/>
      <c r="B8" s="242"/>
      <c r="C8" s="238" t="s">
        <v>359</v>
      </c>
      <c r="D8" s="244">
        <v>3.9</v>
      </c>
      <c r="E8" s="243"/>
      <c r="F8" s="239"/>
      <c r="G8" s="239">
        <v>197.47</v>
      </c>
      <c r="H8" s="241">
        <f t="shared" si="0"/>
        <v>197.47</v>
      </c>
      <c r="I8" s="239">
        <v>3.9</v>
      </c>
      <c r="J8" s="270">
        <v>0</v>
      </c>
      <c r="K8" s="271" t="s">
        <v>360</v>
      </c>
      <c r="L8" s="246"/>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6"/>
      <c r="BD8" s="246"/>
      <c r="BE8" s="246"/>
      <c r="BF8" s="246"/>
      <c r="BG8" s="246"/>
      <c r="BH8" s="246"/>
      <c r="BI8" s="246"/>
      <c r="BJ8" s="246"/>
      <c r="BK8" s="246"/>
      <c r="BL8" s="246"/>
      <c r="BM8" s="246"/>
      <c r="BN8" s="246"/>
      <c r="BO8" s="246"/>
      <c r="BP8" s="246"/>
      <c r="BQ8" s="246"/>
      <c r="BR8" s="246"/>
      <c r="BS8" s="246"/>
      <c r="BT8" s="246"/>
      <c r="BU8" s="246"/>
      <c r="BV8" s="246"/>
      <c r="BW8" s="246"/>
      <c r="BX8" s="246"/>
      <c r="BY8" s="246"/>
      <c r="BZ8" s="246"/>
      <c r="CA8" s="246"/>
      <c r="CB8" s="246"/>
      <c r="CC8" s="246"/>
      <c r="CD8" s="246"/>
      <c r="CE8" s="246"/>
      <c r="CF8" s="246"/>
      <c r="CG8" s="246"/>
      <c r="CH8" s="246"/>
      <c r="CI8" s="246"/>
      <c r="CJ8" s="246"/>
      <c r="CK8" s="246"/>
      <c r="CL8" s="246"/>
      <c r="CM8" s="246"/>
      <c r="CN8" s="246"/>
      <c r="CO8" s="246"/>
      <c r="CP8" s="246"/>
      <c r="CQ8" s="246"/>
      <c r="CR8" s="246"/>
      <c r="CS8" s="246"/>
      <c r="CT8" s="246"/>
      <c r="CU8" s="246"/>
      <c r="CV8" s="246"/>
      <c r="CW8" s="246"/>
      <c r="CX8" s="246"/>
      <c r="CY8" s="246"/>
      <c r="CZ8" s="246"/>
      <c r="DA8" s="246"/>
      <c r="DB8" s="246"/>
      <c r="DC8" s="246"/>
      <c r="DD8" s="246"/>
      <c r="DE8" s="246"/>
      <c r="DF8" s="246"/>
      <c r="DG8" s="246"/>
      <c r="DH8" s="246"/>
      <c r="DI8" s="246"/>
      <c r="DJ8" s="246"/>
      <c r="DK8" s="246"/>
      <c r="DL8" s="246"/>
      <c r="DM8" s="246"/>
      <c r="DN8" s="246"/>
      <c r="DO8" s="246"/>
      <c r="DP8" s="246"/>
      <c r="DQ8" s="246"/>
      <c r="DR8" s="246"/>
      <c r="DS8" s="246"/>
      <c r="DT8" s="246"/>
      <c r="DU8" s="246"/>
      <c r="DV8" s="246"/>
      <c r="DW8" s="246"/>
      <c r="DX8" s="246"/>
      <c r="DY8" s="246"/>
      <c r="DZ8" s="246"/>
      <c r="EA8" s="246"/>
      <c r="EB8" s="246"/>
      <c r="EC8" s="246"/>
      <c r="ED8" s="246"/>
      <c r="EE8" s="246"/>
      <c r="EF8" s="246"/>
      <c r="EG8" s="246"/>
      <c r="EH8" s="246"/>
      <c r="EI8" s="246"/>
      <c r="EJ8" s="246"/>
      <c r="EK8" s="246"/>
      <c r="EL8" s="246"/>
      <c r="EM8" s="246"/>
      <c r="EN8" s="246"/>
      <c r="EO8" s="246"/>
      <c r="EP8" s="246"/>
      <c r="EQ8" s="246"/>
      <c r="ER8" s="246"/>
      <c r="ES8" s="246"/>
      <c r="ET8" s="246"/>
      <c r="EU8" s="246"/>
      <c r="EV8" s="246"/>
      <c r="EW8" s="246"/>
      <c r="EX8" s="246"/>
      <c r="EY8" s="246"/>
      <c r="EZ8" s="246"/>
      <c r="FA8" s="246"/>
      <c r="FB8" s="246"/>
      <c r="FC8" s="246"/>
      <c r="FD8" s="246"/>
      <c r="FE8" s="246"/>
      <c r="FF8" s="246"/>
      <c r="FG8" s="246"/>
      <c r="FH8" s="246"/>
      <c r="FI8" s="246"/>
      <c r="FJ8" s="246"/>
      <c r="FK8" s="246"/>
      <c r="FL8" s="246"/>
      <c r="FM8" s="246"/>
      <c r="FN8" s="246"/>
      <c r="FO8" s="246"/>
      <c r="FP8" s="246"/>
      <c r="FQ8" s="246"/>
      <c r="FR8" s="246"/>
      <c r="FS8" s="246"/>
      <c r="FT8" s="246"/>
      <c r="FU8" s="246"/>
      <c r="FV8" s="246"/>
      <c r="FW8" s="246"/>
      <c r="FX8" s="246"/>
      <c r="FY8" s="246"/>
      <c r="FZ8" s="246"/>
      <c r="GA8" s="246"/>
      <c r="GB8" s="246"/>
      <c r="GC8" s="246"/>
      <c r="GD8" s="246"/>
      <c r="GE8" s="246"/>
      <c r="GF8" s="246"/>
      <c r="GG8" s="246"/>
      <c r="GH8" s="246"/>
      <c r="GI8" s="246"/>
    </row>
    <row r="9" customHeight="1" spans="1:191">
      <c r="A9" s="242"/>
      <c r="B9" s="242"/>
      <c r="C9" s="238" t="s">
        <v>361</v>
      </c>
      <c r="D9" s="239">
        <v>5600</v>
      </c>
      <c r="E9" s="243">
        <v>9622.52</v>
      </c>
      <c r="F9" s="239"/>
      <c r="G9" s="245"/>
      <c r="H9" s="241">
        <f t="shared" si="0"/>
        <v>8691.5</v>
      </c>
      <c r="I9" s="239">
        <v>6531.02</v>
      </c>
      <c r="J9" s="270">
        <v>0</v>
      </c>
      <c r="K9" s="271" t="s">
        <v>362</v>
      </c>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246"/>
      <c r="AR9" s="246"/>
      <c r="AS9" s="246"/>
      <c r="AT9" s="246"/>
      <c r="AU9" s="246"/>
      <c r="AV9" s="246"/>
      <c r="AW9" s="246"/>
      <c r="AX9" s="246"/>
      <c r="AY9" s="246"/>
      <c r="AZ9" s="246"/>
      <c r="BA9" s="246"/>
      <c r="BB9" s="246"/>
      <c r="BC9" s="246"/>
      <c r="BD9" s="246"/>
      <c r="BE9" s="246"/>
      <c r="BF9" s="246"/>
      <c r="BG9" s="246"/>
      <c r="BH9" s="246"/>
      <c r="BI9" s="246"/>
      <c r="BJ9" s="246"/>
      <c r="BK9" s="246"/>
      <c r="BL9" s="246"/>
      <c r="BM9" s="246"/>
      <c r="BN9" s="246"/>
      <c r="BO9" s="246"/>
      <c r="BP9" s="246"/>
      <c r="BQ9" s="246"/>
      <c r="BR9" s="246"/>
      <c r="BS9" s="246"/>
      <c r="BT9" s="246"/>
      <c r="BU9" s="246"/>
      <c r="BV9" s="246"/>
      <c r="BW9" s="246"/>
      <c r="BX9" s="246"/>
      <c r="BY9" s="246"/>
      <c r="BZ9" s="246"/>
      <c r="CA9" s="246"/>
      <c r="CB9" s="246"/>
      <c r="CC9" s="246"/>
      <c r="CD9" s="246"/>
      <c r="CE9" s="246"/>
      <c r="CF9" s="246"/>
      <c r="CG9" s="246"/>
      <c r="CH9" s="246"/>
      <c r="CI9" s="246"/>
      <c r="CJ9" s="246"/>
      <c r="CK9" s="246"/>
      <c r="CL9" s="246"/>
      <c r="CM9" s="246"/>
      <c r="CN9" s="246"/>
      <c r="CO9" s="246"/>
      <c r="CP9" s="246"/>
      <c r="CQ9" s="246"/>
      <c r="CR9" s="246"/>
      <c r="CS9" s="246"/>
      <c r="CT9" s="246"/>
      <c r="CU9" s="246"/>
      <c r="CV9" s="246"/>
      <c r="CW9" s="246"/>
      <c r="CX9" s="246"/>
      <c r="CY9" s="246"/>
      <c r="CZ9" s="246"/>
      <c r="DA9" s="246"/>
      <c r="DB9" s="246"/>
      <c r="DC9" s="246"/>
      <c r="DD9" s="246"/>
      <c r="DE9" s="246"/>
      <c r="DF9" s="246"/>
      <c r="DG9" s="246"/>
      <c r="DH9" s="246"/>
      <c r="DI9" s="246"/>
      <c r="DJ9" s="246"/>
      <c r="DK9" s="246"/>
      <c r="DL9" s="246"/>
      <c r="DM9" s="246"/>
      <c r="DN9" s="246"/>
      <c r="DO9" s="246"/>
      <c r="DP9" s="246"/>
      <c r="DQ9" s="246"/>
      <c r="DR9" s="246"/>
      <c r="DS9" s="246"/>
      <c r="DT9" s="246"/>
      <c r="DU9" s="246"/>
      <c r="DV9" s="246"/>
      <c r="DW9" s="246"/>
      <c r="DX9" s="246"/>
      <c r="DY9" s="246"/>
      <c r="DZ9" s="246"/>
      <c r="EA9" s="246"/>
      <c r="EB9" s="246"/>
      <c r="EC9" s="246"/>
      <c r="ED9" s="246"/>
      <c r="EE9" s="246"/>
      <c r="EF9" s="246"/>
      <c r="EG9" s="246"/>
      <c r="EH9" s="246"/>
      <c r="EI9" s="246"/>
      <c r="EJ9" s="246"/>
      <c r="EK9" s="246"/>
      <c r="EL9" s="246"/>
      <c r="EM9" s="246"/>
      <c r="EN9" s="246"/>
      <c r="EO9" s="246"/>
      <c r="EP9" s="246"/>
      <c r="EQ9" s="246"/>
      <c r="ER9" s="246"/>
      <c r="ES9" s="246"/>
      <c r="ET9" s="246"/>
      <c r="EU9" s="246"/>
      <c r="EV9" s="246"/>
      <c r="EW9" s="246"/>
      <c r="EX9" s="246"/>
      <c r="EY9" s="246"/>
      <c r="EZ9" s="246"/>
      <c r="FA9" s="246"/>
      <c r="FB9" s="246"/>
      <c r="FC9" s="246"/>
      <c r="FD9" s="246"/>
      <c r="FE9" s="246"/>
      <c r="FF9" s="246"/>
      <c r="FG9" s="246"/>
      <c r="FH9" s="246"/>
      <c r="FI9" s="246"/>
      <c r="FJ9" s="246"/>
      <c r="FK9" s="246"/>
      <c r="FL9" s="246"/>
      <c r="FM9" s="246"/>
      <c r="FN9" s="246"/>
      <c r="FO9" s="246"/>
      <c r="FP9" s="246"/>
      <c r="FQ9" s="246"/>
      <c r="FR9" s="246"/>
      <c r="FS9" s="246"/>
      <c r="FT9" s="246"/>
      <c r="FU9" s="246"/>
      <c r="FV9" s="246"/>
      <c r="FW9" s="246"/>
      <c r="FX9" s="246"/>
      <c r="FY9" s="246"/>
      <c r="FZ9" s="246"/>
      <c r="GA9" s="246"/>
      <c r="GB9" s="246"/>
      <c r="GC9" s="246"/>
      <c r="GD9" s="246"/>
      <c r="GE9" s="246"/>
      <c r="GF9" s="246"/>
      <c r="GG9" s="246"/>
      <c r="GH9" s="246"/>
      <c r="GI9" s="246"/>
    </row>
    <row r="10" customHeight="1" spans="1:191">
      <c r="A10" s="242"/>
      <c r="B10" s="242"/>
      <c r="C10" s="238" t="s">
        <v>363</v>
      </c>
      <c r="D10" s="239">
        <v>220</v>
      </c>
      <c r="E10" s="243"/>
      <c r="F10" s="239"/>
      <c r="G10" s="243">
        <v>785.9</v>
      </c>
      <c r="H10" s="241">
        <f t="shared" si="0"/>
        <v>805.9</v>
      </c>
      <c r="I10" s="239">
        <v>200</v>
      </c>
      <c r="J10" s="270">
        <v>0</v>
      </c>
      <c r="K10" s="274" t="s">
        <v>364</v>
      </c>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246"/>
      <c r="BE10" s="246"/>
      <c r="BF10" s="246"/>
      <c r="BG10" s="246"/>
      <c r="BH10" s="246"/>
      <c r="BI10" s="246"/>
      <c r="BJ10" s="246"/>
      <c r="BK10" s="246"/>
      <c r="BL10" s="246"/>
      <c r="BM10" s="246"/>
      <c r="BN10" s="246"/>
      <c r="BO10" s="246"/>
      <c r="BP10" s="246"/>
      <c r="BQ10" s="246"/>
      <c r="BR10" s="246"/>
      <c r="BS10" s="246"/>
      <c r="BT10" s="246"/>
      <c r="BU10" s="246"/>
      <c r="BV10" s="246"/>
      <c r="BW10" s="246"/>
      <c r="BX10" s="246"/>
      <c r="BY10" s="246"/>
      <c r="BZ10" s="246"/>
      <c r="CA10" s="246"/>
      <c r="CB10" s="246"/>
      <c r="CC10" s="246"/>
      <c r="CD10" s="246"/>
      <c r="CE10" s="246"/>
      <c r="CF10" s="246"/>
      <c r="CG10" s="246"/>
      <c r="CH10" s="246"/>
      <c r="CI10" s="246"/>
      <c r="CJ10" s="246"/>
      <c r="CK10" s="246"/>
      <c r="CL10" s="246"/>
      <c r="CM10" s="246"/>
      <c r="CN10" s="246"/>
      <c r="CO10" s="246"/>
      <c r="CP10" s="246"/>
      <c r="CQ10" s="246"/>
      <c r="CR10" s="246"/>
      <c r="CS10" s="246"/>
      <c r="CT10" s="246"/>
      <c r="CU10" s="246"/>
      <c r="CV10" s="246"/>
      <c r="CW10" s="246"/>
      <c r="CX10" s="246"/>
      <c r="CY10" s="246"/>
      <c r="CZ10" s="246"/>
      <c r="DA10" s="246"/>
      <c r="DB10" s="246"/>
      <c r="DC10" s="246"/>
      <c r="DD10" s="246"/>
      <c r="DE10" s="246"/>
      <c r="DF10" s="246"/>
      <c r="DG10" s="246"/>
      <c r="DH10" s="246"/>
      <c r="DI10" s="246"/>
      <c r="DJ10" s="246"/>
      <c r="DK10" s="246"/>
      <c r="DL10" s="246"/>
      <c r="DM10" s="246"/>
      <c r="DN10" s="246"/>
      <c r="DO10" s="246"/>
      <c r="DP10" s="246"/>
      <c r="DQ10" s="246"/>
      <c r="DR10" s="246"/>
      <c r="DS10" s="246"/>
      <c r="DT10" s="246"/>
      <c r="DU10" s="246"/>
      <c r="DV10" s="246"/>
      <c r="DW10" s="246"/>
      <c r="DX10" s="246"/>
      <c r="DY10" s="246"/>
      <c r="DZ10" s="246"/>
      <c r="EA10" s="246"/>
      <c r="EB10" s="246"/>
      <c r="EC10" s="246"/>
      <c r="ED10" s="246"/>
      <c r="EE10" s="246"/>
      <c r="EF10" s="246"/>
      <c r="EG10" s="246"/>
      <c r="EH10" s="246"/>
      <c r="EI10" s="246"/>
      <c r="EJ10" s="246"/>
      <c r="EK10" s="246"/>
      <c r="EL10" s="246"/>
      <c r="EM10" s="246"/>
      <c r="EN10" s="246"/>
      <c r="EO10" s="246"/>
      <c r="EP10" s="246"/>
      <c r="EQ10" s="246"/>
      <c r="ER10" s="246"/>
      <c r="ES10" s="246"/>
      <c r="ET10" s="246"/>
      <c r="EU10" s="246"/>
      <c r="EV10" s="246"/>
      <c r="EW10" s="246"/>
      <c r="EX10" s="246"/>
      <c r="EY10" s="246"/>
      <c r="EZ10" s="246"/>
      <c r="FA10" s="246"/>
      <c r="FB10" s="246"/>
      <c r="FC10" s="246"/>
      <c r="FD10" s="246"/>
      <c r="FE10" s="246"/>
      <c r="FF10" s="246"/>
      <c r="FG10" s="246"/>
      <c r="FH10" s="246"/>
      <c r="FI10" s="246"/>
      <c r="FJ10" s="246"/>
      <c r="FK10" s="246"/>
      <c r="FL10" s="246"/>
      <c r="FM10" s="246"/>
      <c r="FN10" s="246"/>
      <c r="FO10" s="246"/>
      <c r="FP10" s="246"/>
      <c r="FQ10" s="246"/>
      <c r="FR10" s="246"/>
      <c r="FS10" s="246"/>
      <c r="FT10" s="246"/>
      <c r="FU10" s="246"/>
      <c r="FV10" s="246"/>
      <c r="FW10" s="246"/>
      <c r="FX10" s="246"/>
      <c r="FY10" s="246"/>
      <c r="FZ10" s="246"/>
      <c r="GA10" s="246"/>
      <c r="GB10" s="246"/>
      <c r="GC10" s="246"/>
      <c r="GD10" s="246"/>
      <c r="GE10" s="246"/>
      <c r="GF10" s="246"/>
      <c r="GG10" s="246"/>
      <c r="GH10" s="246"/>
      <c r="GI10" s="246"/>
    </row>
    <row r="11" customHeight="1" spans="1:191">
      <c r="A11" s="242"/>
      <c r="B11" s="242"/>
      <c r="C11" s="238" t="s">
        <v>365</v>
      </c>
      <c r="D11" s="239">
        <v>2.992</v>
      </c>
      <c r="E11" s="243"/>
      <c r="F11" s="239"/>
      <c r="G11" s="239"/>
      <c r="H11" s="241">
        <f t="shared" si="0"/>
        <v>0</v>
      </c>
      <c r="I11" s="239">
        <v>2.992</v>
      </c>
      <c r="J11" s="270">
        <v>0</v>
      </c>
      <c r="K11" s="274" t="s">
        <v>366</v>
      </c>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246"/>
      <c r="BE11" s="246"/>
      <c r="BF11" s="246"/>
      <c r="BG11" s="246"/>
      <c r="BH11" s="246"/>
      <c r="BI11" s="246"/>
      <c r="BJ11" s="246"/>
      <c r="BK11" s="246"/>
      <c r="BL11" s="246"/>
      <c r="BM11" s="246"/>
      <c r="BN11" s="246"/>
      <c r="BO11" s="246"/>
      <c r="BP11" s="246"/>
      <c r="BQ11" s="246"/>
      <c r="BR11" s="246"/>
      <c r="BS11" s="246"/>
      <c r="BT11" s="246"/>
      <c r="BU11" s="246"/>
      <c r="BV11" s="246"/>
      <c r="BW11" s="246"/>
      <c r="BX11" s="246"/>
      <c r="BY11" s="246"/>
      <c r="BZ11" s="246"/>
      <c r="CA11" s="246"/>
      <c r="CB11" s="246"/>
      <c r="CC11" s="246"/>
      <c r="CD11" s="246"/>
      <c r="CE11" s="246"/>
      <c r="CF11" s="246"/>
      <c r="CG11" s="246"/>
      <c r="CH11" s="246"/>
      <c r="CI11" s="246"/>
      <c r="CJ11" s="246"/>
      <c r="CK11" s="246"/>
      <c r="CL11" s="246"/>
      <c r="CM11" s="246"/>
      <c r="CN11" s="246"/>
      <c r="CO11" s="246"/>
      <c r="CP11" s="246"/>
      <c r="CQ11" s="246"/>
      <c r="CR11" s="246"/>
      <c r="CS11" s="246"/>
      <c r="CT11" s="246"/>
      <c r="CU11" s="246"/>
      <c r="CV11" s="246"/>
      <c r="CW11" s="246"/>
      <c r="CX11" s="246"/>
      <c r="CY11" s="246"/>
      <c r="CZ11" s="246"/>
      <c r="DA11" s="246"/>
      <c r="DB11" s="246"/>
      <c r="DC11" s="246"/>
      <c r="DD11" s="246"/>
      <c r="DE11" s="246"/>
      <c r="DF11" s="246"/>
      <c r="DG11" s="246"/>
      <c r="DH11" s="246"/>
      <c r="DI11" s="246"/>
      <c r="DJ11" s="246"/>
      <c r="DK11" s="246"/>
      <c r="DL11" s="246"/>
      <c r="DM11" s="246"/>
      <c r="DN11" s="246"/>
      <c r="DO11" s="246"/>
      <c r="DP11" s="246"/>
      <c r="DQ11" s="246"/>
      <c r="DR11" s="246"/>
      <c r="DS11" s="246"/>
      <c r="DT11" s="246"/>
      <c r="DU11" s="246"/>
      <c r="DV11" s="246"/>
      <c r="DW11" s="246"/>
      <c r="DX11" s="246"/>
      <c r="DY11" s="246"/>
      <c r="DZ11" s="246"/>
      <c r="EA11" s="246"/>
      <c r="EB11" s="246"/>
      <c r="EC11" s="246"/>
      <c r="ED11" s="246"/>
      <c r="EE11" s="246"/>
      <c r="EF11" s="246"/>
      <c r="EG11" s="246"/>
      <c r="EH11" s="246"/>
      <c r="EI11" s="246"/>
      <c r="EJ11" s="246"/>
      <c r="EK11" s="246"/>
      <c r="EL11" s="246"/>
      <c r="EM11" s="246"/>
      <c r="EN11" s="246"/>
      <c r="EO11" s="246"/>
      <c r="EP11" s="246"/>
      <c r="EQ11" s="246"/>
      <c r="ER11" s="246"/>
      <c r="ES11" s="246"/>
      <c r="ET11" s="246"/>
      <c r="EU11" s="246"/>
      <c r="EV11" s="246"/>
      <c r="EW11" s="246"/>
      <c r="EX11" s="246"/>
      <c r="EY11" s="246"/>
      <c r="EZ11" s="246"/>
      <c r="FA11" s="246"/>
      <c r="FB11" s="246"/>
      <c r="FC11" s="246"/>
      <c r="FD11" s="246"/>
      <c r="FE11" s="246"/>
      <c r="FF11" s="246"/>
      <c r="FG11" s="246"/>
      <c r="FH11" s="246"/>
      <c r="FI11" s="246"/>
      <c r="FJ11" s="246"/>
      <c r="FK11" s="246"/>
      <c r="FL11" s="246"/>
      <c r="FM11" s="246"/>
      <c r="FN11" s="246"/>
      <c r="FO11" s="246"/>
      <c r="FP11" s="246"/>
      <c r="FQ11" s="246"/>
      <c r="FR11" s="246"/>
      <c r="FS11" s="246"/>
      <c r="FT11" s="246"/>
      <c r="FU11" s="246"/>
      <c r="FV11" s="246"/>
      <c r="FW11" s="246"/>
      <c r="FX11" s="246"/>
      <c r="FY11" s="246"/>
      <c r="FZ11" s="246"/>
      <c r="GA11" s="246"/>
      <c r="GB11" s="246"/>
      <c r="GC11" s="246"/>
      <c r="GD11" s="246"/>
      <c r="GE11" s="246"/>
      <c r="GF11" s="246"/>
      <c r="GG11" s="246"/>
      <c r="GH11" s="246"/>
      <c r="GI11" s="246"/>
    </row>
    <row r="12" customHeight="1" spans="1:191">
      <c r="A12" s="242"/>
      <c r="B12" s="242"/>
      <c r="C12" s="238" t="s">
        <v>367</v>
      </c>
      <c r="D12" s="239">
        <v>3.025</v>
      </c>
      <c r="E12" s="243"/>
      <c r="F12" s="239"/>
      <c r="G12" s="246">
        <f>3.81+0.5-3.025</f>
        <v>1.285</v>
      </c>
      <c r="H12" s="241">
        <f t="shared" si="0"/>
        <v>3.81</v>
      </c>
      <c r="I12" s="239">
        <v>0.5</v>
      </c>
      <c r="J12" s="270">
        <v>0</v>
      </c>
      <c r="K12" s="275" t="s">
        <v>368</v>
      </c>
      <c r="L12" s="246"/>
      <c r="M12" s="246"/>
      <c r="N12" s="246"/>
      <c r="O12" s="246"/>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246"/>
      <c r="BA12" s="246"/>
      <c r="BB12" s="246"/>
      <c r="BC12" s="246"/>
      <c r="BD12" s="246"/>
      <c r="BE12" s="246"/>
      <c r="BF12" s="246"/>
      <c r="BG12" s="246"/>
      <c r="BH12" s="246"/>
      <c r="BI12" s="246"/>
      <c r="BJ12" s="246"/>
      <c r="BK12" s="246"/>
      <c r="BL12" s="246"/>
      <c r="BM12" s="246"/>
      <c r="BN12" s="246"/>
      <c r="BO12" s="246"/>
      <c r="BP12" s="246"/>
      <c r="BQ12" s="246"/>
      <c r="BR12" s="246"/>
      <c r="BS12" s="246"/>
      <c r="BT12" s="246"/>
      <c r="BU12" s="246"/>
      <c r="BV12" s="246"/>
      <c r="BW12" s="246"/>
      <c r="BX12" s="246"/>
      <c r="BY12" s="246"/>
      <c r="BZ12" s="246"/>
      <c r="CA12" s="246"/>
      <c r="CB12" s="246"/>
      <c r="CC12" s="246"/>
      <c r="CD12" s="246"/>
      <c r="CE12" s="246"/>
      <c r="CF12" s="246"/>
      <c r="CG12" s="246"/>
      <c r="CH12" s="246"/>
      <c r="CI12" s="246"/>
      <c r="CJ12" s="246"/>
      <c r="CK12" s="246"/>
      <c r="CL12" s="246"/>
      <c r="CM12" s="246"/>
      <c r="CN12" s="246"/>
      <c r="CO12" s="246"/>
      <c r="CP12" s="246"/>
      <c r="CQ12" s="246"/>
      <c r="CR12" s="246"/>
      <c r="CS12" s="246"/>
      <c r="CT12" s="246"/>
      <c r="CU12" s="246"/>
      <c r="CV12" s="246"/>
      <c r="CW12" s="246"/>
      <c r="CX12" s="246"/>
      <c r="CY12" s="246"/>
      <c r="CZ12" s="246"/>
      <c r="DA12" s="246"/>
      <c r="DB12" s="246"/>
      <c r="DC12" s="246"/>
      <c r="DD12" s="246"/>
      <c r="DE12" s="246"/>
      <c r="DF12" s="246"/>
      <c r="DG12" s="246"/>
      <c r="DH12" s="246"/>
      <c r="DI12" s="246"/>
      <c r="DJ12" s="246"/>
      <c r="DK12" s="246"/>
      <c r="DL12" s="246"/>
      <c r="DM12" s="246"/>
      <c r="DN12" s="246"/>
      <c r="DO12" s="246"/>
      <c r="DP12" s="246"/>
      <c r="DQ12" s="246"/>
      <c r="DR12" s="246"/>
      <c r="DS12" s="246"/>
      <c r="DT12" s="246"/>
      <c r="DU12" s="246"/>
      <c r="DV12" s="246"/>
      <c r="DW12" s="246"/>
      <c r="DX12" s="246"/>
      <c r="DY12" s="246"/>
      <c r="DZ12" s="246"/>
      <c r="EA12" s="246"/>
      <c r="EB12" s="246"/>
      <c r="EC12" s="246"/>
      <c r="ED12" s="246"/>
      <c r="EE12" s="246"/>
      <c r="EF12" s="246"/>
      <c r="EG12" s="246"/>
      <c r="EH12" s="246"/>
      <c r="EI12" s="246"/>
      <c r="EJ12" s="246"/>
      <c r="EK12" s="246"/>
      <c r="EL12" s="246"/>
      <c r="EM12" s="246"/>
      <c r="EN12" s="246"/>
      <c r="EO12" s="246"/>
      <c r="EP12" s="246"/>
      <c r="EQ12" s="246"/>
      <c r="ER12" s="246"/>
      <c r="ES12" s="246"/>
      <c r="ET12" s="246"/>
      <c r="EU12" s="246"/>
      <c r="EV12" s="246"/>
      <c r="EW12" s="246"/>
      <c r="EX12" s="246"/>
      <c r="EY12" s="246"/>
      <c r="EZ12" s="246"/>
      <c r="FA12" s="246"/>
      <c r="FB12" s="246"/>
      <c r="FC12" s="246"/>
      <c r="FD12" s="246"/>
      <c r="FE12" s="246"/>
      <c r="FF12" s="246"/>
      <c r="FG12" s="246"/>
      <c r="FH12" s="246"/>
      <c r="FI12" s="246"/>
      <c r="FJ12" s="246"/>
      <c r="FK12" s="246"/>
      <c r="FL12" s="246"/>
      <c r="FM12" s="246"/>
      <c r="FN12" s="246"/>
      <c r="FO12" s="246"/>
      <c r="FP12" s="246"/>
      <c r="FQ12" s="246"/>
      <c r="FR12" s="246"/>
      <c r="FS12" s="246"/>
      <c r="FT12" s="246"/>
      <c r="FU12" s="246"/>
      <c r="FV12" s="246"/>
      <c r="FW12" s="246"/>
      <c r="FX12" s="246"/>
      <c r="FY12" s="246"/>
      <c r="FZ12" s="246"/>
      <c r="GA12" s="246"/>
      <c r="GB12" s="246"/>
      <c r="GC12" s="246"/>
      <c r="GD12" s="246"/>
      <c r="GE12" s="246"/>
      <c r="GF12" s="246"/>
      <c r="GG12" s="246"/>
      <c r="GH12" s="246"/>
      <c r="GI12" s="246"/>
    </row>
    <row r="13" customHeight="1" spans="1:191">
      <c r="A13" s="242"/>
      <c r="B13" s="242"/>
      <c r="C13" s="238" t="s">
        <v>369</v>
      </c>
      <c r="D13" s="239">
        <v>0</v>
      </c>
      <c r="E13" s="243"/>
      <c r="F13" s="239"/>
      <c r="G13" s="245">
        <v>0.3</v>
      </c>
      <c r="H13" s="241">
        <f t="shared" si="0"/>
        <v>0.2</v>
      </c>
      <c r="I13" s="239">
        <v>0.1</v>
      </c>
      <c r="J13" s="270">
        <v>0</v>
      </c>
      <c r="K13" s="275" t="s">
        <v>370</v>
      </c>
      <c r="L13" s="246"/>
      <c r="M13" s="246"/>
      <c r="N13" s="246"/>
      <c r="O13" s="246"/>
      <c r="P13" s="246"/>
      <c r="Q13" s="246"/>
      <c r="R13" s="246"/>
      <c r="S13" s="246"/>
      <c r="T13" s="246"/>
      <c r="U13" s="246"/>
      <c r="V13" s="246"/>
      <c r="W13" s="246"/>
      <c r="X13" s="246"/>
      <c r="Y13" s="246"/>
      <c r="Z13" s="246"/>
      <c r="AA13" s="246"/>
      <c r="AB13" s="246"/>
      <c r="AC13" s="246"/>
      <c r="AD13" s="246"/>
      <c r="AE13" s="246"/>
      <c r="AF13" s="246"/>
      <c r="AG13" s="246"/>
      <c r="AH13" s="246"/>
      <c r="AI13" s="246"/>
      <c r="AJ13" s="246"/>
      <c r="AK13" s="246"/>
      <c r="AL13" s="246"/>
      <c r="AM13" s="246"/>
      <c r="AN13" s="246"/>
      <c r="AO13" s="246"/>
      <c r="AP13" s="246"/>
      <c r="AQ13" s="246"/>
      <c r="AR13" s="246"/>
      <c r="AS13" s="246"/>
      <c r="AT13" s="246"/>
      <c r="AU13" s="246"/>
      <c r="AV13" s="246"/>
      <c r="AW13" s="246"/>
      <c r="AX13" s="246"/>
      <c r="AY13" s="246"/>
      <c r="AZ13" s="246"/>
      <c r="BA13" s="246"/>
      <c r="BB13" s="246"/>
      <c r="BC13" s="246"/>
      <c r="BD13" s="246"/>
      <c r="BE13" s="246"/>
      <c r="BF13" s="246"/>
      <c r="BG13" s="246"/>
      <c r="BH13" s="246"/>
      <c r="BI13" s="246"/>
      <c r="BJ13" s="246"/>
      <c r="BK13" s="246"/>
      <c r="BL13" s="246"/>
      <c r="BM13" s="246"/>
      <c r="BN13" s="246"/>
      <c r="BO13" s="246"/>
      <c r="BP13" s="246"/>
      <c r="BQ13" s="246"/>
      <c r="BR13" s="246"/>
      <c r="BS13" s="246"/>
      <c r="BT13" s="246"/>
      <c r="BU13" s="246"/>
      <c r="BV13" s="246"/>
      <c r="BW13" s="246"/>
      <c r="BX13" s="246"/>
      <c r="BY13" s="246"/>
      <c r="BZ13" s="246"/>
      <c r="CA13" s="246"/>
      <c r="CB13" s="246"/>
      <c r="CC13" s="246"/>
      <c r="CD13" s="246"/>
      <c r="CE13" s="246"/>
      <c r="CF13" s="246"/>
      <c r="CG13" s="246"/>
      <c r="CH13" s="246"/>
      <c r="CI13" s="246"/>
      <c r="CJ13" s="246"/>
      <c r="CK13" s="246"/>
      <c r="CL13" s="246"/>
      <c r="CM13" s="246"/>
      <c r="CN13" s="246"/>
      <c r="CO13" s="246"/>
      <c r="CP13" s="246"/>
      <c r="CQ13" s="246"/>
      <c r="CR13" s="246"/>
      <c r="CS13" s="246"/>
      <c r="CT13" s="246"/>
      <c r="CU13" s="246"/>
      <c r="CV13" s="246"/>
      <c r="CW13" s="246"/>
      <c r="CX13" s="246"/>
      <c r="CY13" s="246"/>
      <c r="CZ13" s="246"/>
      <c r="DA13" s="246"/>
      <c r="DB13" s="246"/>
      <c r="DC13" s="246"/>
      <c r="DD13" s="246"/>
      <c r="DE13" s="246"/>
      <c r="DF13" s="246"/>
      <c r="DG13" s="246"/>
      <c r="DH13" s="246"/>
      <c r="DI13" s="246"/>
      <c r="DJ13" s="246"/>
      <c r="DK13" s="246"/>
      <c r="DL13" s="246"/>
      <c r="DM13" s="246"/>
      <c r="DN13" s="246"/>
      <c r="DO13" s="246"/>
      <c r="DP13" s="246"/>
      <c r="DQ13" s="246"/>
      <c r="DR13" s="246"/>
      <c r="DS13" s="246"/>
      <c r="DT13" s="246"/>
      <c r="DU13" s="246"/>
      <c r="DV13" s="246"/>
      <c r="DW13" s="246"/>
      <c r="DX13" s="246"/>
      <c r="DY13" s="246"/>
      <c r="DZ13" s="246"/>
      <c r="EA13" s="246"/>
      <c r="EB13" s="246"/>
      <c r="EC13" s="246"/>
      <c r="ED13" s="246"/>
      <c r="EE13" s="246"/>
      <c r="EF13" s="246"/>
      <c r="EG13" s="246"/>
      <c r="EH13" s="246"/>
      <c r="EI13" s="246"/>
      <c r="EJ13" s="246"/>
      <c r="EK13" s="246"/>
      <c r="EL13" s="246"/>
      <c r="EM13" s="246"/>
      <c r="EN13" s="246"/>
      <c r="EO13" s="246"/>
      <c r="EP13" s="246"/>
      <c r="EQ13" s="246"/>
      <c r="ER13" s="246"/>
      <c r="ES13" s="246"/>
      <c r="ET13" s="246"/>
      <c r="EU13" s="246"/>
      <c r="EV13" s="246"/>
      <c r="EW13" s="246"/>
      <c r="EX13" s="246"/>
      <c r="EY13" s="246"/>
      <c r="EZ13" s="246"/>
      <c r="FA13" s="246"/>
      <c r="FB13" s="246"/>
      <c r="FC13" s="246"/>
      <c r="FD13" s="246"/>
      <c r="FE13" s="246"/>
      <c r="FF13" s="246"/>
      <c r="FG13" s="246"/>
      <c r="FH13" s="246"/>
      <c r="FI13" s="246"/>
      <c r="FJ13" s="246"/>
      <c r="FK13" s="246"/>
      <c r="FL13" s="246"/>
      <c r="FM13" s="246"/>
      <c r="FN13" s="246"/>
      <c r="FO13" s="246"/>
      <c r="FP13" s="246"/>
      <c r="FQ13" s="246"/>
      <c r="FR13" s="246"/>
      <c r="FS13" s="246"/>
      <c r="FT13" s="246"/>
      <c r="FU13" s="246"/>
      <c r="FV13" s="246"/>
      <c r="FW13" s="246"/>
      <c r="FX13" s="246"/>
      <c r="FY13" s="246"/>
      <c r="FZ13" s="246"/>
      <c r="GA13" s="246"/>
      <c r="GB13" s="246"/>
      <c r="GC13" s="246"/>
      <c r="GD13" s="246"/>
      <c r="GE13" s="246"/>
      <c r="GF13" s="246"/>
      <c r="GG13" s="246"/>
      <c r="GH13" s="246"/>
      <c r="GI13" s="246"/>
    </row>
    <row r="14" customHeight="1" spans="1:191">
      <c r="A14" s="242"/>
      <c r="B14" s="242"/>
      <c r="C14" s="247" t="s">
        <v>371</v>
      </c>
      <c r="D14" s="239">
        <v>0.85</v>
      </c>
      <c r="E14" s="248"/>
      <c r="F14" s="239"/>
      <c r="G14" s="239"/>
      <c r="H14" s="241">
        <f t="shared" si="0"/>
        <v>0.325</v>
      </c>
      <c r="I14" s="239">
        <v>0.525</v>
      </c>
      <c r="J14" s="270">
        <v>0</v>
      </c>
      <c r="K14" s="276" t="s">
        <v>372</v>
      </c>
      <c r="L14" s="277"/>
      <c r="M14" s="277"/>
      <c r="N14" s="277"/>
      <c r="O14" s="277"/>
      <c r="P14" s="277"/>
      <c r="Q14" s="277"/>
      <c r="R14" s="277"/>
      <c r="S14" s="277"/>
      <c r="T14" s="277"/>
      <c r="U14" s="277"/>
      <c r="V14" s="277"/>
      <c r="W14" s="277"/>
      <c r="X14" s="277"/>
      <c r="Y14" s="277"/>
      <c r="Z14" s="277"/>
      <c r="AA14" s="277"/>
      <c r="AB14" s="277"/>
      <c r="AC14" s="277"/>
      <c r="AD14" s="277"/>
      <c r="AE14" s="277"/>
      <c r="AF14" s="277"/>
      <c r="AG14" s="277"/>
      <c r="AH14" s="277"/>
      <c r="AI14" s="277"/>
      <c r="AJ14" s="277"/>
      <c r="AK14" s="277"/>
      <c r="AL14" s="277"/>
      <c r="AM14" s="277"/>
      <c r="AN14" s="277"/>
      <c r="AO14" s="277"/>
      <c r="AP14" s="277"/>
      <c r="AQ14" s="277"/>
      <c r="AR14" s="277"/>
      <c r="AS14" s="277"/>
      <c r="AT14" s="277"/>
      <c r="AU14" s="277"/>
      <c r="AV14" s="277"/>
      <c r="AW14" s="277"/>
      <c r="AX14" s="277"/>
      <c r="AY14" s="277"/>
      <c r="AZ14" s="277"/>
      <c r="BA14" s="277"/>
      <c r="BB14" s="277"/>
      <c r="BC14" s="277"/>
      <c r="BD14" s="277"/>
      <c r="BE14" s="277"/>
      <c r="BF14" s="277"/>
      <c r="BG14" s="277"/>
      <c r="BH14" s="277"/>
      <c r="BI14" s="277"/>
      <c r="BJ14" s="277"/>
      <c r="BK14" s="277"/>
      <c r="BL14" s="277"/>
      <c r="BM14" s="277"/>
      <c r="BN14" s="277"/>
      <c r="BO14" s="277"/>
      <c r="BP14" s="277"/>
      <c r="BQ14" s="277"/>
      <c r="BR14" s="277"/>
      <c r="BS14" s="277"/>
      <c r="BT14" s="277"/>
      <c r="BU14" s="277"/>
      <c r="BV14" s="277"/>
      <c r="BW14" s="277"/>
      <c r="BX14" s="277"/>
      <c r="BY14" s="277"/>
      <c r="BZ14" s="277"/>
      <c r="CA14" s="277"/>
      <c r="CB14" s="277"/>
      <c r="CC14" s="277"/>
      <c r="CD14" s="277"/>
      <c r="CE14" s="277"/>
      <c r="CF14" s="277"/>
      <c r="CG14" s="277"/>
      <c r="CH14" s="277"/>
      <c r="CI14" s="277"/>
      <c r="CJ14" s="277"/>
      <c r="CK14" s="277"/>
      <c r="CL14" s="277"/>
      <c r="CM14" s="277"/>
      <c r="CN14" s="277"/>
      <c r="CO14" s="277"/>
      <c r="CP14" s="277"/>
      <c r="CQ14" s="277"/>
      <c r="CR14" s="277"/>
      <c r="CS14" s="277"/>
      <c r="CT14" s="277"/>
      <c r="CU14" s="277"/>
      <c r="CV14" s="277"/>
      <c r="CW14" s="277"/>
      <c r="CX14" s="277"/>
      <c r="CY14" s="277"/>
      <c r="CZ14" s="277"/>
      <c r="DA14" s="277"/>
      <c r="DB14" s="277"/>
      <c r="DC14" s="277"/>
      <c r="DD14" s="277"/>
      <c r="DE14" s="277"/>
      <c r="DF14" s="277"/>
      <c r="DG14" s="277"/>
      <c r="DH14" s="277"/>
      <c r="DI14" s="277"/>
      <c r="DJ14" s="277"/>
      <c r="DK14" s="277"/>
      <c r="DL14" s="277"/>
      <c r="DM14" s="277"/>
      <c r="DN14" s="277"/>
      <c r="DO14" s="277"/>
      <c r="DP14" s="277"/>
      <c r="DQ14" s="277"/>
      <c r="DR14" s="277"/>
      <c r="DS14" s="277"/>
      <c r="DT14" s="277"/>
      <c r="DU14" s="277"/>
      <c r="DV14" s="277"/>
      <c r="DW14" s="277"/>
      <c r="DX14" s="277"/>
      <c r="DY14" s="277"/>
      <c r="DZ14" s="277"/>
      <c r="EA14" s="277"/>
      <c r="EB14" s="277"/>
      <c r="EC14" s="277"/>
      <c r="ED14" s="277"/>
      <c r="EE14" s="277"/>
      <c r="EF14" s="277"/>
      <c r="EG14" s="277"/>
      <c r="EH14" s="277"/>
      <c r="EI14" s="277"/>
      <c r="EJ14" s="277"/>
      <c r="EK14" s="277"/>
      <c r="EL14" s="277"/>
      <c r="EM14" s="277"/>
      <c r="EN14" s="277"/>
      <c r="EO14" s="277"/>
      <c r="EP14" s="277"/>
      <c r="EQ14" s="277"/>
      <c r="ER14" s="277"/>
      <c r="ES14" s="277"/>
      <c r="ET14" s="277"/>
      <c r="EU14" s="277"/>
      <c r="EV14" s="277"/>
      <c r="EW14" s="277"/>
      <c r="EX14" s="277"/>
      <c r="EY14" s="277"/>
      <c r="EZ14" s="277"/>
      <c r="FA14" s="277"/>
      <c r="FB14" s="277"/>
      <c r="FC14" s="277"/>
      <c r="FD14" s="277"/>
      <c r="FE14" s="277"/>
      <c r="FF14" s="277"/>
      <c r="FG14" s="277"/>
      <c r="FH14" s="277"/>
      <c r="FI14" s="277"/>
      <c r="FJ14" s="277"/>
      <c r="FK14" s="277"/>
      <c r="FL14" s="277"/>
      <c r="FM14" s="277"/>
      <c r="FN14" s="277"/>
      <c r="FO14" s="277"/>
      <c r="FP14" s="277"/>
      <c r="FQ14" s="277"/>
      <c r="FR14" s="277"/>
      <c r="FS14" s="277"/>
      <c r="FT14" s="277"/>
      <c r="FU14" s="277"/>
      <c r="FV14" s="277"/>
      <c r="FW14" s="277"/>
      <c r="FX14" s="277"/>
      <c r="FY14" s="277"/>
      <c r="FZ14" s="277"/>
      <c r="GA14" s="277"/>
      <c r="GB14" s="277"/>
      <c r="GC14" s="277"/>
      <c r="GD14" s="277"/>
      <c r="GE14" s="277"/>
      <c r="GF14" s="277"/>
      <c r="GG14" s="277"/>
      <c r="GH14" s="277"/>
      <c r="GI14" s="277"/>
    </row>
    <row r="15" customHeight="1" spans="1:191">
      <c r="A15" s="242"/>
      <c r="B15" s="242"/>
      <c r="C15" s="238" t="s">
        <v>373</v>
      </c>
      <c r="D15" s="239">
        <v>23.98</v>
      </c>
      <c r="E15" s="243"/>
      <c r="F15" s="239"/>
      <c r="G15" s="245"/>
      <c r="H15" s="241">
        <f t="shared" si="0"/>
        <v>0</v>
      </c>
      <c r="I15" s="239">
        <v>23.98</v>
      </c>
      <c r="J15" s="270">
        <v>0</v>
      </c>
      <c r="K15" s="274" t="s">
        <v>374</v>
      </c>
      <c r="L15" s="277"/>
      <c r="M15" s="277"/>
      <c r="N15" s="277"/>
      <c r="O15" s="277"/>
      <c r="P15" s="277"/>
      <c r="Q15" s="277"/>
      <c r="R15" s="277"/>
      <c r="S15" s="277"/>
      <c r="T15" s="277"/>
      <c r="U15" s="277"/>
      <c r="V15" s="277"/>
      <c r="W15" s="277"/>
      <c r="X15" s="277"/>
      <c r="Y15" s="277"/>
      <c r="Z15" s="277"/>
      <c r="AA15" s="277"/>
      <c r="AB15" s="277"/>
      <c r="AC15" s="277"/>
      <c r="AD15" s="277"/>
      <c r="AE15" s="277"/>
      <c r="AF15" s="277"/>
      <c r="AG15" s="277"/>
      <c r="AH15" s="277"/>
      <c r="AI15" s="277"/>
      <c r="AJ15" s="277"/>
      <c r="AK15" s="277"/>
      <c r="AL15" s="277"/>
      <c r="AM15" s="277"/>
      <c r="AN15" s="277"/>
      <c r="AO15" s="277"/>
      <c r="AP15" s="277"/>
      <c r="AQ15" s="277"/>
      <c r="AR15" s="277"/>
      <c r="AS15" s="277"/>
      <c r="AT15" s="277"/>
      <c r="AU15" s="277"/>
      <c r="AV15" s="277"/>
      <c r="AW15" s="277"/>
      <c r="AX15" s="277"/>
      <c r="AY15" s="277"/>
      <c r="AZ15" s="277"/>
      <c r="BA15" s="277"/>
      <c r="BB15" s="277"/>
      <c r="BC15" s="277"/>
      <c r="BD15" s="277"/>
      <c r="BE15" s="277"/>
      <c r="BF15" s="277"/>
      <c r="BG15" s="277"/>
      <c r="BH15" s="277"/>
      <c r="BI15" s="277"/>
      <c r="BJ15" s="277"/>
      <c r="BK15" s="277"/>
      <c r="BL15" s="277"/>
      <c r="BM15" s="277"/>
      <c r="BN15" s="277"/>
      <c r="BO15" s="277"/>
      <c r="BP15" s="277"/>
      <c r="BQ15" s="277"/>
      <c r="BR15" s="277"/>
      <c r="BS15" s="277"/>
      <c r="BT15" s="277"/>
      <c r="BU15" s="277"/>
      <c r="BV15" s="277"/>
      <c r="BW15" s="277"/>
      <c r="BX15" s="277"/>
      <c r="BY15" s="277"/>
      <c r="BZ15" s="277"/>
      <c r="CA15" s="277"/>
      <c r="CB15" s="277"/>
      <c r="CC15" s="277"/>
      <c r="CD15" s="277"/>
      <c r="CE15" s="277"/>
      <c r="CF15" s="277"/>
      <c r="CG15" s="277"/>
      <c r="CH15" s="277"/>
      <c r="CI15" s="277"/>
      <c r="CJ15" s="277"/>
      <c r="CK15" s="277"/>
      <c r="CL15" s="277"/>
      <c r="CM15" s="277"/>
      <c r="CN15" s="277"/>
      <c r="CO15" s="277"/>
      <c r="CP15" s="277"/>
      <c r="CQ15" s="277"/>
      <c r="CR15" s="277"/>
      <c r="CS15" s="277"/>
      <c r="CT15" s="277"/>
      <c r="CU15" s="277"/>
      <c r="CV15" s="277"/>
      <c r="CW15" s="277"/>
      <c r="CX15" s="277"/>
      <c r="CY15" s="277"/>
      <c r="CZ15" s="277"/>
      <c r="DA15" s="277"/>
      <c r="DB15" s="277"/>
      <c r="DC15" s="277"/>
      <c r="DD15" s="277"/>
      <c r="DE15" s="277"/>
      <c r="DF15" s="277"/>
      <c r="DG15" s="277"/>
      <c r="DH15" s="277"/>
      <c r="DI15" s="277"/>
      <c r="DJ15" s="277"/>
      <c r="DK15" s="277"/>
      <c r="DL15" s="277"/>
      <c r="DM15" s="277"/>
      <c r="DN15" s="277"/>
      <c r="DO15" s="277"/>
      <c r="DP15" s="277"/>
      <c r="DQ15" s="277"/>
      <c r="DR15" s="277"/>
      <c r="DS15" s="277"/>
      <c r="DT15" s="277"/>
      <c r="DU15" s="277"/>
      <c r="DV15" s="277"/>
      <c r="DW15" s="277"/>
      <c r="DX15" s="277"/>
      <c r="DY15" s="277"/>
      <c r="DZ15" s="277"/>
      <c r="EA15" s="277"/>
      <c r="EB15" s="277"/>
      <c r="EC15" s="277"/>
      <c r="ED15" s="277"/>
      <c r="EE15" s="277"/>
      <c r="EF15" s="277"/>
      <c r="EG15" s="277"/>
      <c r="EH15" s="277"/>
      <c r="EI15" s="277"/>
      <c r="EJ15" s="277"/>
      <c r="EK15" s="277"/>
      <c r="EL15" s="277"/>
      <c r="EM15" s="277"/>
      <c r="EN15" s="277"/>
      <c r="EO15" s="277"/>
      <c r="EP15" s="277"/>
      <c r="EQ15" s="277"/>
      <c r="ER15" s="277"/>
      <c r="ES15" s="277"/>
      <c r="ET15" s="277"/>
      <c r="EU15" s="277"/>
      <c r="EV15" s="277"/>
      <c r="EW15" s="277"/>
      <c r="EX15" s="277"/>
      <c r="EY15" s="277"/>
      <c r="EZ15" s="277"/>
      <c r="FA15" s="277"/>
      <c r="FB15" s="277"/>
      <c r="FC15" s="277"/>
      <c r="FD15" s="277"/>
      <c r="FE15" s="277"/>
      <c r="FF15" s="277"/>
      <c r="FG15" s="277"/>
      <c r="FH15" s="277"/>
      <c r="FI15" s="277"/>
      <c r="FJ15" s="277"/>
      <c r="FK15" s="277"/>
      <c r="FL15" s="277"/>
      <c r="FM15" s="277"/>
      <c r="FN15" s="277"/>
      <c r="FO15" s="277"/>
      <c r="FP15" s="277"/>
      <c r="FQ15" s="277"/>
      <c r="FR15" s="277"/>
      <c r="FS15" s="277"/>
      <c r="FT15" s="277"/>
      <c r="FU15" s="277"/>
      <c r="FV15" s="277"/>
      <c r="FW15" s="277"/>
      <c r="FX15" s="277"/>
      <c r="FY15" s="277"/>
      <c r="FZ15" s="277"/>
      <c r="GA15" s="277"/>
      <c r="GB15" s="277"/>
      <c r="GC15" s="277"/>
      <c r="GD15" s="277"/>
      <c r="GE15" s="277"/>
      <c r="GF15" s="277"/>
      <c r="GG15" s="277"/>
      <c r="GH15" s="277"/>
      <c r="GI15" s="277"/>
    </row>
    <row r="16" customHeight="1" spans="1:191">
      <c r="A16" s="242"/>
      <c r="B16" s="242"/>
      <c r="C16" s="249" t="s">
        <v>375</v>
      </c>
      <c r="D16" s="243">
        <v>20</v>
      </c>
      <c r="E16" s="243"/>
      <c r="F16" s="243"/>
      <c r="G16" s="243"/>
      <c r="H16" s="241">
        <f t="shared" si="0"/>
        <v>3</v>
      </c>
      <c r="I16" s="239">
        <v>17</v>
      </c>
      <c r="J16" s="278">
        <v>0</v>
      </c>
      <c r="K16" s="279" t="s">
        <v>376</v>
      </c>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c r="BF16" s="246"/>
      <c r="BG16" s="246"/>
      <c r="BH16" s="246"/>
      <c r="BI16" s="246"/>
      <c r="BJ16" s="246"/>
      <c r="BK16" s="246"/>
      <c r="BL16" s="246"/>
      <c r="BM16" s="246"/>
      <c r="BN16" s="246"/>
      <c r="BO16" s="246"/>
      <c r="BP16" s="246"/>
      <c r="BQ16" s="246"/>
      <c r="BR16" s="246"/>
      <c r="BS16" s="246"/>
      <c r="BT16" s="246"/>
      <c r="BU16" s="246"/>
      <c r="BV16" s="246"/>
      <c r="BW16" s="246"/>
      <c r="BX16" s="246"/>
      <c r="BY16" s="246"/>
      <c r="BZ16" s="246"/>
      <c r="CA16" s="246"/>
      <c r="CB16" s="246"/>
      <c r="CC16" s="246"/>
      <c r="CD16" s="246"/>
      <c r="CE16" s="246"/>
      <c r="CF16" s="246"/>
      <c r="CG16" s="246"/>
      <c r="CH16" s="246"/>
      <c r="CI16" s="246"/>
      <c r="CJ16" s="246"/>
      <c r="CK16" s="246"/>
      <c r="CL16" s="246"/>
      <c r="CM16" s="246"/>
      <c r="CN16" s="246"/>
      <c r="CO16" s="246"/>
      <c r="CP16" s="246"/>
      <c r="CQ16" s="246"/>
      <c r="CR16" s="246"/>
      <c r="CS16" s="246"/>
      <c r="CT16" s="246"/>
      <c r="CU16" s="246"/>
      <c r="CV16" s="246"/>
      <c r="CW16" s="246"/>
      <c r="CX16" s="246"/>
      <c r="CY16" s="246"/>
      <c r="CZ16" s="246"/>
      <c r="DA16" s="246"/>
      <c r="DB16" s="246"/>
      <c r="DC16" s="246"/>
      <c r="DD16" s="246"/>
      <c r="DE16" s="246"/>
      <c r="DF16" s="246"/>
      <c r="DG16" s="246"/>
      <c r="DH16" s="246"/>
      <c r="DI16" s="246"/>
      <c r="DJ16" s="246"/>
      <c r="DK16" s="246"/>
      <c r="DL16" s="246"/>
      <c r="DM16" s="246"/>
      <c r="DN16" s="246"/>
      <c r="DO16" s="246"/>
      <c r="DP16" s="246"/>
      <c r="DQ16" s="246"/>
      <c r="DR16" s="246"/>
      <c r="DS16" s="246"/>
      <c r="DT16" s="246"/>
      <c r="DU16" s="246"/>
      <c r="DV16" s="246"/>
      <c r="DW16" s="246"/>
      <c r="DX16" s="246"/>
      <c r="DY16" s="246"/>
      <c r="DZ16" s="246"/>
      <c r="EA16" s="246"/>
      <c r="EB16" s="246"/>
      <c r="EC16" s="246"/>
      <c r="ED16" s="246"/>
      <c r="EE16" s="246"/>
      <c r="EF16" s="246"/>
      <c r="EG16" s="246"/>
      <c r="EH16" s="246"/>
      <c r="EI16" s="246"/>
      <c r="EJ16" s="246"/>
      <c r="EK16" s="246"/>
      <c r="EL16" s="246"/>
      <c r="EM16" s="246"/>
      <c r="EN16" s="246"/>
      <c r="EO16" s="246"/>
      <c r="EP16" s="246"/>
      <c r="EQ16" s="246"/>
      <c r="ER16" s="246"/>
      <c r="ES16" s="246"/>
      <c r="ET16" s="246"/>
      <c r="EU16" s="246"/>
      <c r="EV16" s="246"/>
      <c r="EW16" s="246"/>
      <c r="EX16" s="246"/>
      <c r="EY16" s="246"/>
      <c r="EZ16" s="246"/>
      <c r="FA16" s="246"/>
      <c r="FB16" s="246"/>
      <c r="FC16" s="246"/>
      <c r="FD16" s="246"/>
      <c r="FE16" s="246"/>
      <c r="FF16" s="246"/>
      <c r="FG16" s="246"/>
      <c r="FH16" s="246"/>
      <c r="FI16" s="246"/>
      <c r="FJ16" s="246"/>
      <c r="FK16" s="246"/>
      <c r="FL16" s="246"/>
      <c r="FM16" s="246"/>
      <c r="FN16" s="246"/>
      <c r="FO16" s="246"/>
      <c r="FP16" s="246"/>
      <c r="FQ16" s="246"/>
      <c r="FR16" s="246"/>
      <c r="FS16" s="246"/>
      <c r="FT16" s="246"/>
      <c r="FU16" s="246"/>
      <c r="FV16" s="246"/>
      <c r="FW16" s="246"/>
      <c r="FX16" s="246"/>
      <c r="FY16" s="246"/>
      <c r="FZ16" s="246"/>
      <c r="GA16" s="246"/>
      <c r="GB16" s="246"/>
      <c r="GC16" s="246"/>
      <c r="GD16" s="246"/>
      <c r="GE16" s="246"/>
      <c r="GF16" s="246"/>
      <c r="GG16" s="246"/>
      <c r="GH16" s="246"/>
      <c r="GI16" s="246"/>
    </row>
    <row r="17" customHeight="1" spans="1:191">
      <c r="A17" s="242"/>
      <c r="B17" s="242"/>
      <c r="C17" s="249" t="s">
        <v>377</v>
      </c>
      <c r="D17" s="243">
        <v>30.306</v>
      </c>
      <c r="E17" s="243"/>
      <c r="F17" s="243"/>
      <c r="G17" s="243"/>
      <c r="H17" s="241">
        <f t="shared" si="0"/>
        <v>9.644</v>
      </c>
      <c r="I17" s="239">
        <v>20.662</v>
      </c>
      <c r="J17" s="278">
        <v>0</v>
      </c>
      <c r="K17" s="279" t="s">
        <v>378</v>
      </c>
      <c r="L17" s="246"/>
      <c r="M17" s="246"/>
      <c r="N17" s="246"/>
      <c r="O17" s="246"/>
      <c r="P17" s="246"/>
      <c r="Q17" s="246"/>
      <c r="R17" s="246"/>
      <c r="S17" s="246"/>
      <c r="T17" s="246"/>
      <c r="U17" s="246"/>
      <c r="V17" s="246"/>
      <c r="W17" s="246"/>
      <c r="X17" s="246"/>
      <c r="Y17" s="246"/>
      <c r="Z17" s="246"/>
      <c r="AA17" s="246"/>
      <c r="AB17" s="246"/>
      <c r="AC17" s="246"/>
      <c r="AD17" s="246"/>
      <c r="AE17" s="246"/>
      <c r="AF17" s="246"/>
      <c r="AG17" s="246"/>
      <c r="AH17" s="246"/>
      <c r="AI17" s="246"/>
      <c r="AJ17" s="246"/>
      <c r="AK17" s="246"/>
      <c r="AL17" s="246"/>
      <c r="AM17" s="246"/>
      <c r="AN17" s="246"/>
      <c r="AO17" s="246"/>
      <c r="AP17" s="246"/>
      <c r="AQ17" s="246"/>
      <c r="AR17" s="246"/>
      <c r="AS17" s="246"/>
      <c r="AT17" s="246"/>
      <c r="AU17" s="246"/>
      <c r="AV17" s="246"/>
      <c r="AW17" s="246"/>
      <c r="AX17" s="246"/>
      <c r="AY17" s="246"/>
      <c r="AZ17" s="246"/>
      <c r="BA17" s="246"/>
      <c r="BB17" s="246"/>
      <c r="BC17" s="246"/>
      <c r="BD17" s="246"/>
      <c r="BE17" s="246"/>
      <c r="BF17" s="246"/>
      <c r="BG17" s="246"/>
      <c r="BH17" s="246"/>
      <c r="BI17" s="246"/>
      <c r="BJ17" s="246"/>
      <c r="BK17" s="246"/>
      <c r="BL17" s="246"/>
      <c r="BM17" s="246"/>
      <c r="BN17" s="246"/>
      <c r="BO17" s="246"/>
      <c r="BP17" s="246"/>
      <c r="BQ17" s="246"/>
      <c r="BR17" s="246"/>
      <c r="BS17" s="246"/>
      <c r="BT17" s="246"/>
      <c r="BU17" s="246"/>
      <c r="BV17" s="246"/>
      <c r="BW17" s="246"/>
      <c r="BX17" s="246"/>
      <c r="BY17" s="246"/>
      <c r="BZ17" s="246"/>
      <c r="CA17" s="246"/>
      <c r="CB17" s="246"/>
      <c r="CC17" s="246"/>
      <c r="CD17" s="246"/>
      <c r="CE17" s="246"/>
      <c r="CF17" s="246"/>
      <c r="CG17" s="246"/>
      <c r="CH17" s="246"/>
      <c r="CI17" s="246"/>
      <c r="CJ17" s="246"/>
      <c r="CK17" s="246"/>
      <c r="CL17" s="246"/>
      <c r="CM17" s="246"/>
      <c r="CN17" s="246"/>
      <c r="CO17" s="246"/>
      <c r="CP17" s="246"/>
      <c r="CQ17" s="246"/>
      <c r="CR17" s="246"/>
      <c r="CS17" s="246"/>
      <c r="CT17" s="246"/>
      <c r="CU17" s="246"/>
      <c r="CV17" s="246"/>
      <c r="CW17" s="246"/>
      <c r="CX17" s="246"/>
      <c r="CY17" s="246"/>
      <c r="CZ17" s="246"/>
      <c r="DA17" s="246"/>
      <c r="DB17" s="246"/>
      <c r="DC17" s="246"/>
      <c r="DD17" s="246"/>
      <c r="DE17" s="246"/>
      <c r="DF17" s="246"/>
      <c r="DG17" s="246"/>
      <c r="DH17" s="246"/>
      <c r="DI17" s="246"/>
      <c r="DJ17" s="246"/>
      <c r="DK17" s="246"/>
      <c r="DL17" s="246"/>
      <c r="DM17" s="246"/>
      <c r="DN17" s="246"/>
      <c r="DO17" s="246"/>
      <c r="DP17" s="246"/>
      <c r="DQ17" s="246"/>
      <c r="DR17" s="246"/>
      <c r="DS17" s="246"/>
      <c r="DT17" s="246"/>
      <c r="DU17" s="246"/>
      <c r="DV17" s="246"/>
      <c r="DW17" s="246"/>
      <c r="DX17" s="246"/>
      <c r="DY17" s="246"/>
      <c r="DZ17" s="246"/>
      <c r="EA17" s="246"/>
      <c r="EB17" s="246"/>
      <c r="EC17" s="246"/>
      <c r="ED17" s="246"/>
      <c r="EE17" s="246"/>
      <c r="EF17" s="246"/>
      <c r="EG17" s="246"/>
      <c r="EH17" s="246"/>
      <c r="EI17" s="246"/>
      <c r="EJ17" s="246"/>
      <c r="EK17" s="246"/>
      <c r="EL17" s="246"/>
      <c r="EM17" s="246"/>
      <c r="EN17" s="246"/>
      <c r="EO17" s="246"/>
      <c r="EP17" s="246"/>
      <c r="EQ17" s="246"/>
      <c r="ER17" s="246"/>
      <c r="ES17" s="246"/>
      <c r="ET17" s="246"/>
      <c r="EU17" s="246"/>
      <c r="EV17" s="246"/>
      <c r="EW17" s="246"/>
      <c r="EX17" s="246"/>
      <c r="EY17" s="246"/>
      <c r="EZ17" s="246"/>
      <c r="FA17" s="246"/>
      <c r="FB17" s="246"/>
      <c r="FC17" s="246"/>
      <c r="FD17" s="246"/>
      <c r="FE17" s="246"/>
      <c r="FF17" s="246"/>
      <c r="FG17" s="246"/>
      <c r="FH17" s="246"/>
      <c r="FI17" s="246"/>
      <c r="FJ17" s="246"/>
      <c r="FK17" s="246"/>
      <c r="FL17" s="246"/>
      <c r="FM17" s="246"/>
      <c r="FN17" s="246"/>
      <c r="FO17" s="246"/>
      <c r="FP17" s="246"/>
      <c r="FQ17" s="246"/>
      <c r="FR17" s="246"/>
      <c r="FS17" s="246"/>
      <c r="FT17" s="246"/>
      <c r="FU17" s="246"/>
      <c r="FV17" s="246"/>
      <c r="FW17" s="246"/>
      <c r="FX17" s="246"/>
      <c r="FY17" s="246"/>
      <c r="FZ17" s="246"/>
      <c r="GA17" s="246"/>
      <c r="GB17" s="246"/>
      <c r="GC17" s="246"/>
      <c r="GD17" s="246"/>
      <c r="GE17" s="246"/>
      <c r="GF17" s="246"/>
      <c r="GG17" s="246"/>
      <c r="GH17" s="246"/>
      <c r="GI17" s="246"/>
    </row>
    <row r="18" customHeight="1" spans="1:190">
      <c r="A18" s="242"/>
      <c r="B18" s="250" t="s">
        <v>379</v>
      </c>
      <c r="C18" s="238" t="s">
        <v>380</v>
      </c>
      <c r="D18" s="251">
        <v>0.675</v>
      </c>
      <c r="E18" s="248"/>
      <c r="F18" s="251"/>
      <c r="G18" s="252"/>
      <c r="H18" s="241">
        <f t="shared" si="0"/>
        <v>0.175</v>
      </c>
      <c r="I18" s="239">
        <v>0.5</v>
      </c>
      <c r="J18" s="270">
        <v>0</v>
      </c>
      <c r="K18" s="275" t="s">
        <v>368</v>
      </c>
      <c r="L18" s="246"/>
      <c r="M18" s="246"/>
      <c r="N18" s="246"/>
      <c r="O18" s="246"/>
      <c r="P18" s="246"/>
      <c r="Q18" s="246"/>
      <c r="R18" s="246"/>
      <c r="S18" s="246"/>
      <c r="T18" s="246"/>
      <c r="U18" s="246"/>
      <c r="V18" s="246"/>
      <c r="W18" s="246"/>
      <c r="X18" s="246"/>
      <c r="Y18" s="246"/>
      <c r="Z18" s="246"/>
      <c r="AA18" s="246"/>
      <c r="AB18" s="246"/>
      <c r="AC18" s="246"/>
      <c r="AD18" s="246"/>
      <c r="AE18" s="246"/>
      <c r="AF18" s="246"/>
      <c r="AG18" s="246"/>
      <c r="AH18" s="246"/>
      <c r="AI18" s="246"/>
      <c r="AJ18" s="246"/>
      <c r="AK18" s="246"/>
      <c r="AL18" s="246"/>
      <c r="AM18" s="246"/>
      <c r="AN18" s="246"/>
      <c r="AO18" s="246"/>
      <c r="AP18" s="246"/>
      <c r="AQ18" s="246"/>
      <c r="AR18" s="246"/>
      <c r="AS18" s="246"/>
      <c r="AT18" s="246"/>
      <c r="AU18" s="246"/>
      <c r="AV18" s="246"/>
      <c r="AW18" s="246"/>
      <c r="AX18" s="246"/>
      <c r="AY18" s="246"/>
      <c r="AZ18" s="246"/>
      <c r="BA18" s="246"/>
      <c r="BB18" s="246"/>
      <c r="BC18" s="246"/>
      <c r="BD18" s="246"/>
      <c r="BE18" s="246"/>
      <c r="BF18" s="246"/>
      <c r="BG18" s="246"/>
      <c r="BH18" s="246"/>
      <c r="BI18" s="246"/>
      <c r="BJ18" s="246"/>
      <c r="BK18" s="246"/>
      <c r="BL18" s="246"/>
      <c r="BM18" s="246"/>
      <c r="BN18" s="246"/>
      <c r="BO18" s="246"/>
      <c r="BP18" s="246"/>
      <c r="BQ18" s="246"/>
      <c r="BR18" s="246"/>
      <c r="BS18" s="246"/>
      <c r="BT18" s="246"/>
      <c r="BU18" s="246"/>
      <c r="BV18" s="246"/>
      <c r="BW18" s="246"/>
      <c r="BX18" s="246"/>
      <c r="BY18" s="246"/>
      <c r="BZ18" s="246"/>
      <c r="CA18" s="246"/>
      <c r="CB18" s="246"/>
      <c r="CC18" s="246"/>
      <c r="CD18" s="246"/>
      <c r="CE18" s="246"/>
      <c r="CF18" s="246"/>
      <c r="CG18" s="246"/>
      <c r="CH18" s="246"/>
      <c r="CI18" s="246"/>
      <c r="CJ18" s="246"/>
      <c r="CK18" s="246"/>
      <c r="CL18" s="246"/>
      <c r="CM18" s="246"/>
      <c r="CN18" s="246"/>
      <c r="CO18" s="246"/>
      <c r="CP18" s="246"/>
      <c r="CQ18" s="246"/>
      <c r="CR18" s="246"/>
      <c r="CS18" s="246"/>
      <c r="CT18" s="246"/>
      <c r="CU18" s="246"/>
      <c r="CV18" s="246"/>
      <c r="CW18" s="246"/>
      <c r="CX18" s="246"/>
      <c r="CY18" s="246"/>
      <c r="CZ18" s="246"/>
      <c r="DA18" s="246"/>
      <c r="DB18" s="246"/>
      <c r="DC18" s="246"/>
      <c r="DD18" s="246"/>
      <c r="DE18" s="246"/>
      <c r="DF18" s="246"/>
      <c r="DG18" s="246"/>
      <c r="DH18" s="246"/>
      <c r="DI18" s="246"/>
      <c r="DJ18" s="246"/>
      <c r="DK18" s="246"/>
      <c r="DL18" s="246"/>
      <c r="DM18" s="246"/>
      <c r="DN18" s="246"/>
      <c r="DO18" s="246"/>
      <c r="DP18" s="246"/>
      <c r="DQ18" s="246"/>
      <c r="DR18" s="246"/>
      <c r="DS18" s="246"/>
      <c r="DT18" s="246"/>
      <c r="DU18" s="246"/>
      <c r="DV18" s="246"/>
      <c r="DW18" s="246"/>
      <c r="DX18" s="246"/>
      <c r="DY18" s="246"/>
      <c r="DZ18" s="246"/>
      <c r="EA18" s="246"/>
      <c r="EB18" s="246"/>
      <c r="EC18" s="246"/>
      <c r="ED18" s="246"/>
      <c r="EE18" s="246"/>
      <c r="EF18" s="246"/>
      <c r="EG18" s="246"/>
      <c r="EH18" s="246"/>
      <c r="EI18" s="246"/>
      <c r="EJ18" s="246"/>
      <c r="EK18" s="246"/>
      <c r="EL18" s="246"/>
      <c r="EM18" s="246"/>
      <c r="EN18" s="246"/>
      <c r="EO18" s="246"/>
      <c r="EP18" s="246"/>
      <c r="EQ18" s="246"/>
      <c r="ER18" s="246"/>
      <c r="ES18" s="246"/>
      <c r="ET18" s="246"/>
      <c r="EU18" s="246"/>
      <c r="EV18" s="246"/>
      <c r="EW18" s="246"/>
      <c r="EX18" s="246"/>
      <c r="EY18" s="246"/>
      <c r="EZ18" s="246"/>
      <c r="FA18" s="246"/>
      <c r="FB18" s="246"/>
      <c r="FC18" s="246"/>
      <c r="FD18" s="246"/>
      <c r="FE18" s="246"/>
      <c r="FF18" s="246"/>
      <c r="FG18" s="246"/>
      <c r="FH18" s="246"/>
      <c r="FI18" s="246"/>
      <c r="FJ18" s="246"/>
      <c r="FK18" s="246"/>
      <c r="FL18" s="246"/>
      <c r="FM18" s="246"/>
      <c r="FN18" s="246"/>
      <c r="FO18" s="246"/>
      <c r="FP18" s="246"/>
      <c r="FQ18" s="246"/>
      <c r="FR18" s="246"/>
      <c r="FS18" s="246"/>
      <c r="FT18" s="246"/>
      <c r="FU18" s="246"/>
      <c r="FV18" s="246"/>
      <c r="FW18" s="246"/>
      <c r="FX18" s="246"/>
      <c r="FY18" s="246"/>
      <c r="FZ18" s="246"/>
      <c r="GA18" s="246"/>
      <c r="GB18" s="246"/>
      <c r="GC18" s="246"/>
      <c r="GD18" s="246"/>
      <c r="GE18" s="246"/>
      <c r="GF18" s="246"/>
      <c r="GG18" s="246"/>
      <c r="GH18" s="246"/>
    </row>
    <row r="19" customHeight="1" spans="1:190">
      <c r="A19" s="242"/>
      <c r="B19" s="237"/>
      <c r="C19" s="249" t="s">
        <v>381</v>
      </c>
      <c r="D19" s="251">
        <v>2.55</v>
      </c>
      <c r="E19" s="248"/>
      <c r="F19" s="251"/>
      <c r="G19" s="252"/>
      <c r="H19" s="241">
        <f t="shared" si="0"/>
        <v>0</v>
      </c>
      <c r="I19" s="239">
        <v>2.55</v>
      </c>
      <c r="J19" s="278">
        <v>0</v>
      </c>
      <c r="K19" s="275" t="s">
        <v>382</v>
      </c>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6"/>
      <c r="AM19" s="246"/>
      <c r="AN19" s="246"/>
      <c r="AO19" s="246"/>
      <c r="AP19" s="246"/>
      <c r="AQ19" s="246"/>
      <c r="AR19" s="246"/>
      <c r="AS19" s="246"/>
      <c r="AT19" s="246"/>
      <c r="AU19" s="246"/>
      <c r="AV19" s="246"/>
      <c r="AW19" s="246"/>
      <c r="AX19" s="246"/>
      <c r="AY19" s="246"/>
      <c r="AZ19" s="246"/>
      <c r="BA19" s="246"/>
      <c r="BB19" s="246"/>
      <c r="BC19" s="246"/>
      <c r="BD19" s="246"/>
      <c r="BE19" s="246"/>
      <c r="BF19" s="246"/>
      <c r="BG19" s="246"/>
      <c r="BH19" s="246"/>
      <c r="BI19" s="246"/>
      <c r="BJ19" s="246"/>
      <c r="BK19" s="246"/>
      <c r="BL19" s="246"/>
      <c r="BM19" s="246"/>
      <c r="BN19" s="246"/>
      <c r="BO19" s="246"/>
      <c r="BP19" s="246"/>
      <c r="BQ19" s="246"/>
      <c r="BR19" s="246"/>
      <c r="BS19" s="246"/>
      <c r="BT19" s="246"/>
      <c r="BU19" s="246"/>
      <c r="BV19" s="246"/>
      <c r="BW19" s="246"/>
      <c r="BX19" s="246"/>
      <c r="BY19" s="246"/>
      <c r="BZ19" s="246"/>
      <c r="CA19" s="246"/>
      <c r="CB19" s="246"/>
      <c r="CC19" s="246"/>
      <c r="CD19" s="246"/>
      <c r="CE19" s="246"/>
      <c r="CF19" s="246"/>
      <c r="CG19" s="246"/>
      <c r="CH19" s="246"/>
      <c r="CI19" s="246"/>
      <c r="CJ19" s="246"/>
      <c r="CK19" s="246"/>
      <c r="CL19" s="246"/>
      <c r="CM19" s="246"/>
      <c r="CN19" s="246"/>
      <c r="CO19" s="246"/>
      <c r="CP19" s="246"/>
      <c r="CQ19" s="246"/>
      <c r="CR19" s="246"/>
      <c r="CS19" s="246"/>
      <c r="CT19" s="246"/>
      <c r="CU19" s="246"/>
      <c r="CV19" s="246"/>
      <c r="CW19" s="246"/>
      <c r="CX19" s="246"/>
      <c r="CY19" s="246"/>
      <c r="CZ19" s="246"/>
      <c r="DA19" s="246"/>
      <c r="DB19" s="246"/>
      <c r="DC19" s="246"/>
      <c r="DD19" s="246"/>
      <c r="DE19" s="246"/>
      <c r="DF19" s="246"/>
      <c r="DG19" s="246"/>
      <c r="DH19" s="246"/>
      <c r="DI19" s="246"/>
      <c r="DJ19" s="246"/>
      <c r="DK19" s="246"/>
      <c r="DL19" s="246"/>
      <c r="DM19" s="246"/>
      <c r="DN19" s="246"/>
      <c r="DO19" s="246"/>
      <c r="DP19" s="246"/>
      <c r="DQ19" s="246"/>
      <c r="DR19" s="246"/>
      <c r="DS19" s="246"/>
      <c r="DT19" s="246"/>
      <c r="DU19" s="246"/>
      <c r="DV19" s="246"/>
      <c r="DW19" s="246"/>
      <c r="DX19" s="246"/>
      <c r="DY19" s="246"/>
      <c r="DZ19" s="246"/>
      <c r="EA19" s="246"/>
      <c r="EB19" s="246"/>
      <c r="EC19" s="246"/>
      <c r="ED19" s="246"/>
      <c r="EE19" s="246"/>
      <c r="EF19" s="246"/>
      <c r="EG19" s="246"/>
      <c r="EH19" s="246"/>
      <c r="EI19" s="246"/>
      <c r="EJ19" s="246"/>
      <c r="EK19" s="246"/>
      <c r="EL19" s="246"/>
      <c r="EM19" s="246"/>
      <c r="EN19" s="246"/>
      <c r="EO19" s="246"/>
      <c r="EP19" s="246"/>
      <c r="EQ19" s="246"/>
      <c r="ER19" s="246"/>
      <c r="ES19" s="246"/>
      <c r="ET19" s="246"/>
      <c r="EU19" s="246"/>
      <c r="EV19" s="246"/>
      <c r="EW19" s="246"/>
      <c r="EX19" s="246"/>
      <c r="EY19" s="246"/>
      <c r="EZ19" s="246"/>
      <c r="FA19" s="246"/>
      <c r="FB19" s="246"/>
      <c r="FC19" s="246"/>
      <c r="FD19" s="246"/>
      <c r="FE19" s="246"/>
      <c r="FF19" s="246"/>
      <c r="FG19" s="246"/>
      <c r="FH19" s="246"/>
      <c r="FI19" s="246"/>
      <c r="FJ19" s="246"/>
      <c r="FK19" s="246"/>
      <c r="FL19" s="246"/>
      <c r="FM19" s="246"/>
      <c r="FN19" s="246"/>
      <c r="FO19" s="246"/>
      <c r="FP19" s="246"/>
      <c r="FQ19" s="246"/>
      <c r="FR19" s="246"/>
      <c r="FS19" s="246"/>
      <c r="FT19" s="246"/>
      <c r="FU19" s="246"/>
      <c r="FV19" s="246"/>
      <c r="FW19" s="246"/>
      <c r="FX19" s="246"/>
      <c r="FY19" s="246"/>
      <c r="FZ19" s="246"/>
      <c r="GA19" s="246"/>
      <c r="GB19" s="246"/>
      <c r="GC19" s="246"/>
      <c r="GD19" s="246"/>
      <c r="GE19" s="246"/>
      <c r="GF19" s="246"/>
      <c r="GG19" s="246"/>
      <c r="GH19" s="246"/>
    </row>
    <row r="20" customHeight="1" spans="1:190">
      <c r="A20" s="242"/>
      <c r="B20" s="237" t="s">
        <v>345</v>
      </c>
      <c r="C20" s="238" t="s">
        <v>383</v>
      </c>
      <c r="D20" s="239">
        <v>414.925</v>
      </c>
      <c r="E20" s="243"/>
      <c r="F20" s="239"/>
      <c r="G20" s="245"/>
      <c r="H20" s="241">
        <f t="shared" si="0"/>
        <v>31.1</v>
      </c>
      <c r="I20" s="239">
        <v>383.825</v>
      </c>
      <c r="J20" s="270">
        <v>0</v>
      </c>
      <c r="K20" s="275" t="s">
        <v>384</v>
      </c>
      <c r="L20" s="280"/>
      <c r="M20" s="280"/>
      <c r="N20" s="280"/>
      <c r="O20" s="280"/>
      <c r="P20" s="280"/>
      <c r="Q20" s="280"/>
      <c r="R20" s="280"/>
      <c r="S20" s="280"/>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c r="AY20" s="280"/>
      <c r="AZ20" s="280"/>
      <c r="BA20" s="280"/>
      <c r="BB20" s="280"/>
      <c r="BC20" s="280"/>
      <c r="BD20" s="280"/>
      <c r="BE20" s="280"/>
      <c r="BF20" s="280"/>
      <c r="BG20" s="280"/>
      <c r="BH20" s="280"/>
      <c r="BI20" s="280"/>
      <c r="BJ20" s="280"/>
      <c r="BK20" s="280"/>
      <c r="BL20" s="280"/>
      <c r="BM20" s="280"/>
      <c r="BN20" s="280"/>
      <c r="BO20" s="280"/>
      <c r="BP20" s="280"/>
      <c r="BQ20" s="280"/>
      <c r="BR20" s="280"/>
      <c r="BS20" s="280"/>
      <c r="BT20" s="280"/>
      <c r="BU20" s="280"/>
      <c r="BV20" s="280"/>
      <c r="BW20" s="280"/>
      <c r="BX20" s="280"/>
      <c r="BY20" s="280"/>
      <c r="BZ20" s="280"/>
      <c r="CA20" s="280"/>
      <c r="CB20" s="280"/>
      <c r="CC20" s="280"/>
      <c r="CD20" s="280"/>
      <c r="CE20" s="280"/>
      <c r="CF20" s="280"/>
      <c r="CG20" s="280"/>
      <c r="CH20" s="280"/>
      <c r="CI20" s="280"/>
      <c r="CJ20" s="280"/>
      <c r="CK20" s="280"/>
      <c r="CL20" s="280"/>
      <c r="CM20" s="280"/>
      <c r="CN20" s="280"/>
      <c r="CO20" s="280"/>
      <c r="CP20" s="280"/>
      <c r="CQ20" s="280"/>
      <c r="CR20" s="280"/>
      <c r="CS20" s="280"/>
      <c r="CT20" s="280"/>
      <c r="CU20" s="280"/>
      <c r="CV20" s="280"/>
      <c r="CW20" s="280"/>
      <c r="CX20" s="280"/>
      <c r="CY20" s="280"/>
      <c r="CZ20" s="280"/>
      <c r="DA20" s="280"/>
      <c r="DB20" s="280"/>
      <c r="DC20" s="280"/>
      <c r="DD20" s="280"/>
      <c r="DE20" s="280"/>
      <c r="DF20" s="280"/>
      <c r="DG20" s="280"/>
      <c r="DH20" s="280"/>
      <c r="DI20" s="280"/>
      <c r="DJ20" s="280"/>
      <c r="DK20" s="280"/>
      <c r="DL20" s="280"/>
      <c r="DM20" s="280"/>
      <c r="DN20" s="280"/>
      <c r="DO20" s="280"/>
      <c r="DP20" s="280"/>
      <c r="DQ20" s="280"/>
      <c r="DR20" s="280"/>
      <c r="DS20" s="280"/>
      <c r="DT20" s="280"/>
      <c r="DU20" s="280"/>
      <c r="DV20" s="280"/>
      <c r="DW20" s="280"/>
      <c r="DX20" s="280"/>
      <c r="DY20" s="280"/>
      <c r="DZ20" s="280"/>
      <c r="EA20" s="280"/>
      <c r="EB20" s="280"/>
      <c r="EC20" s="280"/>
      <c r="ED20" s="280"/>
      <c r="EE20" s="280"/>
      <c r="EF20" s="280"/>
      <c r="EG20" s="280"/>
      <c r="EH20" s="280"/>
      <c r="EI20" s="280"/>
      <c r="EJ20" s="280"/>
      <c r="EK20" s="280"/>
      <c r="EL20" s="280"/>
      <c r="EM20" s="280"/>
      <c r="EN20" s="280"/>
      <c r="EO20" s="280"/>
      <c r="EP20" s="280"/>
      <c r="EQ20" s="280"/>
      <c r="ER20" s="280"/>
      <c r="ES20" s="280"/>
      <c r="ET20" s="280"/>
      <c r="EU20" s="280"/>
      <c r="EV20" s="280"/>
      <c r="EW20" s="280"/>
      <c r="EX20" s="280"/>
      <c r="EY20" s="280"/>
      <c r="EZ20" s="280"/>
      <c r="FA20" s="280"/>
      <c r="FB20" s="280"/>
      <c r="FC20" s="280"/>
      <c r="FD20" s="280"/>
      <c r="FE20" s="280"/>
      <c r="FF20" s="280"/>
      <c r="FG20" s="280"/>
      <c r="FH20" s="280"/>
      <c r="FI20" s="280"/>
      <c r="FJ20" s="280"/>
      <c r="FK20" s="280"/>
      <c r="FL20" s="280"/>
      <c r="FM20" s="280"/>
      <c r="FN20" s="280"/>
      <c r="FO20" s="280"/>
      <c r="FP20" s="280"/>
      <c r="FQ20" s="280"/>
      <c r="FR20" s="280"/>
      <c r="FS20" s="280"/>
      <c r="FT20" s="280"/>
      <c r="FU20" s="280"/>
      <c r="FV20" s="280"/>
      <c r="FW20" s="280"/>
      <c r="FX20" s="280"/>
      <c r="FY20" s="280"/>
      <c r="FZ20" s="280"/>
      <c r="GA20" s="246"/>
      <c r="GB20" s="246"/>
      <c r="GC20" s="246"/>
      <c r="GD20" s="246"/>
      <c r="GE20" s="246"/>
      <c r="GF20" s="246"/>
      <c r="GG20" s="246"/>
      <c r="GH20" s="246"/>
    </row>
    <row r="21" customHeight="1" spans="1:182">
      <c r="A21" s="242"/>
      <c r="B21" s="237"/>
      <c r="C21" s="238" t="s">
        <v>385</v>
      </c>
      <c r="D21" s="239">
        <v>122.95</v>
      </c>
      <c r="E21" s="243">
        <v>335.54</v>
      </c>
      <c r="F21" s="239"/>
      <c r="G21" s="245"/>
      <c r="H21" s="241">
        <f t="shared" si="0"/>
        <v>210.29</v>
      </c>
      <c r="I21" s="239">
        <v>248.2</v>
      </c>
      <c r="J21" s="270">
        <v>0</v>
      </c>
      <c r="K21" s="275" t="s">
        <v>386</v>
      </c>
      <c r="L21" s="280"/>
      <c r="M21" s="280"/>
      <c r="N21" s="280"/>
      <c r="O21" s="280"/>
      <c r="P21" s="280"/>
      <c r="Q21" s="280"/>
      <c r="R21" s="280"/>
      <c r="S21" s="280"/>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0"/>
      <c r="BE21" s="280"/>
      <c r="BF21" s="280"/>
      <c r="BG21" s="280"/>
      <c r="BH21" s="280"/>
      <c r="BI21" s="280"/>
      <c r="BJ21" s="280"/>
      <c r="BK21" s="280"/>
      <c r="BL21" s="280"/>
      <c r="BM21" s="280"/>
      <c r="BN21" s="280"/>
      <c r="BO21" s="280"/>
      <c r="BP21" s="280"/>
      <c r="BQ21" s="280"/>
      <c r="BR21" s="280"/>
      <c r="BS21" s="280"/>
      <c r="BT21" s="280"/>
      <c r="BU21" s="280"/>
      <c r="BV21" s="280"/>
      <c r="BW21" s="280"/>
      <c r="BX21" s="280"/>
      <c r="BY21" s="280"/>
      <c r="BZ21" s="280"/>
      <c r="CA21" s="280"/>
      <c r="CB21" s="280"/>
      <c r="CC21" s="280"/>
      <c r="CD21" s="280"/>
      <c r="CE21" s="280"/>
      <c r="CF21" s="280"/>
      <c r="CG21" s="280"/>
      <c r="CH21" s="280"/>
      <c r="CI21" s="280"/>
      <c r="CJ21" s="280"/>
      <c r="CK21" s="280"/>
      <c r="CL21" s="280"/>
      <c r="CM21" s="280"/>
      <c r="CN21" s="280"/>
      <c r="CO21" s="280"/>
      <c r="CP21" s="280"/>
      <c r="CQ21" s="280"/>
      <c r="CR21" s="280"/>
      <c r="CS21" s="280"/>
      <c r="CT21" s="280"/>
      <c r="CU21" s="280"/>
      <c r="CV21" s="280"/>
      <c r="CW21" s="280"/>
      <c r="CX21" s="280"/>
      <c r="CY21" s="280"/>
      <c r="CZ21" s="280"/>
      <c r="DA21" s="280"/>
      <c r="DB21" s="280"/>
      <c r="DC21" s="280"/>
      <c r="DD21" s="280"/>
      <c r="DE21" s="280"/>
      <c r="DF21" s="280"/>
      <c r="DG21" s="280"/>
      <c r="DH21" s="280"/>
      <c r="DI21" s="280"/>
      <c r="DJ21" s="280"/>
      <c r="DK21" s="280"/>
      <c r="DL21" s="280"/>
      <c r="DM21" s="280"/>
      <c r="DN21" s="280"/>
      <c r="DO21" s="280"/>
      <c r="DP21" s="280"/>
      <c r="DQ21" s="280"/>
      <c r="DR21" s="280"/>
      <c r="DS21" s="280"/>
      <c r="DT21" s="280"/>
      <c r="DU21" s="280"/>
      <c r="DV21" s="280"/>
      <c r="DW21" s="280"/>
      <c r="DX21" s="280"/>
      <c r="DY21" s="280"/>
      <c r="DZ21" s="280"/>
      <c r="EA21" s="280"/>
      <c r="EB21" s="280"/>
      <c r="EC21" s="280"/>
      <c r="ED21" s="280"/>
      <c r="EE21" s="280"/>
      <c r="EF21" s="280"/>
      <c r="EG21" s="280"/>
      <c r="EH21" s="280"/>
      <c r="EI21" s="280"/>
      <c r="EJ21" s="280"/>
      <c r="EK21" s="280"/>
      <c r="EL21" s="280"/>
      <c r="EM21" s="280"/>
      <c r="EN21" s="280"/>
      <c r="EO21" s="280"/>
      <c r="EP21" s="280"/>
      <c r="EQ21" s="280"/>
      <c r="ER21" s="280"/>
      <c r="ES21" s="280"/>
      <c r="ET21" s="280"/>
      <c r="EU21" s="280"/>
      <c r="EV21" s="280"/>
      <c r="EW21" s="280"/>
      <c r="EX21" s="280"/>
      <c r="EY21" s="280"/>
      <c r="EZ21" s="280"/>
      <c r="FA21" s="280"/>
      <c r="FB21" s="280"/>
      <c r="FC21" s="280"/>
      <c r="FD21" s="280"/>
      <c r="FE21" s="280"/>
      <c r="FF21" s="280"/>
      <c r="FG21" s="280"/>
      <c r="FH21" s="280"/>
      <c r="FI21" s="280"/>
      <c r="FJ21" s="280"/>
      <c r="FK21" s="280"/>
      <c r="FL21" s="280"/>
      <c r="FM21" s="280"/>
      <c r="FN21" s="280"/>
      <c r="FO21" s="280"/>
      <c r="FP21" s="280"/>
      <c r="FQ21" s="280"/>
      <c r="FR21" s="280"/>
      <c r="FS21" s="280"/>
      <c r="FT21" s="280"/>
      <c r="FU21" s="280"/>
      <c r="FV21" s="280"/>
      <c r="FW21" s="280"/>
      <c r="FX21" s="280"/>
      <c r="FY21" s="280"/>
      <c r="FZ21" s="280"/>
    </row>
    <row r="22" customHeight="1" spans="1:178">
      <c r="A22" s="242"/>
      <c r="B22" s="237"/>
      <c r="C22" s="238" t="s">
        <v>387</v>
      </c>
      <c r="D22" s="239">
        <v>208.875</v>
      </c>
      <c r="E22" s="243"/>
      <c r="F22" s="239"/>
      <c r="G22" s="239"/>
      <c r="H22" s="241">
        <f t="shared" si="0"/>
        <v>138.85</v>
      </c>
      <c r="I22" s="239">
        <v>70.025</v>
      </c>
      <c r="J22" s="270">
        <v>0</v>
      </c>
      <c r="K22" s="276" t="s">
        <v>388</v>
      </c>
      <c r="L22" s="280"/>
      <c r="M22" s="280"/>
      <c r="N22" s="280"/>
      <c r="O22" s="280"/>
      <c r="P22" s="280"/>
      <c r="Q22" s="280"/>
      <c r="R22" s="280"/>
      <c r="S22" s="280"/>
      <c r="T22" s="280"/>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c r="AY22" s="280"/>
      <c r="AZ22" s="280"/>
      <c r="BA22" s="280"/>
      <c r="BB22" s="280"/>
      <c r="BC22" s="280"/>
      <c r="BD22" s="280"/>
      <c r="BE22" s="280"/>
      <c r="BF22" s="280"/>
      <c r="BG22" s="280"/>
      <c r="BH22" s="280"/>
      <c r="BI22" s="280"/>
      <c r="BJ22" s="280"/>
      <c r="BK22" s="280"/>
      <c r="BL22" s="280"/>
      <c r="BM22" s="280"/>
      <c r="BN22" s="280"/>
      <c r="BO22" s="280"/>
      <c r="BP22" s="280"/>
      <c r="BQ22" s="280"/>
      <c r="BR22" s="280"/>
      <c r="BS22" s="280"/>
      <c r="BT22" s="280"/>
      <c r="BU22" s="280"/>
      <c r="BV22" s="280"/>
      <c r="BW22" s="280"/>
      <c r="BX22" s="280"/>
      <c r="BY22" s="280"/>
      <c r="BZ22" s="280"/>
      <c r="CA22" s="280"/>
      <c r="CB22" s="280"/>
      <c r="CC22" s="280"/>
      <c r="CD22" s="280"/>
      <c r="CE22" s="280"/>
      <c r="CF22" s="280"/>
      <c r="CG22" s="280"/>
      <c r="CH22" s="280"/>
      <c r="CI22" s="280"/>
      <c r="CJ22" s="280"/>
      <c r="CK22" s="280"/>
      <c r="CL22" s="280"/>
      <c r="CM22" s="280"/>
      <c r="CN22" s="280"/>
      <c r="CO22" s="280"/>
      <c r="CP22" s="280"/>
      <c r="CQ22" s="280"/>
      <c r="CR22" s="280"/>
      <c r="CS22" s="280"/>
      <c r="CT22" s="280"/>
      <c r="CU22" s="280"/>
      <c r="CV22" s="280"/>
      <c r="CW22" s="280"/>
      <c r="CX22" s="280"/>
      <c r="CY22" s="280"/>
      <c r="CZ22" s="280"/>
      <c r="DA22" s="280"/>
      <c r="DB22" s="280"/>
      <c r="DC22" s="280"/>
      <c r="DD22" s="280"/>
      <c r="DE22" s="280"/>
      <c r="DF22" s="280"/>
      <c r="DG22" s="280"/>
      <c r="DH22" s="280"/>
      <c r="DI22" s="280"/>
      <c r="DJ22" s="280"/>
      <c r="DK22" s="280"/>
      <c r="DL22" s="280"/>
      <c r="DM22" s="280"/>
      <c r="DN22" s="280"/>
      <c r="DO22" s="280"/>
      <c r="DP22" s="280"/>
      <c r="DQ22" s="280"/>
      <c r="DR22" s="280"/>
      <c r="DS22" s="280"/>
      <c r="DT22" s="280"/>
      <c r="DU22" s="280"/>
      <c r="DV22" s="280"/>
      <c r="DW22" s="280"/>
      <c r="DX22" s="280"/>
      <c r="DY22" s="280"/>
      <c r="DZ22" s="280"/>
      <c r="EA22" s="280"/>
      <c r="EB22" s="280"/>
      <c r="EC22" s="280"/>
      <c r="ED22" s="280"/>
      <c r="EE22" s="280"/>
      <c r="EF22" s="280"/>
      <c r="EG22" s="280"/>
      <c r="EH22" s="280"/>
      <c r="EI22" s="280"/>
      <c r="EJ22" s="280"/>
      <c r="EK22" s="280"/>
      <c r="EL22" s="280"/>
      <c r="EM22" s="280"/>
      <c r="EN22" s="280"/>
      <c r="EO22" s="280"/>
      <c r="EP22" s="280"/>
      <c r="EQ22" s="280"/>
      <c r="ER22" s="280"/>
      <c r="ES22" s="280"/>
      <c r="ET22" s="280"/>
      <c r="EU22" s="280"/>
      <c r="EV22" s="280"/>
      <c r="EW22" s="280"/>
      <c r="EX22" s="280"/>
      <c r="EY22" s="280"/>
      <c r="EZ22" s="280"/>
      <c r="FA22" s="280"/>
      <c r="FB22" s="280"/>
      <c r="FC22" s="280"/>
      <c r="FD22" s="280"/>
      <c r="FE22" s="280"/>
      <c r="FF22" s="280"/>
      <c r="FG22" s="280"/>
      <c r="FH22" s="280"/>
      <c r="FI22" s="280"/>
      <c r="FJ22" s="280"/>
      <c r="FK22" s="280"/>
      <c r="FL22" s="280"/>
      <c r="FM22" s="280"/>
      <c r="FN22" s="280"/>
      <c r="FO22" s="280"/>
      <c r="FP22" s="280"/>
      <c r="FQ22" s="280"/>
      <c r="FR22" s="280"/>
      <c r="FS22" s="280"/>
      <c r="FT22" s="280"/>
      <c r="FU22" s="280"/>
      <c r="FV22" s="280"/>
    </row>
    <row r="23" customHeight="1" spans="1:178">
      <c r="A23" s="242"/>
      <c r="B23" s="237"/>
      <c r="C23" s="238" t="s">
        <v>369</v>
      </c>
      <c r="D23" s="239">
        <v>55.2</v>
      </c>
      <c r="E23" s="248"/>
      <c r="F23" s="239"/>
      <c r="G23" s="245">
        <v>-0.3</v>
      </c>
      <c r="H23" s="241">
        <f t="shared" si="0"/>
        <v>2.7</v>
      </c>
      <c r="I23" s="239">
        <v>52.2</v>
      </c>
      <c r="J23" s="270">
        <v>0</v>
      </c>
      <c r="K23" s="276" t="s">
        <v>389</v>
      </c>
      <c r="L23" s="280"/>
      <c r="M23" s="280"/>
      <c r="N23" s="280"/>
      <c r="O23" s="280"/>
      <c r="P23" s="280"/>
      <c r="Q23" s="280"/>
      <c r="R23" s="280"/>
      <c r="S23" s="280"/>
      <c r="T23" s="280"/>
      <c r="U23" s="280"/>
      <c r="V23" s="280"/>
      <c r="W23" s="280"/>
      <c r="X23" s="280"/>
      <c r="Y23" s="280"/>
      <c r="Z23" s="280"/>
      <c r="AA23" s="280"/>
      <c r="AB23" s="280"/>
      <c r="AC23" s="280"/>
      <c r="AD23" s="280"/>
      <c r="AE23" s="280"/>
      <c r="AF23" s="280"/>
      <c r="AG23" s="280"/>
      <c r="AH23" s="280"/>
      <c r="AI23" s="280"/>
      <c r="AJ23" s="280"/>
      <c r="AK23" s="280"/>
      <c r="AL23" s="280"/>
      <c r="AM23" s="280"/>
      <c r="AN23" s="280"/>
      <c r="AO23" s="280"/>
      <c r="AP23" s="280"/>
      <c r="AQ23" s="280"/>
      <c r="AR23" s="280"/>
      <c r="AS23" s="280"/>
      <c r="AT23" s="280"/>
      <c r="AU23" s="280"/>
      <c r="AV23" s="280"/>
      <c r="AW23" s="280"/>
      <c r="AX23" s="280"/>
      <c r="AY23" s="280"/>
      <c r="AZ23" s="280"/>
      <c r="BA23" s="280"/>
      <c r="BB23" s="280"/>
      <c r="BC23" s="280"/>
      <c r="BD23" s="280"/>
      <c r="BE23" s="280"/>
      <c r="BF23" s="280"/>
      <c r="BG23" s="280"/>
      <c r="BH23" s="280"/>
      <c r="BI23" s="280"/>
      <c r="BJ23" s="280"/>
      <c r="BK23" s="280"/>
      <c r="BL23" s="280"/>
      <c r="BM23" s="280"/>
      <c r="BN23" s="280"/>
      <c r="BO23" s="280"/>
      <c r="BP23" s="280"/>
      <c r="BQ23" s="280"/>
      <c r="BR23" s="280"/>
      <c r="BS23" s="280"/>
      <c r="BT23" s="280"/>
      <c r="BU23" s="280"/>
      <c r="BV23" s="280"/>
      <c r="BW23" s="280"/>
      <c r="BX23" s="280"/>
      <c r="BY23" s="280"/>
      <c r="BZ23" s="280"/>
      <c r="CA23" s="280"/>
      <c r="CB23" s="280"/>
      <c r="CC23" s="280"/>
      <c r="CD23" s="280"/>
      <c r="CE23" s="280"/>
      <c r="CF23" s="280"/>
      <c r="CG23" s="280"/>
      <c r="CH23" s="280"/>
      <c r="CI23" s="280"/>
      <c r="CJ23" s="280"/>
      <c r="CK23" s="280"/>
      <c r="CL23" s="280"/>
      <c r="CM23" s="280"/>
      <c r="CN23" s="280"/>
      <c r="CO23" s="280"/>
      <c r="CP23" s="280"/>
      <c r="CQ23" s="280"/>
      <c r="CR23" s="280"/>
      <c r="CS23" s="280"/>
      <c r="CT23" s="280"/>
      <c r="CU23" s="280"/>
      <c r="CV23" s="280"/>
      <c r="CW23" s="280"/>
      <c r="CX23" s="280"/>
      <c r="CY23" s="280"/>
      <c r="CZ23" s="280"/>
      <c r="DA23" s="280"/>
      <c r="DB23" s="280"/>
      <c r="DC23" s="280"/>
      <c r="DD23" s="280"/>
      <c r="DE23" s="280"/>
      <c r="DF23" s="280"/>
      <c r="DG23" s="280"/>
      <c r="DH23" s="280"/>
      <c r="DI23" s="280"/>
      <c r="DJ23" s="280"/>
      <c r="DK23" s="280"/>
      <c r="DL23" s="280"/>
      <c r="DM23" s="280"/>
      <c r="DN23" s="280"/>
      <c r="DO23" s="280"/>
      <c r="DP23" s="280"/>
      <c r="DQ23" s="280"/>
      <c r="DR23" s="280"/>
      <c r="DS23" s="280"/>
      <c r="DT23" s="280"/>
      <c r="DU23" s="280"/>
      <c r="DV23" s="280"/>
      <c r="DW23" s="280"/>
      <c r="DX23" s="280"/>
      <c r="DY23" s="280"/>
      <c r="DZ23" s="280"/>
      <c r="EA23" s="280"/>
      <c r="EB23" s="280"/>
      <c r="EC23" s="280"/>
      <c r="ED23" s="280"/>
      <c r="EE23" s="280"/>
      <c r="EF23" s="280"/>
      <c r="EG23" s="280"/>
      <c r="EH23" s="280"/>
      <c r="EI23" s="280"/>
      <c r="EJ23" s="280"/>
      <c r="EK23" s="280"/>
      <c r="EL23" s="280"/>
      <c r="EM23" s="280"/>
      <c r="EN23" s="280"/>
      <c r="EO23" s="280"/>
      <c r="EP23" s="280"/>
      <c r="EQ23" s="280"/>
      <c r="ER23" s="280"/>
      <c r="ES23" s="280"/>
      <c r="ET23" s="280"/>
      <c r="EU23" s="280"/>
      <c r="EV23" s="280"/>
      <c r="EW23" s="280"/>
      <c r="EX23" s="280"/>
      <c r="EY23" s="280"/>
      <c r="EZ23" s="280"/>
      <c r="FA23" s="280"/>
      <c r="FB23" s="280"/>
      <c r="FC23" s="280"/>
      <c r="FD23" s="280"/>
      <c r="FE23" s="280"/>
      <c r="FF23" s="280"/>
      <c r="FG23" s="280"/>
      <c r="FH23" s="280"/>
      <c r="FI23" s="280"/>
      <c r="FJ23" s="280"/>
      <c r="FK23" s="280"/>
      <c r="FL23" s="280"/>
      <c r="FM23" s="280"/>
      <c r="FN23" s="280"/>
      <c r="FO23" s="280"/>
      <c r="FP23" s="280"/>
      <c r="FQ23" s="280"/>
      <c r="FR23" s="280"/>
      <c r="FS23" s="280"/>
      <c r="FT23" s="280"/>
      <c r="FU23" s="280"/>
      <c r="FV23" s="280"/>
    </row>
    <row r="24" customHeight="1" spans="1:178">
      <c r="A24" s="242"/>
      <c r="B24" s="237"/>
      <c r="C24" s="238" t="s">
        <v>390</v>
      </c>
      <c r="D24" s="239">
        <v>5.2</v>
      </c>
      <c r="E24" s="243"/>
      <c r="F24" s="239"/>
      <c r="G24" s="239"/>
      <c r="H24" s="241">
        <f t="shared" si="0"/>
        <v>4.4</v>
      </c>
      <c r="I24" s="239">
        <v>0.8</v>
      </c>
      <c r="J24" s="270">
        <v>0</v>
      </c>
      <c r="K24" s="276" t="s">
        <v>391</v>
      </c>
      <c r="L24" s="280"/>
      <c r="M24" s="280"/>
      <c r="N24" s="280"/>
      <c r="O24" s="280"/>
      <c r="P24" s="280"/>
      <c r="Q24" s="280"/>
      <c r="R24" s="280"/>
      <c r="S24" s="280"/>
      <c r="T24" s="280"/>
      <c r="U24" s="280"/>
      <c r="V24" s="280"/>
      <c r="W24" s="280"/>
      <c r="X24" s="280"/>
      <c r="Y24" s="280"/>
      <c r="Z24" s="280"/>
      <c r="AA24" s="280"/>
      <c r="AB24" s="280"/>
      <c r="AC24" s="280"/>
      <c r="AD24" s="280"/>
      <c r="AE24" s="280"/>
      <c r="AF24" s="280"/>
      <c r="AG24" s="280"/>
      <c r="AH24" s="280"/>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80"/>
      <c r="BF24" s="280"/>
      <c r="BG24" s="280"/>
      <c r="BH24" s="280"/>
      <c r="BI24" s="280"/>
      <c r="BJ24" s="280"/>
      <c r="BK24" s="280"/>
      <c r="BL24" s="280"/>
      <c r="BM24" s="280"/>
      <c r="BN24" s="280"/>
      <c r="BO24" s="280"/>
      <c r="BP24" s="280"/>
      <c r="BQ24" s="280"/>
      <c r="BR24" s="280"/>
      <c r="BS24" s="280"/>
      <c r="BT24" s="280"/>
      <c r="BU24" s="280"/>
      <c r="BV24" s="280"/>
      <c r="BW24" s="280"/>
      <c r="BX24" s="280"/>
      <c r="BY24" s="280"/>
      <c r="BZ24" s="280"/>
      <c r="CA24" s="280"/>
      <c r="CB24" s="280"/>
      <c r="CC24" s="280"/>
      <c r="CD24" s="280"/>
      <c r="CE24" s="280"/>
      <c r="CF24" s="280"/>
      <c r="CG24" s="280"/>
      <c r="CH24" s="280"/>
      <c r="CI24" s="280"/>
      <c r="CJ24" s="280"/>
      <c r="CK24" s="280"/>
      <c r="CL24" s="280"/>
      <c r="CM24" s="280"/>
      <c r="CN24" s="280"/>
      <c r="CO24" s="280"/>
      <c r="CP24" s="280"/>
      <c r="CQ24" s="280"/>
      <c r="CR24" s="280"/>
      <c r="CS24" s="280"/>
      <c r="CT24" s="280"/>
      <c r="CU24" s="280"/>
      <c r="CV24" s="280"/>
      <c r="CW24" s="280"/>
      <c r="CX24" s="280"/>
      <c r="CY24" s="280"/>
      <c r="CZ24" s="280"/>
      <c r="DA24" s="280"/>
      <c r="DB24" s="280"/>
      <c r="DC24" s="280"/>
      <c r="DD24" s="280"/>
      <c r="DE24" s="280"/>
      <c r="DF24" s="280"/>
      <c r="DG24" s="280"/>
      <c r="DH24" s="280"/>
      <c r="DI24" s="280"/>
      <c r="DJ24" s="280"/>
      <c r="DK24" s="280"/>
      <c r="DL24" s="280"/>
      <c r="DM24" s="280"/>
      <c r="DN24" s="280"/>
      <c r="DO24" s="280"/>
      <c r="DP24" s="280"/>
      <c r="DQ24" s="280"/>
      <c r="DR24" s="280"/>
      <c r="DS24" s="280"/>
      <c r="DT24" s="280"/>
      <c r="DU24" s="280"/>
      <c r="DV24" s="280"/>
      <c r="DW24" s="280"/>
      <c r="DX24" s="280"/>
      <c r="DY24" s="280"/>
      <c r="DZ24" s="280"/>
      <c r="EA24" s="280"/>
      <c r="EB24" s="280"/>
      <c r="EC24" s="280"/>
      <c r="ED24" s="280"/>
      <c r="EE24" s="280"/>
      <c r="EF24" s="280"/>
      <c r="EG24" s="280"/>
      <c r="EH24" s="280"/>
      <c r="EI24" s="280"/>
      <c r="EJ24" s="280"/>
      <c r="EK24" s="280"/>
      <c r="EL24" s="280"/>
      <c r="EM24" s="280"/>
      <c r="EN24" s="280"/>
      <c r="EO24" s="280"/>
      <c r="EP24" s="280"/>
      <c r="EQ24" s="280"/>
      <c r="ER24" s="280"/>
      <c r="ES24" s="280"/>
      <c r="ET24" s="280"/>
      <c r="EU24" s="280"/>
      <c r="EV24" s="280"/>
      <c r="EW24" s="280"/>
      <c r="EX24" s="280"/>
      <c r="EY24" s="280"/>
      <c r="EZ24" s="280"/>
      <c r="FA24" s="280"/>
      <c r="FB24" s="280"/>
      <c r="FC24" s="280"/>
      <c r="FD24" s="280"/>
      <c r="FE24" s="280"/>
      <c r="FF24" s="280"/>
      <c r="FG24" s="280"/>
      <c r="FH24" s="280"/>
      <c r="FI24" s="280"/>
      <c r="FJ24" s="280"/>
      <c r="FK24" s="280"/>
      <c r="FL24" s="280"/>
      <c r="FM24" s="280"/>
      <c r="FN24" s="280"/>
      <c r="FO24" s="280"/>
      <c r="FP24" s="280"/>
      <c r="FQ24" s="280"/>
      <c r="FR24" s="280"/>
      <c r="FS24" s="280"/>
      <c r="FT24" s="280"/>
      <c r="FU24" s="280"/>
      <c r="FV24" s="280"/>
    </row>
    <row r="25" customHeight="1" spans="1:178">
      <c r="A25" s="242"/>
      <c r="B25" s="237"/>
      <c r="C25" s="238" t="s">
        <v>392</v>
      </c>
      <c r="D25" s="239">
        <v>9.88</v>
      </c>
      <c r="E25" s="248"/>
      <c r="F25" s="239"/>
      <c r="G25" s="239"/>
      <c r="H25" s="241">
        <f t="shared" si="0"/>
        <v>1.48</v>
      </c>
      <c r="I25" s="239">
        <v>8.4</v>
      </c>
      <c r="J25" s="270">
        <v>0</v>
      </c>
      <c r="K25" s="276" t="s">
        <v>393</v>
      </c>
      <c r="L25" s="281"/>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281"/>
      <c r="AL25" s="281"/>
      <c r="AM25" s="281"/>
      <c r="AN25" s="281"/>
      <c r="AO25" s="281"/>
      <c r="AP25" s="281"/>
      <c r="AQ25" s="281"/>
      <c r="AR25" s="281"/>
      <c r="AS25" s="281"/>
      <c r="AT25" s="281"/>
      <c r="AU25" s="281"/>
      <c r="AV25" s="281"/>
      <c r="AW25" s="281"/>
      <c r="AX25" s="281"/>
      <c r="AY25" s="281"/>
      <c r="AZ25" s="281"/>
      <c r="BA25" s="281"/>
      <c r="BB25" s="281"/>
      <c r="BC25" s="281"/>
      <c r="BD25" s="281"/>
      <c r="BE25" s="281"/>
      <c r="BF25" s="281"/>
      <c r="BG25" s="281"/>
      <c r="BH25" s="281"/>
      <c r="BI25" s="281"/>
      <c r="BJ25" s="281"/>
      <c r="BK25" s="281"/>
      <c r="BL25" s="281"/>
      <c r="BM25" s="281"/>
      <c r="BN25" s="281"/>
      <c r="BO25" s="281"/>
      <c r="BP25" s="281"/>
      <c r="BQ25" s="281"/>
      <c r="BR25" s="281"/>
      <c r="BS25" s="281"/>
      <c r="BT25" s="281"/>
      <c r="BU25" s="281"/>
      <c r="BV25" s="281"/>
      <c r="BW25" s="281"/>
      <c r="BX25" s="281"/>
      <c r="BY25" s="281"/>
      <c r="BZ25" s="281"/>
      <c r="CA25" s="281"/>
      <c r="CB25" s="281"/>
      <c r="CC25" s="281"/>
      <c r="CD25" s="281"/>
      <c r="CE25" s="281"/>
      <c r="CF25" s="281"/>
      <c r="CG25" s="281"/>
      <c r="CH25" s="281"/>
      <c r="CI25" s="281"/>
      <c r="CJ25" s="281"/>
      <c r="CK25" s="281"/>
      <c r="CL25" s="281"/>
      <c r="CM25" s="281"/>
      <c r="CN25" s="281"/>
      <c r="CO25" s="281"/>
      <c r="CP25" s="281"/>
      <c r="CQ25" s="281"/>
      <c r="CR25" s="281"/>
      <c r="CS25" s="281"/>
      <c r="CT25" s="281"/>
      <c r="CU25" s="281"/>
      <c r="CV25" s="281"/>
      <c r="CW25" s="281"/>
      <c r="CX25" s="281"/>
      <c r="CY25" s="281"/>
      <c r="CZ25" s="281"/>
      <c r="DA25" s="281"/>
      <c r="DB25" s="281"/>
      <c r="DC25" s="281"/>
      <c r="DD25" s="281"/>
      <c r="DE25" s="281"/>
      <c r="DF25" s="281"/>
      <c r="DG25" s="281"/>
      <c r="DH25" s="281"/>
      <c r="DI25" s="281"/>
      <c r="DJ25" s="281"/>
      <c r="DK25" s="281"/>
      <c r="DL25" s="281"/>
      <c r="DM25" s="281"/>
      <c r="DN25" s="281"/>
      <c r="DO25" s="281"/>
      <c r="DP25" s="281"/>
      <c r="DQ25" s="281"/>
      <c r="DR25" s="281"/>
      <c r="DS25" s="281"/>
      <c r="DT25" s="281"/>
      <c r="DU25" s="281"/>
      <c r="DV25" s="281"/>
      <c r="DW25" s="281"/>
      <c r="DX25" s="281"/>
      <c r="DY25" s="281"/>
      <c r="DZ25" s="281"/>
      <c r="EA25" s="281"/>
      <c r="EB25" s="281"/>
      <c r="EC25" s="281"/>
      <c r="ED25" s="281"/>
      <c r="EE25" s="281"/>
      <c r="EF25" s="281"/>
      <c r="EG25" s="281"/>
      <c r="EH25" s="281"/>
      <c r="EI25" s="281"/>
      <c r="EJ25" s="281"/>
      <c r="EK25" s="281"/>
      <c r="EL25" s="281"/>
      <c r="EM25" s="281"/>
      <c r="EN25" s="281"/>
      <c r="EO25" s="281"/>
      <c r="EP25" s="281"/>
      <c r="EQ25" s="281"/>
      <c r="ER25" s="281"/>
      <c r="ES25" s="281"/>
      <c r="ET25" s="281"/>
      <c r="EU25" s="281"/>
      <c r="EV25" s="281"/>
      <c r="EW25" s="281"/>
      <c r="EX25" s="281"/>
      <c r="EY25" s="281"/>
      <c r="EZ25" s="281"/>
      <c r="FA25" s="281"/>
      <c r="FB25" s="281"/>
      <c r="FC25" s="281"/>
      <c r="FD25" s="281"/>
      <c r="FE25" s="281"/>
      <c r="FF25" s="281"/>
      <c r="FG25" s="281"/>
      <c r="FH25" s="281"/>
      <c r="FI25" s="281"/>
      <c r="FJ25" s="281"/>
      <c r="FK25" s="281"/>
      <c r="FL25" s="281"/>
      <c r="FM25" s="281"/>
      <c r="FN25" s="281"/>
      <c r="FO25" s="281"/>
      <c r="FP25" s="281"/>
      <c r="FQ25" s="281"/>
      <c r="FR25" s="281"/>
      <c r="FS25" s="281"/>
      <c r="FT25" s="281"/>
      <c r="FU25" s="281"/>
      <c r="FV25" s="281"/>
    </row>
    <row r="26" customHeight="1" spans="1:178">
      <c r="A26" s="242"/>
      <c r="B26" s="237"/>
      <c r="C26" s="238" t="s">
        <v>394</v>
      </c>
      <c r="D26" s="239">
        <v>1</v>
      </c>
      <c r="E26" s="248"/>
      <c r="F26" s="239"/>
      <c r="G26" s="239"/>
      <c r="H26" s="241">
        <f t="shared" si="0"/>
        <v>0</v>
      </c>
      <c r="I26" s="239">
        <v>1</v>
      </c>
      <c r="J26" s="270">
        <v>0</v>
      </c>
      <c r="K26" s="276"/>
      <c r="L26" s="281"/>
      <c r="M26" s="281"/>
      <c r="N26" s="281"/>
      <c r="O26" s="281"/>
      <c r="P26" s="281"/>
      <c r="Q26" s="281"/>
      <c r="R26" s="281"/>
      <c r="S26" s="281"/>
      <c r="T26" s="281"/>
      <c r="U26" s="281"/>
      <c r="V26" s="281"/>
      <c r="W26" s="281"/>
      <c r="X26" s="281"/>
      <c r="Y26" s="281"/>
      <c r="Z26" s="281"/>
      <c r="AA26" s="281"/>
      <c r="AB26" s="281"/>
      <c r="AC26" s="281"/>
      <c r="AD26" s="281"/>
      <c r="AE26" s="281"/>
      <c r="AF26" s="281"/>
      <c r="AG26" s="281"/>
      <c r="AH26" s="281"/>
      <c r="AI26" s="281"/>
      <c r="AJ26" s="281"/>
      <c r="AK26" s="281"/>
      <c r="AL26" s="281"/>
      <c r="AM26" s="281"/>
      <c r="AN26" s="281"/>
      <c r="AO26" s="281"/>
      <c r="AP26" s="281"/>
      <c r="AQ26" s="281"/>
      <c r="AR26" s="281"/>
      <c r="AS26" s="281"/>
      <c r="AT26" s="281"/>
      <c r="AU26" s="281"/>
      <c r="AV26" s="281"/>
      <c r="AW26" s="281"/>
      <c r="AX26" s="281"/>
      <c r="AY26" s="281"/>
      <c r="AZ26" s="281"/>
      <c r="BA26" s="281"/>
      <c r="BB26" s="281"/>
      <c r="BC26" s="281"/>
      <c r="BD26" s="281"/>
      <c r="BE26" s="281"/>
      <c r="BF26" s="281"/>
      <c r="BG26" s="281"/>
      <c r="BH26" s="281"/>
      <c r="BI26" s="281"/>
      <c r="BJ26" s="281"/>
      <c r="BK26" s="281"/>
      <c r="BL26" s="281"/>
      <c r="BM26" s="281"/>
      <c r="BN26" s="281"/>
      <c r="BO26" s="281"/>
      <c r="BP26" s="281"/>
      <c r="BQ26" s="281"/>
      <c r="BR26" s="281"/>
      <c r="BS26" s="281"/>
      <c r="BT26" s="281"/>
      <c r="BU26" s="281"/>
      <c r="BV26" s="281"/>
      <c r="BW26" s="281"/>
      <c r="BX26" s="281"/>
      <c r="BY26" s="281"/>
      <c r="BZ26" s="281"/>
      <c r="CA26" s="281"/>
      <c r="CB26" s="281"/>
      <c r="CC26" s="281"/>
      <c r="CD26" s="281"/>
      <c r="CE26" s="281"/>
      <c r="CF26" s="281"/>
      <c r="CG26" s="281"/>
      <c r="CH26" s="281"/>
      <c r="CI26" s="281"/>
      <c r="CJ26" s="281"/>
      <c r="CK26" s="281"/>
      <c r="CL26" s="281"/>
      <c r="CM26" s="281"/>
      <c r="CN26" s="281"/>
      <c r="CO26" s="281"/>
      <c r="CP26" s="281"/>
      <c r="CQ26" s="281"/>
      <c r="CR26" s="281"/>
      <c r="CS26" s="281"/>
      <c r="CT26" s="281"/>
      <c r="CU26" s="281"/>
      <c r="CV26" s="281"/>
      <c r="CW26" s="281"/>
      <c r="CX26" s="281"/>
      <c r="CY26" s="281"/>
      <c r="CZ26" s="281"/>
      <c r="DA26" s="281"/>
      <c r="DB26" s="281"/>
      <c r="DC26" s="281"/>
      <c r="DD26" s="281"/>
      <c r="DE26" s="281"/>
      <c r="DF26" s="281"/>
      <c r="DG26" s="281"/>
      <c r="DH26" s="281"/>
      <c r="DI26" s="281"/>
      <c r="DJ26" s="281"/>
      <c r="DK26" s="281"/>
      <c r="DL26" s="281"/>
      <c r="DM26" s="281"/>
      <c r="DN26" s="281"/>
      <c r="DO26" s="281"/>
      <c r="DP26" s="281"/>
      <c r="DQ26" s="281"/>
      <c r="DR26" s="281"/>
      <c r="DS26" s="281"/>
      <c r="DT26" s="281"/>
      <c r="DU26" s="281"/>
      <c r="DV26" s="281"/>
      <c r="DW26" s="281"/>
      <c r="DX26" s="281"/>
      <c r="DY26" s="281"/>
      <c r="DZ26" s="281"/>
      <c r="EA26" s="281"/>
      <c r="EB26" s="281"/>
      <c r="EC26" s="281"/>
      <c r="ED26" s="281"/>
      <c r="EE26" s="281"/>
      <c r="EF26" s="281"/>
      <c r="EG26" s="281"/>
      <c r="EH26" s="281"/>
      <c r="EI26" s="281"/>
      <c r="EJ26" s="281"/>
      <c r="EK26" s="281"/>
      <c r="EL26" s="281"/>
      <c r="EM26" s="281"/>
      <c r="EN26" s="281"/>
      <c r="EO26" s="281"/>
      <c r="EP26" s="281"/>
      <c r="EQ26" s="281"/>
      <c r="ER26" s="281"/>
      <c r="ES26" s="281"/>
      <c r="ET26" s="281"/>
      <c r="EU26" s="281"/>
      <c r="EV26" s="281"/>
      <c r="EW26" s="281"/>
      <c r="EX26" s="281"/>
      <c r="EY26" s="281"/>
      <c r="EZ26" s="281"/>
      <c r="FA26" s="281"/>
      <c r="FB26" s="281"/>
      <c r="FC26" s="281"/>
      <c r="FD26" s="281"/>
      <c r="FE26" s="281"/>
      <c r="FF26" s="281"/>
      <c r="FG26" s="281"/>
      <c r="FH26" s="281"/>
      <c r="FI26" s="281"/>
      <c r="FJ26" s="281"/>
      <c r="FK26" s="281"/>
      <c r="FL26" s="281"/>
      <c r="FM26" s="281"/>
      <c r="FN26" s="281"/>
      <c r="FO26" s="281"/>
      <c r="FP26" s="281"/>
      <c r="FQ26" s="281"/>
      <c r="FR26" s="281"/>
      <c r="FS26" s="281"/>
      <c r="FT26" s="281"/>
      <c r="FU26" s="281"/>
      <c r="FV26" s="281"/>
    </row>
    <row r="27" customHeight="1" spans="1:178">
      <c r="A27" s="242"/>
      <c r="B27" s="237"/>
      <c r="C27" s="249" t="s">
        <v>395</v>
      </c>
      <c r="D27" s="243">
        <v>3.775</v>
      </c>
      <c r="E27" s="248">
        <v>12.64</v>
      </c>
      <c r="F27" s="243"/>
      <c r="G27" s="243"/>
      <c r="H27" s="241">
        <f t="shared" si="0"/>
        <v>12.64</v>
      </c>
      <c r="I27" s="239">
        <v>3.775</v>
      </c>
      <c r="J27" s="270">
        <v>0</v>
      </c>
      <c r="K27" s="282" t="s">
        <v>396</v>
      </c>
      <c r="L27" s="281"/>
      <c r="M27" s="281"/>
      <c r="N27" s="281"/>
      <c r="O27" s="281"/>
      <c r="P27" s="281"/>
      <c r="Q27" s="281"/>
      <c r="R27" s="281"/>
      <c r="S27" s="281"/>
      <c r="T27" s="281"/>
      <c r="U27" s="281"/>
      <c r="V27" s="281"/>
      <c r="W27" s="281"/>
      <c r="X27" s="281"/>
      <c r="Y27" s="281"/>
      <c r="Z27" s="281"/>
      <c r="AA27" s="281"/>
      <c r="AB27" s="281"/>
      <c r="AC27" s="281"/>
      <c r="AD27" s="281"/>
      <c r="AE27" s="281"/>
      <c r="AF27" s="281"/>
      <c r="AG27" s="281"/>
      <c r="AH27" s="281"/>
      <c r="AI27" s="281"/>
      <c r="AJ27" s="281"/>
      <c r="AK27" s="281"/>
      <c r="AL27" s="281"/>
      <c r="AM27" s="281"/>
      <c r="AN27" s="281"/>
      <c r="AO27" s="281"/>
      <c r="AP27" s="281"/>
      <c r="AQ27" s="281"/>
      <c r="AR27" s="281"/>
      <c r="AS27" s="281"/>
      <c r="AT27" s="281"/>
      <c r="AU27" s="281"/>
      <c r="AV27" s="281"/>
      <c r="AW27" s="281"/>
      <c r="AX27" s="281"/>
      <c r="AY27" s="281"/>
      <c r="AZ27" s="281"/>
      <c r="BA27" s="281"/>
      <c r="BB27" s="281"/>
      <c r="BC27" s="281"/>
      <c r="BD27" s="281"/>
      <c r="BE27" s="281"/>
      <c r="BF27" s="281"/>
      <c r="BG27" s="281"/>
      <c r="BH27" s="281"/>
      <c r="BI27" s="281"/>
      <c r="BJ27" s="281"/>
      <c r="BK27" s="281"/>
      <c r="BL27" s="281"/>
      <c r="BM27" s="281"/>
      <c r="BN27" s="281"/>
      <c r="BO27" s="281"/>
      <c r="BP27" s="281"/>
      <c r="BQ27" s="281"/>
      <c r="BR27" s="281"/>
      <c r="BS27" s="281"/>
      <c r="BT27" s="281"/>
      <c r="BU27" s="281"/>
      <c r="BV27" s="281"/>
      <c r="BW27" s="281"/>
      <c r="BX27" s="281"/>
      <c r="BY27" s="281"/>
      <c r="BZ27" s="281"/>
      <c r="CA27" s="281"/>
      <c r="CB27" s="281"/>
      <c r="CC27" s="281"/>
      <c r="CD27" s="281"/>
      <c r="CE27" s="281"/>
      <c r="CF27" s="281"/>
      <c r="CG27" s="281"/>
      <c r="CH27" s="281"/>
      <c r="CI27" s="281"/>
      <c r="CJ27" s="281"/>
      <c r="CK27" s="281"/>
      <c r="CL27" s="281"/>
      <c r="CM27" s="281"/>
      <c r="CN27" s="281"/>
      <c r="CO27" s="281"/>
      <c r="CP27" s="281"/>
      <c r="CQ27" s="281"/>
      <c r="CR27" s="281"/>
      <c r="CS27" s="281"/>
      <c r="CT27" s="281"/>
      <c r="CU27" s="281"/>
      <c r="CV27" s="281"/>
      <c r="CW27" s="281"/>
      <c r="CX27" s="281"/>
      <c r="CY27" s="281"/>
      <c r="CZ27" s="281"/>
      <c r="DA27" s="281"/>
      <c r="DB27" s="281"/>
      <c r="DC27" s="281"/>
      <c r="DD27" s="281"/>
      <c r="DE27" s="281"/>
      <c r="DF27" s="281"/>
      <c r="DG27" s="281"/>
      <c r="DH27" s="281"/>
      <c r="DI27" s="281"/>
      <c r="DJ27" s="281"/>
      <c r="DK27" s="281"/>
      <c r="DL27" s="281"/>
      <c r="DM27" s="281"/>
      <c r="DN27" s="281"/>
      <c r="DO27" s="281"/>
      <c r="DP27" s="281"/>
      <c r="DQ27" s="281"/>
      <c r="DR27" s="281"/>
      <c r="DS27" s="281"/>
      <c r="DT27" s="281"/>
      <c r="DU27" s="281"/>
      <c r="DV27" s="281"/>
      <c r="DW27" s="281"/>
      <c r="DX27" s="281"/>
      <c r="DY27" s="281"/>
      <c r="DZ27" s="281"/>
      <c r="EA27" s="281"/>
      <c r="EB27" s="281"/>
      <c r="EC27" s="281"/>
      <c r="ED27" s="281"/>
      <c r="EE27" s="281"/>
      <c r="EF27" s="281"/>
      <c r="EG27" s="281"/>
      <c r="EH27" s="281"/>
      <c r="EI27" s="281"/>
      <c r="EJ27" s="281"/>
      <c r="EK27" s="281"/>
      <c r="EL27" s="281"/>
      <c r="EM27" s="281"/>
      <c r="EN27" s="281"/>
      <c r="EO27" s="281"/>
      <c r="EP27" s="281"/>
      <c r="EQ27" s="281"/>
      <c r="ER27" s="281"/>
      <c r="ES27" s="281"/>
      <c r="ET27" s="281"/>
      <c r="EU27" s="281"/>
      <c r="EV27" s="281"/>
      <c r="EW27" s="281"/>
      <c r="EX27" s="281"/>
      <c r="EY27" s="281"/>
      <c r="EZ27" s="281"/>
      <c r="FA27" s="281"/>
      <c r="FB27" s="281"/>
      <c r="FC27" s="281"/>
      <c r="FD27" s="281"/>
      <c r="FE27" s="281"/>
      <c r="FF27" s="281"/>
      <c r="FG27" s="281"/>
      <c r="FH27" s="281"/>
      <c r="FI27" s="281"/>
      <c r="FJ27" s="281"/>
      <c r="FK27" s="281"/>
      <c r="FL27" s="281"/>
      <c r="FM27" s="281"/>
      <c r="FN27" s="281"/>
      <c r="FO27" s="281"/>
      <c r="FP27" s="281"/>
      <c r="FQ27" s="281"/>
      <c r="FR27" s="281"/>
      <c r="FS27" s="281"/>
      <c r="FT27" s="281"/>
      <c r="FU27" s="281"/>
      <c r="FV27" s="281"/>
    </row>
    <row r="28" customHeight="1" spans="1:178">
      <c r="A28" s="242"/>
      <c r="B28" s="237"/>
      <c r="C28" s="249" t="s">
        <v>397</v>
      </c>
      <c r="D28" s="243">
        <v>5.35</v>
      </c>
      <c r="E28" s="248">
        <v>12.58</v>
      </c>
      <c r="F28" s="243"/>
      <c r="G28" s="243"/>
      <c r="H28" s="241">
        <f t="shared" si="0"/>
        <v>10.18</v>
      </c>
      <c r="I28" s="239">
        <f>(34+276)*0.025</f>
        <v>7.75</v>
      </c>
      <c r="J28" s="270">
        <v>0</v>
      </c>
      <c r="K28" s="282" t="s">
        <v>398</v>
      </c>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281"/>
      <c r="AZ28" s="281"/>
      <c r="BA28" s="281"/>
      <c r="BB28" s="281"/>
      <c r="BC28" s="281"/>
      <c r="BD28" s="281"/>
      <c r="BE28" s="281"/>
      <c r="BF28" s="281"/>
      <c r="BG28" s="281"/>
      <c r="BH28" s="281"/>
      <c r="BI28" s="281"/>
      <c r="BJ28" s="281"/>
      <c r="BK28" s="281"/>
      <c r="BL28" s="281"/>
      <c r="BM28" s="281"/>
      <c r="BN28" s="281"/>
      <c r="BO28" s="281"/>
      <c r="BP28" s="281"/>
      <c r="BQ28" s="281"/>
      <c r="BR28" s="281"/>
      <c r="BS28" s="281"/>
      <c r="BT28" s="281"/>
      <c r="BU28" s="281"/>
      <c r="BV28" s="281"/>
      <c r="BW28" s="281"/>
      <c r="BX28" s="281"/>
      <c r="BY28" s="281"/>
      <c r="BZ28" s="281"/>
      <c r="CA28" s="281"/>
      <c r="CB28" s="281"/>
      <c r="CC28" s="281"/>
      <c r="CD28" s="281"/>
      <c r="CE28" s="281"/>
      <c r="CF28" s="281"/>
      <c r="CG28" s="281"/>
      <c r="CH28" s="281"/>
      <c r="CI28" s="281"/>
      <c r="CJ28" s="281"/>
      <c r="CK28" s="281"/>
      <c r="CL28" s="281"/>
      <c r="CM28" s="281"/>
      <c r="CN28" s="281"/>
      <c r="CO28" s="281"/>
      <c r="CP28" s="281"/>
      <c r="CQ28" s="281"/>
      <c r="CR28" s="281"/>
      <c r="CS28" s="281"/>
      <c r="CT28" s="281"/>
      <c r="CU28" s="281"/>
      <c r="CV28" s="281"/>
      <c r="CW28" s="281"/>
      <c r="CX28" s="281"/>
      <c r="CY28" s="281"/>
      <c r="CZ28" s="281"/>
      <c r="DA28" s="281"/>
      <c r="DB28" s="281"/>
      <c r="DC28" s="281"/>
      <c r="DD28" s="281"/>
      <c r="DE28" s="281"/>
      <c r="DF28" s="281"/>
      <c r="DG28" s="281"/>
      <c r="DH28" s="281"/>
      <c r="DI28" s="281"/>
      <c r="DJ28" s="281"/>
      <c r="DK28" s="281"/>
      <c r="DL28" s="281"/>
      <c r="DM28" s="281"/>
      <c r="DN28" s="281"/>
      <c r="DO28" s="281"/>
      <c r="DP28" s="281"/>
      <c r="DQ28" s="281"/>
      <c r="DR28" s="281"/>
      <c r="DS28" s="281"/>
      <c r="DT28" s="281"/>
      <c r="DU28" s="281"/>
      <c r="DV28" s="281"/>
      <c r="DW28" s="281"/>
      <c r="DX28" s="281"/>
      <c r="DY28" s="281"/>
      <c r="DZ28" s="281"/>
      <c r="EA28" s="281"/>
      <c r="EB28" s="281"/>
      <c r="EC28" s="281"/>
      <c r="ED28" s="281"/>
      <c r="EE28" s="281"/>
      <c r="EF28" s="281"/>
      <c r="EG28" s="281"/>
      <c r="EH28" s="281"/>
      <c r="EI28" s="281"/>
      <c r="EJ28" s="281"/>
      <c r="EK28" s="281"/>
      <c r="EL28" s="281"/>
      <c r="EM28" s="281"/>
      <c r="EN28" s="281"/>
      <c r="EO28" s="281"/>
      <c r="EP28" s="281"/>
      <c r="EQ28" s="281"/>
      <c r="ER28" s="281"/>
      <c r="ES28" s="281"/>
      <c r="ET28" s="281"/>
      <c r="EU28" s="281"/>
      <c r="EV28" s="281"/>
      <c r="EW28" s="281"/>
      <c r="EX28" s="281"/>
      <c r="EY28" s="281"/>
      <c r="EZ28" s="281"/>
      <c r="FA28" s="281"/>
      <c r="FB28" s="281"/>
      <c r="FC28" s="281"/>
      <c r="FD28" s="281"/>
      <c r="FE28" s="281"/>
      <c r="FF28" s="281"/>
      <c r="FG28" s="281"/>
      <c r="FH28" s="281"/>
      <c r="FI28" s="281"/>
      <c r="FJ28" s="281"/>
      <c r="FK28" s="281"/>
      <c r="FL28" s="281"/>
      <c r="FM28" s="281"/>
      <c r="FN28" s="281"/>
      <c r="FO28" s="281"/>
      <c r="FP28" s="281"/>
      <c r="FQ28" s="281"/>
      <c r="FR28" s="281"/>
      <c r="FS28" s="281"/>
      <c r="FT28" s="281"/>
      <c r="FU28" s="281"/>
      <c r="FV28" s="281"/>
    </row>
    <row r="29" customHeight="1" spans="1:178">
      <c r="A29" s="242"/>
      <c r="B29" s="237"/>
      <c r="C29" s="253" t="s">
        <v>399</v>
      </c>
      <c r="D29" s="243">
        <v>0.4</v>
      </c>
      <c r="E29" s="248">
        <v>10.43</v>
      </c>
      <c r="F29" s="243"/>
      <c r="G29" s="254">
        <v>-3</v>
      </c>
      <c r="H29" s="241">
        <f t="shared" si="0"/>
        <v>4.43</v>
      </c>
      <c r="I29" s="239">
        <f>136*0.025</f>
        <v>3.4</v>
      </c>
      <c r="J29" s="270">
        <v>0</v>
      </c>
      <c r="K29" s="282" t="s">
        <v>400</v>
      </c>
      <c r="L29" s="281"/>
      <c r="M29" s="281"/>
      <c r="N29" s="281"/>
      <c r="O29" s="281"/>
      <c r="P29" s="281"/>
      <c r="Q29" s="281"/>
      <c r="R29" s="281"/>
      <c r="S29" s="281"/>
      <c r="T29" s="281"/>
      <c r="U29" s="281"/>
      <c r="V29" s="281"/>
      <c r="W29" s="281"/>
      <c r="X29" s="281"/>
      <c r="Y29" s="281"/>
      <c r="Z29" s="281"/>
      <c r="AA29" s="281"/>
      <c r="AB29" s="281"/>
      <c r="AC29" s="281"/>
      <c r="AD29" s="281"/>
      <c r="AE29" s="281"/>
      <c r="AF29" s="281"/>
      <c r="AG29" s="281"/>
      <c r="AH29" s="281"/>
      <c r="AI29" s="281"/>
      <c r="AJ29" s="281"/>
      <c r="AK29" s="281"/>
      <c r="AL29" s="281"/>
      <c r="AM29" s="281"/>
      <c r="AN29" s="281"/>
      <c r="AO29" s="281"/>
      <c r="AP29" s="281"/>
      <c r="AQ29" s="281"/>
      <c r="AR29" s="281"/>
      <c r="AS29" s="281"/>
      <c r="AT29" s="281"/>
      <c r="AU29" s="281"/>
      <c r="AV29" s="281"/>
      <c r="AW29" s="281"/>
      <c r="AX29" s="281"/>
      <c r="AY29" s="281"/>
      <c r="AZ29" s="281"/>
      <c r="BA29" s="281"/>
      <c r="BB29" s="281"/>
      <c r="BC29" s="281"/>
      <c r="BD29" s="281"/>
      <c r="BE29" s="281"/>
      <c r="BF29" s="281"/>
      <c r="BG29" s="281"/>
      <c r="BH29" s="281"/>
      <c r="BI29" s="281"/>
      <c r="BJ29" s="281"/>
      <c r="BK29" s="281"/>
      <c r="BL29" s="281"/>
      <c r="BM29" s="281"/>
      <c r="BN29" s="281"/>
      <c r="BO29" s="281"/>
      <c r="BP29" s="281"/>
      <c r="BQ29" s="281"/>
      <c r="BR29" s="281"/>
      <c r="BS29" s="281"/>
      <c r="BT29" s="281"/>
      <c r="BU29" s="281"/>
      <c r="BV29" s="281"/>
      <c r="BW29" s="281"/>
      <c r="BX29" s="281"/>
      <c r="BY29" s="281"/>
      <c r="BZ29" s="281"/>
      <c r="CA29" s="281"/>
      <c r="CB29" s="281"/>
      <c r="CC29" s="281"/>
      <c r="CD29" s="281"/>
      <c r="CE29" s="281"/>
      <c r="CF29" s="281"/>
      <c r="CG29" s="281"/>
      <c r="CH29" s="281"/>
      <c r="CI29" s="281"/>
      <c r="CJ29" s="281"/>
      <c r="CK29" s="281"/>
      <c r="CL29" s="281"/>
      <c r="CM29" s="281"/>
      <c r="CN29" s="281"/>
      <c r="CO29" s="281"/>
      <c r="CP29" s="281"/>
      <c r="CQ29" s="281"/>
      <c r="CR29" s="281"/>
      <c r="CS29" s="281"/>
      <c r="CT29" s="281"/>
      <c r="CU29" s="281"/>
      <c r="CV29" s="281"/>
      <c r="CW29" s="281"/>
      <c r="CX29" s="281"/>
      <c r="CY29" s="281"/>
      <c r="CZ29" s="281"/>
      <c r="DA29" s="281"/>
      <c r="DB29" s="281"/>
      <c r="DC29" s="281"/>
      <c r="DD29" s="281"/>
      <c r="DE29" s="281"/>
      <c r="DF29" s="281"/>
      <c r="DG29" s="281"/>
      <c r="DH29" s="281"/>
      <c r="DI29" s="281"/>
      <c r="DJ29" s="281"/>
      <c r="DK29" s="281"/>
      <c r="DL29" s="281"/>
      <c r="DM29" s="281"/>
      <c r="DN29" s="281"/>
      <c r="DO29" s="281"/>
      <c r="DP29" s="281"/>
      <c r="DQ29" s="281"/>
      <c r="DR29" s="281"/>
      <c r="DS29" s="281"/>
      <c r="DT29" s="281"/>
      <c r="DU29" s="281"/>
      <c r="DV29" s="281"/>
      <c r="DW29" s="281"/>
      <c r="DX29" s="281"/>
      <c r="DY29" s="281"/>
      <c r="DZ29" s="281"/>
      <c r="EA29" s="281"/>
      <c r="EB29" s="281"/>
      <c r="EC29" s="281"/>
      <c r="ED29" s="281"/>
      <c r="EE29" s="281"/>
      <c r="EF29" s="281"/>
      <c r="EG29" s="281"/>
      <c r="EH29" s="281"/>
      <c r="EI29" s="281"/>
      <c r="EJ29" s="281"/>
      <c r="EK29" s="281"/>
      <c r="EL29" s="281"/>
      <c r="EM29" s="281"/>
      <c r="EN29" s="281"/>
      <c r="EO29" s="281"/>
      <c r="EP29" s="281"/>
      <c r="EQ29" s="281"/>
      <c r="ER29" s="281"/>
      <c r="ES29" s="281"/>
      <c r="ET29" s="281"/>
      <c r="EU29" s="281"/>
      <c r="EV29" s="281"/>
      <c r="EW29" s="281"/>
      <c r="EX29" s="281"/>
      <c r="EY29" s="281"/>
      <c r="EZ29" s="281"/>
      <c r="FA29" s="281"/>
      <c r="FB29" s="281"/>
      <c r="FC29" s="281"/>
      <c r="FD29" s="281"/>
      <c r="FE29" s="281"/>
      <c r="FF29" s="281"/>
      <c r="FG29" s="281"/>
      <c r="FH29" s="281"/>
      <c r="FI29" s="281"/>
      <c r="FJ29" s="281"/>
      <c r="FK29" s="281"/>
      <c r="FL29" s="281"/>
      <c r="FM29" s="281"/>
      <c r="FN29" s="281"/>
      <c r="FO29" s="281"/>
      <c r="FP29" s="281"/>
      <c r="FQ29" s="281"/>
      <c r="FR29" s="281"/>
      <c r="FS29" s="281"/>
      <c r="FT29" s="281"/>
      <c r="FU29" s="281"/>
      <c r="FV29" s="281"/>
    </row>
    <row r="30" customHeight="1" spans="1:178">
      <c r="A30" s="242"/>
      <c r="B30" s="237"/>
      <c r="C30" s="253" t="s">
        <v>401</v>
      </c>
      <c r="D30" s="243">
        <v>1</v>
      </c>
      <c r="E30" s="248"/>
      <c r="F30" s="243"/>
      <c r="G30" s="243"/>
      <c r="H30" s="241">
        <f t="shared" si="0"/>
        <v>0</v>
      </c>
      <c r="I30" s="239">
        <v>1</v>
      </c>
      <c r="J30" s="270">
        <v>0</v>
      </c>
      <c r="K30" s="282" t="s">
        <v>402</v>
      </c>
      <c r="L30" s="281"/>
      <c r="M30" s="281"/>
      <c r="N30" s="281"/>
      <c r="O30" s="281"/>
      <c r="P30" s="281"/>
      <c r="Q30" s="281"/>
      <c r="R30" s="281"/>
      <c r="S30" s="281"/>
      <c r="T30" s="281"/>
      <c r="U30" s="281"/>
      <c r="V30" s="281"/>
      <c r="W30" s="281"/>
      <c r="X30" s="281"/>
      <c r="Y30" s="281"/>
      <c r="Z30" s="281"/>
      <c r="AA30" s="281"/>
      <c r="AB30" s="281"/>
      <c r="AC30" s="281"/>
      <c r="AD30" s="281"/>
      <c r="AE30" s="281"/>
      <c r="AF30" s="281"/>
      <c r="AG30" s="281"/>
      <c r="AH30" s="281"/>
      <c r="AI30" s="281"/>
      <c r="AJ30" s="281"/>
      <c r="AK30" s="281"/>
      <c r="AL30" s="281"/>
      <c r="AM30" s="281"/>
      <c r="AN30" s="281"/>
      <c r="AO30" s="281"/>
      <c r="AP30" s="281"/>
      <c r="AQ30" s="281"/>
      <c r="AR30" s="281"/>
      <c r="AS30" s="281"/>
      <c r="AT30" s="281"/>
      <c r="AU30" s="281"/>
      <c r="AV30" s="281"/>
      <c r="AW30" s="281"/>
      <c r="AX30" s="281"/>
      <c r="AY30" s="281"/>
      <c r="AZ30" s="281"/>
      <c r="BA30" s="281"/>
      <c r="BB30" s="281"/>
      <c r="BC30" s="281"/>
      <c r="BD30" s="281"/>
      <c r="BE30" s="281"/>
      <c r="BF30" s="281"/>
      <c r="BG30" s="281"/>
      <c r="BH30" s="281"/>
      <c r="BI30" s="281"/>
      <c r="BJ30" s="281"/>
      <c r="BK30" s="281"/>
      <c r="BL30" s="281"/>
      <c r="BM30" s="281"/>
      <c r="BN30" s="281"/>
      <c r="BO30" s="281"/>
      <c r="BP30" s="281"/>
      <c r="BQ30" s="281"/>
      <c r="BR30" s="281"/>
      <c r="BS30" s="281"/>
      <c r="BT30" s="281"/>
      <c r="BU30" s="281"/>
      <c r="BV30" s="281"/>
      <c r="BW30" s="281"/>
      <c r="BX30" s="281"/>
      <c r="BY30" s="281"/>
      <c r="BZ30" s="281"/>
      <c r="CA30" s="281"/>
      <c r="CB30" s="281"/>
      <c r="CC30" s="281"/>
      <c r="CD30" s="281"/>
      <c r="CE30" s="281"/>
      <c r="CF30" s="281"/>
      <c r="CG30" s="281"/>
      <c r="CH30" s="281"/>
      <c r="CI30" s="281"/>
      <c r="CJ30" s="281"/>
      <c r="CK30" s="281"/>
      <c r="CL30" s="281"/>
      <c r="CM30" s="281"/>
      <c r="CN30" s="281"/>
      <c r="CO30" s="281"/>
      <c r="CP30" s="281"/>
      <c r="CQ30" s="281"/>
      <c r="CR30" s="281"/>
      <c r="CS30" s="281"/>
      <c r="CT30" s="281"/>
      <c r="CU30" s="281"/>
      <c r="CV30" s="281"/>
      <c r="CW30" s="281"/>
      <c r="CX30" s="281"/>
      <c r="CY30" s="281"/>
      <c r="CZ30" s="281"/>
      <c r="DA30" s="281"/>
      <c r="DB30" s="281"/>
      <c r="DC30" s="281"/>
      <c r="DD30" s="281"/>
      <c r="DE30" s="281"/>
      <c r="DF30" s="281"/>
      <c r="DG30" s="281"/>
      <c r="DH30" s="281"/>
      <c r="DI30" s="281"/>
      <c r="DJ30" s="281"/>
      <c r="DK30" s="281"/>
      <c r="DL30" s="281"/>
      <c r="DM30" s="281"/>
      <c r="DN30" s="281"/>
      <c r="DO30" s="281"/>
      <c r="DP30" s="281"/>
      <c r="DQ30" s="281"/>
      <c r="DR30" s="281"/>
      <c r="DS30" s="281"/>
      <c r="DT30" s="281"/>
      <c r="DU30" s="281"/>
      <c r="DV30" s="281"/>
      <c r="DW30" s="281"/>
      <c r="DX30" s="281"/>
      <c r="DY30" s="281"/>
      <c r="DZ30" s="281"/>
      <c r="EA30" s="281"/>
      <c r="EB30" s="281"/>
      <c r="EC30" s="281"/>
      <c r="ED30" s="281"/>
      <c r="EE30" s="281"/>
      <c r="EF30" s="281"/>
      <c r="EG30" s="281"/>
      <c r="EH30" s="281"/>
      <c r="EI30" s="281"/>
      <c r="EJ30" s="281"/>
      <c r="EK30" s="281"/>
      <c r="EL30" s="281"/>
      <c r="EM30" s="281"/>
      <c r="EN30" s="281"/>
      <c r="EO30" s="281"/>
      <c r="EP30" s="281"/>
      <c r="EQ30" s="281"/>
      <c r="ER30" s="281"/>
      <c r="ES30" s="281"/>
      <c r="ET30" s="281"/>
      <c r="EU30" s="281"/>
      <c r="EV30" s="281"/>
      <c r="EW30" s="281"/>
      <c r="EX30" s="281"/>
      <c r="EY30" s="281"/>
      <c r="EZ30" s="281"/>
      <c r="FA30" s="281"/>
      <c r="FB30" s="281"/>
      <c r="FC30" s="281"/>
      <c r="FD30" s="281"/>
      <c r="FE30" s="281"/>
      <c r="FF30" s="281"/>
      <c r="FG30" s="281"/>
      <c r="FH30" s="281"/>
      <c r="FI30" s="281"/>
      <c r="FJ30" s="281"/>
      <c r="FK30" s="281"/>
      <c r="FL30" s="281"/>
      <c r="FM30" s="281"/>
      <c r="FN30" s="281"/>
      <c r="FO30" s="281"/>
      <c r="FP30" s="281"/>
      <c r="FQ30" s="281"/>
      <c r="FR30" s="281"/>
      <c r="FS30" s="281"/>
      <c r="FT30" s="281"/>
      <c r="FU30" s="281"/>
      <c r="FV30" s="281"/>
    </row>
    <row r="31" customHeight="1" spans="1:183">
      <c r="A31" s="242"/>
      <c r="B31" s="237"/>
      <c r="C31" s="253" t="s">
        <v>403</v>
      </c>
      <c r="D31" s="243">
        <v>1.5</v>
      </c>
      <c r="E31" s="248"/>
      <c r="F31" s="243"/>
      <c r="G31" s="243"/>
      <c r="H31" s="241">
        <f t="shared" si="0"/>
        <v>0</v>
      </c>
      <c r="I31" s="239">
        <v>1.5</v>
      </c>
      <c r="J31" s="270">
        <v>0</v>
      </c>
      <c r="K31" s="283" t="s">
        <v>404</v>
      </c>
      <c r="L31" s="281"/>
      <c r="M31" s="281"/>
      <c r="N31" s="281"/>
      <c r="O31" s="281"/>
      <c r="P31" s="281"/>
      <c r="Q31" s="281"/>
      <c r="R31" s="281"/>
      <c r="S31" s="281"/>
      <c r="T31" s="281"/>
      <c r="U31" s="281"/>
      <c r="V31" s="281"/>
      <c r="W31" s="281"/>
      <c r="X31" s="281"/>
      <c r="Y31" s="281"/>
      <c r="Z31" s="281"/>
      <c r="AA31" s="281"/>
      <c r="AB31" s="281"/>
      <c r="AC31" s="281"/>
      <c r="AD31" s="281"/>
      <c r="AE31" s="281"/>
      <c r="AF31" s="281"/>
      <c r="AG31" s="281"/>
      <c r="AH31" s="281"/>
      <c r="AI31" s="281"/>
      <c r="AJ31" s="281"/>
      <c r="AK31" s="281"/>
      <c r="AL31" s="281"/>
      <c r="AM31" s="281"/>
      <c r="AN31" s="281"/>
      <c r="AO31" s="281"/>
      <c r="AP31" s="281"/>
      <c r="AQ31" s="281"/>
      <c r="AR31" s="281"/>
      <c r="AS31" s="281"/>
      <c r="AT31" s="281"/>
      <c r="AU31" s="281"/>
      <c r="AV31" s="281"/>
      <c r="AW31" s="281"/>
      <c r="AX31" s="281"/>
      <c r="AY31" s="281"/>
      <c r="AZ31" s="281"/>
      <c r="BA31" s="281"/>
      <c r="BB31" s="281"/>
      <c r="BC31" s="281"/>
      <c r="BD31" s="281"/>
      <c r="BE31" s="281"/>
      <c r="BF31" s="281"/>
      <c r="BG31" s="281"/>
      <c r="BH31" s="281"/>
      <c r="BI31" s="281"/>
      <c r="BJ31" s="281"/>
      <c r="BK31" s="281"/>
      <c r="BL31" s="281"/>
      <c r="BM31" s="281"/>
      <c r="BN31" s="281"/>
      <c r="BO31" s="281"/>
      <c r="BP31" s="281"/>
      <c r="BQ31" s="281"/>
      <c r="BR31" s="281"/>
      <c r="BS31" s="281"/>
      <c r="BT31" s="281"/>
      <c r="BU31" s="281"/>
      <c r="BV31" s="281"/>
      <c r="BW31" s="281"/>
      <c r="BX31" s="281"/>
      <c r="BY31" s="281"/>
      <c r="BZ31" s="281"/>
      <c r="CA31" s="281"/>
      <c r="CB31" s="281"/>
      <c r="CC31" s="281"/>
      <c r="CD31" s="281"/>
      <c r="CE31" s="281"/>
      <c r="CF31" s="281"/>
      <c r="CG31" s="281"/>
      <c r="CH31" s="281"/>
      <c r="CI31" s="281"/>
      <c r="CJ31" s="281"/>
      <c r="CK31" s="281"/>
      <c r="CL31" s="281"/>
      <c r="CM31" s="281"/>
      <c r="CN31" s="281"/>
      <c r="CO31" s="281"/>
      <c r="CP31" s="281"/>
      <c r="CQ31" s="281"/>
      <c r="CR31" s="281"/>
      <c r="CS31" s="281"/>
      <c r="CT31" s="281"/>
      <c r="CU31" s="281"/>
      <c r="CV31" s="281"/>
      <c r="CW31" s="281"/>
      <c r="CX31" s="281"/>
      <c r="CY31" s="281"/>
      <c r="CZ31" s="281"/>
      <c r="DA31" s="281"/>
      <c r="DB31" s="281"/>
      <c r="DC31" s="281"/>
      <c r="DD31" s="281"/>
      <c r="DE31" s="281"/>
      <c r="DF31" s="281"/>
      <c r="DG31" s="281"/>
      <c r="DH31" s="281"/>
      <c r="DI31" s="281"/>
      <c r="DJ31" s="281"/>
      <c r="DK31" s="281"/>
      <c r="DL31" s="281"/>
      <c r="DM31" s="281"/>
      <c r="DN31" s="281"/>
      <c r="DO31" s="281"/>
      <c r="DP31" s="281"/>
      <c r="DQ31" s="281"/>
      <c r="DR31" s="281"/>
      <c r="DS31" s="281"/>
      <c r="DT31" s="281"/>
      <c r="DU31" s="281"/>
      <c r="DV31" s="281"/>
      <c r="DW31" s="281"/>
      <c r="DX31" s="281"/>
      <c r="DY31" s="281"/>
      <c r="DZ31" s="281"/>
      <c r="EA31" s="281"/>
      <c r="EB31" s="281"/>
      <c r="EC31" s="281"/>
      <c r="ED31" s="281"/>
      <c r="EE31" s="281"/>
      <c r="EF31" s="281"/>
      <c r="EG31" s="281"/>
      <c r="EH31" s="281"/>
      <c r="EI31" s="281"/>
      <c r="EJ31" s="281"/>
      <c r="EK31" s="281"/>
      <c r="EL31" s="281"/>
      <c r="EM31" s="281"/>
      <c r="EN31" s="281"/>
      <c r="EO31" s="281"/>
      <c r="EP31" s="281"/>
      <c r="EQ31" s="281"/>
      <c r="ER31" s="281"/>
      <c r="ES31" s="281"/>
      <c r="ET31" s="281"/>
      <c r="EU31" s="281"/>
      <c r="EV31" s="281"/>
      <c r="EW31" s="281"/>
      <c r="EX31" s="281"/>
      <c r="EY31" s="281"/>
      <c r="EZ31" s="281"/>
      <c r="FA31" s="281"/>
      <c r="FB31" s="281"/>
      <c r="FC31" s="281"/>
      <c r="FD31" s="281"/>
      <c r="FE31" s="281"/>
      <c r="FF31" s="281"/>
      <c r="FG31" s="281"/>
      <c r="FH31" s="281"/>
      <c r="FI31" s="281"/>
      <c r="FJ31" s="281"/>
      <c r="FK31" s="281"/>
      <c r="FL31" s="281"/>
      <c r="FM31" s="281"/>
      <c r="FN31" s="281"/>
      <c r="FO31" s="281"/>
      <c r="FP31" s="281"/>
      <c r="FQ31" s="281"/>
      <c r="FR31" s="281"/>
      <c r="FS31" s="281"/>
      <c r="FT31" s="281"/>
      <c r="FU31" s="281"/>
      <c r="FV31" s="281"/>
      <c r="FW31" s="281"/>
      <c r="FX31" s="281"/>
      <c r="FY31" s="281"/>
      <c r="FZ31" s="281"/>
      <c r="GA31" s="281"/>
    </row>
    <row r="32" customHeight="1" spans="1:183">
      <c r="A32" s="242"/>
      <c r="B32" s="237"/>
      <c r="C32" s="253" t="s">
        <v>405</v>
      </c>
      <c r="D32" s="243">
        <v>1.425</v>
      </c>
      <c r="E32" s="248"/>
      <c r="F32" s="243"/>
      <c r="G32" s="243"/>
      <c r="H32" s="241">
        <f t="shared" si="0"/>
        <v>0</v>
      </c>
      <c r="I32" s="239">
        <v>1.425</v>
      </c>
      <c r="J32" s="270">
        <v>0</v>
      </c>
      <c r="K32" s="283" t="s">
        <v>406</v>
      </c>
      <c r="L32" s="281"/>
      <c r="M32" s="281"/>
      <c r="N32" s="281"/>
      <c r="O32" s="281"/>
      <c r="P32" s="281"/>
      <c r="Q32" s="281"/>
      <c r="R32" s="281"/>
      <c r="S32" s="281"/>
      <c r="T32" s="281"/>
      <c r="U32" s="281"/>
      <c r="V32" s="281"/>
      <c r="W32" s="281"/>
      <c r="X32" s="281"/>
      <c r="Y32" s="281"/>
      <c r="Z32" s="281"/>
      <c r="AA32" s="281"/>
      <c r="AB32" s="281"/>
      <c r="AC32" s="281"/>
      <c r="AD32" s="281"/>
      <c r="AE32" s="281"/>
      <c r="AF32" s="281"/>
      <c r="AG32" s="281"/>
      <c r="AH32" s="281"/>
      <c r="AI32" s="281"/>
      <c r="AJ32" s="281"/>
      <c r="AK32" s="281"/>
      <c r="AL32" s="281"/>
      <c r="AM32" s="281"/>
      <c r="AN32" s="281"/>
      <c r="AO32" s="281"/>
      <c r="AP32" s="281"/>
      <c r="AQ32" s="281"/>
      <c r="AR32" s="281"/>
      <c r="AS32" s="281"/>
      <c r="AT32" s="281"/>
      <c r="AU32" s="281"/>
      <c r="AV32" s="281"/>
      <c r="AW32" s="281"/>
      <c r="AX32" s="281"/>
      <c r="AY32" s="281"/>
      <c r="AZ32" s="281"/>
      <c r="BA32" s="281"/>
      <c r="BB32" s="281"/>
      <c r="BC32" s="281"/>
      <c r="BD32" s="281"/>
      <c r="BE32" s="281"/>
      <c r="BF32" s="281"/>
      <c r="BG32" s="281"/>
      <c r="BH32" s="281"/>
      <c r="BI32" s="281"/>
      <c r="BJ32" s="281"/>
      <c r="BK32" s="281"/>
      <c r="BL32" s="281"/>
      <c r="BM32" s="281"/>
      <c r="BN32" s="281"/>
      <c r="BO32" s="281"/>
      <c r="BP32" s="281"/>
      <c r="BQ32" s="281"/>
      <c r="BR32" s="281"/>
      <c r="BS32" s="281"/>
      <c r="BT32" s="281"/>
      <c r="BU32" s="281"/>
      <c r="BV32" s="281"/>
      <c r="BW32" s="281"/>
      <c r="BX32" s="281"/>
      <c r="BY32" s="281"/>
      <c r="BZ32" s="281"/>
      <c r="CA32" s="281"/>
      <c r="CB32" s="281"/>
      <c r="CC32" s="281"/>
      <c r="CD32" s="281"/>
      <c r="CE32" s="281"/>
      <c r="CF32" s="281"/>
      <c r="CG32" s="281"/>
      <c r="CH32" s="281"/>
      <c r="CI32" s="281"/>
      <c r="CJ32" s="281"/>
      <c r="CK32" s="281"/>
      <c r="CL32" s="281"/>
      <c r="CM32" s="281"/>
      <c r="CN32" s="281"/>
      <c r="CO32" s="281"/>
      <c r="CP32" s="281"/>
      <c r="CQ32" s="281"/>
      <c r="CR32" s="281"/>
      <c r="CS32" s="281"/>
      <c r="CT32" s="281"/>
      <c r="CU32" s="281"/>
      <c r="CV32" s="281"/>
      <c r="CW32" s="281"/>
      <c r="CX32" s="281"/>
      <c r="CY32" s="281"/>
      <c r="CZ32" s="281"/>
      <c r="DA32" s="281"/>
      <c r="DB32" s="281"/>
      <c r="DC32" s="281"/>
      <c r="DD32" s="281"/>
      <c r="DE32" s="281"/>
      <c r="DF32" s="281"/>
      <c r="DG32" s="281"/>
      <c r="DH32" s="281"/>
      <c r="DI32" s="281"/>
      <c r="DJ32" s="281"/>
      <c r="DK32" s="281"/>
      <c r="DL32" s="281"/>
      <c r="DM32" s="281"/>
      <c r="DN32" s="281"/>
      <c r="DO32" s="281"/>
      <c r="DP32" s="281"/>
      <c r="DQ32" s="281"/>
      <c r="DR32" s="281"/>
      <c r="DS32" s="281"/>
      <c r="DT32" s="281"/>
      <c r="DU32" s="281"/>
      <c r="DV32" s="281"/>
      <c r="DW32" s="281"/>
      <c r="DX32" s="281"/>
      <c r="DY32" s="281"/>
      <c r="DZ32" s="281"/>
      <c r="EA32" s="281"/>
      <c r="EB32" s="281"/>
      <c r="EC32" s="281"/>
      <c r="ED32" s="281"/>
      <c r="EE32" s="281"/>
      <c r="EF32" s="281"/>
      <c r="EG32" s="281"/>
      <c r="EH32" s="281"/>
      <c r="EI32" s="281"/>
      <c r="EJ32" s="281"/>
      <c r="EK32" s="281"/>
      <c r="EL32" s="281"/>
      <c r="EM32" s="281"/>
      <c r="EN32" s="281"/>
      <c r="EO32" s="281"/>
      <c r="EP32" s="281"/>
      <c r="EQ32" s="281"/>
      <c r="ER32" s="281"/>
      <c r="ES32" s="281"/>
      <c r="ET32" s="281"/>
      <c r="EU32" s="281"/>
      <c r="EV32" s="281"/>
      <c r="EW32" s="281"/>
      <c r="EX32" s="281"/>
      <c r="EY32" s="281"/>
      <c r="EZ32" s="281"/>
      <c r="FA32" s="281"/>
      <c r="FB32" s="281"/>
      <c r="FC32" s="281"/>
      <c r="FD32" s="281"/>
      <c r="FE32" s="281"/>
      <c r="FF32" s="281"/>
      <c r="FG32" s="281"/>
      <c r="FH32" s="281"/>
      <c r="FI32" s="281"/>
      <c r="FJ32" s="281"/>
      <c r="FK32" s="281"/>
      <c r="FL32" s="281"/>
      <c r="FM32" s="281"/>
      <c r="FN32" s="281"/>
      <c r="FO32" s="281"/>
      <c r="FP32" s="281"/>
      <c r="FQ32" s="281"/>
      <c r="FR32" s="281"/>
      <c r="FS32" s="281"/>
      <c r="FT32" s="281"/>
      <c r="FU32" s="281"/>
      <c r="FV32" s="281"/>
      <c r="FW32" s="281"/>
      <c r="FX32" s="281"/>
      <c r="FY32" s="281"/>
      <c r="FZ32" s="281"/>
      <c r="GA32" s="281"/>
    </row>
    <row r="33" customHeight="1" spans="1:183">
      <c r="A33" s="242"/>
      <c r="B33" s="255" t="s">
        <v>407</v>
      </c>
      <c r="C33" s="249" t="s">
        <v>367</v>
      </c>
      <c r="D33" s="243">
        <v>64.175</v>
      </c>
      <c r="E33" s="248">
        <v>32.22</v>
      </c>
      <c r="F33" s="248"/>
      <c r="G33" s="256">
        <v>-1.285</v>
      </c>
      <c r="H33" s="241">
        <f t="shared" si="0"/>
        <v>43.66</v>
      </c>
      <c r="I33" s="239">
        <v>51.45</v>
      </c>
      <c r="J33" s="270">
        <v>0</v>
      </c>
      <c r="K33" s="282" t="s">
        <v>408</v>
      </c>
      <c r="L33" s="281"/>
      <c r="M33" s="281"/>
      <c r="N33" s="281"/>
      <c r="O33" s="281"/>
      <c r="P33" s="281"/>
      <c r="Q33" s="281"/>
      <c r="R33" s="281"/>
      <c r="S33" s="281"/>
      <c r="T33" s="281"/>
      <c r="U33" s="281"/>
      <c r="V33" s="281"/>
      <c r="W33" s="281"/>
      <c r="X33" s="281"/>
      <c r="Y33" s="281"/>
      <c r="Z33" s="281"/>
      <c r="AA33" s="281"/>
      <c r="AB33" s="281"/>
      <c r="AC33" s="281"/>
      <c r="AD33" s="281"/>
      <c r="AE33" s="281"/>
      <c r="AF33" s="281"/>
      <c r="AG33" s="281"/>
      <c r="AH33" s="281"/>
      <c r="AI33" s="281"/>
      <c r="AJ33" s="281"/>
      <c r="AK33" s="281"/>
      <c r="AL33" s="281"/>
      <c r="AM33" s="281"/>
      <c r="AN33" s="281"/>
      <c r="AO33" s="281"/>
      <c r="AP33" s="281"/>
      <c r="AQ33" s="281"/>
      <c r="AR33" s="281"/>
      <c r="AS33" s="281"/>
      <c r="AT33" s="281"/>
      <c r="AU33" s="281"/>
      <c r="AV33" s="281"/>
      <c r="AW33" s="281"/>
      <c r="AX33" s="281"/>
      <c r="AY33" s="281"/>
      <c r="AZ33" s="281"/>
      <c r="BA33" s="281"/>
      <c r="BB33" s="281"/>
      <c r="BC33" s="281"/>
      <c r="BD33" s="281"/>
      <c r="BE33" s="281"/>
      <c r="BF33" s="281"/>
      <c r="BG33" s="281"/>
      <c r="BH33" s="281"/>
      <c r="BI33" s="281"/>
      <c r="BJ33" s="281"/>
      <c r="BK33" s="281"/>
      <c r="BL33" s="281"/>
      <c r="BM33" s="281"/>
      <c r="BN33" s="281"/>
      <c r="BO33" s="281"/>
      <c r="BP33" s="281"/>
      <c r="BQ33" s="281"/>
      <c r="BR33" s="281"/>
      <c r="BS33" s="281"/>
      <c r="BT33" s="281"/>
      <c r="BU33" s="281"/>
      <c r="BV33" s="281"/>
      <c r="BW33" s="281"/>
      <c r="BX33" s="281"/>
      <c r="BY33" s="281"/>
      <c r="BZ33" s="281"/>
      <c r="CA33" s="281"/>
      <c r="CB33" s="281"/>
      <c r="CC33" s="281"/>
      <c r="CD33" s="281"/>
      <c r="CE33" s="281"/>
      <c r="CF33" s="281"/>
      <c r="CG33" s="281"/>
      <c r="CH33" s="281"/>
      <c r="CI33" s="281"/>
      <c r="CJ33" s="281"/>
      <c r="CK33" s="281"/>
      <c r="CL33" s="281"/>
      <c r="CM33" s="281"/>
      <c r="CN33" s="281"/>
      <c r="CO33" s="281"/>
      <c r="CP33" s="281"/>
      <c r="CQ33" s="281"/>
      <c r="CR33" s="281"/>
      <c r="CS33" s="281"/>
      <c r="CT33" s="281"/>
      <c r="CU33" s="281"/>
      <c r="CV33" s="281"/>
      <c r="CW33" s="281"/>
      <c r="CX33" s="281"/>
      <c r="CY33" s="281"/>
      <c r="CZ33" s="281"/>
      <c r="DA33" s="281"/>
      <c r="DB33" s="281"/>
      <c r="DC33" s="281"/>
      <c r="DD33" s="281"/>
      <c r="DE33" s="281"/>
      <c r="DF33" s="281"/>
      <c r="DG33" s="281"/>
      <c r="DH33" s="281"/>
      <c r="DI33" s="281"/>
      <c r="DJ33" s="281"/>
      <c r="DK33" s="281"/>
      <c r="DL33" s="281"/>
      <c r="DM33" s="281"/>
      <c r="DN33" s="281"/>
      <c r="DO33" s="281"/>
      <c r="DP33" s="281"/>
      <c r="DQ33" s="281"/>
      <c r="DR33" s="281"/>
      <c r="DS33" s="281"/>
      <c r="DT33" s="281"/>
      <c r="DU33" s="281"/>
      <c r="DV33" s="281"/>
      <c r="DW33" s="281"/>
      <c r="DX33" s="281"/>
      <c r="DY33" s="281"/>
      <c r="DZ33" s="281"/>
      <c r="EA33" s="281"/>
      <c r="EB33" s="281"/>
      <c r="EC33" s="281"/>
      <c r="ED33" s="281"/>
      <c r="EE33" s="281"/>
      <c r="EF33" s="281"/>
      <c r="EG33" s="281"/>
      <c r="EH33" s="281"/>
      <c r="EI33" s="281"/>
      <c r="EJ33" s="281"/>
      <c r="EK33" s="281"/>
      <c r="EL33" s="281"/>
      <c r="EM33" s="281"/>
      <c r="EN33" s="281"/>
      <c r="EO33" s="281"/>
      <c r="EP33" s="281"/>
      <c r="EQ33" s="281"/>
      <c r="ER33" s="281"/>
      <c r="ES33" s="281"/>
      <c r="ET33" s="281"/>
      <c r="EU33" s="281"/>
      <c r="EV33" s="281"/>
      <c r="EW33" s="281"/>
      <c r="EX33" s="281"/>
      <c r="EY33" s="281"/>
      <c r="EZ33" s="281"/>
      <c r="FA33" s="281"/>
      <c r="FB33" s="281"/>
      <c r="FC33" s="281"/>
      <c r="FD33" s="281"/>
      <c r="FE33" s="281"/>
      <c r="FF33" s="281"/>
      <c r="FG33" s="281"/>
      <c r="FH33" s="281"/>
      <c r="FI33" s="281"/>
      <c r="FJ33" s="281"/>
      <c r="FK33" s="281"/>
      <c r="FL33" s="281"/>
      <c r="FM33" s="281"/>
      <c r="FN33" s="281"/>
      <c r="FO33" s="281"/>
      <c r="FP33" s="281"/>
      <c r="FQ33" s="281"/>
      <c r="FR33" s="281"/>
      <c r="FS33" s="281"/>
      <c r="FT33" s="281"/>
      <c r="FU33" s="281"/>
      <c r="FV33" s="281"/>
      <c r="FW33" s="281"/>
      <c r="FX33" s="281"/>
      <c r="FY33" s="281"/>
      <c r="FZ33" s="281"/>
      <c r="GA33" s="281"/>
    </row>
    <row r="34" customHeight="1" spans="1:183">
      <c r="A34" s="242"/>
      <c r="B34" s="257"/>
      <c r="C34" s="249" t="s">
        <v>381</v>
      </c>
      <c r="D34" s="243">
        <v>0</v>
      </c>
      <c r="E34" s="248"/>
      <c r="F34" s="248"/>
      <c r="G34" s="256">
        <v>0.75</v>
      </c>
      <c r="H34" s="241">
        <f t="shared" si="0"/>
        <v>0.4</v>
      </c>
      <c r="I34" s="239">
        <v>0.35</v>
      </c>
      <c r="J34" s="270">
        <v>0</v>
      </c>
      <c r="K34" s="284" t="s">
        <v>409</v>
      </c>
      <c r="L34" s="281"/>
      <c r="M34" s="281"/>
      <c r="N34" s="281"/>
      <c r="O34" s="281"/>
      <c r="P34" s="281"/>
      <c r="Q34" s="281"/>
      <c r="R34" s="281"/>
      <c r="S34" s="281"/>
      <c r="T34" s="281"/>
      <c r="U34" s="281"/>
      <c r="V34" s="281"/>
      <c r="W34" s="281"/>
      <c r="X34" s="281"/>
      <c r="Y34" s="281"/>
      <c r="Z34" s="281"/>
      <c r="AA34" s="281"/>
      <c r="AB34" s="281"/>
      <c r="AC34" s="281"/>
      <c r="AD34" s="281"/>
      <c r="AE34" s="281"/>
      <c r="AF34" s="281"/>
      <c r="AG34" s="281"/>
      <c r="AH34" s="281"/>
      <c r="AI34" s="281"/>
      <c r="AJ34" s="281"/>
      <c r="AK34" s="281"/>
      <c r="AL34" s="281"/>
      <c r="AM34" s="281"/>
      <c r="AN34" s="281"/>
      <c r="AO34" s="281"/>
      <c r="AP34" s="281"/>
      <c r="AQ34" s="281"/>
      <c r="AR34" s="281"/>
      <c r="AS34" s="281"/>
      <c r="AT34" s="281"/>
      <c r="AU34" s="281"/>
      <c r="AV34" s="281"/>
      <c r="AW34" s="281"/>
      <c r="AX34" s="281"/>
      <c r="AY34" s="281"/>
      <c r="AZ34" s="281"/>
      <c r="BA34" s="281"/>
      <c r="BB34" s="281"/>
      <c r="BC34" s="281"/>
      <c r="BD34" s="281"/>
      <c r="BE34" s="281"/>
      <c r="BF34" s="281"/>
      <c r="BG34" s="281"/>
      <c r="BH34" s="281"/>
      <c r="BI34" s="281"/>
      <c r="BJ34" s="281"/>
      <c r="BK34" s="281"/>
      <c r="BL34" s="281"/>
      <c r="BM34" s="281"/>
      <c r="BN34" s="281"/>
      <c r="BO34" s="281"/>
      <c r="BP34" s="281"/>
      <c r="BQ34" s="281"/>
      <c r="BR34" s="281"/>
      <c r="BS34" s="281"/>
      <c r="BT34" s="281"/>
      <c r="BU34" s="281"/>
      <c r="BV34" s="281"/>
      <c r="BW34" s="281"/>
      <c r="BX34" s="281"/>
      <c r="BY34" s="281"/>
      <c r="BZ34" s="281"/>
      <c r="CA34" s="281"/>
      <c r="CB34" s="281"/>
      <c r="CC34" s="281"/>
      <c r="CD34" s="281"/>
      <c r="CE34" s="281"/>
      <c r="CF34" s="281"/>
      <c r="CG34" s="281"/>
      <c r="CH34" s="281"/>
      <c r="CI34" s="281"/>
      <c r="CJ34" s="281"/>
      <c r="CK34" s="281"/>
      <c r="CL34" s="281"/>
      <c r="CM34" s="281"/>
      <c r="CN34" s="281"/>
      <c r="CO34" s="281"/>
      <c r="CP34" s="281"/>
      <c r="CQ34" s="281"/>
      <c r="CR34" s="281"/>
      <c r="CS34" s="281"/>
      <c r="CT34" s="281"/>
      <c r="CU34" s="281"/>
      <c r="CV34" s="281"/>
      <c r="CW34" s="281"/>
      <c r="CX34" s="281"/>
      <c r="CY34" s="281"/>
      <c r="CZ34" s="281"/>
      <c r="DA34" s="281"/>
      <c r="DB34" s="281"/>
      <c r="DC34" s="281"/>
      <c r="DD34" s="281"/>
      <c r="DE34" s="281"/>
      <c r="DF34" s="281"/>
      <c r="DG34" s="281"/>
      <c r="DH34" s="281"/>
      <c r="DI34" s="281"/>
      <c r="DJ34" s="281"/>
      <c r="DK34" s="281"/>
      <c r="DL34" s="281"/>
      <c r="DM34" s="281"/>
      <c r="DN34" s="281"/>
      <c r="DO34" s="281"/>
      <c r="DP34" s="281"/>
      <c r="DQ34" s="281"/>
      <c r="DR34" s="281"/>
      <c r="DS34" s="281"/>
      <c r="DT34" s="281"/>
      <c r="DU34" s="281"/>
      <c r="DV34" s="281"/>
      <c r="DW34" s="281"/>
      <c r="DX34" s="281"/>
      <c r="DY34" s="281"/>
      <c r="DZ34" s="281"/>
      <c r="EA34" s="281"/>
      <c r="EB34" s="281"/>
      <c r="EC34" s="281"/>
      <c r="ED34" s="281"/>
      <c r="EE34" s="281"/>
      <c r="EF34" s="281"/>
      <c r="EG34" s="281"/>
      <c r="EH34" s="281"/>
      <c r="EI34" s="281"/>
      <c r="EJ34" s="281"/>
      <c r="EK34" s="281"/>
      <c r="EL34" s="281"/>
      <c r="EM34" s="281"/>
      <c r="EN34" s="281"/>
      <c r="EO34" s="281"/>
      <c r="EP34" s="281"/>
      <c r="EQ34" s="281"/>
      <c r="ER34" s="281"/>
      <c r="ES34" s="281"/>
      <c r="ET34" s="281"/>
      <c r="EU34" s="281"/>
      <c r="EV34" s="281"/>
      <c r="EW34" s="281"/>
      <c r="EX34" s="281"/>
      <c r="EY34" s="281"/>
      <c r="EZ34" s="281"/>
      <c r="FA34" s="281"/>
      <c r="FB34" s="281"/>
      <c r="FC34" s="281"/>
      <c r="FD34" s="281"/>
      <c r="FE34" s="281"/>
      <c r="FF34" s="281"/>
      <c r="FG34" s="281"/>
      <c r="FH34" s="281"/>
      <c r="FI34" s="281"/>
      <c r="FJ34" s="281"/>
      <c r="FK34" s="281"/>
      <c r="FL34" s="281"/>
      <c r="FM34" s="281"/>
      <c r="FN34" s="281"/>
      <c r="FO34" s="281"/>
      <c r="FP34" s="281"/>
      <c r="FQ34" s="281"/>
      <c r="FR34" s="281"/>
      <c r="FS34" s="281"/>
      <c r="FT34" s="281"/>
      <c r="FU34" s="281"/>
      <c r="FV34" s="281"/>
      <c r="FW34" s="281"/>
      <c r="FX34" s="281"/>
      <c r="FY34" s="281"/>
      <c r="FZ34" s="281"/>
      <c r="GA34" s="281"/>
    </row>
    <row r="35" customHeight="1" spans="1:183">
      <c r="A35" s="242"/>
      <c r="B35" s="255" t="s">
        <v>410</v>
      </c>
      <c r="C35" s="249" t="s">
        <v>411</v>
      </c>
      <c r="D35" s="243">
        <v>31.197</v>
      </c>
      <c r="E35" s="248"/>
      <c r="F35" s="243">
        <v>14.759</v>
      </c>
      <c r="G35" s="243"/>
      <c r="H35" s="241">
        <f t="shared" si="0"/>
        <v>7.98</v>
      </c>
      <c r="I35" s="239">
        <v>37.976</v>
      </c>
      <c r="J35" s="278">
        <v>0</v>
      </c>
      <c r="K35" s="285" t="s">
        <v>412</v>
      </c>
      <c r="L35" s="281"/>
      <c r="M35" s="281"/>
      <c r="N35" s="281"/>
      <c r="O35" s="281"/>
      <c r="P35" s="281"/>
      <c r="Q35" s="281"/>
      <c r="R35" s="281"/>
      <c r="S35" s="281"/>
      <c r="T35" s="281"/>
      <c r="U35" s="281"/>
      <c r="V35" s="281"/>
      <c r="W35" s="281"/>
      <c r="X35" s="281"/>
      <c r="Y35" s="281"/>
      <c r="Z35" s="281"/>
      <c r="AA35" s="281"/>
      <c r="AB35" s="281"/>
      <c r="AC35" s="281"/>
      <c r="AD35" s="281"/>
      <c r="AE35" s="281"/>
      <c r="AF35" s="281"/>
      <c r="AG35" s="281"/>
      <c r="AH35" s="281"/>
      <c r="AI35" s="281"/>
      <c r="AJ35" s="281"/>
      <c r="AK35" s="281"/>
      <c r="AL35" s="281"/>
      <c r="AM35" s="281"/>
      <c r="AN35" s="281"/>
      <c r="AO35" s="281"/>
      <c r="AP35" s="281"/>
      <c r="AQ35" s="281"/>
      <c r="AR35" s="281"/>
      <c r="AS35" s="281"/>
      <c r="AT35" s="281"/>
      <c r="AU35" s="281"/>
      <c r="AV35" s="281"/>
      <c r="AW35" s="281"/>
      <c r="AX35" s="281"/>
      <c r="AY35" s="281"/>
      <c r="AZ35" s="281"/>
      <c r="BA35" s="281"/>
      <c r="BB35" s="281"/>
      <c r="BC35" s="281"/>
      <c r="BD35" s="281"/>
      <c r="BE35" s="281"/>
      <c r="BF35" s="281"/>
      <c r="BG35" s="281"/>
      <c r="BH35" s="281"/>
      <c r="BI35" s="281"/>
      <c r="BJ35" s="281"/>
      <c r="BK35" s="281"/>
      <c r="BL35" s="281"/>
      <c r="BM35" s="281"/>
      <c r="BN35" s="281"/>
      <c r="BO35" s="281"/>
      <c r="BP35" s="281"/>
      <c r="BQ35" s="281"/>
      <c r="BR35" s="281"/>
      <c r="BS35" s="281"/>
      <c r="BT35" s="281"/>
      <c r="BU35" s="281"/>
      <c r="BV35" s="281"/>
      <c r="BW35" s="281"/>
      <c r="BX35" s="281"/>
      <c r="BY35" s="281"/>
      <c r="BZ35" s="281"/>
      <c r="CA35" s="281"/>
      <c r="CB35" s="281"/>
      <c r="CC35" s="281"/>
      <c r="CD35" s="281"/>
      <c r="CE35" s="281"/>
      <c r="CF35" s="281"/>
      <c r="CG35" s="281"/>
      <c r="CH35" s="281"/>
      <c r="CI35" s="281"/>
      <c r="CJ35" s="281"/>
      <c r="CK35" s="281"/>
      <c r="CL35" s="281"/>
      <c r="CM35" s="281"/>
      <c r="CN35" s="281"/>
      <c r="CO35" s="281"/>
      <c r="CP35" s="281"/>
      <c r="CQ35" s="281"/>
      <c r="CR35" s="281"/>
      <c r="CS35" s="281"/>
      <c r="CT35" s="281"/>
      <c r="CU35" s="281"/>
      <c r="CV35" s="281"/>
      <c r="CW35" s="281"/>
      <c r="CX35" s="281"/>
      <c r="CY35" s="281"/>
      <c r="CZ35" s="281"/>
      <c r="DA35" s="281"/>
      <c r="DB35" s="281"/>
      <c r="DC35" s="281"/>
      <c r="DD35" s="281"/>
      <c r="DE35" s="281"/>
      <c r="DF35" s="281"/>
      <c r="DG35" s="281"/>
      <c r="DH35" s="281"/>
      <c r="DI35" s="281"/>
      <c r="DJ35" s="281"/>
      <c r="DK35" s="281"/>
      <c r="DL35" s="281"/>
      <c r="DM35" s="281"/>
      <c r="DN35" s="281"/>
      <c r="DO35" s="281"/>
      <c r="DP35" s="281"/>
      <c r="DQ35" s="281"/>
      <c r="DR35" s="281"/>
      <c r="DS35" s="281"/>
      <c r="DT35" s="281"/>
      <c r="DU35" s="281"/>
      <c r="DV35" s="281"/>
      <c r="DW35" s="281"/>
      <c r="DX35" s="281"/>
      <c r="DY35" s="281"/>
      <c r="DZ35" s="281"/>
      <c r="EA35" s="281"/>
      <c r="EB35" s="281"/>
      <c r="EC35" s="281"/>
      <c r="ED35" s="281"/>
      <c r="EE35" s="281"/>
      <c r="EF35" s="281"/>
      <c r="EG35" s="281"/>
      <c r="EH35" s="281"/>
      <c r="EI35" s="281"/>
      <c r="EJ35" s="281"/>
      <c r="EK35" s="281"/>
      <c r="EL35" s="281"/>
      <c r="EM35" s="281"/>
      <c r="EN35" s="281"/>
      <c r="EO35" s="281"/>
      <c r="EP35" s="281"/>
      <c r="EQ35" s="281"/>
      <c r="ER35" s="281"/>
      <c r="ES35" s="281"/>
      <c r="ET35" s="281"/>
      <c r="EU35" s="281"/>
      <c r="EV35" s="281"/>
      <c r="EW35" s="281"/>
      <c r="EX35" s="281"/>
      <c r="EY35" s="281"/>
      <c r="EZ35" s="281"/>
      <c r="FA35" s="281"/>
      <c r="FB35" s="281"/>
      <c r="FC35" s="281"/>
      <c r="FD35" s="281"/>
      <c r="FE35" s="281"/>
      <c r="FF35" s="281"/>
      <c r="FG35" s="281"/>
      <c r="FH35" s="281"/>
      <c r="FI35" s="281"/>
      <c r="FJ35" s="281"/>
      <c r="FK35" s="281"/>
      <c r="FL35" s="281"/>
      <c r="FM35" s="281"/>
      <c r="FN35" s="281"/>
      <c r="FO35" s="281"/>
      <c r="FP35" s="281"/>
      <c r="FQ35" s="281"/>
      <c r="FR35" s="281"/>
      <c r="FS35" s="281"/>
      <c r="FT35" s="281"/>
      <c r="FU35" s="281"/>
      <c r="FV35" s="281"/>
      <c r="FW35" s="281"/>
      <c r="FX35" s="281"/>
      <c r="FY35" s="281"/>
      <c r="FZ35" s="281"/>
      <c r="GA35" s="281"/>
    </row>
    <row r="36" customHeight="1" spans="1:183">
      <c r="A36" s="242"/>
      <c r="B36" s="258"/>
      <c r="C36" s="249" t="s">
        <v>413</v>
      </c>
      <c r="D36" s="243">
        <v>1194.239</v>
      </c>
      <c r="E36" s="248"/>
      <c r="F36" s="243">
        <v>667.866</v>
      </c>
      <c r="G36" s="259">
        <v>-557.72</v>
      </c>
      <c r="H36" s="241">
        <f t="shared" si="0"/>
        <v>81.53</v>
      </c>
      <c r="I36" s="239">
        <f>1071.74*1.141</f>
        <v>1222.855</v>
      </c>
      <c r="J36" s="278">
        <v>0</v>
      </c>
      <c r="K36" s="285" t="s">
        <v>414</v>
      </c>
      <c r="L36" s="281"/>
      <c r="M36" s="281"/>
      <c r="N36" s="281"/>
      <c r="O36" s="281"/>
      <c r="P36" s="281"/>
      <c r="Q36" s="281"/>
      <c r="R36" s="281"/>
      <c r="S36" s="281"/>
      <c r="T36" s="281"/>
      <c r="U36" s="281"/>
      <c r="V36" s="281"/>
      <c r="W36" s="281"/>
      <c r="X36" s="281"/>
      <c r="Y36" s="281"/>
      <c r="Z36" s="281"/>
      <c r="AA36" s="281"/>
      <c r="AB36" s="281"/>
      <c r="AC36" s="281"/>
      <c r="AD36" s="281"/>
      <c r="AE36" s="281"/>
      <c r="AF36" s="281"/>
      <c r="AG36" s="281"/>
      <c r="AH36" s="281"/>
      <c r="AI36" s="281"/>
      <c r="AJ36" s="281"/>
      <c r="AK36" s="281"/>
      <c r="AL36" s="281"/>
      <c r="AM36" s="281"/>
      <c r="AN36" s="281"/>
      <c r="AO36" s="281"/>
      <c r="AP36" s="281"/>
      <c r="AQ36" s="281"/>
      <c r="AR36" s="281"/>
      <c r="AS36" s="281"/>
      <c r="AT36" s="281"/>
      <c r="AU36" s="281"/>
      <c r="AV36" s="281"/>
      <c r="AW36" s="281"/>
      <c r="AX36" s="281"/>
      <c r="AY36" s="281"/>
      <c r="AZ36" s="281"/>
      <c r="BA36" s="281"/>
      <c r="BB36" s="281"/>
      <c r="BC36" s="281"/>
      <c r="BD36" s="281"/>
      <c r="BE36" s="281"/>
      <c r="BF36" s="281"/>
      <c r="BG36" s="281"/>
      <c r="BH36" s="281"/>
      <c r="BI36" s="281"/>
      <c r="BJ36" s="281"/>
      <c r="BK36" s="281"/>
      <c r="BL36" s="281"/>
      <c r="BM36" s="281"/>
      <c r="BN36" s="281"/>
      <c r="BO36" s="281"/>
      <c r="BP36" s="281"/>
      <c r="BQ36" s="281"/>
      <c r="BR36" s="281"/>
      <c r="BS36" s="281"/>
      <c r="BT36" s="281"/>
      <c r="BU36" s="281"/>
      <c r="BV36" s="281"/>
      <c r="BW36" s="281"/>
      <c r="BX36" s="281"/>
      <c r="BY36" s="281"/>
      <c r="BZ36" s="281"/>
      <c r="CA36" s="281"/>
      <c r="CB36" s="281"/>
      <c r="CC36" s="281"/>
      <c r="CD36" s="281"/>
      <c r="CE36" s="281"/>
      <c r="CF36" s="281"/>
      <c r="CG36" s="281"/>
      <c r="CH36" s="281"/>
      <c r="CI36" s="281"/>
      <c r="CJ36" s="281"/>
      <c r="CK36" s="281"/>
      <c r="CL36" s="281"/>
      <c r="CM36" s="281"/>
      <c r="CN36" s="281"/>
      <c r="CO36" s="281"/>
      <c r="CP36" s="281"/>
      <c r="CQ36" s="281"/>
      <c r="CR36" s="281"/>
      <c r="CS36" s="281"/>
      <c r="CT36" s="281"/>
      <c r="CU36" s="281"/>
      <c r="CV36" s="281"/>
      <c r="CW36" s="281"/>
      <c r="CX36" s="281"/>
      <c r="CY36" s="281"/>
      <c r="CZ36" s="281"/>
      <c r="DA36" s="281"/>
      <c r="DB36" s="281"/>
      <c r="DC36" s="281"/>
      <c r="DD36" s="281"/>
      <c r="DE36" s="281"/>
      <c r="DF36" s="281"/>
      <c r="DG36" s="281"/>
      <c r="DH36" s="281"/>
      <c r="DI36" s="281"/>
      <c r="DJ36" s="281"/>
      <c r="DK36" s="281"/>
      <c r="DL36" s="281"/>
      <c r="DM36" s="281"/>
      <c r="DN36" s="281"/>
      <c r="DO36" s="281"/>
      <c r="DP36" s="281"/>
      <c r="DQ36" s="281"/>
      <c r="DR36" s="281"/>
      <c r="DS36" s="281"/>
      <c r="DT36" s="281"/>
      <c r="DU36" s="281"/>
      <c r="DV36" s="281"/>
      <c r="DW36" s="281"/>
      <c r="DX36" s="281"/>
      <c r="DY36" s="281"/>
      <c r="DZ36" s="281"/>
      <c r="EA36" s="281"/>
      <c r="EB36" s="281"/>
      <c r="EC36" s="281"/>
      <c r="ED36" s="281"/>
      <c r="EE36" s="281"/>
      <c r="EF36" s="281"/>
      <c r="EG36" s="281"/>
      <c r="EH36" s="281"/>
      <c r="EI36" s="281"/>
      <c r="EJ36" s="281"/>
      <c r="EK36" s="281"/>
      <c r="EL36" s="281"/>
      <c r="EM36" s="281"/>
      <c r="EN36" s="281"/>
      <c r="EO36" s="281"/>
      <c r="EP36" s="281"/>
      <c r="EQ36" s="281"/>
      <c r="ER36" s="281"/>
      <c r="ES36" s="281"/>
      <c r="ET36" s="281"/>
      <c r="EU36" s="281"/>
      <c r="EV36" s="281"/>
      <c r="EW36" s="281"/>
      <c r="EX36" s="281"/>
      <c r="EY36" s="281"/>
      <c r="EZ36" s="281"/>
      <c r="FA36" s="281"/>
      <c r="FB36" s="281"/>
      <c r="FC36" s="281"/>
      <c r="FD36" s="281"/>
      <c r="FE36" s="281"/>
      <c r="FF36" s="281"/>
      <c r="FG36" s="281"/>
      <c r="FH36" s="281"/>
      <c r="FI36" s="281"/>
      <c r="FJ36" s="281"/>
      <c r="FK36" s="281"/>
      <c r="FL36" s="281"/>
      <c r="FM36" s="281"/>
      <c r="FN36" s="281"/>
      <c r="FO36" s="281"/>
      <c r="FP36" s="281"/>
      <c r="FQ36" s="281"/>
      <c r="FR36" s="281"/>
      <c r="FS36" s="281"/>
      <c r="FT36" s="281"/>
      <c r="FU36" s="281"/>
      <c r="FV36" s="281"/>
      <c r="FW36" s="281"/>
      <c r="FX36" s="281"/>
      <c r="FY36" s="281"/>
      <c r="FZ36" s="281"/>
      <c r="GA36" s="281"/>
    </row>
    <row r="37" customHeight="1" spans="1:183">
      <c r="A37" s="242"/>
      <c r="B37" s="258"/>
      <c r="C37" s="249" t="s">
        <v>415</v>
      </c>
      <c r="D37" s="243">
        <v>1</v>
      </c>
      <c r="E37" s="248"/>
      <c r="F37" s="243"/>
      <c r="G37" s="243"/>
      <c r="H37" s="241">
        <f t="shared" si="0"/>
        <v>0</v>
      </c>
      <c r="I37" s="239">
        <v>1</v>
      </c>
      <c r="J37" s="278">
        <v>0</v>
      </c>
      <c r="K37" s="285" t="s">
        <v>416</v>
      </c>
      <c r="L37" s="281"/>
      <c r="M37" s="281"/>
      <c r="N37" s="281"/>
      <c r="O37" s="281"/>
      <c r="P37" s="281"/>
      <c r="Q37" s="281"/>
      <c r="R37" s="281"/>
      <c r="S37" s="281"/>
      <c r="T37" s="281"/>
      <c r="U37" s="281"/>
      <c r="V37" s="281"/>
      <c r="W37" s="281"/>
      <c r="X37" s="281"/>
      <c r="Y37" s="281"/>
      <c r="Z37" s="281"/>
      <c r="AA37" s="281"/>
      <c r="AB37" s="281"/>
      <c r="AC37" s="281"/>
      <c r="AD37" s="281"/>
      <c r="AE37" s="281"/>
      <c r="AF37" s="281"/>
      <c r="AG37" s="281"/>
      <c r="AH37" s="281"/>
      <c r="AI37" s="281"/>
      <c r="AJ37" s="281"/>
      <c r="AK37" s="281"/>
      <c r="AL37" s="281"/>
      <c r="AM37" s="281"/>
      <c r="AN37" s="281"/>
      <c r="AO37" s="281"/>
      <c r="AP37" s="281"/>
      <c r="AQ37" s="281"/>
      <c r="AR37" s="281"/>
      <c r="AS37" s="281"/>
      <c r="AT37" s="281"/>
      <c r="AU37" s="281"/>
      <c r="AV37" s="281"/>
      <c r="AW37" s="281"/>
      <c r="AX37" s="281"/>
      <c r="AY37" s="281"/>
      <c r="AZ37" s="281"/>
      <c r="BA37" s="281"/>
      <c r="BB37" s="281"/>
      <c r="BC37" s="281"/>
      <c r="BD37" s="281"/>
      <c r="BE37" s="281"/>
      <c r="BF37" s="281"/>
      <c r="BG37" s="281"/>
      <c r="BH37" s="281"/>
      <c r="BI37" s="281"/>
      <c r="BJ37" s="281"/>
      <c r="BK37" s="281"/>
      <c r="BL37" s="281"/>
      <c r="BM37" s="281"/>
      <c r="BN37" s="281"/>
      <c r="BO37" s="281"/>
      <c r="BP37" s="281"/>
      <c r="BQ37" s="281"/>
      <c r="BR37" s="281"/>
      <c r="BS37" s="281"/>
      <c r="BT37" s="281"/>
      <c r="BU37" s="281"/>
      <c r="BV37" s="281"/>
      <c r="BW37" s="281"/>
      <c r="BX37" s="281"/>
      <c r="BY37" s="281"/>
      <c r="BZ37" s="281"/>
      <c r="CA37" s="281"/>
      <c r="CB37" s="281"/>
      <c r="CC37" s="281"/>
      <c r="CD37" s="281"/>
      <c r="CE37" s="281"/>
      <c r="CF37" s="281"/>
      <c r="CG37" s="281"/>
      <c r="CH37" s="281"/>
      <c r="CI37" s="281"/>
      <c r="CJ37" s="281"/>
      <c r="CK37" s="281"/>
      <c r="CL37" s="281"/>
      <c r="CM37" s="281"/>
      <c r="CN37" s="281"/>
      <c r="CO37" s="281"/>
      <c r="CP37" s="281"/>
      <c r="CQ37" s="281"/>
      <c r="CR37" s="281"/>
      <c r="CS37" s="281"/>
      <c r="CT37" s="281"/>
      <c r="CU37" s="281"/>
      <c r="CV37" s="281"/>
      <c r="CW37" s="281"/>
      <c r="CX37" s="281"/>
      <c r="CY37" s="281"/>
      <c r="CZ37" s="281"/>
      <c r="DA37" s="281"/>
      <c r="DB37" s="281"/>
      <c r="DC37" s="281"/>
      <c r="DD37" s="281"/>
      <c r="DE37" s="281"/>
      <c r="DF37" s="281"/>
      <c r="DG37" s="281"/>
      <c r="DH37" s="281"/>
      <c r="DI37" s="281"/>
      <c r="DJ37" s="281"/>
      <c r="DK37" s="281"/>
      <c r="DL37" s="281"/>
      <c r="DM37" s="281"/>
      <c r="DN37" s="281"/>
      <c r="DO37" s="281"/>
      <c r="DP37" s="281"/>
      <c r="DQ37" s="281"/>
      <c r="DR37" s="281"/>
      <c r="DS37" s="281"/>
      <c r="DT37" s="281"/>
      <c r="DU37" s="281"/>
      <c r="DV37" s="281"/>
      <c r="DW37" s="281"/>
      <c r="DX37" s="281"/>
      <c r="DY37" s="281"/>
      <c r="DZ37" s="281"/>
      <c r="EA37" s="281"/>
      <c r="EB37" s="281"/>
      <c r="EC37" s="281"/>
      <c r="ED37" s="281"/>
      <c r="EE37" s="281"/>
      <c r="EF37" s="281"/>
      <c r="EG37" s="281"/>
      <c r="EH37" s="281"/>
      <c r="EI37" s="281"/>
      <c r="EJ37" s="281"/>
      <c r="EK37" s="281"/>
      <c r="EL37" s="281"/>
      <c r="EM37" s="281"/>
      <c r="EN37" s="281"/>
      <c r="EO37" s="281"/>
      <c r="EP37" s="281"/>
      <c r="EQ37" s="281"/>
      <c r="ER37" s="281"/>
      <c r="ES37" s="281"/>
      <c r="ET37" s="281"/>
      <c r="EU37" s="281"/>
      <c r="EV37" s="281"/>
      <c r="EW37" s="281"/>
      <c r="EX37" s="281"/>
      <c r="EY37" s="281"/>
      <c r="EZ37" s="281"/>
      <c r="FA37" s="281"/>
      <c r="FB37" s="281"/>
      <c r="FC37" s="281"/>
      <c r="FD37" s="281"/>
      <c r="FE37" s="281"/>
      <c r="FF37" s="281"/>
      <c r="FG37" s="281"/>
      <c r="FH37" s="281"/>
      <c r="FI37" s="281"/>
      <c r="FJ37" s="281"/>
      <c r="FK37" s="281"/>
      <c r="FL37" s="281"/>
      <c r="FM37" s="281"/>
      <c r="FN37" s="281"/>
      <c r="FO37" s="281"/>
      <c r="FP37" s="281"/>
      <c r="FQ37" s="281"/>
      <c r="FR37" s="281"/>
      <c r="FS37" s="281"/>
      <c r="FT37" s="281"/>
      <c r="FU37" s="281"/>
      <c r="FV37" s="281"/>
      <c r="FW37" s="281"/>
      <c r="FX37" s="281"/>
      <c r="FY37" s="281"/>
      <c r="FZ37" s="281"/>
      <c r="GA37" s="281"/>
    </row>
    <row r="38" customHeight="1" spans="1:183">
      <c r="A38" s="242"/>
      <c r="B38" s="258"/>
      <c r="C38" s="260" t="s">
        <v>417</v>
      </c>
      <c r="D38" s="243">
        <v>1</v>
      </c>
      <c r="E38" s="248"/>
      <c r="F38" s="243"/>
      <c r="G38" s="243"/>
      <c r="H38" s="241">
        <f t="shared" si="0"/>
        <v>0</v>
      </c>
      <c r="I38" s="239">
        <v>1</v>
      </c>
      <c r="J38" s="270">
        <v>0</v>
      </c>
      <c r="K38" s="282" t="s">
        <v>416</v>
      </c>
      <c r="L38" s="281"/>
      <c r="M38" s="281"/>
      <c r="N38" s="281"/>
      <c r="O38" s="281"/>
      <c r="P38" s="281"/>
      <c r="Q38" s="281"/>
      <c r="R38" s="281"/>
      <c r="S38" s="281"/>
      <c r="T38" s="281"/>
      <c r="U38" s="281"/>
      <c r="V38" s="281"/>
      <c r="W38" s="281"/>
      <c r="X38" s="281"/>
      <c r="Y38" s="281"/>
      <c r="Z38" s="281"/>
      <c r="AA38" s="281"/>
      <c r="AB38" s="281"/>
      <c r="AC38" s="281"/>
      <c r="AD38" s="281"/>
      <c r="AE38" s="281"/>
      <c r="AF38" s="281"/>
      <c r="AG38" s="281"/>
      <c r="AH38" s="281"/>
      <c r="AI38" s="281"/>
      <c r="AJ38" s="281"/>
      <c r="AK38" s="281"/>
      <c r="AL38" s="281"/>
      <c r="AM38" s="281"/>
      <c r="AN38" s="281"/>
      <c r="AO38" s="281"/>
      <c r="AP38" s="281"/>
      <c r="AQ38" s="281"/>
      <c r="AR38" s="281"/>
      <c r="AS38" s="281"/>
      <c r="AT38" s="281"/>
      <c r="AU38" s="281"/>
      <c r="AV38" s="281"/>
      <c r="AW38" s="281"/>
      <c r="AX38" s="281"/>
      <c r="AY38" s="281"/>
      <c r="AZ38" s="281"/>
      <c r="BA38" s="281"/>
      <c r="BB38" s="281"/>
      <c r="BC38" s="281"/>
      <c r="BD38" s="281"/>
      <c r="BE38" s="281"/>
      <c r="BF38" s="281"/>
      <c r="BG38" s="281"/>
      <c r="BH38" s="281"/>
      <c r="BI38" s="281"/>
      <c r="BJ38" s="281"/>
      <c r="BK38" s="281"/>
      <c r="BL38" s="281"/>
      <c r="BM38" s="281"/>
      <c r="BN38" s="281"/>
      <c r="BO38" s="281"/>
      <c r="BP38" s="281"/>
      <c r="BQ38" s="281"/>
      <c r="BR38" s="281"/>
      <c r="BS38" s="281"/>
      <c r="BT38" s="281"/>
      <c r="BU38" s="281"/>
      <c r="BV38" s="281"/>
      <c r="BW38" s="281"/>
      <c r="BX38" s="281"/>
      <c r="BY38" s="281"/>
      <c r="BZ38" s="281"/>
      <c r="CA38" s="281"/>
      <c r="CB38" s="281"/>
      <c r="CC38" s="281"/>
      <c r="CD38" s="281"/>
      <c r="CE38" s="281"/>
      <c r="CF38" s="281"/>
      <c r="CG38" s="281"/>
      <c r="CH38" s="281"/>
      <c r="CI38" s="281"/>
      <c r="CJ38" s="281"/>
      <c r="CK38" s="281"/>
      <c r="CL38" s="281"/>
      <c r="CM38" s="281"/>
      <c r="CN38" s="281"/>
      <c r="CO38" s="281"/>
      <c r="CP38" s="281"/>
      <c r="CQ38" s="281"/>
      <c r="CR38" s="281"/>
      <c r="CS38" s="281"/>
      <c r="CT38" s="281"/>
      <c r="CU38" s="281"/>
      <c r="CV38" s="281"/>
      <c r="CW38" s="281"/>
      <c r="CX38" s="281"/>
      <c r="CY38" s="281"/>
      <c r="CZ38" s="281"/>
      <c r="DA38" s="281"/>
      <c r="DB38" s="281"/>
      <c r="DC38" s="281"/>
      <c r="DD38" s="281"/>
      <c r="DE38" s="281"/>
      <c r="DF38" s="281"/>
      <c r="DG38" s="281"/>
      <c r="DH38" s="281"/>
      <c r="DI38" s="281"/>
      <c r="DJ38" s="281"/>
      <c r="DK38" s="281"/>
      <c r="DL38" s="281"/>
      <c r="DM38" s="281"/>
      <c r="DN38" s="281"/>
      <c r="DO38" s="281"/>
      <c r="DP38" s="281"/>
      <c r="DQ38" s="281"/>
      <c r="DR38" s="281"/>
      <c r="DS38" s="281"/>
      <c r="DT38" s="281"/>
      <c r="DU38" s="281"/>
      <c r="DV38" s="281"/>
      <c r="DW38" s="281"/>
      <c r="DX38" s="281"/>
      <c r="DY38" s="281"/>
      <c r="DZ38" s="281"/>
      <c r="EA38" s="281"/>
      <c r="EB38" s="281"/>
      <c r="EC38" s="281"/>
      <c r="ED38" s="281"/>
      <c r="EE38" s="281"/>
      <c r="EF38" s="281"/>
      <c r="EG38" s="281"/>
      <c r="EH38" s="281"/>
      <c r="EI38" s="281"/>
      <c r="EJ38" s="281"/>
      <c r="EK38" s="281"/>
      <c r="EL38" s="281"/>
      <c r="EM38" s="281"/>
      <c r="EN38" s="281"/>
      <c r="EO38" s="281"/>
      <c r="EP38" s="281"/>
      <c r="EQ38" s="281"/>
      <c r="ER38" s="281"/>
      <c r="ES38" s="281"/>
      <c r="ET38" s="281"/>
      <c r="EU38" s="281"/>
      <c r="EV38" s="281"/>
      <c r="EW38" s="281"/>
      <c r="EX38" s="281"/>
      <c r="EY38" s="281"/>
      <c r="EZ38" s="281"/>
      <c r="FA38" s="281"/>
      <c r="FB38" s="281"/>
      <c r="FC38" s="281"/>
      <c r="FD38" s="281"/>
      <c r="FE38" s="281"/>
      <c r="FF38" s="281"/>
      <c r="FG38" s="281"/>
      <c r="FH38" s="281"/>
      <c r="FI38" s="281"/>
      <c r="FJ38" s="281"/>
      <c r="FK38" s="281"/>
      <c r="FL38" s="281"/>
      <c r="FM38" s="281"/>
      <c r="FN38" s="281"/>
      <c r="FO38" s="281"/>
      <c r="FP38" s="281"/>
      <c r="FQ38" s="281"/>
      <c r="FR38" s="281"/>
      <c r="FS38" s="281"/>
      <c r="FT38" s="281"/>
      <c r="FU38" s="281"/>
      <c r="FV38" s="281"/>
      <c r="FW38" s="281"/>
      <c r="FX38" s="281"/>
      <c r="FY38" s="281"/>
      <c r="FZ38" s="281"/>
      <c r="GA38" s="281"/>
    </row>
    <row r="39" customHeight="1" spans="1:183">
      <c r="A39" s="242"/>
      <c r="B39" s="258"/>
      <c r="C39" s="249" t="s">
        <v>418</v>
      </c>
      <c r="D39" s="243">
        <v>13.7</v>
      </c>
      <c r="E39" s="248">
        <v>25.12</v>
      </c>
      <c r="F39" s="243"/>
      <c r="G39" s="243"/>
      <c r="H39" s="241">
        <f t="shared" si="0"/>
        <v>25.145</v>
      </c>
      <c r="I39" s="239">
        <v>13.675</v>
      </c>
      <c r="J39" s="270">
        <v>0</v>
      </c>
      <c r="K39" s="285" t="s">
        <v>419</v>
      </c>
      <c r="L39" s="281"/>
      <c r="M39" s="281"/>
      <c r="N39" s="281"/>
      <c r="O39" s="281"/>
      <c r="P39" s="281"/>
      <c r="Q39" s="281"/>
      <c r="R39" s="281"/>
      <c r="S39" s="281"/>
      <c r="T39" s="281"/>
      <c r="U39" s="281"/>
      <c r="V39" s="281"/>
      <c r="W39" s="281"/>
      <c r="X39" s="281"/>
      <c r="Y39" s="281"/>
      <c r="Z39" s="281"/>
      <c r="AA39" s="281"/>
      <c r="AB39" s="281"/>
      <c r="AC39" s="281"/>
      <c r="AD39" s="281"/>
      <c r="AE39" s="281"/>
      <c r="AF39" s="281"/>
      <c r="AG39" s="281"/>
      <c r="AH39" s="281"/>
      <c r="AI39" s="281"/>
      <c r="AJ39" s="281"/>
      <c r="AK39" s="281"/>
      <c r="AL39" s="281"/>
      <c r="AM39" s="281"/>
      <c r="AN39" s="281"/>
      <c r="AO39" s="281"/>
      <c r="AP39" s="281"/>
      <c r="AQ39" s="281"/>
      <c r="AR39" s="281"/>
      <c r="AS39" s="281"/>
      <c r="AT39" s="281"/>
      <c r="AU39" s="281"/>
      <c r="AV39" s="281"/>
      <c r="AW39" s="281"/>
      <c r="AX39" s="281"/>
      <c r="AY39" s="281"/>
      <c r="AZ39" s="281"/>
      <c r="BA39" s="281"/>
      <c r="BB39" s="281"/>
      <c r="BC39" s="281"/>
      <c r="BD39" s="281"/>
      <c r="BE39" s="281"/>
      <c r="BF39" s="281"/>
      <c r="BG39" s="281"/>
      <c r="BH39" s="281"/>
      <c r="BI39" s="281"/>
      <c r="BJ39" s="281"/>
      <c r="BK39" s="281"/>
      <c r="BL39" s="281"/>
      <c r="BM39" s="281"/>
      <c r="BN39" s="281"/>
      <c r="BO39" s="281"/>
      <c r="BP39" s="281"/>
      <c r="BQ39" s="281"/>
      <c r="BR39" s="281"/>
      <c r="BS39" s="281"/>
      <c r="BT39" s="281"/>
      <c r="BU39" s="281"/>
      <c r="BV39" s="281"/>
      <c r="BW39" s="281"/>
      <c r="BX39" s="281"/>
      <c r="BY39" s="281"/>
      <c r="BZ39" s="281"/>
      <c r="CA39" s="281"/>
      <c r="CB39" s="281"/>
      <c r="CC39" s="281"/>
      <c r="CD39" s="281"/>
      <c r="CE39" s="281"/>
      <c r="CF39" s="281"/>
      <c r="CG39" s="281"/>
      <c r="CH39" s="281"/>
      <c r="CI39" s="281"/>
      <c r="CJ39" s="281"/>
      <c r="CK39" s="281"/>
      <c r="CL39" s="281"/>
      <c r="CM39" s="281"/>
      <c r="CN39" s="281"/>
      <c r="CO39" s="281"/>
      <c r="CP39" s="281"/>
      <c r="CQ39" s="281"/>
      <c r="CR39" s="281"/>
      <c r="CS39" s="281"/>
      <c r="CT39" s="281"/>
      <c r="CU39" s="281"/>
      <c r="CV39" s="281"/>
      <c r="CW39" s="281"/>
      <c r="CX39" s="281"/>
      <c r="CY39" s="281"/>
      <c r="CZ39" s="281"/>
      <c r="DA39" s="281"/>
      <c r="DB39" s="281"/>
      <c r="DC39" s="281"/>
      <c r="DD39" s="281"/>
      <c r="DE39" s="281"/>
      <c r="DF39" s="281"/>
      <c r="DG39" s="281"/>
      <c r="DH39" s="281"/>
      <c r="DI39" s="281"/>
      <c r="DJ39" s="281"/>
      <c r="DK39" s="281"/>
      <c r="DL39" s="281"/>
      <c r="DM39" s="281"/>
      <c r="DN39" s="281"/>
      <c r="DO39" s="281"/>
      <c r="DP39" s="281"/>
      <c r="DQ39" s="281"/>
      <c r="DR39" s="281"/>
      <c r="DS39" s="281"/>
      <c r="DT39" s="281"/>
      <c r="DU39" s="281"/>
      <c r="DV39" s="281"/>
      <c r="DW39" s="281"/>
      <c r="DX39" s="281"/>
      <c r="DY39" s="281"/>
      <c r="DZ39" s="281"/>
      <c r="EA39" s="281"/>
      <c r="EB39" s="281"/>
      <c r="EC39" s="281"/>
      <c r="ED39" s="281"/>
      <c r="EE39" s="281"/>
      <c r="EF39" s="281"/>
      <c r="EG39" s="281"/>
      <c r="EH39" s="281"/>
      <c r="EI39" s="281"/>
      <c r="EJ39" s="281"/>
      <c r="EK39" s="281"/>
      <c r="EL39" s="281"/>
      <c r="EM39" s="281"/>
      <c r="EN39" s="281"/>
      <c r="EO39" s="281"/>
      <c r="EP39" s="281"/>
      <c r="EQ39" s="281"/>
      <c r="ER39" s="281"/>
      <c r="ES39" s="281"/>
      <c r="ET39" s="281"/>
      <c r="EU39" s="281"/>
      <c r="EV39" s="281"/>
      <c r="EW39" s="281"/>
      <c r="EX39" s="281"/>
      <c r="EY39" s="281"/>
      <c r="EZ39" s="281"/>
      <c r="FA39" s="281"/>
      <c r="FB39" s="281"/>
      <c r="FC39" s="281"/>
      <c r="FD39" s="281"/>
      <c r="FE39" s="281"/>
      <c r="FF39" s="281"/>
      <c r="FG39" s="281"/>
      <c r="FH39" s="281"/>
      <c r="FI39" s="281"/>
      <c r="FJ39" s="281"/>
      <c r="FK39" s="281"/>
      <c r="FL39" s="281"/>
      <c r="FM39" s="281"/>
      <c r="FN39" s="281"/>
      <c r="FO39" s="281"/>
      <c r="FP39" s="281"/>
      <c r="FQ39" s="281"/>
      <c r="FR39" s="281"/>
      <c r="FS39" s="281"/>
      <c r="FT39" s="281"/>
      <c r="FU39" s="281"/>
      <c r="FV39" s="281"/>
      <c r="FW39" s="281"/>
      <c r="FX39" s="281"/>
      <c r="FY39" s="281"/>
      <c r="FZ39" s="281"/>
      <c r="GA39" s="281"/>
    </row>
    <row r="40" customHeight="1" spans="1:183">
      <c r="A40" s="242"/>
      <c r="B40" s="258"/>
      <c r="C40" s="249" t="s">
        <v>399</v>
      </c>
      <c r="D40" s="243">
        <v>2.6</v>
      </c>
      <c r="E40" s="248">
        <v>3.13</v>
      </c>
      <c r="F40" s="243"/>
      <c r="G40" s="243">
        <v>3</v>
      </c>
      <c r="H40" s="241">
        <f t="shared" si="0"/>
        <v>8.13</v>
      </c>
      <c r="I40" s="239">
        <v>0.6</v>
      </c>
      <c r="J40" s="270">
        <v>0</v>
      </c>
      <c r="K40" s="285" t="s">
        <v>420</v>
      </c>
      <c r="L40" s="280"/>
      <c r="M40" s="280"/>
      <c r="N40" s="280"/>
      <c r="O40" s="280"/>
      <c r="P40" s="280"/>
      <c r="Q40" s="280"/>
      <c r="R40" s="280"/>
      <c r="S40" s="280"/>
      <c r="T40" s="280"/>
      <c r="U40" s="280"/>
      <c r="V40" s="280"/>
      <c r="W40" s="280"/>
      <c r="X40" s="280"/>
      <c r="Y40" s="280"/>
      <c r="Z40" s="280"/>
      <c r="AA40" s="280"/>
      <c r="AB40" s="280"/>
      <c r="AC40" s="280"/>
      <c r="AD40" s="280"/>
      <c r="AE40" s="280"/>
      <c r="AF40" s="280"/>
      <c r="AG40" s="280"/>
      <c r="AH40" s="280"/>
      <c r="AI40" s="280"/>
      <c r="AJ40" s="280"/>
      <c r="AK40" s="280"/>
      <c r="AL40" s="280"/>
      <c r="AM40" s="280"/>
      <c r="AN40" s="280"/>
      <c r="AO40" s="280"/>
      <c r="AP40" s="280"/>
      <c r="AQ40" s="280"/>
      <c r="AR40" s="280"/>
      <c r="AS40" s="280"/>
      <c r="AT40" s="280"/>
      <c r="AU40" s="280"/>
      <c r="AV40" s="280"/>
      <c r="AW40" s="280"/>
      <c r="AX40" s="280"/>
      <c r="AY40" s="280"/>
      <c r="AZ40" s="280"/>
      <c r="BA40" s="280"/>
      <c r="BB40" s="280"/>
      <c r="BC40" s="280"/>
      <c r="BD40" s="280"/>
      <c r="BE40" s="280"/>
      <c r="BF40" s="280"/>
      <c r="BG40" s="280"/>
      <c r="BH40" s="280"/>
      <c r="BI40" s="280"/>
      <c r="BJ40" s="280"/>
      <c r="BK40" s="280"/>
      <c r="BL40" s="280"/>
      <c r="BM40" s="280"/>
      <c r="BN40" s="280"/>
      <c r="BO40" s="280"/>
      <c r="BP40" s="280"/>
      <c r="BQ40" s="280"/>
      <c r="BR40" s="280"/>
      <c r="BS40" s="280"/>
      <c r="BT40" s="280"/>
      <c r="BU40" s="280"/>
      <c r="BV40" s="280"/>
      <c r="BW40" s="280"/>
      <c r="BX40" s="280"/>
      <c r="BY40" s="280"/>
      <c r="BZ40" s="280"/>
      <c r="CA40" s="280"/>
      <c r="CB40" s="280"/>
      <c r="CC40" s="280"/>
      <c r="CD40" s="280"/>
      <c r="CE40" s="280"/>
      <c r="CF40" s="280"/>
      <c r="CG40" s="280"/>
      <c r="CH40" s="280"/>
      <c r="CI40" s="280"/>
      <c r="CJ40" s="280"/>
      <c r="CK40" s="280"/>
      <c r="CL40" s="280"/>
      <c r="CM40" s="280"/>
      <c r="CN40" s="280"/>
      <c r="CO40" s="280"/>
      <c r="CP40" s="280"/>
      <c r="CQ40" s="280"/>
      <c r="CR40" s="280"/>
      <c r="CS40" s="280"/>
      <c r="CT40" s="280"/>
      <c r="CU40" s="280"/>
      <c r="CV40" s="280"/>
      <c r="CW40" s="280"/>
      <c r="CX40" s="280"/>
      <c r="CY40" s="280"/>
      <c r="CZ40" s="280"/>
      <c r="DA40" s="280"/>
      <c r="DB40" s="280"/>
      <c r="DC40" s="280"/>
      <c r="DD40" s="280"/>
      <c r="DE40" s="280"/>
      <c r="DF40" s="280"/>
      <c r="DG40" s="280"/>
      <c r="DH40" s="280"/>
      <c r="DI40" s="280"/>
      <c r="DJ40" s="280"/>
      <c r="DK40" s="280"/>
      <c r="DL40" s="280"/>
      <c r="DM40" s="280"/>
      <c r="DN40" s="280"/>
      <c r="DO40" s="280"/>
      <c r="DP40" s="280"/>
      <c r="DQ40" s="280"/>
      <c r="DR40" s="280"/>
      <c r="DS40" s="280"/>
      <c r="DT40" s="280"/>
      <c r="DU40" s="280"/>
      <c r="DV40" s="280"/>
      <c r="DW40" s="280"/>
      <c r="DX40" s="280"/>
      <c r="DY40" s="280"/>
      <c r="DZ40" s="280"/>
      <c r="EA40" s="280"/>
      <c r="EB40" s="280"/>
      <c r="EC40" s="280"/>
      <c r="ED40" s="280"/>
      <c r="EE40" s="280"/>
      <c r="EF40" s="280"/>
      <c r="EG40" s="280"/>
      <c r="EH40" s="280"/>
      <c r="EI40" s="280"/>
      <c r="EJ40" s="280"/>
      <c r="EK40" s="280"/>
      <c r="EL40" s="280"/>
      <c r="EM40" s="280"/>
      <c r="EN40" s="280"/>
      <c r="EO40" s="280"/>
      <c r="EP40" s="280"/>
      <c r="EQ40" s="280"/>
      <c r="ER40" s="280"/>
      <c r="ES40" s="280"/>
      <c r="ET40" s="280"/>
      <c r="EU40" s="280"/>
      <c r="EV40" s="280"/>
      <c r="EW40" s="280"/>
      <c r="EX40" s="280"/>
      <c r="EY40" s="280"/>
      <c r="EZ40" s="280"/>
      <c r="FA40" s="280"/>
      <c r="FB40" s="280"/>
      <c r="FC40" s="280"/>
      <c r="FD40" s="280"/>
      <c r="FE40" s="280"/>
      <c r="FF40" s="280"/>
      <c r="FG40" s="280"/>
      <c r="FH40" s="280"/>
      <c r="FI40" s="280"/>
      <c r="FJ40" s="280"/>
      <c r="FK40" s="280"/>
      <c r="FL40" s="280"/>
      <c r="FM40" s="280"/>
      <c r="FN40" s="280"/>
      <c r="FO40" s="280"/>
      <c r="FP40" s="280"/>
      <c r="FQ40" s="280"/>
      <c r="FR40" s="280"/>
      <c r="FS40" s="280"/>
      <c r="FT40" s="280"/>
      <c r="FU40" s="280"/>
      <c r="FV40" s="280"/>
      <c r="FW40" s="280"/>
      <c r="FX40" s="280"/>
      <c r="FY40" s="280"/>
      <c r="FZ40" s="280"/>
      <c r="GA40" s="280"/>
    </row>
    <row r="41" customHeight="1" spans="1:183">
      <c r="A41" s="242"/>
      <c r="B41" s="258"/>
      <c r="C41" s="249" t="s">
        <v>421</v>
      </c>
      <c r="D41" s="243">
        <v>0.22</v>
      </c>
      <c r="E41" s="248"/>
      <c r="F41" s="243"/>
      <c r="G41" s="243"/>
      <c r="H41" s="241">
        <f t="shared" si="0"/>
        <v>0</v>
      </c>
      <c r="I41" s="239">
        <v>0.22</v>
      </c>
      <c r="J41" s="270">
        <v>0</v>
      </c>
      <c r="K41" s="285"/>
      <c r="L41" s="280"/>
      <c r="M41" s="280"/>
      <c r="N41" s="280"/>
      <c r="O41" s="280"/>
      <c r="P41" s="280"/>
      <c r="Q41" s="280"/>
      <c r="R41" s="280"/>
      <c r="S41" s="280"/>
      <c r="T41" s="280"/>
      <c r="U41" s="280"/>
      <c r="V41" s="280"/>
      <c r="W41" s="280"/>
      <c r="X41" s="280"/>
      <c r="Y41" s="280"/>
      <c r="Z41" s="280"/>
      <c r="AA41" s="280"/>
      <c r="AB41" s="280"/>
      <c r="AC41" s="280"/>
      <c r="AD41" s="280"/>
      <c r="AE41" s="280"/>
      <c r="AF41" s="280"/>
      <c r="AG41" s="280"/>
      <c r="AH41" s="280"/>
      <c r="AI41" s="280"/>
      <c r="AJ41" s="280"/>
      <c r="AK41" s="280"/>
      <c r="AL41" s="280"/>
      <c r="AM41" s="280"/>
      <c r="AN41" s="280"/>
      <c r="AO41" s="280"/>
      <c r="AP41" s="280"/>
      <c r="AQ41" s="280"/>
      <c r="AR41" s="280"/>
      <c r="AS41" s="280"/>
      <c r="AT41" s="280"/>
      <c r="AU41" s="280"/>
      <c r="AV41" s="280"/>
      <c r="AW41" s="280"/>
      <c r="AX41" s="280"/>
      <c r="AY41" s="280"/>
      <c r="AZ41" s="280"/>
      <c r="BA41" s="280"/>
      <c r="BB41" s="280"/>
      <c r="BC41" s="280"/>
      <c r="BD41" s="280"/>
      <c r="BE41" s="280"/>
      <c r="BF41" s="280"/>
      <c r="BG41" s="280"/>
      <c r="BH41" s="280"/>
      <c r="BI41" s="280"/>
      <c r="BJ41" s="280"/>
      <c r="BK41" s="280"/>
      <c r="BL41" s="280"/>
      <c r="BM41" s="280"/>
      <c r="BN41" s="280"/>
      <c r="BO41" s="280"/>
      <c r="BP41" s="280"/>
      <c r="BQ41" s="280"/>
      <c r="BR41" s="280"/>
      <c r="BS41" s="280"/>
      <c r="BT41" s="280"/>
      <c r="BU41" s="280"/>
      <c r="BV41" s="280"/>
      <c r="BW41" s="280"/>
      <c r="BX41" s="280"/>
      <c r="BY41" s="280"/>
      <c r="BZ41" s="280"/>
      <c r="CA41" s="280"/>
      <c r="CB41" s="280"/>
      <c r="CC41" s="280"/>
      <c r="CD41" s="280"/>
      <c r="CE41" s="280"/>
      <c r="CF41" s="280"/>
      <c r="CG41" s="280"/>
      <c r="CH41" s="280"/>
      <c r="CI41" s="280"/>
      <c r="CJ41" s="280"/>
      <c r="CK41" s="280"/>
      <c r="CL41" s="280"/>
      <c r="CM41" s="280"/>
      <c r="CN41" s="280"/>
      <c r="CO41" s="280"/>
      <c r="CP41" s="280"/>
      <c r="CQ41" s="280"/>
      <c r="CR41" s="280"/>
      <c r="CS41" s="280"/>
      <c r="CT41" s="280"/>
      <c r="CU41" s="280"/>
      <c r="CV41" s="280"/>
      <c r="CW41" s="280"/>
      <c r="CX41" s="280"/>
      <c r="CY41" s="280"/>
      <c r="CZ41" s="280"/>
      <c r="DA41" s="280"/>
      <c r="DB41" s="280"/>
      <c r="DC41" s="280"/>
      <c r="DD41" s="280"/>
      <c r="DE41" s="280"/>
      <c r="DF41" s="280"/>
      <c r="DG41" s="280"/>
      <c r="DH41" s="280"/>
      <c r="DI41" s="280"/>
      <c r="DJ41" s="280"/>
      <c r="DK41" s="280"/>
      <c r="DL41" s="280"/>
      <c r="DM41" s="280"/>
      <c r="DN41" s="280"/>
      <c r="DO41" s="280"/>
      <c r="DP41" s="280"/>
      <c r="DQ41" s="280"/>
      <c r="DR41" s="280"/>
      <c r="DS41" s="280"/>
      <c r="DT41" s="280"/>
      <c r="DU41" s="280"/>
      <c r="DV41" s="280"/>
      <c r="DW41" s="280"/>
      <c r="DX41" s="280"/>
      <c r="DY41" s="280"/>
      <c r="DZ41" s="280"/>
      <c r="EA41" s="280"/>
      <c r="EB41" s="280"/>
      <c r="EC41" s="280"/>
      <c r="ED41" s="280"/>
      <c r="EE41" s="280"/>
      <c r="EF41" s="280"/>
      <c r="EG41" s="280"/>
      <c r="EH41" s="280"/>
      <c r="EI41" s="280"/>
      <c r="EJ41" s="280"/>
      <c r="EK41" s="280"/>
      <c r="EL41" s="280"/>
      <c r="EM41" s="280"/>
      <c r="EN41" s="280"/>
      <c r="EO41" s="280"/>
      <c r="EP41" s="280"/>
      <c r="EQ41" s="280"/>
      <c r="ER41" s="280"/>
      <c r="ES41" s="280"/>
      <c r="ET41" s="280"/>
      <c r="EU41" s="280"/>
      <c r="EV41" s="280"/>
      <c r="EW41" s="280"/>
      <c r="EX41" s="280"/>
      <c r="EY41" s="280"/>
      <c r="EZ41" s="280"/>
      <c r="FA41" s="280"/>
      <c r="FB41" s="280"/>
      <c r="FC41" s="280"/>
      <c r="FD41" s="280"/>
      <c r="FE41" s="280"/>
      <c r="FF41" s="280"/>
      <c r="FG41" s="280"/>
      <c r="FH41" s="280"/>
      <c r="FI41" s="280"/>
      <c r="FJ41" s="280"/>
      <c r="FK41" s="280"/>
      <c r="FL41" s="280"/>
      <c r="FM41" s="280"/>
      <c r="FN41" s="280"/>
      <c r="FO41" s="280"/>
      <c r="FP41" s="280"/>
      <c r="FQ41" s="280"/>
      <c r="FR41" s="280"/>
      <c r="FS41" s="280"/>
      <c r="FT41" s="280"/>
      <c r="FU41" s="280"/>
      <c r="FV41" s="280"/>
      <c r="FW41" s="280"/>
      <c r="FX41" s="280"/>
      <c r="FY41" s="280"/>
      <c r="FZ41" s="280"/>
      <c r="GA41" s="280"/>
    </row>
    <row r="42" customHeight="1" spans="1:183">
      <c r="A42" s="261"/>
      <c r="B42" s="261" t="s">
        <v>422</v>
      </c>
      <c r="C42" s="238" t="s">
        <v>423</v>
      </c>
      <c r="D42" s="239">
        <v>72.76</v>
      </c>
      <c r="E42" s="251">
        <v>448.38</v>
      </c>
      <c r="F42" s="239"/>
      <c r="G42" s="239"/>
      <c r="H42" s="262">
        <f t="shared" si="0"/>
        <v>444.19</v>
      </c>
      <c r="I42" s="239">
        <v>76.95</v>
      </c>
      <c r="J42" s="270">
        <v>0</v>
      </c>
      <c r="K42" s="247"/>
      <c r="L42" s="280"/>
      <c r="M42" s="280"/>
      <c r="N42" s="280"/>
      <c r="O42" s="280"/>
      <c r="P42" s="280"/>
      <c r="Q42" s="280"/>
      <c r="R42" s="280"/>
      <c r="S42" s="280"/>
      <c r="T42" s="280"/>
      <c r="U42" s="280"/>
      <c r="V42" s="280"/>
      <c r="W42" s="280"/>
      <c r="X42" s="280"/>
      <c r="Y42" s="280"/>
      <c r="Z42" s="280"/>
      <c r="AA42" s="280"/>
      <c r="AB42" s="280"/>
      <c r="AC42" s="280"/>
      <c r="AD42" s="280"/>
      <c r="AE42" s="280"/>
      <c r="AF42" s="280"/>
      <c r="AG42" s="280"/>
      <c r="AH42" s="280"/>
      <c r="AI42" s="280"/>
      <c r="AJ42" s="280"/>
      <c r="AK42" s="280"/>
      <c r="AL42" s="280"/>
      <c r="AM42" s="280"/>
      <c r="AN42" s="280"/>
      <c r="AO42" s="280"/>
      <c r="AP42" s="280"/>
      <c r="AQ42" s="280"/>
      <c r="AR42" s="280"/>
      <c r="AS42" s="280"/>
      <c r="AT42" s="280"/>
      <c r="AU42" s="280"/>
      <c r="AV42" s="280"/>
      <c r="AW42" s="280"/>
      <c r="AX42" s="280"/>
      <c r="AY42" s="280"/>
      <c r="AZ42" s="280"/>
      <c r="BA42" s="280"/>
      <c r="BB42" s="280"/>
      <c r="BC42" s="280"/>
      <c r="BD42" s="280"/>
      <c r="BE42" s="280"/>
      <c r="BF42" s="280"/>
      <c r="BG42" s="280"/>
      <c r="BH42" s="280"/>
      <c r="BI42" s="280"/>
      <c r="BJ42" s="280"/>
      <c r="BK42" s="280"/>
      <c r="BL42" s="280"/>
      <c r="BM42" s="280"/>
      <c r="BN42" s="280"/>
      <c r="BO42" s="280"/>
      <c r="BP42" s="280"/>
      <c r="BQ42" s="280"/>
      <c r="BR42" s="280"/>
      <c r="BS42" s="280"/>
      <c r="BT42" s="280"/>
      <c r="BU42" s="280"/>
      <c r="BV42" s="280"/>
      <c r="BW42" s="280"/>
      <c r="BX42" s="280"/>
      <c r="BY42" s="280"/>
      <c r="BZ42" s="280"/>
      <c r="CA42" s="280"/>
      <c r="CB42" s="280"/>
      <c r="CC42" s="280"/>
      <c r="CD42" s="280"/>
      <c r="CE42" s="280"/>
      <c r="CF42" s="280"/>
      <c r="CG42" s="280"/>
      <c r="CH42" s="280"/>
      <c r="CI42" s="280"/>
      <c r="CJ42" s="280"/>
      <c r="CK42" s="280"/>
      <c r="CL42" s="280"/>
      <c r="CM42" s="280"/>
      <c r="CN42" s="280"/>
      <c r="CO42" s="280"/>
      <c r="CP42" s="280"/>
      <c r="CQ42" s="280"/>
      <c r="CR42" s="280"/>
      <c r="CS42" s="280"/>
      <c r="CT42" s="280"/>
      <c r="CU42" s="280"/>
      <c r="CV42" s="280"/>
      <c r="CW42" s="280"/>
      <c r="CX42" s="280"/>
      <c r="CY42" s="280"/>
      <c r="CZ42" s="280"/>
      <c r="DA42" s="280"/>
      <c r="DB42" s="280"/>
      <c r="DC42" s="280"/>
      <c r="DD42" s="280"/>
      <c r="DE42" s="280"/>
      <c r="DF42" s="280"/>
      <c r="DG42" s="280"/>
      <c r="DH42" s="280"/>
      <c r="DI42" s="280"/>
      <c r="DJ42" s="280"/>
      <c r="DK42" s="280"/>
      <c r="DL42" s="280"/>
      <c r="DM42" s="280"/>
      <c r="DN42" s="280"/>
      <c r="DO42" s="280"/>
      <c r="DP42" s="280"/>
      <c r="DQ42" s="280"/>
      <c r="DR42" s="280"/>
      <c r="DS42" s="280"/>
      <c r="DT42" s="280"/>
      <c r="DU42" s="280"/>
      <c r="DV42" s="280"/>
      <c r="DW42" s="280"/>
      <c r="DX42" s="280"/>
      <c r="DY42" s="280"/>
      <c r="DZ42" s="280"/>
      <c r="EA42" s="280"/>
      <c r="EB42" s="280"/>
      <c r="EC42" s="280"/>
      <c r="ED42" s="280"/>
      <c r="EE42" s="280"/>
      <c r="EF42" s="280"/>
      <c r="EG42" s="280"/>
      <c r="EH42" s="280"/>
      <c r="EI42" s="280"/>
      <c r="EJ42" s="280"/>
      <c r="EK42" s="280"/>
      <c r="EL42" s="280"/>
      <c r="EM42" s="280"/>
      <c r="EN42" s="280"/>
      <c r="EO42" s="280"/>
      <c r="EP42" s="280"/>
      <c r="EQ42" s="280"/>
      <c r="ER42" s="280"/>
      <c r="ES42" s="280"/>
      <c r="ET42" s="280"/>
      <c r="EU42" s="280"/>
      <c r="EV42" s="280"/>
      <c r="EW42" s="280"/>
      <c r="EX42" s="280"/>
      <c r="EY42" s="280"/>
      <c r="EZ42" s="280"/>
      <c r="FA42" s="280"/>
      <c r="FB42" s="280"/>
      <c r="FC42" s="280"/>
      <c r="FD42" s="280"/>
      <c r="FE42" s="280"/>
      <c r="FF42" s="280"/>
      <c r="FG42" s="280"/>
      <c r="FH42" s="280"/>
      <c r="FI42" s="280"/>
      <c r="FJ42" s="280"/>
      <c r="FK42" s="280"/>
      <c r="FL42" s="280"/>
      <c r="FM42" s="280"/>
      <c r="FN42" s="280"/>
      <c r="FO42" s="280"/>
      <c r="FP42" s="280"/>
      <c r="FQ42" s="280"/>
      <c r="FR42" s="280"/>
      <c r="FS42" s="280"/>
      <c r="FT42" s="280"/>
      <c r="FU42" s="280"/>
      <c r="FV42" s="280"/>
      <c r="FW42" s="280"/>
      <c r="FX42" s="280"/>
      <c r="FY42" s="280"/>
      <c r="FZ42" s="280"/>
      <c r="GA42" s="280"/>
    </row>
    <row r="43" customHeight="1" spans="1:183">
      <c r="A43" s="263" t="s">
        <v>55</v>
      </c>
      <c r="B43" s="237" t="s">
        <v>424</v>
      </c>
      <c r="C43" s="238" t="s">
        <v>381</v>
      </c>
      <c r="D43" s="239">
        <v>0.75</v>
      </c>
      <c r="E43" s="248"/>
      <c r="F43" s="239"/>
      <c r="G43" s="245"/>
      <c r="H43" s="241">
        <f t="shared" si="0"/>
        <v>0</v>
      </c>
      <c r="I43" s="239">
        <v>0.75</v>
      </c>
      <c r="J43" s="270">
        <v>0</v>
      </c>
      <c r="K43" s="276"/>
      <c r="L43" s="280"/>
      <c r="M43" s="280"/>
      <c r="N43" s="280"/>
      <c r="O43" s="280"/>
      <c r="P43" s="280"/>
      <c r="Q43" s="280"/>
      <c r="R43" s="280"/>
      <c r="S43" s="280"/>
      <c r="T43" s="280"/>
      <c r="U43" s="280"/>
      <c r="V43" s="280"/>
      <c r="W43" s="280"/>
      <c r="X43" s="280"/>
      <c r="Y43" s="280"/>
      <c r="Z43" s="280"/>
      <c r="AA43" s="280"/>
      <c r="AB43" s="280"/>
      <c r="AC43" s="280"/>
      <c r="AD43" s="280"/>
      <c r="AE43" s="280"/>
      <c r="AF43" s="280"/>
      <c r="AG43" s="280"/>
      <c r="AH43" s="280"/>
      <c r="AI43" s="280"/>
      <c r="AJ43" s="280"/>
      <c r="AK43" s="280"/>
      <c r="AL43" s="280"/>
      <c r="AM43" s="280"/>
      <c r="AN43" s="280"/>
      <c r="AO43" s="280"/>
      <c r="AP43" s="280"/>
      <c r="AQ43" s="280"/>
      <c r="AR43" s="280"/>
      <c r="AS43" s="280"/>
      <c r="AT43" s="280"/>
      <c r="AU43" s="280"/>
      <c r="AV43" s="280"/>
      <c r="AW43" s="280"/>
      <c r="AX43" s="280"/>
      <c r="AY43" s="280"/>
      <c r="AZ43" s="280"/>
      <c r="BA43" s="280"/>
      <c r="BB43" s="280"/>
      <c r="BC43" s="280"/>
      <c r="BD43" s="280"/>
      <c r="BE43" s="280"/>
      <c r="BF43" s="280"/>
      <c r="BG43" s="280"/>
      <c r="BH43" s="280"/>
      <c r="BI43" s="280"/>
      <c r="BJ43" s="280"/>
      <c r="BK43" s="280"/>
      <c r="BL43" s="280"/>
      <c r="BM43" s="280"/>
      <c r="BN43" s="280"/>
      <c r="BO43" s="280"/>
      <c r="BP43" s="280"/>
      <c r="BQ43" s="280"/>
      <c r="BR43" s="280"/>
      <c r="BS43" s="280"/>
      <c r="BT43" s="280"/>
      <c r="BU43" s="280"/>
      <c r="BV43" s="280"/>
      <c r="BW43" s="280"/>
      <c r="BX43" s="280"/>
      <c r="BY43" s="280"/>
      <c r="BZ43" s="280"/>
      <c r="CA43" s="280"/>
      <c r="CB43" s="280"/>
      <c r="CC43" s="280"/>
      <c r="CD43" s="280"/>
      <c r="CE43" s="280"/>
      <c r="CF43" s="280"/>
      <c r="CG43" s="280"/>
      <c r="CH43" s="280"/>
      <c r="CI43" s="280"/>
      <c r="CJ43" s="280"/>
      <c r="CK43" s="280"/>
      <c r="CL43" s="280"/>
      <c r="CM43" s="280"/>
      <c r="CN43" s="280"/>
      <c r="CO43" s="280"/>
      <c r="CP43" s="280"/>
      <c r="CQ43" s="280"/>
      <c r="CR43" s="280"/>
      <c r="CS43" s="280"/>
      <c r="CT43" s="280"/>
      <c r="CU43" s="280"/>
      <c r="CV43" s="280"/>
      <c r="CW43" s="280"/>
      <c r="CX43" s="280"/>
      <c r="CY43" s="280"/>
      <c r="CZ43" s="280"/>
      <c r="DA43" s="280"/>
      <c r="DB43" s="280"/>
      <c r="DC43" s="280"/>
      <c r="DD43" s="280"/>
      <c r="DE43" s="280"/>
      <c r="DF43" s="280"/>
      <c r="DG43" s="280"/>
      <c r="DH43" s="280"/>
      <c r="DI43" s="280"/>
      <c r="DJ43" s="280"/>
      <c r="DK43" s="280"/>
      <c r="DL43" s="280"/>
      <c r="DM43" s="280"/>
      <c r="DN43" s="280"/>
      <c r="DO43" s="280"/>
      <c r="DP43" s="280"/>
      <c r="DQ43" s="280"/>
      <c r="DR43" s="280"/>
      <c r="DS43" s="280"/>
      <c r="DT43" s="280"/>
      <c r="DU43" s="280"/>
      <c r="DV43" s="280"/>
      <c r="DW43" s="280"/>
      <c r="DX43" s="280"/>
      <c r="DY43" s="280"/>
      <c r="DZ43" s="280"/>
      <c r="EA43" s="280"/>
      <c r="EB43" s="280"/>
      <c r="EC43" s="280"/>
      <c r="ED43" s="280"/>
      <c r="EE43" s="280"/>
      <c r="EF43" s="280"/>
      <c r="EG43" s="280"/>
      <c r="EH43" s="280"/>
      <c r="EI43" s="280"/>
      <c r="EJ43" s="280"/>
      <c r="EK43" s="280"/>
      <c r="EL43" s="280"/>
      <c r="EM43" s="280"/>
      <c r="EN43" s="280"/>
      <c r="EO43" s="280"/>
      <c r="EP43" s="280"/>
      <c r="EQ43" s="280"/>
      <c r="ER43" s="280"/>
      <c r="ES43" s="280"/>
      <c r="ET43" s="280"/>
      <c r="EU43" s="280"/>
      <c r="EV43" s="280"/>
      <c r="EW43" s="280"/>
      <c r="EX43" s="280"/>
      <c r="EY43" s="280"/>
      <c r="EZ43" s="280"/>
      <c r="FA43" s="280"/>
      <c r="FB43" s="280"/>
      <c r="FC43" s="280"/>
      <c r="FD43" s="280"/>
      <c r="FE43" s="280"/>
      <c r="FF43" s="280"/>
      <c r="FG43" s="280"/>
      <c r="FH43" s="280"/>
      <c r="FI43" s="280"/>
      <c r="FJ43" s="280"/>
      <c r="FK43" s="280"/>
      <c r="FL43" s="280"/>
      <c r="FM43" s="280"/>
      <c r="FN43" s="280"/>
      <c r="FO43" s="280"/>
      <c r="FP43" s="280"/>
      <c r="FQ43" s="280"/>
      <c r="FR43" s="280"/>
      <c r="FS43" s="280"/>
      <c r="FT43" s="280"/>
      <c r="FU43" s="280"/>
      <c r="FV43" s="280"/>
      <c r="FW43" s="280"/>
      <c r="FX43" s="280"/>
      <c r="FY43" s="280"/>
      <c r="FZ43" s="280"/>
      <c r="GA43" s="280"/>
    </row>
    <row r="44" customHeight="1" spans="1:183">
      <c r="A44" s="237"/>
      <c r="B44" s="237"/>
      <c r="C44" s="238" t="s">
        <v>425</v>
      </c>
      <c r="D44" s="239">
        <v>5.95</v>
      </c>
      <c r="E44" s="264"/>
      <c r="F44" s="239"/>
      <c r="G44" s="239"/>
      <c r="H44" s="241">
        <f t="shared" si="0"/>
        <v>0.975</v>
      </c>
      <c r="I44" s="239">
        <v>4.975</v>
      </c>
      <c r="J44" s="270">
        <v>0</v>
      </c>
      <c r="K44" s="276" t="s">
        <v>426</v>
      </c>
      <c r="L44" s="280"/>
      <c r="M44" s="280"/>
      <c r="N44" s="280"/>
      <c r="O44" s="280"/>
      <c r="P44" s="280"/>
      <c r="Q44" s="280"/>
      <c r="R44" s="280"/>
      <c r="S44" s="280"/>
      <c r="T44" s="280"/>
      <c r="U44" s="280"/>
      <c r="V44" s="280"/>
      <c r="W44" s="280"/>
      <c r="X44" s="280"/>
      <c r="Y44" s="280"/>
      <c r="Z44" s="280"/>
      <c r="AA44" s="280"/>
      <c r="AB44" s="280"/>
      <c r="AC44" s="280"/>
      <c r="AD44" s="280"/>
      <c r="AE44" s="280"/>
      <c r="AF44" s="280"/>
      <c r="AG44" s="280"/>
      <c r="AH44" s="280"/>
      <c r="AI44" s="280"/>
      <c r="AJ44" s="280"/>
      <c r="AK44" s="280"/>
      <c r="AL44" s="280"/>
      <c r="AM44" s="280"/>
      <c r="AN44" s="280"/>
      <c r="AO44" s="280"/>
      <c r="AP44" s="280"/>
      <c r="AQ44" s="280"/>
      <c r="AR44" s="280"/>
      <c r="AS44" s="280"/>
      <c r="AT44" s="280"/>
      <c r="AU44" s="280"/>
      <c r="AV44" s="280"/>
      <c r="AW44" s="280"/>
      <c r="AX44" s="280"/>
      <c r="AY44" s="280"/>
      <c r="AZ44" s="280"/>
      <c r="BA44" s="280"/>
      <c r="BB44" s="280"/>
      <c r="BC44" s="280"/>
      <c r="BD44" s="280"/>
      <c r="BE44" s="280"/>
      <c r="BF44" s="280"/>
      <c r="BG44" s="280"/>
      <c r="BH44" s="280"/>
      <c r="BI44" s="280"/>
      <c r="BJ44" s="280"/>
      <c r="BK44" s="280"/>
      <c r="BL44" s="280"/>
      <c r="BM44" s="280"/>
      <c r="BN44" s="280"/>
      <c r="BO44" s="280"/>
      <c r="BP44" s="280"/>
      <c r="BQ44" s="280"/>
      <c r="BR44" s="280"/>
      <c r="BS44" s="280"/>
      <c r="BT44" s="280"/>
      <c r="BU44" s="280"/>
      <c r="BV44" s="280"/>
      <c r="BW44" s="280"/>
      <c r="BX44" s="280"/>
      <c r="BY44" s="280"/>
      <c r="BZ44" s="280"/>
      <c r="CA44" s="280"/>
      <c r="CB44" s="280"/>
      <c r="CC44" s="280"/>
      <c r="CD44" s="280"/>
      <c r="CE44" s="280"/>
      <c r="CF44" s="280"/>
      <c r="CG44" s="280"/>
      <c r="CH44" s="280"/>
      <c r="CI44" s="280"/>
      <c r="CJ44" s="280"/>
      <c r="CK44" s="280"/>
      <c r="CL44" s="280"/>
      <c r="CM44" s="280"/>
      <c r="CN44" s="280"/>
      <c r="CO44" s="280"/>
      <c r="CP44" s="280"/>
      <c r="CQ44" s="280"/>
      <c r="CR44" s="280"/>
      <c r="CS44" s="280"/>
      <c r="CT44" s="280"/>
      <c r="CU44" s="280"/>
      <c r="CV44" s="280"/>
      <c r="CW44" s="280"/>
      <c r="CX44" s="280"/>
      <c r="CY44" s="280"/>
      <c r="CZ44" s="280"/>
      <c r="DA44" s="280"/>
      <c r="DB44" s="280"/>
      <c r="DC44" s="280"/>
      <c r="DD44" s="280"/>
      <c r="DE44" s="280"/>
      <c r="DF44" s="280"/>
      <c r="DG44" s="280"/>
      <c r="DH44" s="280"/>
      <c r="DI44" s="280"/>
      <c r="DJ44" s="280"/>
      <c r="DK44" s="280"/>
      <c r="DL44" s="280"/>
      <c r="DM44" s="280"/>
      <c r="DN44" s="280"/>
      <c r="DO44" s="280"/>
      <c r="DP44" s="280"/>
      <c r="DQ44" s="280"/>
      <c r="DR44" s="280"/>
      <c r="DS44" s="280"/>
      <c r="DT44" s="280"/>
      <c r="DU44" s="280"/>
      <c r="DV44" s="280"/>
      <c r="DW44" s="280"/>
      <c r="DX44" s="280"/>
      <c r="DY44" s="280"/>
      <c r="DZ44" s="280"/>
      <c r="EA44" s="280"/>
      <c r="EB44" s="280"/>
      <c r="EC44" s="280"/>
      <c r="ED44" s="280"/>
      <c r="EE44" s="280"/>
      <c r="EF44" s="280"/>
      <c r="EG44" s="280"/>
      <c r="EH44" s="280"/>
      <c r="EI44" s="280"/>
      <c r="EJ44" s="280"/>
      <c r="EK44" s="280"/>
      <c r="EL44" s="280"/>
      <c r="EM44" s="280"/>
      <c r="EN44" s="280"/>
      <c r="EO44" s="280"/>
      <c r="EP44" s="280"/>
      <c r="EQ44" s="280"/>
      <c r="ER44" s="280"/>
      <c r="ES44" s="280"/>
      <c r="ET44" s="280"/>
      <c r="EU44" s="280"/>
      <c r="EV44" s="280"/>
      <c r="EW44" s="280"/>
      <c r="EX44" s="280"/>
      <c r="EY44" s="280"/>
      <c r="EZ44" s="280"/>
      <c r="FA44" s="280"/>
      <c r="FB44" s="280"/>
      <c r="FC44" s="280"/>
      <c r="FD44" s="280"/>
      <c r="FE44" s="280"/>
      <c r="FF44" s="280"/>
      <c r="FG44" s="280"/>
      <c r="FH44" s="280"/>
      <c r="FI44" s="280"/>
      <c r="FJ44" s="280"/>
      <c r="FK44" s="280"/>
      <c r="FL44" s="280"/>
      <c r="FM44" s="280"/>
      <c r="FN44" s="280"/>
      <c r="FO44" s="280"/>
      <c r="FP44" s="280"/>
      <c r="FQ44" s="280"/>
      <c r="FR44" s="280"/>
      <c r="FS44" s="280"/>
      <c r="FT44" s="280"/>
      <c r="FU44" s="280"/>
      <c r="FV44" s="280"/>
      <c r="FW44" s="280"/>
      <c r="FX44" s="280"/>
      <c r="FY44" s="280"/>
      <c r="FZ44" s="280"/>
      <c r="GA44" s="280"/>
    </row>
    <row r="45" customHeight="1" spans="1:183">
      <c r="A45" s="237"/>
      <c r="B45" s="237"/>
      <c r="C45" s="238" t="s">
        <v>427</v>
      </c>
      <c r="D45" s="239">
        <v>5.925</v>
      </c>
      <c r="E45" s="248"/>
      <c r="F45" s="239"/>
      <c r="G45" s="265">
        <v>-0.075</v>
      </c>
      <c r="H45" s="241">
        <f t="shared" si="0"/>
        <v>1.375</v>
      </c>
      <c r="I45" s="239">
        <v>4.475</v>
      </c>
      <c r="J45" s="270">
        <v>0</v>
      </c>
      <c r="K45" s="276" t="s">
        <v>428</v>
      </c>
      <c r="L45" s="280"/>
      <c r="M45" s="280"/>
      <c r="N45" s="280"/>
      <c r="O45" s="280"/>
      <c r="P45" s="280"/>
      <c r="Q45" s="280"/>
      <c r="R45" s="280"/>
      <c r="S45" s="280"/>
      <c r="T45" s="280"/>
      <c r="U45" s="280"/>
      <c r="V45" s="280"/>
      <c r="W45" s="280"/>
      <c r="X45" s="280"/>
      <c r="Y45" s="280"/>
      <c r="Z45" s="280"/>
      <c r="AA45" s="280"/>
      <c r="AB45" s="280"/>
      <c r="AC45" s="280"/>
      <c r="AD45" s="280"/>
      <c r="AE45" s="280"/>
      <c r="AF45" s="280"/>
      <c r="AG45" s="280"/>
      <c r="AH45" s="280"/>
      <c r="AI45" s="280"/>
      <c r="AJ45" s="280"/>
      <c r="AK45" s="280"/>
      <c r="AL45" s="280"/>
      <c r="AM45" s="280"/>
      <c r="AN45" s="280"/>
      <c r="AO45" s="280"/>
      <c r="AP45" s="280"/>
      <c r="AQ45" s="280"/>
      <c r="AR45" s="280"/>
      <c r="AS45" s="280"/>
      <c r="AT45" s="280"/>
      <c r="AU45" s="280"/>
      <c r="AV45" s="280"/>
      <c r="AW45" s="280"/>
      <c r="AX45" s="280"/>
      <c r="AY45" s="280"/>
      <c r="AZ45" s="280"/>
      <c r="BA45" s="280"/>
      <c r="BB45" s="280"/>
      <c r="BC45" s="280"/>
      <c r="BD45" s="280"/>
      <c r="BE45" s="280"/>
      <c r="BF45" s="280"/>
      <c r="BG45" s="280"/>
      <c r="BH45" s="280"/>
      <c r="BI45" s="280"/>
      <c r="BJ45" s="280"/>
      <c r="BK45" s="280"/>
      <c r="BL45" s="280"/>
      <c r="BM45" s="280"/>
      <c r="BN45" s="280"/>
      <c r="BO45" s="280"/>
      <c r="BP45" s="280"/>
      <c r="BQ45" s="280"/>
      <c r="BR45" s="280"/>
      <c r="BS45" s="280"/>
      <c r="BT45" s="280"/>
      <c r="BU45" s="280"/>
      <c r="BV45" s="280"/>
      <c r="BW45" s="280"/>
      <c r="BX45" s="280"/>
      <c r="BY45" s="280"/>
      <c r="BZ45" s="280"/>
      <c r="CA45" s="280"/>
      <c r="CB45" s="280"/>
      <c r="CC45" s="280"/>
      <c r="CD45" s="280"/>
      <c r="CE45" s="280"/>
      <c r="CF45" s="280"/>
      <c r="CG45" s="280"/>
      <c r="CH45" s="280"/>
      <c r="CI45" s="280"/>
      <c r="CJ45" s="280"/>
      <c r="CK45" s="280"/>
      <c r="CL45" s="280"/>
      <c r="CM45" s="280"/>
      <c r="CN45" s="280"/>
      <c r="CO45" s="280"/>
      <c r="CP45" s="280"/>
      <c r="CQ45" s="280"/>
      <c r="CR45" s="280"/>
      <c r="CS45" s="280"/>
      <c r="CT45" s="280"/>
      <c r="CU45" s="280"/>
      <c r="CV45" s="280"/>
      <c r="CW45" s="280"/>
      <c r="CX45" s="280"/>
      <c r="CY45" s="280"/>
      <c r="CZ45" s="280"/>
      <c r="DA45" s="280"/>
      <c r="DB45" s="280"/>
      <c r="DC45" s="280"/>
      <c r="DD45" s="280"/>
      <c r="DE45" s="280"/>
      <c r="DF45" s="280"/>
      <c r="DG45" s="280"/>
      <c r="DH45" s="280"/>
      <c r="DI45" s="280"/>
      <c r="DJ45" s="280"/>
      <c r="DK45" s="280"/>
      <c r="DL45" s="280"/>
      <c r="DM45" s="280"/>
      <c r="DN45" s="280"/>
      <c r="DO45" s="280"/>
      <c r="DP45" s="280"/>
      <c r="DQ45" s="280"/>
      <c r="DR45" s="280"/>
      <c r="DS45" s="280"/>
      <c r="DT45" s="280"/>
      <c r="DU45" s="280"/>
      <c r="DV45" s="280"/>
      <c r="DW45" s="280"/>
      <c r="DX45" s="280"/>
      <c r="DY45" s="280"/>
      <c r="DZ45" s="280"/>
      <c r="EA45" s="280"/>
      <c r="EB45" s="280"/>
      <c r="EC45" s="280"/>
      <c r="ED45" s="280"/>
      <c r="EE45" s="280"/>
      <c r="EF45" s="280"/>
      <c r="EG45" s="280"/>
      <c r="EH45" s="280"/>
      <c r="EI45" s="280"/>
      <c r="EJ45" s="280"/>
      <c r="EK45" s="280"/>
      <c r="EL45" s="280"/>
      <c r="EM45" s="280"/>
      <c r="EN45" s="280"/>
      <c r="EO45" s="280"/>
      <c r="EP45" s="280"/>
      <c r="EQ45" s="280"/>
      <c r="ER45" s="280"/>
      <c r="ES45" s="280"/>
      <c r="ET45" s="280"/>
      <c r="EU45" s="280"/>
      <c r="EV45" s="280"/>
      <c r="EW45" s="280"/>
      <c r="EX45" s="280"/>
      <c r="EY45" s="280"/>
      <c r="EZ45" s="280"/>
      <c r="FA45" s="280"/>
      <c r="FB45" s="280"/>
      <c r="FC45" s="280"/>
      <c r="FD45" s="280"/>
      <c r="FE45" s="280"/>
      <c r="FF45" s="280"/>
      <c r="FG45" s="280"/>
      <c r="FH45" s="280"/>
      <c r="FI45" s="280"/>
      <c r="FJ45" s="280"/>
      <c r="FK45" s="280"/>
      <c r="FL45" s="280"/>
      <c r="FM45" s="280"/>
      <c r="FN45" s="280"/>
      <c r="FO45" s="280"/>
      <c r="FP45" s="280"/>
      <c r="FQ45" s="280"/>
      <c r="FR45" s="280"/>
      <c r="FS45" s="280"/>
      <c r="FT45" s="280"/>
      <c r="FU45" s="280"/>
      <c r="FV45" s="280"/>
      <c r="FW45" s="280"/>
      <c r="FX45" s="280"/>
      <c r="FY45" s="280"/>
      <c r="FZ45" s="280"/>
      <c r="GA45" s="280"/>
    </row>
    <row r="46" customHeight="1" spans="1:183">
      <c r="A46" s="237"/>
      <c r="B46" s="237"/>
      <c r="C46" s="238" t="s">
        <v>429</v>
      </c>
      <c r="D46" s="239">
        <v>1.95</v>
      </c>
      <c r="E46" s="248">
        <v>2.23</v>
      </c>
      <c r="F46" s="239"/>
      <c r="G46" s="248"/>
      <c r="H46" s="241">
        <f t="shared" si="0"/>
        <v>1.267</v>
      </c>
      <c r="I46" s="239">
        <v>2.913</v>
      </c>
      <c r="J46" s="270">
        <v>0</v>
      </c>
      <c r="K46" s="276"/>
      <c r="L46" s="280"/>
      <c r="M46" s="280"/>
      <c r="N46" s="280"/>
      <c r="O46" s="280"/>
      <c r="P46" s="280"/>
      <c r="Q46" s="280"/>
      <c r="R46" s="280"/>
      <c r="S46" s="280"/>
      <c r="T46" s="280"/>
      <c r="U46" s="280"/>
      <c r="V46" s="280"/>
      <c r="W46" s="280"/>
      <c r="X46" s="280"/>
      <c r="Y46" s="280"/>
      <c r="Z46" s="280"/>
      <c r="AA46" s="280"/>
      <c r="AB46" s="280"/>
      <c r="AC46" s="280"/>
      <c r="AD46" s="280"/>
      <c r="AE46" s="280"/>
      <c r="AF46" s="280"/>
      <c r="AG46" s="280"/>
      <c r="AH46" s="280"/>
      <c r="AI46" s="280"/>
      <c r="AJ46" s="280"/>
      <c r="AK46" s="280"/>
      <c r="AL46" s="280"/>
      <c r="AM46" s="280"/>
      <c r="AN46" s="280"/>
      <c r="AO46" s="280"/>
      <c r="AP46" s="280"/>
      <c r="AQ46" s="280"/>
      <c r="AR46" s="280"/>
      <c r="AS46" s="280"/>
      <c r="AT46" s="280"/>
      <c r="AU46" s="280"/>
      <c r="AV46" s="280"/>
      <c r="AW46" s="280"/>
      <c r="AX46" s="280"/>
      <c r="AY46" s="280"/>
      <c r="AZ46" s="280"/>
      <c r="BA46" s="280"/>
      <c r="BB46" s="280"/>
      <c r="BC46" s="280"/>
      <c r="BD46" s="280"/>
      <c r="BE46" s="280"/>
      <c r="BF46" s="280"/>
      <c r="BG46" s="280"/>
      <c r="BH46" s="280"/>
      <c r="BI46" s="280"/>
      <c r="BJ46" s="280"/>
      <c r="BK46" s="280"/>
      <c r="BL46" s="280"/>
      <c r="BM46" s="280"/>
      <c r="BN46" s="280"/>
      <c r="BO46" s="280"/>
      <c r="BP46" s="280"/>
      <c r="BQ46" s="280"/>
      <c r="BR46" s="280"/>
      <c r="BS46" s="280"/>
      <c r="BT46" s="280"/>
      <c r="BU46" s="280"/>
      <c r="BV46" s="280"/>
      <c r="BW46" s="280"/>
      <c r="BX46" s="280"/>
      <c r="BY46" s="280"/>
      <c r="BZ46" s="280"/>
      <c r="CA46" s="280"/>
      <c r="CB46" s="280"/>
      <c r="CC46" s="280"/>
      <c r="CD46" s="280"/>
      <c r="CE46" s="280"/>
      <c r="CF46" s="280"/>
      <c r="CG46" s="280"/>
      <c r="CH46" s="280"/>
      <c r="CI46" s="280"/>
      <c r="CJ46" s="280"/>
      <c r="CK46" s="280"/>
      <c r="CL46" s="280"/>
      <c r="CM46" s="280"/>
      <c r="CN46" s="280"/>
      <c r="CO46" s="280"/>
      <c r="CP46" s="280"/>
      <c r="CQ46" s="280"/>
      <c r="CR46" s="280"/>
      <c r="CS46" s="280"/>
      <c r="CT46" s="280"/>
      <c r="CU46" s="280"/>
      <c r="CV46" s="280"/>
      <c r="CW46" s="280"/>
      <c r="CX46" s="280"/>
      <c r="CY46" s="280"/>
      <c r="CZ46" s="280"/>
      <c r="DA46" s="280"/>
      <c r="DB46" s="280"/>
      <c r="DC46" s="280"/>
      <c r="DD46" s="280"/>
      <c r="DE46" s="280"/>
      <c r="DF46" s="280"/>
      <c r="DG46" s="280"/>
      <c r="DH46" s="280"/>
      <c r="DI46" s="280"/>
      <c r="DJ46" s="280"/>
      <c r="DK46" s="280"/>
      <c r="DL46" s="280"/>
      <c r="DM46" s="280"/>
      <c r="DN46" s="280"/>
      <c r="DO46" s="280"/>
      <c r="DP46" s="280"/>
      <c r="DQ46" s="280"/>
      <c r="DR46" s="280"/>
      <c r="DS46" s="280"/>
      <c r="DT46" s="280"/>
      <c r="DU46" s="280"/>
      <c r="DV46" s="280"/>
      <c r="DW46" s="280"/>
      <c r="DX46" s="280"/>
      <c r="DY46" s="280"/>
      <c r="DZ46" s="280"/>
      <c r="EA46" s="280"/>
      <c r="EB46" s="280"/>
      <c r="EC46" s="280"/>
      <c r="ED46" s="280"/>
      <c r="EE46" s="280"/>
      <c r="EF46" s="280"/>
      <c r="EG46" s="280"/>
      <c r="EH46" s="280"/>
      <c r="EI46" s="280"/>
      <c r="EJ46" s="280"/>
      <c r="EK46" s="280"/>
      <c r="EL46" s="280"/>
      <c r="EM46" s="280"/>
      <c r="EN46" s="280"/>
      <c r="EO46" s="280"/>
      <c r="EP46" s="280"/>
      <c r="EQ46" s="280"/>
      <c r="ER46" s="280"/>
      <c r="ES46" s="280"/>
      <c r="ET46" s="280"/>
      <c r="EU46" s="280"/>
      <c r="EV46" s="280"/>
      <c r="EW46" s="280"/>
      <c r="EX46" s="280"/>
      <c r="EY46" s="280"/>
      <c r="EZ46" s="280"/>
      <c r="FA46" s="280"/>
      <c r="FB46" s="280"/>
      <c r="FC46" s="280"/>
      <c r="FD46" s="280"/>
      <c r="FE46" s="280"/>
      <c r="FF46" s="280"/>
      <c r="FG46" s="280"/>
      <c r="FH46" s="280"/>
      <c r="FI46" s="280"/>
      <c r="FJ46" s="280"/>
      <c r="FK46" s="280"/>
      <c r="FL46" s="280"/>
      <c r="FM46" s="280"/>
      <c r="FN46" s="280"/>
      <c r="FO46" s="280"/>
      <c r="FP46" s="280"/>
      <c r="FQ46" s="280"/>
      <c r="FR46" s="280"/>
      <c r="FS46" s="280"/>
      <c r="FT46" s="280"/>
      <c r="FU46" s="280"/>
      <c r="FV46" s="280"/>
      <c r="FW46" s="280"/>
      <c r="FX46" s="280"/>
      <c r="FY46" s="280"/>
      <c r="FZ46" s="280"/>
      <c r="GA46" s="280"/>
    </row>
    <row r="47" customHeight="1" spans="1:183">
      <c r="A47" s="237"/>
      <c r="B47" s="237"/>
      <c r="C47" s="238" t="s">
        <v>430</v>
      </c>
      <c r="D47" s="239">
        <v>1.657</v>
      </c>
      <c r="E47" s="248">
        <v>2.23</v>
      </c>
      <c r="F47" s="239"/>
      <c r="G47" s="248"/>
      <c r="H47" s="241">
        <f t="shared" si="0"/>
        <v>1.339</v>
      </c>
      <c r="I47" s="239">
        <v>2.548</v>
      </c>
      <c r="J47" s="270">
        <v>0</v>
      </c>
      <c r="K47" s="276"/>
      <c r="L47" s="280"/>
      <c r="M47" s="280"/>
      <c r="N47" s="280"/>
      <c r="O47" s="280"/>
      <c r="P47" s="280"/>
      <c r="Q47" s="280"/>
      <c r="R47" s="280"/>
      <c r="S47" s="280"/>
      <c r="T47" s="280"/>
      <c r="U47" s="280"/>
      <c r="V47" s="280"/>
      <c r="W47" s="280"/>
      <c r="X47" s="280"/>
      <c r="Y47" s="280"/>
      <c r="Z47" s="280"/>
      <c r="AA47" s="280"/>
      <c r="AB47" s="280"/>
      <c r="AC47" s="280"/>
      <c r="AD47" s="280"/>
      <c r="AE47" s="280"/>
      <c r="AF47" s="280"/>
      <c r="AG47" s="280"/>
      <c r="AH47" s="280"/>
      <c r="AI47" s="280"/>
      <c r="AJ47" s="280"/>
      <c r="AK47" s="280"/>
      <c r="AL47" s="280"/>
      <c r="AM47" s="280"/>
      <c r="AN47" s="280"/>
      <c r="AO47" s="280"/>
      <c r="AP47" s="280"/>
      <c r="AQ47" s="280"/>
      <c r="AR47" s="280"/>
      <c r="AS47" s="280"/>
      <c r="AT47" s="280"/>
      <c r="AU47" s="280"/>
      <c r="AV47" s="280"/>
      <c r="AW47" s="280"/>
      <c r="AX47" s="280"/>
      <c r="AY47" s="280"/>
      <c r="AZ47" s="280"/>
      <c r="BA47" s="280"/>
      <c r="BB47" s="280"/>
      <c r="BC47" s="280"/>
      <c r="BD47" s="280"/>
      <c r="BE47" s="280"/>
      <c r="BF47" s="280"/>
      <c r="BG47" s="280"/>
      <c r="BH47" s="280"/>
      <c r="BI47" s="280"/>
      <c r="BJ47" s="280"/>
      <c r="BK47" s="280"/>
      <c r="BL47" s="280"/>
      <c r="BM47" s="280"/>
      <c r="BN47" s="280"/>
      <c r="BO47" s="280"/>
      <c r="BP47" s="280"/>
      <c r="BQ47" s="280"/>
      <c r="BR47" s="280"/>
      <c r="BS47" s="280"/>
      <c r="BT47" s="280"/>
      <c r="BU47" s="280"/>
      <c r="BV47" s="280"/>
      <c r="BW47" s="280"/>
      <c r="BX47" s="280"/>
      <c r="BY47" s="280"/>
      <c r="BZ47" s="280"/>
      <c r="CA47" s="280"/>
      <c r="CB47" s="280"/>
      <c r="CC47" s="280"/>
      <c r="CD47" s="280"/>
      <c r="CE47" s="280"/>
      <c r="CF47" s="280"/>
      <c r="CG47" s="280"/>
      <c r="CH47" s="280"/>
      <c r="CI47" s="280"/>
      <c r="CJ47" s="280"/>
      <c r="CK47" s="280"/>
      <c r="CL47" s="280"/>
      <c r="CM47" s="280"/>
      <c r="CN47" s="280"/>
      <c r="CO47" s="280"/>
      <c r="CP47" s="280"/>
      <c r="CQ47" s="280"/>
      <c r="CR47" s="280"/>
      <c r="CS47" s="280"/>
      <c r="CT47" s="280"/>
      <c r="CU47" s="280"/>
      <c r="CV47" s="280"/>
      <c r="CW47" s="280"/>
      <c r="CX47" s="280"/>
      <c r="CY47" s="280"/>
      <c r="CZ47" s="280"/>
      <c r="DA47" s="280"/>
      <c r="DB47" s="280"/>
      <c r="DC47" s="280"/>
      <c r="DD47" s="280"/>
      <c r="DE47" s="280"/>
      <c r="DF47" s="280"/>
      <c r="DG47" s="280"/>
      <c r="DH47" s="280"/>
      <c r="DI47" s="280"/>
      <c r="DJ47" s="280"/>
      <c r="DK47" s="280"/>
      <c r="DL47" s="280"/>
      <c r="DM47" s="280"/>
      <c r="DN47" s="280"/>
      <c r="DO47" s="280"/>
      <c r="DP47" s="280"/>
      <c r="DQ47" s="280"/>
      <c r="DR47" s="280"/>
      <c r="DS47" s="280"/>
      <c r="DT47" s="280"/>
      <c r="DU47" s="280"/>
      <c r="DV47" s="280"/>
      <c r="DW47" s="280"/>
      <c r="DX47" s="280"/>
      <c r="DY47" s="280"/>
      <c r="DZ47" s="280"/>
      <c r="EA47" s="280"/>
      <c r="EB47" s="280"/>
      <c r="EC47" s="280"/>
      <c r="ED47" s="280"/>
      <c r="EE47" s="280"/>
      <c r="EF47" s="280"/>
      <c r="EG47" s="280"/>
      <c r="EH47" s="280"/>
      <c r="EI47" s="280"/>
      <c r="EJ47" s="280"/>
      <c r="EK47" s="280"/>
      <c r="EL47" s="280"/>
      <c r="EM47" s="280"/>
      <c r="EN47" s="280"/>
      <c r="EO47" s="280"/>
      <c r="EP47" s="280"/>
      <c r="EQ47" s="280"/>
      <c r="ER47" s="280"/>
      <c r="ES47" s="280"/>
      <c r="ET47" s="280"/>
      <c r="EU47" s="280"/>
      <c r="EV47" s="280"/>
      <c r="EW47" s="280"/>
      <c r="EX47" s="280"/>
      <c r="EY47" s="280"/>
      <c r="EZ47" s="280"/>
      <c r="FA47" s="280"/>
      <c r="FB47" s="280"/>
      <c r="FC47" s="280"/>
      <c r="FD47" s="280"/>
      <c r="FE47" s="280"/>
      <c r="FF47" s="280"/>
      <c r="FG47" s="280"/>
      <c r="FH47" s="280"/>
      <c r="FI47" s="280"/>
      <c r="FJ47" s="280"/>
      <c r="FK47" s="280"/>
      <c r="FL47" s="280"/>
      <c r="FM47" s="280"/>
      <c r="FN47" s="280"/>
      <c r="FO47" s="280"/>
      <c r="FP47" s="280"/>
      <c r="FQ47" s="280"/>
      <c r="FR47" s="280"/>
      <c r="FS47" s="280"/>
      <c r="FT47" s="280"/>
      <c r="FU47" s="280"/>
      <c r="FV47" s="280"/>
      <c r="FW47" s="280"/>
      <c r="FX47" s="280"/>
      <c r="FY47" s="280"/>
      <c r="FZ47" s="280"/>
      <c r="GA47" s="280"/>
    </row>
    <row r="48" customHeight="1" spans="1:183">
      <c r="A48" s="237"/>
      <c r="B48" s="237"/>
      <c r="C48" s="238" t="s">
        <v>431</v>
      </c>
      <c r="D48" s="239">
        <v>25.652</v>
      </c>
      <c r="E48" s="248"/>
      <c r="F48" s="239"/>
      <c r="G48" s="239">
        <v>16</v>
      </c>
      <c r="H48" s="241">
        <f t="shared" si="0"/>
        <v>14.152</v>
      </c>
      <c r="I48" s="239">
        <v>27.5</v>
      </c>
      <c r="J48" s="270">
        <v>0</v>
      </c>
      <c r="K48" s="276" t="s">
        <v>432</v>
      </c>
      <c r="L48" s="280"/>
      <c r="M48" s="280"/>
      <c r="N48" s="280"/>
      <c r="O48" s="280"/>
      <c r="P48" s="280"/>
      <c r="Q48" s="280"/>
      <c r="R48" s="280"/>
      <c r="S48" s="280"/>
      <c r="T48" s="280"/>
      <c r="U48" s="280"/>
      <c r="V48" s="280"/>
      <c r="W48" s="280"/>
      <c r="X48" s="280"/>
      <c r="Y48" s="280"/>
      <c r="Z48" s="280"/>
      <c r="AA48" s="280"/>
      <c r="AB48" s="280"/>
      <c r="AC48" s="280"/>
      <c r="AD48" s="280"/>
      <c r="AE48" s="280"/>
      <c r="AF48" s="280"/>
      <c r="AG48" s="280"/>
      <c r="AH48" s="280"/>
      <c r="AI48" s="280"/>
      <c r="AJ48" s="280"/>
      <c r="AK48" s="280"/>
      <c r="AL48" s="280"/>
      <c r="AM48" s="280"/>
      <c r="AN48" s="280"/>
      <c r="AO48" s="280"/>
      <c r="AP48" s="280"/>
      <c r="AQ48" s="280"/>
      <c r="AR48" s="280"/>
      <c r="AS48" s="280"/>
      <c r="AT48" s="280"/>
      <c r="AU48" s="280"/>
      <c r="AV48" s="280"/>
      <c r="AW48" s="280"/>
      <c r="AX48" s="280"/>
      <c r="AY48" s="280"/>
      <c r="AZ48" s="280"/>
      <c r="BA48" s="280"/>
      <c r="BB48" s="280"/>
      <c r="BC48" s="280"/>
      <c r="BD48" s="280"/>
      <c r="BE48" s="280"/>
      <c r="BF48" s="280"/>
      <c r="BG48" s="280"/>
      <c r="BH48" s="280"/>
      <c r="BI48" s="280"/>
      <c r="BJ48" s="280"/>
      <c r="BK48" s="280"/>
      <c r="BL48" s="280"/>
      <c r="BM48" s="280"/>
      <c r="BN48" s="280"/>
      <c r="BO48" s="280"/>
      <c r="BP48" s="280"/>
      <c r="BQ48" s="280"/>
      <c r="BR48" s="280"/>
      <c r="BS48" s="280"/>
      <c r="BT48" s="280"/>
      <c r="BU48" s="280"/>
      <c r="BV48" s="280"/>
      <c r="BW48" s="280"/>
      <c r="BX48" s="280"/>
      <c r="BY48" s="280"/>
      <c r="BZ48" s="280"/>
      <c r="CA48" s="280"/>
      <c r="CB48" s="280"/>
      <c r="CC48" s="280"/>
      <c r="CD48" s="280"/>
      <c r="CE48" s="280"/>
      <c r="CF48" s="280"/>
      <c r="CG48" s="280"/>
      <c r="CH48" s="280"/>
      <c r="CI48" s="280"/>
      <c r="CJ48" s="280"/>
      <c r="CK48" s="280"/>
      <c r="CL48" s="280"/>
      <c r="CM48" s="280"/>
      <c r="CN48" s="280"/>
      <c r="CO48" s="280"/>
      <c r="CP48" s="280"/>
      <c r="CQ48" s="280"/>
      <c r="CR48" s="280"/>
      <c r="CS48" s="280"/>
      <c r="CT48" s="280"/>
      <c r="CU48" s="280"/>
      <c r="CV48" s="280"/>
      <c r="CW48" s="280"/>
      <c r="CX48" s="280"/>
      <c r="CY48" s="280"/>
      <c r="CZ48" s="280"/>
      <c r="DA48" s="280"/>
      <c r="DB48" s="280"/>
      <c r="DC48" s="280"/>
      <c r="DD48" s="280"/>
      <c r="DE48" s="280"/>
      <c r="DF48" s="280"/>
      <c r="DG48" s="280"/>
      <c r="DH48" s="280"/>
      <c r="DI48" s="280"/>
      <c r="DJ48" s="280"/>
      <c r="DK48" s="280"/>
      <c r="DL48" s="280"/>
      <c r="DM48" s="280"/>
      <c r="DN48" s="280"/>
      <c r="DO48" s="280"/>
      <c r="DP48" s="280"/>
      <c r="DQ48" s="280"/>
      <c r="DR48" s="280"/>
      <c r="DS48" s="280"/>
      <c r="DT48" s="280"/>
      <c r="DU48" s="280"/>
      <c r="DV48" s="280"/>
      <c r="DW48" s="280"/>
      <c r="DX48" s="280"/>
      <c r="DY48" s="280"/>
      <c r="DZ48" s="280"/>
      <c r="EA48" s="280"/>
      <c r="EB48" s="280"/>
      <c r="EC48" s="280"/>
      <c r="ED48" s="280"/>
      <c r="EE48" s="280"/>
      <c r="EF48" s="280"/>
      <c r="EG48" s="280"/>
      <c r="EH48" s="280"/>
      <c r="EI48" s="280"/>
      <c r="EJ48" s="280"/>
      <c r="EK48" s="280"/>
      <c r="EL48" s="280"/>
      <c r="EM48" s="280"/>
      <c r="EN48" s="280"/>
      <c r="EO48" s="280"/>
      <c r="EP48" s="280"/>
      <c r="EQ48" s="280"/>
      <c r="ER48" s="280"/>
      <c r="ES48" s="280"/>
      <c r="ET48" s="280"/>
      <c r="EU48" s="280"/>
      <c r="EV48" s="280"/>
      <c r="EW48" s="280"/>
      <c r="EX48" s="280"/>
      <c r="EY48" s="280"/>
      <c r="EZ48" s="280"/>
      <c r="FA48" s="280"/>
      <c r="FB48" s="280"/>
      <c r="FC48" s="280"/>
      <c r="FD48" s="280"/>
      <c r="FE48" s="280"/>
      <c r="FF48" s="280"/>
      <c r="FG48" s="280"/>
      <c r="FH48" s="280"/>
      <c r="FI48" s="280"/>
      <c r="FJ48" s="280"/>
      <c r="FK48" s="280"/>
      <c r="FL48" s="280"/>
      <c r="FM48" s="280"/>
      <c r="FN48" s="280"/>
      <c r="FO48" s="280"/>
      <c r="FP48" s="280"/>
      <c r="FQ48" s="280"/>
      <c r="FR48" s="280"/>
      <c r="FS48" s="280"/>
      <c r="FT48" s="280"/>
      <c r="FU48" s="280"/>
      <c r="FV48" s="280"/>
      <c r="FW48" s="280"/>
      <c r="FX48" s="280"/>
      <c r="FY48" s="280"/>
      <c r="FZ48" s="280"/>
      <c r="GA48" s="280"/>
    </row>
    <row r="49" customHeight="1" spans="1:183">
      <c r="A49" s="237"/>
      <c r="B49" s="237"/>
      <c r="C49" s="238" t="s">
        <v>433</v>
      </c>
      <c r="D49" s="239">
        <v>25.3</v>
      </c>
      <c r="E49" s="248"/>
      <c r="F49" s="239"/>
      <c r="G49" s="239"/>
      <c r="H49" s="241">
        <f t="shared" si="0"/>
        <v>1.2</v>
      </c>
      <c r="I49" s="239">
        <v>24.1</v>
      </c>
      <c r="J49" s="270">
        <v>0</v>
      </c>
      <c r="K49" s="276"/>
      <c r="L49" s="280"/>
      <c r="M49" s="280"/>
      <c r="N49" s="280"/>
      <c r="O49" s="280"/>
      <c r="P49" s="280"/>
      <c r="Q49" s="280"/>
      <c r="R49" s="280"/>
      <c r="S49" s="280"/>
      <c r="T49" s="280"/>
      <c r="U49" s="280"/>
      <c r="V49" s="280"/>
      <c r="W49" s="280"/>
      <c r="X49" s="280"/>
      <c r="Y49" s="280"/>
      <c r="Z49" s="280"/>
      <c r="AA49" s="280"/>
      <c r="AB49" s="280"/>
      <c r="AC49" s="280"/>
      <c r="AD49" s="280"/>
      <c r="AE49" s="280"/>
      <c r="AF49" s="280"/>
      <c r="AG49" s="280"/>
      <c r="AH49" s="280"/>
      <c r="AI49" s="280"/>
      <c r="AJ49" s="280"/>
      <c r="AK49" s="280"/>
      <c r="AL49" s="280"/>
      <c r="AM49" s="280"/>
      <c r="AN49" s="280"/>
      <c r="AO49" s="280"/>
      <c r="AP49" s="280"/>
      <c r="AQ49" s="280"/>
      <c r="AR49" s="280"/>
      <c r="AS49" s="280"/>
      <c r="AT49" s="280"/>
      <c r="AU49" s="280"/>
      <c r="AV49" s="280"/>
      <c r="AW49" s="280"/>
      <c r="AX49" s="280"/>
      <c r="AY49" s="280"/>
      <c r="AZ49" s="280"/>
      <c r="BA49" s="280"/>
      <c r="BB49" s="280"/>
      <c r="BC49" s="280"/>
      <c r="BD49" s="280"/>
      <c r="BE49" s="280"/>
      <c r="BF49" s="280"/>
      <c r="BG49" s="280"/>
      <c r="BH49" s="280"/>
      <c r="BI49" s="280"/>
      <c r="BJ49" s="280"/>
      <c r="BK49" s="280"/>
      <c r="BL49" s="280"/>
      <c r="BM49" s="280"/>
      <c r="BN49" s="280"/>
      <c r="BO49" s="280"/>
      <c r="BP49" s="280"/>
      <c r="BQ49" s="280"/>
      <c r="BR49" s="280"/>
      <c r="BS49" s="280"/>
      <c r="BT49" s="280"/>
      <c r="BU49" s="280"/>
      <c r="BV49" s="280"/>
      <c r="BW49" s="280"/>
      <c r="BX49" s="280"/>
      <c r="BY49" s="280"/>
      <c r="BZ49" s="280"/>
      <c r="CA49" s="280"/>
      <c r="CB49" s="280"/>
      <c r="CC49" s="280"/>
      <c r="CD49" s="280"/>
      <c r="CE49" s="280"/>
      <c r="CF49" s="280"/>
      <c r="CG49" s="280"/>
      <c r="CH49" s="280"/>
      <c r="CI49" s="280"/>
      <c r="CJ49" s="280"/>
      <c r="CK49" s="280"/>
      <c r="CL49" s="280"/>
      <c r="CM49" s="280"/>
      <c r="CN49" s="280"/>
      <c r="CO49" s="280"/>
      <c r="CP49" s="280"/>
      <c r="CQ49" s="280"/>
      <c r="CR49" s="280"/>
      <c r="CS49" s="280"/>
      <c r="CT49" s="280"/>
      <c r="CU49" s="280"/>
      <c r="CV49" s="280"/>
      <c r="CW49" s="280"/>
      <c r="CX49" s="280"/>
      <c r="CY49" s="280"/>
      <c r="CZ49" s="280"/>
      <c r="DA49" s="280"/>
      <c r="DB49" s="280"/>
      <c r="DC49" s="280"/>
      <c r="DD49" s="280"/>
      <c r="DE49" s="280"/>
      <c r="DF49" s="280"/>
      <c r="DG49" s="280"/>
      <c r="DH49" s="280"/>
      <c r="DI49" s="280"/>
      <c r="DJ49" s="280"/>
      <c r="DK49" s="280"/>
      <c r="DL49" s="280"/>
      <c r="DM49" s="280"/>
      <c r="DN49" s="280"/>
      <c r="DO49" s="280"/>
      <c r="DP49" s="280"/>
      <c r="DQ49" s="280"/>
      <c r="DR49" s="280"/>
      <c r="DS49" s="280"/>
      <c r="DT49" s="280"/>
      <c r="DU49" s="280"/>
      <c r="DV49" s="280"/>
      <c r="DW49" s="280"/>
      <c r="DX49" s="280"/>
      <c r="DY49" s="280"/>
      <c r="DZ49" s="280"/>
      <c r="EA49" s="280"/>
      <c r="EB49" s="280"/>
      <c r="EC49" s="280"/>
      <c r="ED49" s="280"/>
      <c r="EE49" s="280"/>
      <c r="EF49" s="280"/>
      <c r="EG49" s="280"/>
      <c r="EH49" s="280"/>
      <c r="EI49" s="280"/>
      <c r="EJ49" s="280"/>
      <c r="EK49" s="280"/>
      <c r="EL49" s="280"/>
      <c r="EM49" s="280"/>
      <c r="EN49" s="280"/>
      <c r="EO49" s="280"/>
      <c r="EP49" s="280"/>
      <c r="EQ49" s="280"/>
      <c r="ER49" s="280"/>
      <c r="ES49" s="280"/>
      <c r="ET49" s="280"/>
      <c r="EU49" s="280"/>
      <c r="EV49" s="280"/>
      <c r="EW49" s="280"/>
      <c r="EX49" s="280"/>
      <c r="EY49" s="280"/>
      <c r="EZ49" s="280"/>
      <c r="FA49" s="280"/>
      <c r="FB49" s="280"/>
      <c r="FC49" s="280"/>
      <c r="FD49" s="280"/>
      <c r="FE49" s="280"/>
      <c r="FF49" s="280"/>
      <c r="FG49" s="280"/>
      <c r="FH49" s="280"/>
      <c r="FI49" s="280"/>
      <c r="FJ49" s="280"/>
      <c r="FK49" s="280"/>
      <c r="FL49" s="280"/>
      <c r="FM49" s="280"/>
      <c r="FN49" s="280"/>
      <c r="FO49" s="280"/>
      <c r="FP49" s="280"/>
      <c r="FQ49" s="280"/>
      <c r="FR49" s="280"/>
      <c r="FS49" s="280"/>
      <c r="FT49" s="280"/>
      <c r="FU49" s="280"/>
      <c r="FV49" s="280"/>
      <c r="FW49" s="280"/>
      <c r="FX49" s="280"/>
      <c r="FY49" s="280"/>
      <c r="FZ49" s="280"/>
      <c r="GA49" s="280"/>
    </row>
    <row r="50" customHeight="1" spans="1:183">
      <c r="A50" s="237"/>
      <c r="B50" s="237"/>
      <c r="C50" s="266" t="s">
        <v>417</v>
      </c>
      <c r="D50" s="239">
        <v>1.15</v>
      </c>
      <c r="E50" s="248"/>
      <c r="F50" s="239"/>
      <c r="G50" s="239"/>
      <c r="H50" s="241">
        <f t="shared" si="0"/>
        <v>0.025</v>
      </c>
      <c r="I50" s="239">
        <v>1.125</v>
      </c>
      <c r="J50" s="270">
        <v>0</v>
      </c>
      <c r="K50" s="276" t="s">
        <v>434</v>
      </c>
      <c r="L50" s="280"/>
      <c r="M50" s="280"/>
      <c r="N50" s="280"/>
      <c r="O50" s="280"/>
      <c r="P50" s="280"/>
      <c r="Q50" s="280"/>
      <c r="R50" s="280"/>
      <c r="S50" s="280"/>
      <c r="T50" s="280"/>
      <c r="U50" s="280"/>
      <c r="V50" s="280"/>
      <c r="W50" s="280"/>
      <c r="X50" s="280"/>
      <c r="Y50" s="280"/>
      <c r="Z50" s="280"/>
      <c r="AA50" s="280"/>
      <c r="AB50" s="280"/>
      <c r="AC50" s="280"/>
      <c r="AD50" s="280"/>
      <c r="AE50" s="280"/>
      <c r="AF50" s="280"/>
      <c r="AG50" s="280"/>
      <c r="AH50" s="280"/>
      <c r="AI50" s="280"/>
      <c r="AJ50" s="280"/>
      <c r="AK50" s="280"/>
      <c r="AL50" s="280"/>
      <c r="AM50" s="280"/>
      <c r="AN50" s="280"/>
      <c r="AO50" s="280"/>
      <c r="AP50" s="280"/>
      <c r="AQ50" s="280"/>
      <c r="AR50" s="280"/>
      <c r="AS50" s="280"/>
      <c r="AT50" s="280"/>
      <c r="AU50" s="280"/>
      <c r="AV50" s="280"/>
      <c r="AW50" s="280"/>
      <c r="AX50" s="280"/>
      <c r="AY50" s="280"/>
      <c r="AZ50" s="280"/>
      <c r="BA50" s="280"/>
      <c r="BB50" s="280"/>
      <c r="BC50" s="280"/>
      <c r="BD50" s="280"/>
      <c r="BE50" s="280"/>
      <c r="BF50" s="280"/>
      <c r="BG50" s="280"/>
      <c r="BH50" s="280"/>
      <c r="BI50" s="280"/>
      <c r="BJ50" s="280"/>
      <c r="BK50" s="280"/>
      <c r="BL50" s="280"/>
      <c r="BM50" s="280"/>
      <c r="BN50" s="280"/>
      <c r="BO50" s="280"/>
      <c r="BP50" s="280"/>
      <c r="BQ50" s="280"/>
      <c r="BR50" s="280"/>
      <c r="BS50" s="280"/>
      <c r="BT50" s="280"/>
      <c r="BU50" s="280"/>
      <c r="BV50" s="280"/>
      <c r="BW50" s="280"/>
      <c r="BX50" s="280"/>
      <c r="BY50" s="280"/>
      <c r="BZ50" s="280"/>
      <c r="CA50" s="280"/>
      <c r="CB50" s="280"/>
      <c r="CC50" s="280"/>
      <c r="CD50" s="280"/>
      <c r="CE50" s="280"/>
      <c r="CF50" s="280"/>
      <c r="CG50" s="280"/>
      <c r="CH50" s="280"/>
      <c r="CI50" s="280"/>
      <c r="CJ50" s="280"/>
      <c r="CK50" s="280"/>
      <c r="CL50" s="280"/>
      <c r="CM50" s="280"/>
      <c r="CN50" s="280"/>
      <c r="CO50" s="280"/>
      <c r="CP50" s="280"/>
      <c r="CQ50" s="280"/>
      <c r="CR50" s="280"/>
      <c r="CS50" s="280"/>
      <c r="CT50" s="280"/>
      <c r="CU50" s="280"/>
      <c r="CV50" s="280"/>
      <c r="CW50" s="280"/>
      <c r="CX50" s="280"/>
      <c r="CY50" s="280"/>
      <c r="CZ50" s="280"/>
      <c r="DA50" s="280"/>
      <c r="DB50" s="280"/>
      <c r="DC50" s="280"/>
      <c r="DD50" s="280"/>
      <c r="DE50" s="280"/>
      <c r="DF50" s="280"/>
      <c r="DG50" s="280"/>
      <c r="DH50" s="280"/>
      <c r="DI50" s="280"/>
      <c r="DJ50" s="280"/>
      <c r="DK50" s="280"/>
      <c r="DL50" s="280"/>
      <c r="DM50" s="280"/>
      <c r="DN50" s="280"/>
      <c r="DO50" s="280"/>
      <c r="DP50" s="280"/>
      <c r="DQ50" s="280"/>
      <c r="DR50" s="280"/>
      <c r="DS50" s="280"/>
      <c r="DT50" s="280"/>
      <c r="DU50" s="280"/>
      <c r="DV50" s="280"/>
      <c r="DW50" s="280"/>
      <c r="DX50" s="280"/>
      <c r="DY50" s="280"/>
      <c r="DZ50" s="280"/>
      <c r="EA50" s="280"/>
      <c r="EB50" s="280"/>
      <c r="EC50" s="280"/>
      <c r="ED50" s="280"/>
      <c r="EE50" s="280"/>
      <c r="EF50" s="280"/>
      <c r="EG50" s="280"/>
      <c r="EH50" s="280"/>
      <c r="EI50" s="280"/>
      <c r="EJ50" s="280"/>
      <c r="EK50" s="280"/>
      <c r="EL50" s="280"/>
      <c r="EM50" s="280"/>
      <c r="EN50" s="280"/>
      <c r="EO50" s="280"/>
      <c r="EP50" s="280"/>
      <c r="EQ50" s="280"/>
      <c r="ER50" s="280"/>
      <c r="ES50" s="280"/>
      <c r="ET50" s="280"/>
      <c r="EU50" s="280"/>
      <c r="EV50" s="280"/>
      <c r="EW50" s="280"/>
      <c r="EX50" s="280"/>
      <c r="EY50" s="280"/>
      <c r="EZ50" s="280"/>
      <c r="FA50" s="280"/>
      <c r="FB50" s="280"/>
      <c r="FC50" s="280"/>
      <c r="FD50" s="280"/>
      <c r="FE50" s="280"/>
      <c r="FF50" s="280"/>
      <c r="FG50" s="280"/>
      <c r="FH50" s="280"/>
      <c r="FI50" s="280"/>
      <c r="FJ50" s="280"/>
      <c r="FK50" s="280"/>
      <c r="FL50" s="280"/>
      <c r="FM50" s="280"/>
      <c r="FN50" s="280"/>
      <c r="FO50" s="280"/>
      <c r="FP50" s="280"/>
      <c r="FQ50" s="280"/>
      <c r="FR50" s="280"/>
      <c r="FS50" s="280"/>
      <c r="FT50" s="280"/>
      <c r="FU50" s="280"/>
      <c r="FV50" s="280"/>
      <c r="FW50" s="280"/>
      <c r="FX50" s="280"/>
      <c r="FY50" s="280"/>
      <c r="FZ50" s="280"/>
      <c r="GA50" s="280"/>
    </row>
    <row r="51" customHeight="1" spans="1:180">
      <c r="A51" s="237"/>
      <c r="B51" s="237"/>
      <c r="C51" s="266" t="s">
        <v>435</v>
      </c>
      <c r="D51" s="239">
        <v>0.825</v>
      </c>
      <c r="E51" s="248"/>
      <c r="F51" s="239"/>
      <c r="G51" s="239"/>
      <c r="H51" s="241">
        <f t="shared" si="0"/>
        <v>0.075</v>
      </c>
      <c r="I51" s="239">
        <v>0.75</v>
      </c>
      <c r="J51" s="270">
        <v>0</v>
      </c>
      <c r="K51" s="276" t="s">
        <v>436</v>
      </c>
      <c r="L51" s="280"/>
      <c r="M51" s="280"/>
      <c r="N51" s="280"/>
      <c r="O51" s="280"/>
      <c r="P51" s="280"/>
      <c r="Q51" s="280"/>
      <c r="R51" s="280"/>
      <c r="S51" s="280"/>
      <c r="T51" s="280"/>
      <c r="U51" s="280"/>
      <c r="V51" s="280"/>
      <c r="W51" s="280"/>
      <c r="X51" s="280"/>
      <c r="Y51" s="280"/>
      <c r="Z51" s="280"/>
      <c r="AA51" s="280"/>
      <c r="AB51" s="280"/>
      <c r="AC51" s="280"/>
      <c r="AD51" s="280"/>
      <c r="AE51" s="280"/>
      <c r="AF51" s="280"/>
      <c r="AG51" s="280"/>
      <c r="AH51" s="280"/>
      <c r="AI51" s="280"/>
      <c r="AJ51" s="280"/>
      <c r="AK51" s="280"/>
      <c r="AL51" s="280"/>
      <c r="AM51" s="280"/>
      <c r="AN51" s="280"/>
      <c r="AO51" s="280"/>
      <c r="AP51" s="280"/>
      <c r="AQ51" s="280"/>
      <c r="AR51" s="280"/>
      <c r="AS51" s="280"/>
      <c r="AT51" s="280"/>
      <c r="AU51" s="280"/>
      <c r="AV51" s="280"/>
      <c r="AW51" s="280"/>
      <c r="AX51" s="280"/>
      <c r="AY51" s="280"/>
      <c r="AZ51" s="280"/>
      <c r="BA51" s="280"/>
      <c r="BB51" s="280"/>
      <c r="BC51" s="280"/>
      <c r="BD51" s="280"/>
      <c r="BE51" s="280"/>
      <c r="BF51" s="280"/>
      <c r="BG51" s="280"/>
      <c r="BH51" s="280"/>
      <c r="BI51" s="280"/>
      <c r="BJ51" s="280"/>
      <c r="BK51" s="280"/>
      <c r="BL51" s="280"/>
      <c r="BM51" s="280"/>
      <c r="BN51" s="280"/>
      <c r="BO51" s="280"/>
      <c r="BP51" s="280"/>
      <c r="BQ51" s="280"/>
      <c r="BR51" s="280"/>
      <c r="BS51" s="280"/>
      <c r="BT51" s="280"/>
      <c r="BU51" s="280"/>
      <c r="BV51" s="280"/>
      <c r="BW51" s="280"/>
      <c r="BX51" s="280"/>
      <c r="BY51" s="280"/>
      <c r="BZ51" s="280"/>
      <c r="CA51" s="280"/>
      <c r="CB51" s="280"/>
      <c r="CC51" s="280"/>
      <c r="CD51" s="280"/>
      <c r="CE51" s="280"/>
      <c r="CF51" s="280"/>
      <c r="CG51" s="280"/>
      <c r="CH51" s="280"/>
      <c r="CI51" s="280"/>
      <c r="CJ51" s="280"/>
      <c r="CK51" s="280"/>
      <c r="CL51" s="280"/>
      <c r="CM51" s="280"/>
      <c r="CN51" s="280"/>
      <c r="CO51" s="280"/>
      <c r="CP51" s="280"/>
      <c r="CQ51" s="280"/>
      <c r="CR51" s="280"/>
      <c r="CS51" s="280"/>
      <c r="CT51" s="280"/>
      <c r="CU51" s="280"/>
      <c r="CV51" s="280"/>
      <c r="CW51" s="280"/>
      <c r="CX51" s="280"/>
      <c r="CY51" s="280"/>
      <c r="CZ51" s="280"/>
      <c r="DA51" s="280"/>
      <c r="DB51" s="280"/>
      <c r="DC51" s="280"/>
      <c r="DD51" s="280"/>
      <c r="DE51" s="280"/>
      <c r="DF51" s="280"/>
      <c r="DG51" s="280"/>
      <c r="DH51" s="280"/>
      <c r="DI51" s="280"/>
      <c r="DJ51" s="280"/>
      <c r="DK51" s="280"/>
      <c r="DL51" s="280"/>
      <c r="DM51" s="280"/>
      <c r="DN51" s="280"/>
      <c r="DO51" s="280"/>
      <c r="DP51" s="280"/>
      <c r="DQ51" s="280"/>
      <c r="DR51" s="280"/>
      <c r="DS51" s="280"/>
      <c r="DT51" s="280"/>
      <c r="DU51" s="280"/>
      <c r="DV51" s="280"/>
      <c r="DW51" s="280"/>
      <c r="DX51" s="280"/>
      <c r="DY51" s="280"/>
      <c r="DZ51" s="280"/>
      <c r="EA51" s="280"/>
      <c r="EB51" s="280"/>
      <c r="EC51" s="280"/>
      <c r="ED51" s="280"/>
      <c r="EE51" s="280"/>
      <c r="EF51" s="280"/>
      <c r="EG51" s="280"/>
      <c r="EH51" s="280"/>
      <c r="EI51" s="280"/>
      <c r="EJ51" s="280"/>
      <c r="EK51" s="280"/>
      <c r="EL51" s="280"/>
      <c r="EM51" s="280"/>
      <c r="EN51" s="280"/>
      <c r="EO51" s="280"/>
      <c r="EP51" s="280"/>
      <c r="EQ51" s="280"/>
      <c r="ER51" s="280"/>
      <c r="ES51" s="280"/>
      <c r="ET51" s="280"/>
      <c r="EU51" s="280"/>
      <c r="EV51" s="280"/>
      <c r="EW51" s="280"/>
      <c r="EX51" s="280"/>
      <c r="EY51" s="280"/>
      <c r="EZ51" s="280"/>
      <c r="FA51" s="280"/>
      <c r="FB51" s="280"/>
      <c r="FC51" s="280"/>
      <c r="FD51" s="280"/>
      <c r="FE51" s="280"/>
      <c r="FF51" s="280"/>
      <c r="FG51" s="280"/>
      <c r="FH51" s="280"/>
      <c r="FI51" s="280"/>
      <c r="FJ51" s="280"/>
      <c r="FK51" s="280"/>
      <c r="FL51" s="280"/>
      <c r="FM51" s="280"/>
      <c r="FN51" s="280"/>
      <c r="FO51" s="280"/>
      <c r="FP51" s="280"/>
      <c r="FQ51" s="280"/>
      <c r="FR51" s="280"/>
      <c r="FS51" s="280"/>
      <c r="FT51" s="280"/>
      <c r="FU51" s="280"/>
      <c r="FV51" s="280"/>
      <c r="FW51" s="280"/>
      <c r="FX51" s="280"/>
    </row>
    <row r="52" customHeight="1" spans="1:183">
      <c r="A52" s="237"/>
      <c r="B52" s="237"/>
      <c r="C52" s="266" t="s">
        <v>437</v>
      </c>
      <c r="D52" s="239">
        <v>0.85</v>
      </c>
      <c r="E52" s="248"/>
      <c r="F52" s="239"/>
      <c r="G52" s="239"/>
      <c r="H52" s="241">
        <f t="shared" si="0"/>
        <v>0.05</v>
      </c>
      <c r="I52" s="239">
        <v>0.8</v>
      </c>
      <c r="J52" s="270">
        <v>0</v>
      </c>
      <c r="K52" s="276" t="s">
        <v>438</v>
      </c>
      <c r="L52" s="280"/>
      <c r="M52" s="280"/>
      <c r="N52" s="280"/>
      <c r="O52" s="280"/>
      <c r="P52" s="280"/>
      <c r="Q52" s="280"/>
      <c r="R52" s="280"/>
      <c r="S52" s="280"/>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80"/>
      <c r="BF52" s="280"/>
      <c r="BG52" s="280"/>
      <c r="BH52" s="280"/>
      <c r="BI52" s="280"/>
      <c r="BJ52" s="280"/>
      <c r="BK52" s="280"/>
      <c r="BL52" s="280"/>
      <c r="BM52" s="280"/>
      <c r="BN52" s="280"/>
      <c r="BO52" s="280"/>
      <c r="BP52" s="280"/>
      <c r="BQ52" s="280"/>
      <c r="BR52" s="280"/>
      <c r="BS52" s="280"/>
      <c r="BT52" s="280"/>
      <c r="BU52" s="280"/>
      <c r="BV52" s="280"/>
      <c r="BW52" s="280"/>
      <c r="BX52" s="280"/>
      <c r="BY52" s="280"/>
      <c r="BZ52" s="280"/>
      <c r="CA52" s="280"/>
      <c r="CB52" s="280"/>
      <c r="CC52" s="280"/>
      <c r="CD52" s="280"/>
      <c r="CE52" s="280"/>
      <c r="CF52" s="280"/>
      <c r="CG52" s="280"/>
      <c r="CH52" s="280"/>
      <c r="CI52" s="280"/>
      <c r="CJ52" s="280"/>
      <c r="CK52" s="280"/>
      <c r="CL52" s="280"/>
      <c r="CM52" s="280"/>
      <c r="CN52" s="280"/>
      <c r="CO52" s="280"/>
      <c r="CP52" s="280"/>
      <c r="CQ52" s="280"/>
      <c r="CR52" s="280"/>
      <c r="CS52" s="280"/>
      <c r="CT52" s="280"/>
      <c r="CU52" s="280"/>
      <c r="CV52" s="280"/>
      <c r="CW52" s="280"/>
      <c r="CX52" s="280"/>
      <c r="CY52" s="280"/>
      <c r="CZ52" s="280"/>
      <c r="DA52" s="280"/>
      <c r="DB52" s="280"/>
      <c r="DC52" s="280"/>
      <c r="DD52" s="280"/>
      <c r="DE52" s="280"/>
      <c r="DF52" s="280"/>
      <c r="DG52" s="280"/>
      <c r="DH52" s="280"/>
      <c r="DI52" s="280"/>
      <c r="DJ52" s="280"/>
      <c r="DK52" s="280"/>
      <c r="DL52" s="280"/>
      <c r="DM52" s="280"/>
      <c r="DN52" s="280"/>
      <c r="DO52" s="280"/>
      <c r="DP52" s="280"/>
      <c r="DQ52" s="280"/>
      <c r="DR52" s="280"/>
      <c r="DS52" s="280"/>
      <c r="DT52" s="280"/>
      <c r="DU52" s="280"/>
      <c r="DV52" s="280"/>
      <c r="DW52" s="280"/>
      <c r="DX52" s="280"/>
      <c r="DY52" s="280"/>
      <c r="DZ52" s="280"/>
      <c r="EA52" s="280"/>
      <c r="EB52" s="280"/>
      <c r="EC52" s="280"/>
      <c r="ED52" s="280"/>
      <c r="EE52" s="280"/>
      <c r="EF52" s="280"/>
      <c r="EG52" s="280"/>
      <c r="EH52" s="280"/>
      <c r="EI52" s="280"/>
      <c r="EJ52" s="280"/>
      <c r="EK52" s="280"/>
      <c r="EL52" s="280"/>
      <c r="EM52" s="280"/>
      <c r="EN52" s="280"/>
      <c r="EO52" s="280"/>
      <c r="EP52" s="280"/>
      <c r="EQ52" s="280"/>
      <c r="ER52" s="280"/>
      <c r="ES52" s="280"/>
      <c r="ET52" s="280"/>
      <c r="EU52" s="280"/>
      <c r="EV52" s="280"/>
      <c r="EW52" s="280"/>
      <c r="EX52" s="280"/>
      <c r="EY52" s="280"/>
      <c r="EZ52" s="280"/>
      <c r="FA52" s="280"/>
      <c r="FB52" s="280"/>
      <c r="FC52" s="280"/>
      <c r="FD52" s="280"/>
      <c r="FE52" s="280"/>
      <c r="FF52" s="280"/>
      <c r="FG52" s="280"/>
      <c r="FH52" s="280"/>
      <c r="FI52" s="280"/>
      <c r="FJ52" s="280"/>
      <c r="FK52" s="280"/>
      <c r="FL52" s="280"/>
      <c r="FM52" s="280"/>
      <c r="FN52" s="280"/>
      <c r="FO52" s="280"/>
      <c r="FP52" s="280"/>
      <c r="FQ52" s="280"/>
      <c r="FR52" s="280"/>
      <c r="FS52" s="280"/>
      <c r="FT52" s="280"/>
      <c r="FU52" s="280"/>
      <c r="FV52" s="280"/>
      <c r="FW52" s="280"/>
      <c r="FX52" s="280"/>
      <c r="FY52" s="280"/>
      <c r="FZ52" s="280"/>
      <c r="GA52" s="280"/>
    </row>
    <row r="53" customHeight="1" spans="1:183">
      <c r="A53" s="237"/>
      <c r="B53" s="237"/>
      <c r="C53" s="238" t="s">
        <v>439</v>
      </c>
      <c r="D53" s="239">
        <v>26000</v>
      </c>
      <c r="E53" s="243"/>
      <c r="F53" s="239"/>
      <c r="G53" s="239"/>
      <c r="H53" s="241">
        <f t="shared" si="0"/>
        <v>0</v>
      </c>
      <c r="I53" s="239">
        <v>26000</v>
      </c>
      <c r="J53" s="270">
        <v>0</v>
      </c>
      <c r="K53" s="276" t="s">
        <v>440</v>
      </c>
      <c r="L53" s="280"/>
      <c r="M53" s="280"/>
      <c r="N53" s="280"/>
      <c r="O53" s="280"/>
      <c r="P53" s="280"/>
      <c r="Q53" s="280"/>
      <c r="R53" s="280"/>
      <c r="S53" s="280"/>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S53" s="280"/>
      <c r="AT53" s="280"/>
      <c r="AU53" s="280"/>
      <c r="AV53" s="280"/>
      <c r="AW53" s="280"/>
      <c r="AX53" s="280"/>
      <c r="AY53" s="280"/>
      <c r="AZ53" s="280"/>
      <c r="BA53" s="280"/>
      <c r="BB53" s="280"/>
      <c r="BC53" s="280"/>
      <c r="BD53" s="280"/>
      <c r="BE53" s="280"/>
      <c r="BF53" s="280"/>
      <c r="BG53" s="280"/>
      <c r="BH53" s="280"/>
      <c r="BI53" s="280"/>
      <c r="BJ53" s="280"/>
      <c r="BK53" s="280"/>
      <c r="BL53" s="280"/>
      <c r="BM53" s="280"/>
      <c r="BN53" s="280"/>
      <c r="BO53" s="280"/>
      <c r="BP53" s="280"/>
      <c r="BQ53" s="280"/>
      <c r="BR53" s="280"/>
      <c r="BS53" s="280"/>
      <c r="BT53" s="280"/>
      <c r="BU53" s="280"/>
      <c r="BV53" s="280"/>
      <c r="BW53" s="280"/>
      <c r="BX53" s="280"/>
      <c r="BY53" s="280"/>
      <c r="BZ53" s="280"/>
      <c r="CA53" s="280"/>
      <c r="CB53" s="280"/>
      <c r="CC53" s="280"/>
      <c r="CD53" s="280"/>
      <c r="CE53" s="280"/>
      <c r="CF53" s="280"/>
      <c r="CG53" s="280"/>
      <c r="CH53" s="280"/>
      <c r="CI53" s="280"/>
      <c r="CJ53" s="280"/>
      <c r="CK53" s="280"/>
      <c r="CL53" s="280"/>
      <c r="CM53" s="280"/>
      <c r="CN53" s="280"/>
      <c r="CO53" s="280"/>
      <c r="CP53" s="280"/>
      <c r="CQ53" s="280"/>
      <c r="CR53" s="280"/>
      <c r="CS53" s="280"/>
      <c r="CT53" s="280"/>
      <c r="CU53" s="280"/>
      <c r="CV53" s="280"/>
      <c r="CW53" s="280"/>
      <c r="CX53" s="280"/>
      <c r="CY53" s="280"/>
      <c r="CZ53" s="280"/>
      <c r="DA53" s="280"/>
      <c r="DB53" s="280"/>
      <c r="DC53" s="280"/>
      <c r="DD53" s="280"/>
      <c r="DE53" s="280"/>
      <c r="DF53" s="280"/>
      <c r="DG53" s="280"/>
      <c r="DH53" s="280"/>
      <c r="DI53" s="280"/>
      <c r="DJ53" s="280"/>
      <c r="DK53" s="280"/>
      <c r="DL53" s="280"/>
      <c r="DM53" s="280"/>
      <c r="DN53" s="280"/>
      <c r="DO53" s="280"/>
      <c r="DP53" s="280"/>
      <c r="DQ53" s="280"/>
      <c r="DR53" s="280"/>
      <c r="DS53" s="280"/>
      <c r="DT53" s="280"/>
      <c r="DU53" s="280"/>
      <c r="DV53" s="280"/>
      <c r="DW53" s="280"/>
      <c r="DX53" s="280"/>
      <c r="DY53" s="280"/>
      <c r="DZ53" s="280"/>
      <c r="EA53" s="280"/>
      <c r="EB53" s="280"/>
      <c r="EC53" s="280"/>
      <c r="ED53" s="280"/>
      <c r="EE53" s="280"/>
      <c r="EF53" s="280"/>
      <c r="EG53" s="280"/>
      <c r="EH53" s="280"/>
      <c r="EI53" s="280"/>
      <c r="EJ53" s="280"/>
      <c r="EK53" s="280"/>
      <c r="EL53" s="280"/>
      <c r="EM53" s="280"/>
      <c r="EN53" s="280"/>
      <c r="EO53" s="280"/>
      <c r="EP53" s="280"/>
      <c r="EQ53" s="280"/>
      <c r="ER53" s="280"/>
      <c r="ES53" s="280"/>
      <c r="ET53" s="280"/>
      <c r="EU53" s="280"/>
      <c r="EV53" s="280"/>
      <c r="EW53" s="280"/>
      <c r="EX53" s="280"/>
      <c r="EY53" s="280"/>
      <c r="EZ53" s="280"/>
      <c r="FA53" s="280"/>
      <c r="FB53" s="280"/>
      <c r="FC53" s="280"/>
      <c r="FD53" s="280"/>
      <c r="FE53" s="280"/>
      <c r="FF53" s="280"/>
      <c r="FG53" s="280"/>
      <c r="FH53" s="280"/>
      <c r="FI53" s="280"/>
      <c r="FJ53" s="280"/>
      <c r="FK53" s="280"/>
      <c r="FL53" s="280"/>
      <c r="FM53" s="280"/>
      <c r="FN53" s="280"/>
      <c r="FO53" s="280"/>
      <c r="FP53" s="280"/>
      <c r="FQ53" s="280"/>
      <c r="FR53" s="280"/>
      <c r="FS53" s="280"/>
      <c r="FT53" s="280"/>
      <c r="FU53" s="280"/>
      <c r="FV53" s="280"/>
      <c r="FW53" s="280"/>
      <c r="FX53" s="280"/>
      <c r="FY53" s="280"/>
      <c r="FZ53" s="280"/>
      <c r="GA53" s="280"/>
    </row>
    <row r="54" customHeight="1" spans="1:183">
      <c r="A54" s="237"/>
      <c r="B54" s="237"/>
      <c r="C54" s="238" t="s">
        <v>439</v>
      </c>
      <c r="D54" s="239">
        <v>20001</v>
      </c>
      <c r="E54" s="243"/>
      <c r="F54" s="239"/>
      <c r="G54" s="239"/>
      <c r="H54" s="241">
        <f t="shared" si="0"/>
        <v>0</v>
      </c>
      <c r="I54" s="239">
        <v>20001</v>
      </c>
      <c r="J54" s="270">
        <v>0</v>
      </c>
      <c r="K54" s="276" t="s">
        <v>441</v>
      </c>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c r="AT54" s="280"/>
      <c r="AU54" s="280"/>
      <c r="AV54" s="280"/>
      <c r="AW54" s="280"/>
      <c r="AX54" s="280"/>
      <c r="AY54" s="280"/>
      <c r="AZ54" s="280"/>
      <c r="BA54" s="280"/>
      <c r="BB54" s="280"/>
      <c r="BC54" s="280"/>
      <c r="BD54" s="280"/>
      <c r="BE54" s="280"/>
      <c r="BF54" s="280"/>
      <c r="BG54" s="280"/>
      <c r="BH54" s="280"/>
      <c r="BI54" s="280"/>
      <c r="BJ54" s="280"/>
      <c r="BK54" s="280"/>
      <c r="BL54" s="280"/>
      <c r="BM54" s="280"/>
      <c r="BN54" s="280"/>
      <c r="BO54" s="280"/>
      <c r="BP54" s="280"/>
      <c r="BQ54" s="280"/>
      <c r="BR54" s="280"/>
      <c r="BS54" s="280"/>
      <c r="BT54" s="280"/>
      <c r="BU54" s="280"/>
      <c r="BV54" s="280"/>
      <c r="BW54" s="280"/>
      <c r="BX54" s="280"/>
      <c r="BY54" s="280"/>
      <c r="BZ54" s="280"/>
      <c r="CA54" s="280"/>
      <c r="CB54" s="280"/>
      <c r="CC54" s="280"/>
      <c r="CD54" s="280"/>
      <c r="CE54" s="280"/>
      <c r="CF54" s="280"/>
      <c r="CG54" s="280"/>
      <c r="CH54" s="280"/>
      <c r="CI54" s="280"/>
      <c r="CJ54" s="280"/>
      <c r="CK54" s="280"/>
      <c r="CL54" s="280"/>
      <c r="CM54" s="280"/>
      <c r="CN54" s="280"/>
      <c r="CO54" s="280"/>
      <c r="CP54" s="280"/>
      <c r="CQ54" s="280"/>
      <c r="CR54" s="280"/>
      <c r="CS54" s="280"/>
      <c r="CT54" s="280"/>
      <c r="CU54" s="280"/>
      <c r="CV54" s="280"/>
      <c r="CW54" s="280"/>
      <c r="CX54" s="280"/>
      <c r="CY54" s="280"/>
      <c r="CZ54" s="280"/>
      <c r="DA54" s="280"/>
      <c r="DB54" s="280"/>
      <c r="DC54" s="280"/>
      <c r="DD54" s="280"/>
      <c r="DE54" s="280"/>
      <c r="DF54" s="280"/>
      <c r="DG54" s="280"/>
      <c r="DH54" s="280"/>
      <c r="DI54" s="280"/>
      <c r="DJ54" s="280"/>
      <c r="DK54" s="280"/>
      <c r="DL54" s="280"/>
      <c r="DM54" s="280"/>
      <c r="DN54" s="280"/>
      <c r="DO54" s="280"/>
      <c r="DP54" s="280"/>
      <c r="DQ54" s="280"/>
      <c r="DR54" s="280"/>
      <c r="DS54" s="280"/>
      <c r="DT54" s="280"/>
      <c r="DU54" s="280"/>
      <c r="DV54" s="280"/>
      <c r="DW54" s="280"/>
      <c r="DX54" s="280"/>
      <c r="DY54" s="280"/>
      <c r="DZ54" s="280"/>
      <c r="EA54" s="280"/>
      <c r="EB54" s="280"/>
      <c r="EC54" s="280"/>
      <c r="ED54" s="280"/>
      <c r="EE54" s="280"/>
      <c r="EF54" s="280"/>
      <c r="EG54" s="280"/>
      <c r="EH54" s="280"/>
      <c r="EI54" s="280"/>
      <c r="EJ54" s="280"/>
      <c r="EK54" s="280"/>
      <c r="EL54" s="280"/>
      <c r="EM54" s="280"/>
      <c r="EN54" s="280"/>
      <c r="EO54" s="280"/>
      <c r="EP54" s="280"/>
      <c r="EQ54" s="280"/>
      <c r="ER54" s="280"/>
      <c r="ES54" s="280"/>
      <c r="ET54" s="280"/>
      <c r="EU54" s="280"/>
      <c r="EV54" s="280"/>
      <c r="EW54" s="280"/>
      <c r="EX54" s="280"/>
      <c r="EY54" s="280"/>
      <c r="EZ54" s="280"/>
      <c r="FA54" s="280"/>
      <c r="FB54" s="280"/>
      <c r="FC54" s="280"/>
      <c r="FD54" s="280"/>
      <c r="FE54" s="280"/>
      <c r="FF54" s="280"/>
      <c r="FG54" s="280"/>
      <c r="FH54" s="280"/>
      <c r="FI54" s="280"/>
      <c r="FJ54" s="280"/>
      <c r="FK54" s="280"/>
      <c r="FL54" s="280"/>
      <c r="FM54" s="280"/>
      <c r="FN54" s="280"/>
      <c r="FO54" s="280"/>
      <c r="FP54" s="280"/>
      <c r="FQ54" s="280"/>
      <c r="FR54" s="280"/>
      <c r="FS54" s="280"/>
      <c r="FT54" s="280"/>
      <c r="FU54" s="280"/>
      <c r="FV54" s="280"/>
      <c r="FW54" s="280"/>
      <c r="FX54" s="280"/>
      <c r="FY54" s="280"/>
      <c r="FZ54" s="280"/>
      <c r="GA54" s="280"/>
    </row>
    <row r="55" customHeight="1" spans="1:183">
      <c r="A55" s="237"/>
      <c r="B55" s="237"/>
      <c r="C55" s="238" t="s">
        <v>439</v>
      </c>
      <c r="D55" s="239">
        <v>5000</v>
      </c>
      <c r="E55" s="243"/>
      <c r="F55" s="239"/>
      <c r="G55" s="239"/>
      <c r="H55" s="241">
        <f t="shared" si="0"/>
        <v>0</v>
      </c>
      <c r="I55" s="239">
        <v>5000</v>
      </c>
      <c r="J55" s="270">
        <v>0</v>
      </c>
      <c r="K55" s="276" t="s">
        <v>442</v>
      </c>
      <c r="L55" s="280"/>
      <c r="M55" s="280"/>
      <c r="N55" s="280"/>
      <c r="O55" s="280"/>
      <c r="P55" s="280"/>
      <c r="Q55" s="280"/>
      <c r="R55" s="280"/>
      <c r="S55" s="280"/>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c r="AS55" s="280"/>
      <c r="AT55" s="280"/>
      <c r="AU55" s="280"/>
      <c r="AV55" s="280"/>
      <c r="AW55" s="280"/>
      <c r="AX55" s="280"/>
      <c r="AY55" s="280"/>
      <c r="AZ55" s="280"/>
      <c r="BA55" s="280"/>
      <c r="BB55" s="280"/>
      <c r="BC55" s="280"/>
      <c r="BD55" s="280"/>
      <c r="BE55" s="280"/>
      <c r="BF55" s="280"/>
      <c r="BG55" s="280"/>
      <c r="BH55" s="280"/>
      <c r="BI55" s="280"/>
      <c r="BJ55" s="280"/>
      <c r="BK55" s="280"/>
      <c r="BL55" s="280"/>
      <c r="BM55" s="280"/>
      <c r="BN55" s="280"/>
      <c r="BO55" s="280"/>
      <c r="BP55" s="280"/>
      <c r="BQ55" s="280"/>
      <c r="BR55" s="280"/>
      <c r="BS55" s="280"/>
      <c r="BT55" s="280"/>
      <c r="BU55" s="280"/>
      <c r="BV55" s="280"/>
      <c r="BW55" s="280"/>
      <c r="BX55" s="280"/>
      <c r="BY55" s="280"/>
      <c r="BZ55" s="280"/>
      <c r="CA55" s="280"/>
      <c r="CB55" s="280"/>
      <c r="CC55" s="280"/>
      <c r="CD55" s="280"/>
      <c r="CE55" s="280"/>
      <c r="CF55" s="280"/>
      <c r="CG55" s="280"/>
      <c r="CH55" s="280"/>
      <c r="CI55" s="280"/>
      <c r="CJ55" s="280"/>
      <c r="CK55" s="280"/>
      <c r="CL55" s="280"/>
      <c r="CM55" s="280"/>
      <c r="CN55" s="280"/>
      <c r="CO55" s="280"/>
      <c r="CP55" s="280"/>
      <c r="CQ55" s="280"/>
      <c r="CR55" s="280"/>
      <c r="CS55" s="280"/>
      <c r="CT55" s="280"/>
      <c r="CU55" s="280"/>
      <c r="CV55" s="280"/>
      <c r="CW55" s="280"/>
      <c r="CX55" s="280"/>
      <c r="CY55" s="280"/>
      <c r="CZ55" s="280"/>
      <c r="DA55" s="280"/>
      <c r="DB55" s="280"/>
      <c r="DC55" s="280"/>
      <c r="DD55" s="280"/>
      <c r="DE55" s="280"/>
      <c r="DF55" s="280"/>
      <c r="DG55" s="280"/>
      <c r="DH55" s="280"/>
      <c r="DI55" s="280"/>
      <c r="DJ55" s="280"/>
      <c r="DK55" s="280"/>
      <c r="DL55" s="280"/>
      <c r="DM55" s="280"/>
      <c r="DN55" s="280"/>
      <c r="DO55" s="280"/>
      <c r="DP55" s="280"/>
      <c r="DQ55" s="280"/>
      <c r="DR55" s="280"/>
      <c r="DS55" s="280"/>
      <c r="DT55" s="280"/>
      <c r="DU55" s="280"/>
      <c r="DV55" s="280"/>
      <c r="DW55" s="280"/>
      <c r="DX55" s="280"/>
      <c r="DY55" s="280"/>
      <c r="DZ55" s="280"/>
      <c r="EA55" s="280"/>
      <c r="EB55" s="280"/>
      <c r="EC55" s="280"/>
      <c r="ED55" s="280"/>
      <c r="EE55" s="280"/>
      <c r="EF55" s="280"/>
      <c r="EG55" s="280"/>
      <c r="EH55" s="280"/>
      <c r="EI55" s="280"/>
      <c r="EJ55" s="280"/>
      <c r="EK55" s="280"/>
      <c r="EL55" s="280"/>
      <c r="EM55" s="280"/>
      <c r="EN55" s="280"/>
      <c r="EO55" s="280"/>
      <c r="EP55" s="280"/>
      <c r="EQ55" s="280"/>
      <c r="ER55" s="280"/>
      <c r="ES55" s="280"/>
      <c r="ET55" s="280"/>
      <c r="EU55" s="280"/>
      <c r="EV55" s="280"/>
      <c r="EW55" s="280"/>
      <c r="EX55" s="280"/>
      <c r="EY55" s="280"/>
      <c r="EZ55" s="280"/>
      <c r="FA55" s="280"/>
      <c r="FB55" s="280"/>
      <c r="FC55" s="280"/>
      <c r="FD55" s="280"/>
      <c r="FE55" s="280"/>
      <c r="FF55" s="280"/>
      <c r="FG55" s="280"/>
      <c r="FH55" s="280"/>
      <c r="FI55" s="280"/>
      <c r="FJ55" s="280"/>
      <c r="FK55" s="280"/>
      <c r="FL55" s="280"/>
      <c r="FM55" s="280"/>
      <c r="FN55" s="280"/>
      <c r="FO55" s="280"/>
      <c r="FP55" s="280"/>
      <c r="FQ55" s="280"/>
      <c r="FR55" s="280"/>
      <c r="FS55" s="280"/>
      <c r="FT55" s="280"/>
      <c r="FU55" s="280"/>
      <c r="FV55" s="280"/>
      <c r="FW55" s="280"/>
      <c r="FX55" s="280"/>
      <c r="FY55" s="280"/>
      <c r="FZ55" s="280"/>
      <c r="GA55" s="280"/>
    </row>
    <row r="56" customHeight="1" spans="1:183">
      <c r="A56" s="237"/>
      <c r="B56" s="237"/>
      <c r="C56" s="238" t="s">
        <v>443</v>
      </c>
      <c r="D56" s="251">
        <v>1344</v>
      </c>
      <c r="E56" s="248"/>
      <c r="F56" s="251"/>
      <c r="G56" s="251"/>
      <c r="H56" s="241">
        <f t="shared" si="0"/>
        <v>0</v>
      </c>
      <c r="I56" s="239">
        <v>1344</v>
      </c>
      <c r="J56" s="270">
        <v>0</v>
      </c>
      <c r="K56" s="276" t="s">
        <v>444</v>
      </c>
      <c r="L56" s="280"/>
      <c r="M56" s="280"/>
      <c r="N56" s="280"/>
      <c r="O56" s="280"/>
      <c r="P56" s="280"/>
      <c r="Q56" s="280"/>
      <c r="R56" s="280"/>
      <c r="S56" s="280"/>
      <c r="T56" s="280"/>
      <c r="U56" s="280"/>
      <c r="V56" s="280"/>
      <c r="W56" s="280"/>
      <c r="X56" s="280"/>
      <c r="Y56" s="280"/>
      <c r="Z56" s="280"/>
      <c r="AA56" s="280"/>
      <c r="AB56" s="280"/>
      <c r="AC56" s="280"/>
      <c r="AD56" s="280"/>
      <c r="AE56" s="280"/>
      <c r="AF56" s="280"/>
      <c r="AG56" s="280"/>
      <c r="AH56" s="280"/>
      <c r="AI56" s="280"/>
      <c r="AJ56" s="280"/>
      <c r="AK56" s="280"/>
      <c r="AL56" s="280"/>
      <c r="AM56" s="280"/>
      <c r="AN56" s="280"/>
      <c r="AO56" s="280"/>
      <c r="AP56" s="280"/>
      <c r="AQ56" s="280"/>
      <c r="AR56" s="280"/>
      <c r="AS56" s="280"/>
      <c r="AT56" s="280"/>
      <c r="AU56" s="280"/>
      <c r="AV56" s="280"/>
      <c r="AW56" s="280"/>
      <c r="AX56" s="280"/>
      <c r="AY56" s="280"/>
      <c r="AZ56" s="280"/>
      <c r="BA56" s="280"/>
      <c r="BB56" s="280"/>
      <c r="BC56" s="280"/>
      <c r="BD56" s="280"/>
      <c r="BE56" s="280"/>
      <c r="BF56" s="280"/>
      <c r="BG56" s="280"/>
      <c r="BH56" s="280"/>
      <c r="BI56" s="280"/>
      <c r="BJ56" s="280"/>
      <c r="BK56" s="280"/>
      <c r="BL56" s="280"/>
      <c r="BM56" s="280"/>
      <c r="BN56" s="280"/>
      <c r="BO56" s="280"/>
      <c r="BP56" s="280"/>
      <c r="BQ56" s="280"/>
      <c r="BR56" s="280"/>
      <c r="BS56" s="280"/>
      <c r="BT56" s="280"/>
      <c r="BU56" s="280"/>
      <c r="BV56" s="280"/>
      <c r="BW56" s="280"/>
      <c r="BX56" s="280"/>
      <c r="BY56" s="280"/>
      <c r="BZ56" s="280"/>
      <c r="CA56" s="280"/>
      <c r="CB56" s="280"/>
      <c r="CC56" s="280"/>
      <c r="CD56" s="280"/>
      <c r="CE56" s="280"/>
      <c r="CF56" s="280"/>
      <c r="CG56" s="280"/>
      <c r="CH56" s="280"/>
      <c r="CI56" s="280"/>
      <c r="CJ56" s="280"/>
      <c r="CK56" s="280"/>
      <c r="CL56" s="280"/>
      <c r="CM56" s="280"/>
      <c r="CN56" s="280"/>
      <c r="CO56" s="280"/>
      <c r="CP56" s="280"/>
      <c r="CQ56" s="280"/>
      <c r="CR56" s="280"/>
      <c r="CS56" s="280"/>
      <c r="CT56" s="280"/>
      <c r="CU56" s="280"/>
      <c r="CV56" s="280"/>
      <c r="CW56" s="280"/>
      <c r="CX56" s="280"/>
      <c r="CY56" s="280"/>
      <c r="CZ56" s="280"/>
      <c r="DA56" s="280"/>
      <c r="DB56" s="280"/>
      <c r="DC56" s="280"/>
      <c r="DD56" s="280"/>
      <c r="DE56" s="280"/>
      <c r="DF56" s="280"/>
      <c r="DG56" s="280"/>
      <c r="DH56" s="280"/>
      <c r="DI56" s="280"/>
      <c r="DJ56" s="280"/>
      <c r="DK56" s="280"/>
      <c r="DL56" s="280"/>
      <c r="DM56" s="280"/>
      <c r="DN56" s="280"/>
      <c r="DO56" s="280"/>
      <c r="DP56" s="280"/>
      <c r="DQ56" s="280"/>
      <c r="DR56" s="280"/>
      <c r="DS56" s="280"/>
      <c r="DT56" s="280"/>
      <c r="DU56" s="280"/>
      <c r="DV56" s="280"/>
      <c r="DW56" s="280"/>
      <c r="DX56" s="280"/>
      <c r="DY56" s="280"/>
      <c r="DZ56" s="280"/>
      <c r="EA56" s="280"/>
      <c r="EB56" s="280"/>
      <c r="EC56" s="280"/>
      <c r="ED56" s="280"/>
      <c r="EE56" s="280"/>
      <c r="EF56" s="280"/>
      <c r="EG56" s="280"/>
      <c r="EH56" s="280"/>
      <c r="EI56" s="280"/>
      <c r="EJ56" s="280"/>
      <c r="EK56" s="280"/>
      <c r="EL56" s="280"/>
      <c r="EM56" s="280"/>
      <c r="EN56" s="280"/>
      <c r="EO56" s="280"/>
      <c r="EP56" s="280"/>
      <c r="EQ56" s="280"/>
      <c r="ER56" s="280"/>
      <c r="ES56" s="280"/>
      <c r="ET56" s="280"/>
      <c r="EU56" s="280"/>
      <c r="EV56" s="280"/>
      <c r="EW56" s="280"/>
      <c r="EX56" s="280"/>
      <c r="EY56" s="280"/>
      <c r="EZ56" s="280"/>
      <c r="FA56" s="280"/>
      <c r="FB56" s="280"/>
      <c r="FC56" s="280"/>
      <c r="FD56" s="280"/>
      <c r="FE56" s="280"/>
      <c r="FF56" s="280"/>
      <c r="FG56" s="280"/>
      <c r="FH56" s="280"/>
      <c r="FI56" s="280"/>
      <c r="FJ56" s="280"/>
      <c r="FK56" s="280"/>
      <c r="FL56" s="280"/>
      <c r="FM56" s="280"/>
      <c r="FN56" s="280"/>
      <c r="FO56" s="280"/>
      <c r="FP56" s="280"/>
      <c r="FQ56" s="280"/>
      <c r="FR56" s="280"/>
      <c r="FS56" s="280"/>
      <c r="FT56" s="280"/>
      <c r="FU56" s="280"/>
      <c r="FV56" s="280"/>
      <c r="FW56" s="280"/>
      <c r="FX56" s="280"/>
      <c r="FY56" s="280"/>
      <c r="FZ56" s="280"/>
      <c r="GA56" s="280"/>
    </row>
    <row r="57" customHeight="1" spans="1:183">
      <c r="A57" s="237"/>
      <c r="B57" s="237"/>
      <c r="C57" s="238" t="s">
        <v>445</v>
      </c>
      <c r="D57" s="251">
        <v>42.07</v>
      </c>
      <c r="E57" s="248"/>
      <c r="F57" s="251"/>
      <c r="G57" s="251"/>
      <c r="H57" s="241">
        <f t="shared" si="0"/>
        <v>14.44</v>
      </c>
      <c r="I57" s="239">
        <v>27.63</v>
      </c>
      <c r="J57" s="270">
        <v>0</v>
      </c>
      <c r="K57" s="276"/>
      <c r="L57" s="286"/>
      <c r="M57" s="281"/>
      <c r="N57" s="281"/>
      <c r="O57" s="281"/>
      <c r="P57" s="281"/>
      <c r="Q57" s="281"/>
      <c r="R57" s="281"/>
      <c r="S57" s="281"/>
      <c r="T57" s="281"/>
      <c r="U57" s="281"/>
      <c r="V57" s="281"/>
      <c r="W57" s="281"/>
      <c r="X57" s="281"/>
      <c r="Y57" s="281"/>
      <c r="Z57" s="281"/>
      <c r="AA57" s="281"/>
      <c r="AB57" s="281"/>
      <c r="AC57" s="281"/>
      <c r="AD57" s="281"/>
      <c r="AE57" s="281"/>
      <c r="AF57" s="281"/>
      <c r="AG57" s="281"/>
      <c r="AH57" s="281"/>
      <c r="AI57" s="281"/>
      <c r="AJ57" s="281"/>
      <c r="AK57" s="281"/>
      <c r="AL57" s="281"/>
      <c r="AM57" s="281"/>
      <c r="AN57" s="281"/>
      <c r="AO57" s="281"/>
      <c r="AP57" s="281"/>
      <c r="AQ57" s="281"/>
      <c r="AR57" s="281"/>
      <c r="AS57" s="281"/>
      <c r="AT57" s="281"/>
      <c r="AU57" s="281"/>
      <c r="AV57" s="281"/>
      <c r="AW57" s="281"/>
      <c r="AX57" s="281"/>
      <c r="AY57" s="281"/>
      <c r="AZ57" s="281"/>
      <c r="BA57" s="281"/>
      <c r="BB57" s="281"/>
      <c r="BC57" s="281"/>
      <c r="BD57" s="281"/>
      <c r="BE57" s="281"/>
      <c r="BF57" s="281"/>
      <c r="BG57" s="281"/>
      <c r="BH57" s="281"/>
      <c r="BI57" s="281"/>
      <c r="BJ57" s="281"/>
      <c r="BK57" s="281"/>
      <c r="BL57" s="281"/>
      <c r="BM57" s="281"/>
      <c r="BN57" s="281"/>
      <c r="BO57" s="281"/>
      <c r="BP57" s="281"/>
      <c r="BQ57" s="281"/>
      <c r="BR57" s="281"/>
      <c r="BS57" s="281"/>
      <c r="BT57" s="281"/>
      <c r="BU57" s="281"/>
      <c r="BV57" s="281"/>
      <c r="BW57" s="281"/>
      <c r="BX57" s="281"/>
      <c r="BY57" s="281"/>
      <c r="BZ57" s="281"/>
      <c r="CA57" s="281"/>
      <c r="CB57" s="281"/>
      <c r="CC57" s="281"/>
      <c r="CD57" s="281"/>
      <c r="CE57" s="281"/>
      <c r="CF57" s="281"/>
      <c r="CG57" s="281"/>
      <c r="CH57" s="281"/>
      <c r="CI57" s="281"/>
      <c r="CJ57" s="281"/>
      <c r="CK57" s="281"/>
      <c r="CL57" s="281"/>
      <c r="CM57" s="281"/>
      <c r="CN57" s="281"/>
      <c r="CO57" s="281"/>
      <c r="CP57" s="281"/>
      <c r="CQ57" s="281"/>
      <c r="CR57" s="281"/>
      <c r="CS57" s="281"/>
      <c r="CT57" s="281"/>
      <c r="CU57" s="281"/>
      <c r="CV57" s="281"/>
      <c r="CW57" s="281"/>
      <c r="CX57" s="281"/>
      <c r="CY57" s="281"/>
      <c r="CZ57" s="281"/>
      <c r="DA57" s="281"/>
      <c r="DB57" s="281"/>
      <c r="DC57" s="281"/>
      <c r="DD57" s="281"/>
      <c r="DE57" s="281"/>
      <c r="DF57" s="281"/>
      <c r="DG57" s="281"/>
      <c r="DH57" s="281"/>
      <c r="DI57" s="281"/>
      <c r="DJ57" s="281"/>
      <c r="DK57" s="281"/>
      <c r="DL57" s="281"/>
      <c r="DM57" s="281"/>
      <c r="DN57" s="281"/>
      <c r="DO57" s="281"/>
      <c r="DP57" s="281"/>
      <c r="DQ57" s="281"/>
      <c r="DR57" s="281"/>
      <c r="DS57" s="281"/>
      <c r="DT57" s="281"/>
      <c r="DU57" s="281"/>
      <c r="DV57" s="281"/>
      <c r="DW57" s="281"/>
      <c r="DX57" s="281"/>
      <c r="DY57" s="281"/>
      <c r="DZ57" s="281"/>
      <c r="EA57" s="281"/>
      <c r="EB57" s="281"/>
      <c r="EC57" s="281"/>
      <c r="ED57" s="281"/>
      <c r="EE57" s="281"/>
      <c r="EF57" s="281"/>
      <c r="EG57" s="281"/>
      <c r="EH57" s="281"/>
      <c r="EI57" s="281"/>
      <c r="EJ57" s="281"/>
      <c r="EK57" s="281"/>
      <c r="EL57" s="281"/>
      <c r="EM57" s="281"/>
      <c r="EN57" s="281"/>
      <c r="EO57" s="281"/>
      <c r="EP57" s="281"/>
      <c r="EQ57" s="281"/>
      <c r="ER57" s="281"/>
      <c r="ES57" s="281"/>
      <c r="ET57" s="281"/>
      <c r="EU57" s="281"/>
      <c r="EV57" s="281"/>
      <c r="EW57" s="281"/>
      <c r="EX57" s="281"/>
      <c r="EY57" s="281"/>
      <c r="EZ57" s="281"/>
      <c r="FA57" s="281"/>
      <c r="FB57" s="281"/>
      <c r="FC57" s="281"/>
      <c r="FD57" s="281"/>
      <c r="FE57" s="281"/>
      <c r="FF57" s="281"/>
      <c r="FG57" s="281"/>
      <c r="FH57" s="281"/>
      <c r="FI57" s="281"/>
      <c r="FJ57" s="281"/>
      <c r="FK57" s="281"/>
      <c r="FL57" s="281"/>
      <c r="FM57" s="281"/>
      <c r="FN57" s="281"/>
      <c r="FO57" s="281"/>
      <c r="FP57" s="281"/>
      <c r="FQ57" s="281"/>
      <c r="FR57" s="281"/>
      <c r="FS57" s="281"/>
      <c r="FT57" s="281"/>
      <c r="FU57" s="281"/>
      <c r="FV57" s="281"/>
      <c r="FW57" s="281"/>
      <c r="FX57" s="281"/>
      <c r="FY57" s="281"/>
      <c r="FZ57" s="281"/>
      <c r="GA57" s="281"/>
    </row>
    <row r="58" customHeight="1" spans="1:183">
      <c r="A58" s="237"/>
      <c r="B58" s="237"/>
      <c r="C58" s="238" t="s">
        <v>446</v>
      </c>
      <c r="D58" s="267">
        <v>103000</v>
      </c>
      <c r="E58" s="248"/>
      <c r="F58" s="267"/>
      <c r="G58" s="267"/>
      <c r="H58" s="241">
        <f t="shared" si="0"/>
        <v>18000</v>
      </c>
      <c r="I58" s="287">
        <v>85000</v>
      </c>
      <c r="J58" s="270">
        <v>0</v>
      </c>
      <c r="K58" s="276" t="s">
        <v>447</v>
      </c>
      <c r="L58" s="288"/>
      <c r="M58" s="280"/>
      <c r="N58" s="280"/>
      <c r="O58" s="280"/>
      <c r="P58" s="280"/>
      <c r="Q58" s="280"/>
      <c r="R58" s="280"/>
      <c r="S58" s="280"/>
      <c r="T58" s="280"/>
      <c r="U58" s="280"/>
      <c r="V58" s="280"/>
      <c r="W58" s="280"/>
      <c r="X58" s="280"/>
      <c r="Y58" s="280"/>
      <c r="Z58" s="280"/>
      <c r="AA58" s="280"/>
      <c r="AB58" s="280"/>
      <c r="AC58" s="280"/>
      <c r="AD58" s="280"/>
      <c r="AE58" s="280"/>
      <c r="AF58" s="280"/>
      <c r="AG58" s="280"/>
      <c r="AH58" s="280"/>
      <c r="AI58" s="280"/>
      <c r="AJ58" s="280"/>
      <c r="AK58" s="280"/>
      <c r="AL58" s="280"/>
      <c r="AM58" s="280"/>
      <c r="AN58" s="280"/>
      <c r="AO58" s="280"/>
      <c r="AP58" s="280"/>
      <c r="AQ58" s="280"/>
      <c r="AR58" s="280"/>
      <c r="AS58" s="280"/>
      <c r="AT58" s="280"/>
      <c r="AU58" s="280"/>
      <c r="AV58" s="280"/>
      <c r="AW58" s="280"/>
      <c r="AX58" s="280"/>
      <c r="AY58" s="280"/>
      <c r="AZ58" s="280"/>
      <c r="BA58" s="280"/>
      <c r="BB58" s="280"/>
      <c r="BC58" s="280"/>
      <c r="BD58" s="280"/>
      <c r="BE58" s="280"/>
      <c r="BF58" s="280"/>
      <c r="BG58" s="280"/>
      <c r="BH58" s="280"/>
      <c r="BI58" s="280"/>
      <c r="BJ58" s="280"/>
      <c r="BK58" s="280"/>
      <c r="BL58" s="280"/>
      <c r="BM58" s="280"/>
      <c r="BN58" s="280"/>
      <c r="BO58" s="280"/>
      <c r="BP58" s="280"/>
      <c r="BQ58" s="280"/>
      <c r="BR58" s="280"/>
      <c r="BS58" s="280"/>
      <c r="BT58" s="280"/>
      <c r="BU58" s="280"/>
      <c r="BV58" s="280"/>
      <c r="BW58" s="280"/>
      <c r="BX58" s="280"/>
      <c r="BY58" s="280"/>
      <c r="BZ58" s="280"/>
      <c r="CA58" s="280"/>
      <c r="CB58" s="280"/>
      <c r="CC58" s="280"/>
      <c r="CD58" s="280"/>
      <c r="CE58" s="280"/>
      <c r="CF58" s="280"/>
      <c r="CG58" s="280"/>
      <c r="CH58" s="280"/>
      <c r="CI58" s="280"/>
      <c r="CJ58" s="280"/>
      <c r="CK58" s="280"/>
      <c r="CL58" s="280"/>
      <c r="CM58" s="280"/>
      <c r="CN58" s="280"/>
      <c r="CO58" s="280"/>
      <c r="CP58" s="280"/>
      <c r="CQ58" s="280"/>
      <c r="CR58" s="280"/>
      <c r="CS58" s="280"/>
      <c r="CT58" s="280"/>
      <c r="CU58" s="280"/>
      <c r="CV58" s="280"/>
      <c r="CW58" s="280"/>
      <c r="CX58" s="280"/>
      <c r="CY58" s="280"/>
      <c r="CZ58" s="280"/>
      <c r="DA58" s="280"/>
      <c r="DB58" s="280"/>
      <c r="DC58" s="280"/>
      <c r="DD58" s="280"/>
      <c r="DE58" s="280"/>
      <c r="DF58" s="280"/>
      <c r="DG58" s="280"/>
      <c r="DH58" s="280"/>
      <c r="DI58" s="280"/>
      <c r="DJ58" s="280"/>
      <c r="DK58" s="280"/>
      <c r="DL58" s="280"/>
      <c r="DM58" s="280"/>
      <c r="DN58" s="280"/>
      <c r="DO58" s="280"/>
      <c r="DP58" s="280"/>
      <c r="DQ58" s="280"/>
      <c r="DR58" s="280"/>
      <c r="DS58" s="280"/>
      <c r="DT58" s="280"/>
      <c r="DU58" s="280"/>
      <c r="DV58" s="280"/>
      <c r="DW58" s="280"/>
      <c r="DX58" s="280"/>
      <c r="DY58" s="280"/>
      <c r="DZ58" s="280"/>
      <c r="EA58" s="280"/>
      <c r="EB58" s="280"/>
      <c r="EC58" s="280"/>
      <c r="ED58" s="280"/>
      <c r="EE58" s="280"/>
      <c r="EF58" s="280"/>
      <c r="EG58" s="280"/>
      <c r="EH58" s="280"/>
      <c r="EI58" s="280"/>
      <c r="EJ58" s="280"/>
      <c r="EK58" s="280"/>
      <c r="EL58" s="280"/>
      <c r="EM58" s="280"/>
      <c r="EN58" s="280"/>
      <c r="EO58" s="280"/>
      <c r="EP58" s="280"/>
      <c r="EQ58" s="280"/>
      <c r="ER58" s="280"/>
      <c r="ES58" s="280"/>
      <c r="ET58" s="280"/>
      <c r="EU58" s="280"/>
      <c r="EV58" s="280"/>
      <c r="EW58" s="280"/>
      <c r="EX58" s="280"/>
      <c r="EY58" s="280"/>
      <c r="EZ58" s="280"/>
      <c r="FA58" s="280"/>
      <c r="FB58" s="280"/>
      <c r="FC58" s="280"/>
      <c r="FD58" s="280"/>
      <c r="FE58" s="280"/>
      <c r="FF58" s="280"/>
      <c r="FG58" s="280"/>
      <c r="FH58" s="280"/>
      <c r="FI58" s="280"/>
      <c r="FJ58" s="280"/>
      <c r="FK58" s="280"/>
      <c r="FL58" s="280"/>
      <c r="FM58" s="280"/>
      <c r="FN58" s="280"/>
      <c r="FO58" s="280"/>
      <c r="FP58" s="280"/>
      <c r="FQ58" s="280"/>
      <c r="FR58" s="280"/>
      <c r="FS58" s="280"/>
      <c r="FT58" s="280"/>
      <c r="FU58" s="280"/>
      <c r="FV58" s="280"/>
      <c r="FW58" s="280"/>
      <c r="FX58" s="280"/>
      <c r="FY58" s="280"/>
      <c r="FZ58" s="280"/>
      <c r="GA58" s="280"/>
    </row>
    <row r="59" customHeight="1" spans="1:183">
      <c r="A59" s="258"/>
      <c r="B59" s="258"/>
      <c r="C59" s="249" t="s">
        <v>448</v>
      </c>
      <c r="D59" s="248">
        <v>336</v>
      </c>
      <c r="E59" s="248"/>
      <c r="F59" s="248"/>
      <c r="G59" s="248"/>
      <c r="H59" s="241">
        <f t="shared" si="0"/>
        <v>0</v>
      </c>
      <c r="I59" s="239">
        <v>336</v>
      </c>
      <c r="J59" s="270">
        <v>0</v>
      </c>
      <c r="K59" s="282"/>
      <c r="L59" s="288"/>
      <c r="M59" s="280"/>
      <c r="N59" s="280"/>
      <c r="O59" s="280"/>
      <c r="P59" s="280"/>
      <c r="Q59" s="280"/>
      <c r="R59" s="280"/>
      <c r="S59" s="280"/>
      <c r="T59" s="280"/>
      <c r="U59" s="280"/>
      <c r="V59" s="280"/>
      <c r="W59" s="280"/>
      <c r="X59" s="280"/>
      <c r="Y59" s="280"/>
      <c r="Z59" s="280"/>
      <c r="AA59" s="280"/>
      <c r="AB59" s="280"/>
      <c r="AC59" s="280"/>
      <c r="AD59" s="280"/>
      <c r="AE59" s="280"/>
      <c r="AF59" s="280"/>
      <c r="AG59" s="280"/>
      <c r="AH59" s="280"/>
      <c r="AI59" s="280"/>
      <c r="AJ59" s="280"/>
      <c r="AK59" s="280"/>
      <c r="AL59" s="280"/>
      <c r="AM59" s="280"/>
      <c r="AN59" s="280"/>
      <c r="AO59" s="280"/>
      <c r="AP59" s="280"/>
      <c r="AQ59" s="280"/>
      <c r="AR59" s="280"/>
      <c r="AS59" s="280"/>
      <c r="AT59" s="280"/>
      <c r="AU59" s="280"/>
      <c r="AV59" s="280"/>
      <c r="AW59" s="280"/>
      <c r="AX59" s="280"/>
      <c r="AY59" s="280"/>
      <c r="AZ59" s="280"/>
      <c r="BA59" s="280"/>
      <c r="BB59" s="280"/>
      <c r="BC59" s="280"/>
      <c r="BD59" s="280"/>
      <c r="BE59" s="280"/>
      <c r="BF59" s="280"/>
      <c r="BG59" s="280"/>
      <c r="BH59" s="280"/>
      <c r="BI59" s="280"/>
      <c r="BJ59" s="280"/>
      <c r="BK59" s="280"/>
      <c r="BL59" s="280"/>
      <c r="BM59" s="280"/>
      <c r="BN59" s="280"/>
      <c r="BO59" s="280"/>
      <c r="BP59" s="280"/>
      <c r="BQ59" s="280"/>
      <c r="BR59" s="280"/>
      <c r="BS59" s="280"/>
      <c r="BT59" s="280"/>
      <c r="BU59" s="280"/>
      <c r="BV59" s="280"/>
      <c r="BW59" s="280"/>
      <c r="BX59" s="280"/>
      <c r="BY59" s="280"/>
      <c r="BZ59" s="280"/>
      <c r="CA59" s="280"/>
      <c r="CB59" s="280"/>
      <c r="CC59" s="280"/>
      <c r="CD59" s="280"/>
      <c r="CE59" s="280"/>
      <c r="CF59" s="280"/>
      <c r="CG59" s="280"/>
      <c r="CH59" s="280"/>
      <c r="CI59" s="280"/>
      <c r="CJ59" s="280"/>
      <c r="CK59" s="280"/>
      <c r="CL59" s="280"/>
      <c r="CM59" s="280"/>
      <c r="CN59" s="280"/>
      <c r="CO59" s="280"/>
      <c r="CP59" s="280"/>
      <c r="CQ59" s="280"/>
      <c r="CR59" s="280"/>
      <c r="CS59" s="280"/>
      <c r="CT59" s="280"/>
      <c r="CU59" s="280"/>
      <c r="CV59" s="280"/>
      <c r="CW59" s="280"/>
      <c r="CX59" s="280"/>
      <c r="CY59" s="280"/>
      <c r="CZ59" s="280"/>
      <c r="DA59" s="280"/>
      <c r="DB59" s="280"/>
      <c r="DC59" s="280"/>
      <c r="DD59" s="280"/>
      <c r="DE59" s="280"/>
      <c r="DF59" s="280"/>
      <c r="DG59" s="280"/>
      <c r="DH59" s="280"/>
      <c r="DI59" s="280"/>
      <c r="DJ59" s="280"/>
      <c r="DK59" s="280"/>
      <c r="DL59" s="280"/>
      <c r="DM59" s="280"/>
      <c r="DN59" s="280"/>
      <c r="DO59" s="280"/>
      <c r="DP59" s="280"/>
      <c r="DQ59" s="280"/>
      <c r="DR59" s="280"/>
      <c r="DS59" s="280"/>
      <c r="DT59" s="280"/>
      <c r="DU59" s="280"/>
      <c r="DV59" s="280"/>
      <c r="DW59" s="280"/>
      <c r="DX59" s="280"/>
      <c r="DY59" s="280"/>
      <c r="DZ59" s="280"/>
      <c r="EA59" s="280"/>
      <c r="EB59" s="280"/>
      <c r="EC59" s="280"/>
      <c r="ED59" s="280"/>
      <c r="EE59" s="280"/>
      <c r="EF59" s="280"/>
      <c r="EG59" s="280"/>
      <c r="EH59" s="280"/>
      <c r="EI59" s="280"/>
      <c r="EJ59" s="280"/>
      <c r="EK59" s="280"/>
      <c r="EL59" s="280"/>
      <c r="EM59" s="280"/>
      <c r="EN59" s="280"/>
      <c r="EO59" s="280"/>
      <c r="EP59" s="280"/>
      <c r="EQ59" s="280"/>
      <c r="ER59" s="280"/>
      <c r="ES59" s="280"/>
      <c r="ET59" s="280"/>
      <c r="EU59" s="280"/>
      <c r="EV59" s="280"/>
      <c r="EW59" s="280"/>
      <c r="EX59" s="280"/>
      <c r="EY59" s="280"/>
      <c r="EZ59" s="280"/>
      <c r="FA59" s="280"/>
      <c r="FB59" s="280"/>
      <c r="FC59" s="280"/>
      <c r="FD59" s="280"/>
      <c r="FE59" s="280"/>
      <c r="FF59" s="280"/>
      <c r="FG59" s="280"/>
      <c r="FH59" s="280"/>
      <c r="FI59" s="280"/>
      <c r="FJ59" s="280"/>
      <c r="FK59" s="280"/>
      <c r="FL59" s="280"/>
      <c r="FM59" s="280"/>
      <c r="FN59" s="280"/>
      <c r="FO59" s="280"/>
      <c r="FP59" s="280"/>
      <c r="FQ59" s="280"/>
      <c r="FR59" s="280"/>
      <c r="FS59" s="280"/>
      <c r="FT59" s="280"/>
      <c r="FU59" s="280"/>
      <c r="FV59" s="280"/>
      <c r="FW59" s="280"/>
      <c r="FX59" s="280"/>
      <c r="FY59" s="280"/>
      <c r="FZ59" s="280"/>
      <c r="GA59" s="280"/>
    </row>
    <row r="60" customHeight="1" spans="1:183">
      <c r="A60" s="237"/>
      <c r="B60" s="250" t="s">
        <v>449</v>
      </c>
      <c r="C60" s="238" t="s">
        <v>450</v>
      </c>
      <c r="D60" s="251">
        <v>0.525</v>
      </c>
      <c r="E60" s="248"/>
      <c r="F60" s="251"/>
      <c r="G60" s="251"/>
      <c r="H60" s="241">
        <f t="shared" si="0"/>
        <v>0</v>
      </c>
      <c r="I60" s="239">
        <v>0.525</v>
      </c>
      <c r="J60" s="270">
        <v>0</v>
      </c>
      <c r="K60" s="283" t="s">
        <v>451</v>
      </c>
      <c r="L60" s="288"/>
      <c r="M60" s="280"/>
      <c r="N60" s="280"/>
      <c r="O60" s="280"/>
      <c r="P60" s="280"/>
      <c r="Q60" s="280"/>
      <c r="R60" s="280"/>
      <c r="S60" s="280"/>
      <c r="T60" s="280"/>
      <c r="U60" s="280"/>
      <c r="V60" s="280"/>
      <c r="W60" s="280"/>
      <c r="X60" s="280"/>
      <c r="Y60" s="280"/>
      <c r="Z60" s="280"/>
      <c r="AA60" s="280"/>
      <c r="AB60" s="280"/>
      <c r="AC60" s="280"/>
      <c r="AD60" s="280"/>
      <c r="AE60" s="280"/>
      <c r="AF60" s="280"/>
      <c r="AG60" s="280"/>
      <c r="AH60" s="280"/>
      <c r="AI60" s="280"/>
      <c r="AJ60" s="280"/>
      <c r="AK60" s="280"/>
      <c r="AL60" s="280"/>
      <c r="AM60" s="280"/>
      <c r="AN60" s="280"/>
      <c r="AO60" s="280"/>
      <c r="AP60" s="280"/>
      <c r="AQ60" s="280"/>
      <c r="AR60" s="280"/>
      <c r="AS60" s="280"/>
      <c r="AT60" s="280"/>
      <c r="AU60" s="280"/>
      <c r="AV60" s="280"/>
      <c r="AW60" s="280"/>
      <c r="AX60" s="280"/>
      <c r="AY60" s="280"/>
      <c r="AZ60" s="280"/>
      <c r="BA60" s="280"/>
      <c r="BB60" s="280"/>
      <c r="BC60" s="280"/>
      <c r="BD60" s="280"/>
      <c r="BE60" s="280"/>
      <c r="BF60" s="280"/>
      <c r="BG60" s="280"/>
      <c r="BH60" s="280"/>
      <c r="BI60" s="280"/>
      <c r="BJ60" s="280"/>
      <c r="BK60" s="280"/>
      <c r="BL60" s="280"/>
      <c r="BM60" s="280"/>
      <c r="BN60" s="280"/>
      <c r="BO60" s="280"/>
      <c r="BP60" s="280"/>
      <c r="BQ60" s="280"/>
      <c r="BR60" s="280"/>
      <c r="BS60" s="280"/>
      <c r="BT60" s="280"/>
      <c r="BU60" s="280"/>
      <c r="BV60" s="280"/>
      <c r="BW60" s="280"/>
      <c r="BX60" s="280"/>
      <c r="BY60" s="280"/>
      <c r="BZ60" s="280"/>
      <c r="CA60" s="280"/>
      <c r="CB60" s="280"/>
      <c r="CC60" s="280"/>
      <c r="CD60" s="280"/>
      <c r="CE60" s="280"/>
      <c r="CF60" s="280"/>
      <c r="CG60" s="280"/>
      <c r="CH60" s="280"/>
      <c r="CI60" s="280"/>
      <c r="CJ60" s="280"/>
      <c r="CK60" s="280"/>
      <c r="CL60" s="280"/>
      <c r="CM60" s="280"/>
      <c r="CN60" s="280"/>
      <c r="CO60" s="280"/>
      <c r="CP60" s="280"/>
      <c r="CQ60" s="280"/>
      <c r="CR60" s="280"/>
      <c r="CS60" s="280"/>
      <c r="CT60" s="280"/>
      <c r="CU60" s="280"/>
      <c r="CV60" s="280"/>
      <c r="CW60" s="280"/>
      <c r="CX60" s="280"/>
      <c r="CY60" s="280"/>
      <c r="CZ60" s="280"/>
      <c r="DA60" s="280"/>
      <c r="DB60" s="280"/>
      <c r="DC60" s="280"/>
      <c r="DD60" s="280"/>
      <c r="DE60" s="280"/>
      <c r="DF60" s="280"/>
      <c r="DG60" s="280"/>
      <c r="DH60" s="280"/>
      <c r="DI60" s="280"/>
      <c r="DJ60" s="280"/>
      <c r="DK60" s="280"/>
      <c r="DL60" s="280"/>
      <c r="DM60" s="280"/>
      <c r="DN60" s="280"/>
      <c r="DO60" s="280"/>
      <c r="DP60" s="280"/>
      <c r="DQ60" s="280"/>
      <c r="DR60" s="280"/>
      <c r="DS60" s="280"/>
      <c r="DT60" s="280"/>
      <c r="DU60" s="280"/>
      <c r="DV60" s="280"/>
      <c r="DW60" s="280"/>
      <c r="DX60" s="280"/>
      <c r="DY60" s="280"/>
      <c r="DZ60" s="280"/>
      <c r="EA60" s="280"/>
      <c r="EB60" s="280"/>
      <c r="EC60" s="280"/>
      <c r="ED60" s="280"/>
      <c r="EE60" s="280"/>
      <c r="EF60" s="280"/>
      <c r="EG60" s="280"/>
      <c r="EH60" s="280"/>
      <c r="EI60" s="280"/>
      <c r="EJ60" s="280"/>
      <c r="EK60" s="280"/>
      <c r="EL60" s="280"/>
      <c r="EM60" s="280"/>
      <c r="EN60" s="280"/>
      <c r="EO60" s="280"/>
      <c r="EP60" s="280"/>
      <c r="EQ60" s="280"/>
      <c r="ER60" s="280"/>
      <c r="ES60" s="280"/>
      <c r="ET60" s="280"/>
      <c r="EU60" s="280"/>
      <c r="EV60" s="280"/>
      <c r="EW60" s="280"/>
      <c r="EX60" s="280"/>
      <c r="EY60" s="280"/>
      <c r="EZ60" s="280"/>
      <c r="FA60" s="280"/>
      <c r="FB60" s="280"/>
      <c r="FC60" s="280"/>
      <c r="FD60" s="280"/>
      <c r="FE60" s="280"/>
      <c r="FF60" s="280"/>
      <c r="FG60" s="280"/>
      <c r="FH60" s="280"/>
      <c r="FI60" s="280"/>
      <c r="FJ60" s="280"/>
      <c r="FK60" s="280"/>
      <c r="FL60" s="280"/>
      <c r="FM60" s="280"/>
      <c r="FN60" s="280"/>
      <c r="FO60" s="280"/>
      <c r="FP60" s="280"/>
      <c r="FQ60" s="280"/>
      <c r="FR60" s="280"/>
      <c r="FS60" s="280"/>
      <c r="FT60" s="280"/>
      <c r="FU60" s="280"/>
      <c r="FV60" s="280"/>
      <c r="FW60" s="280"/>
      <c r="FX60" s="280"/>
      <c r="FY60" s="280"/>
      <c r="FZ60" s="280"/>
      <c r="GA60" s="280"/>
    </row>
    <row r="61" customHeight="1" spans="1:183">
      <c r="A61" s="237"/>
      <c r="B61" s="250"/>
      <c r="C61" s="238" t="s">
        <v>452</v>
      </c>
      <c r="D61" s="251">
        <v>0</v>
      </c>
      <c r="E61" s="248">
        <v>18.46</v>
      </c>
      <c r="F61" s="251"/>
      <c r="G61" s="251"/>
      <c r="H61" s="241">
        <f t="shared" si="0"/>
        <v>11.96</v>
      </c>
      <c r="I61" s="239">
        <v>6.5</v>
      </c>
      <c r="J61" s="270"/>
      <c r="K61" s="283"/>
      <c r="L61" s="288"/>
      <c r="M61" s="280"/>
      <c r="N61" s="280"/>
      <c r="O61" s="280"/>
      <c r="P61" s="280"/>
      <c r="Q61" s="280"/>
      <c r="R61" s="280"/>
      <c r="S61" s="280"/>
      <c r="T61" s="280"/>
      <c r="U61" s="280"/>
      <c r="V61" s="280"/>
      <c r="W61" s="280"/>
      <c r="X61" s="280"/>
      <c r="Y61" s="280"/>
      <c r="Z61" s="280"/>
      <c r="AA61" s="280"/>
      <c r="AB61" s="280"/>
      <c r="AC61" s="280"/>
      <c r="AD61" s="280"/>
      <c r="AE61" s="280"/>
      <c r="AF61" s="280"/>
      <c r="AG61" s="280"/>
      <c r="AH61" s="280"/>
      <c r="AI61" s="280"/>
      <c r="AJ61" s="280"/>
      <c r="AK61" s="280"/>
      <c r="AL61" s="280"/>
      <c r="AM61" s="280"/>
      <c r="AN61" s="280"/>
      <c r="AO61" s="280"/>
      <c r="AP61" s="280"/>
      <c r="AQ61" s="280"/>
      <c r="AR61" s="280"/>
      <c r="AS61" s="280"/>
      <c r="AT61" s="280"/>
      <c r="AU61" s="280"/>
      <c r="AV61" s="280"/>
      <c r="AW61" s="280"/>
      <c r="AX61" s="280"/>
      <c r="AY61" s="280"/>
      <c r="AZ61" s="280"/>
      <c r="BA61" s="280"/>
      <c r="BB61" s="280"/>
      <c r="BC61" s="280"/>
      <c r="BD61" s="280"/>
      <c r="BE61" s="280"/>
      <c r="BF61" s="280"/>
      <c r="BG61" s="280"/>
      <c r="BH61" s="280"/>
      <c r="BI61" s="280"/>
      <c r="BJ61" s="280"/>
      <c r="BK61" s="280"/>
      <c r="BL61" s="280"/>
      <c r="BM61" s="280"/>
      <c r="BN61" s="280"/>
      <c r="BO61" s="280"/>
      <c r="BP61" s="280"/>
      <c r="BQ61" s="280"/>
      <c r="BR61" s="280"/>
      <c r="BS61" s="280"/>
      <c r="BT61" s="280"/>
      <c r="BU61" s="280"/>
      <c r="BV61" s="280"/>
      <c r="BW61" s="280"/>
      <c r="BX61" s="280"/>
      <c r="BY61" s="280"/>
      <c r="BZ61" s="280"/>
      <c r="CA61" s="280"/>
      <c r="CB61" s="280"/>
      <c r="CC61" s="280"/>
      <c r="CD61" s="280"/>
      <c r="CE61" s="280"/>
      <c r="CF61" s="280"/>
      <c r="CG61" s="280"/>
      <c r="CH61" s="280"/>
      <c r="CI61" s="280"/>
      <c r="CJ61" s="280"/>
      <c r="CK61" s="280"/>
      <c r="CL61" s="280"/>
      <c r="CM61" s="280"/>
      <c r="CN61" s="280"/>
      <c r="CO61" s="280"/>
      <c r="CP61" s="280"/>
      <c r="CQ61" s="280"/>
      <c r="CR61" s="280"/>
      <c r="CS61" s="280"/>
      <c r="CT61" s="280"/>
      <c r="CU61" s="280"/>
      <c r="CV61" s="280"/>
      <c r="CW61" s="280"/>
      <c r="CX61" s="280"/>
      <c r="CY61" s="280"/>
      <c r="CZ61" s="280"/>
      <c r="DA61" s="280"/>
      <c r="DB61" s="280"/>
      <c r="DC61" s="280"/>
      <c r="DD61" s="280"/>
      <c r="DE61" s="280"/>
      <c r="DF61" s="280"/>
      <c r="DG61" s="280"/>
      <c r="DH61" s="280"/>
      <c r="DI61" s="280"/>
      <c r="DJ61" s="280"/>
      <c r="DK61" s="280"/>
      <c r="DL61" s="280"/>
      <c r="DM61" s="280"/>
      <c r="DN61" s="280"/>
      <c r="DO61" s="280"/>
      <c r="DP61" s="280"/>
      <c r="DQ61" s="280"/>
      <c r="DR61" s="280"/>
      <c r="DS61" s="280"/>
      <c r="DT61" s="280"/>
      <c r="DU61" s="280"/>
      <c r="DV61" s="280"/>
      <c r="DW61" s="280"/>
      <c r="DX61" s="280"/>
      <c r="DY61" s="280"/>
      <c r="DZ61" s="280"/>
      <c r="EA61" s="280"/>
      <c r="EB61" s="280"/>
      <c r="EC61" s="280"/>
      <c r="ED61" s="280"/>
      <c r="EE61" s="280"/>
      <c r="EF61" s="280"/>
      <c r="EG61" s="280"/>
      <c r="EH61" s="280"/>
      <c r="EI61" s="280"/>
      <c r="EJ61" s="280"/>
      <c r="EK61" s="280"/>
      <c r="EL61" s="280"/>
      <c r="EM61" s="280"/>
      <c r="EN61" s="280"/>
      <c r="EO61" s="280"/>
      <c r="EP61" s="280"/>
      <c r="EQ61" s="280"/>
      <c r="ER61" s="280"/>
      <c r="ES61" s="280"/>
      <c r="ET61" s="280"/>
      <c r="EU61" s="280"/>
      <c r="EV61" s="280"/>
      <c r="EW61" s="280"/>
      <c r="EX61" s="280"/>
      <c r="EY61" s="280"/>
      <c r="EZ61" s="280"/>
      <c r="FA61" s="280"/>
      <c r="FB61" s="280"/>
      <c r="FC61" s="280"/>
      <c r="FD61" s="280"/>
      <c r="FE61" s="280"/>
      <c r="FF61" s="280"/>
      <c r="FG61" s="280"/>
      <c r="FH61" s="280"/>
      <c r="FI61" s="280"/>
      <c r="FJ61" s="280"/>
      <c r="FK61" s="280"/>
      <c r="FL61" s="280"/>
      <c r="FM61" s="280"/>
      <c r="FN61" s="280"/>
      <c r="FO61" s="280"/>
      <c r="FP61" s="280"/>
      <c r="FQ61" s="280"/>
      <c r="FR61" s="280"/>
      <c r="FS61" s="280"/>
      <c r="FT61" s="280"/>
      <c r="FU61" s="280"/>
      <c r="FV61" s="280"/>
      <c r="FW61" s="280"/>
      <c r="FX61" s="280"/>
      <c r="FY61" s="280"/>
      <c r="FZ61" s="280"/>
      <c r="GA61" s="280"/>
    </row>
    <row r="62" customHeight="1" spans="1:183">
      <c r="A62" s="237"/>
      <c r="B62" s="250"/>
      <c r="C62" s="238" t="s">
        <v>453</v>
      </c>
      <c r="D62" s="251">
        <v>2</v>
      </c>
      <c r="E62" s="248"/>
      <c r="F62" s="251"/>
      <c r="G62" s="252"/>
      <c r="H62" s="241">
        <f t="shared" si="0"/>
        <v>0</v>
      </c>
      <c r="I62" s="239">
        <v>2</v>
      </c>
      <c r="J62" s="270">
        <v>0</v>
      </c>
      <c r="K62" s="276"/>
      <c r="L62" s="288"/>
      <c r="M62" s="280"/>
      <c r="N62" s="280"/>
      <c r="O62" s="280"/>
      <c r="P62" s="280"/>
      <c r="Q62" s="280"/>
      <c r="R62" s="280"/>
      <c r="S62" s="280"/>
      <c r="T62" s="280"/>
      <c r="U62" s="280"/>
      <c r="V62" s="280"/>
      <c r="W62" s="280"/>
      <c r="X62" s="280"/>
      <c r="Y62" s="280"/>
      <c r="Z62" s="280"/>
      <c r="AA62" s="280"/>
      <c r="AB62" s="280"/>
      <c r="AC62" s="280"/>
      <c r="AD62" s="280"/>
      <c r="AE62" s="280"/>
      <c r="AF62" s="280"/>
      <c r="AG62" s="280"/>
      <c r="AH62" s="280"/>
      <c r="AI62" s="280"/>
      <c r="AJ62" s="280"/>
      <c r="AK62" s="280"/>
      <c r="AL62" s="280"/>
      <c r="AM62" s="280"/>
      <c r="AN62" s="280"/>
      <c r="AO62" s="280"/>
      <c r="AP62" s="280"/>
      <c r="AQ62" s="280"/>
      <c r="AR62" s="280"/>
      <c r="AS62" s="280"/>
      <c r="AT62" s="280"/>
      <c r="AU62" s="280"/>
      <c r="AV62" s="280"/>
      <c r="AW62" s="280"/>
      <c r="AX62" s="280"/>
      <c r="AY62" s="280"/>
      <c r="AZ62" s="280"/>
      <c r="BA62" s="280"/>
      <c r="BB62" s="280"/>
      <c r="BC62" s="280"/>
      <c r="BD62" s="280"/>
      <c r="BE62" s="280"/>
      <c r="BF62" s="280"/>
      <c r="BG62" s="280"/>
      <c r="BH62" s="280"/>
      <c r="BI62" s="280"/>
      <c r="BJ62" s="280"/>
      <c r="BK62" s="280"/>
      <c r="BL62" s="280"/>
      <c r="BM62" s="280"/>
      <c r="BN62" s="280"/>
      <c r="BO62" s="280"/>
      <c r="BP62" s="280"/>
      <c r="BQ62" s="280"/>
      <c r="BR62" s="280"/>
      <c r="BS62" s="280"/>
      <c r="BT62" s="280"/>
      <c r="BU62" s="280"/>
      <c r="BV62" s="280"/>
      <c r="BW62" s="280"/>
      <c r="BX62" s="280"/>
      <c r="BY62" s="280"/>
      <c r="BZ62" s="280"/>
      <c r="CA62" s="280"/>
      <c r="CB62" s="280"/>
      <c r="CC62" s="280"/>
      <c r="CD62" s="280"/>
      <c r="CE62" s="280"/>
      <c r="CF62" s="280"/>
      <c r="CG62" s="280"/>
      <c r="CH62" s="280"/>
      <c r="CI62" s="280"/>
      <c r="CJ62" s="280"/>
      <c r="CK62" s="280"/>
      <c r="CL62" s="280"/>
      <c r="CM62" s="280"/>
      <c r="CN62" s="280"/>
      <c r="CO62" s="280"/>
      <c r="CP62" s="280"/>
      <c r="CQ62" s="280"/>
      <c r="CR62" s="280"/>
      <c r="CS62" s="280"/>
      <c r="CT62" s="280"/>
      <c r="CU62" s="280"/>
      <c r="CV62" s="280"/>
      <c r="CW62" s="280"/>
      <c r="CX62" s="280"/>
      <c r="CY62" s="280"/>
      <c r="CZ62" s="280"/>
      <c r="DA62" s="280"/>
      <c r="DB62" s="280"/>
      <c r="DC62" s="280"/>
      <c r="DD62" s="280"/>
      <c r="DE62" s="280"/>
      <c r="DF62" s="280"/>
      <c r="DG62" s="280"/>
      <c r="DH62" s="280"/>
      <c r="DI62" s="280"/>
      <c r="DJ62" s="280"/>
      <c r="DK62" s="280"/>
      <c r="DL62" s="280"/>
      <c r="DM62" s="280"/>
      <c r="DN62" s="280"/>
      <c r="DO62" s="280"/>
      <c r="DP62" s="280"/>
      <c r="DQ62" s="280"/>
      <c r="DR62" s="280"/>
      <c r="DS62" s="280"/>
      <c r="DT62" s="280"/>
      <c r="DU62" s="280"/>
      <c r="DV62" s="280"/>
      <c r="DW62" s="280"/>
      <c r="DX62" s="280"/>
      <c r="DY62" s="280"/>
      <c r="DZ62" s="280"/>
      <c r="EA62" s="280"/>
      <c r="EB62" s="280"/>
      <c r="EC62" s="280"/>
      <c r="ED62" s="280"/>
      <c r="EE62" s="280"/>
      <c r="EF62" s="280"/>
      <c r="EG62" s="280"/>
      <c r="EH62" s="280"/>
      <c r="EI62" s="280"/>
      <c r="EJ62" s="280"/>
      <c r="EK62" s="280"/>
      <c r="EL62" s="280"/>
      <c r="EM62" s="280"/>
      <c r="EN62" s="280"/>
      <c r="EO62" s="280"/>
      <c r="EP62" s="280"/>
      <c r="EQ62" s="280"/>
      <c r="ER62" s="280"/>
      <c r="ES62" s="280"/>
      <c r="ET62" s="280"/>
      <c r="EU62" s="280"/>
      <c r="EV62" s="280"/>
      <c r="EW62" s="280"/>
      <c r="EX62" s="280"/>
      <c r="EY62" s="280"/>
      <c r="EZ62" s="280"/>
      <c r="FA62" s="280"/>
      <c r="FB62" s="280"/>
      <c r="FC62" s="280"/>
      <c r="FD62" s="280"/>
      <c r="FE62" s="280"/>
      <c r="FF62" s="280"/>
      <c r="FG62" s="280"/>
      <c r="FH62" s="280"/>
      <c r="FI62" s="280"/>
      <c r="FJ62" s="280"/>
      <c r="FK62" s="280"/>
      <c r="FL62" s="280"/>
      <c r="FM62" s="280"/>
      <c r="FN62" s="280"/>
      <c r="FO62" s="280"/>
      <c r="FP62" s="280"/>
      <c r="FQ62" s="280"/>
      <c r="FR62" s="280"/>
      <c r="FS62" s="280"/>
      <c r="FT62" s="280"/>
      <c r="FU62" s="280"/>
      <c r="FV62" s="280"/>
      <c r="FW62" s="280"/>
      <c r="FX62" s="280"/>
      <c r="FY62" s="280"/>
      <c r="FZ62" s="280"/>
      <c r="GA62" s="280"/>
    </row>
    <row r="63" customHeight="1" spans="1:183">
      <c r="A63" s="237"/>
      <c r="B63" s="250"/>
      <c r="C63" s="253" t="s">
        <v>454</v>
      </c>
      <c r="D63" s="251">
        <v>22.74</v>
      </c>
      <c r="E63" s="248"/>
      <c r="F63" s="251"/>
      <c r="G63" s="248">
        <v>83.14</v>
      </c>
      <c r="H63" s="241">
        <f t="shared" si="0"/>
        <v>83.14</v>
      </c>
      <c r="I63" s="239">
        <v>22.74</v>
      </c>
      <c r="J63" s="270">
        <v>0</v>
      </c>
      <c r="K63" s="276" t="s">
        <v>455</v>
      </c>
      <c r="L63" s="288"/>
      <c r="M63" s="280"/>
      <c r="N63" s="280"/>
      <c r="O63" s="280"/>
      <c r="P63" s="280"/>
      <c r="Q63" s="280"/>
      <c r="R63" s="280"/>
      <c r="S63" s="280"/>
      <c r="T63" s="280"/>
      <c r="U63" s="280"/>
      <c r="V63" s="280"/>
      <c r="W63" s="280"/>
      <c r="X63" s="280"/>
      <c r="Y63" s="280"/>
      <c r="Z63" s="280"/>
      <c r="AA63" s="280"/>
      <c r="AB63" s="280"/>
      <c r="AC63" s="280"/>
      <c r="AD63" s="280"/>
      <c r="AE63" s="280"/>
      <c r="AF63" s="280"/>
      <c r="AG63" s="280"/>
      <c r="AH63" s="280"/>
      <c r="AI63" s="280"/>
      <c r="AJ63" s="280"/>
      <c r="AK63" s="280"/>
      <c r="AL63" s="280"/>
      <c r="AM63" s="280"/>
      <c r="AN63" s="280"/>
      <c r="AO63" s="280"/>
      <c r="AP63" s="280"/>
      <c r="AQ63" s="280"/>
      <c r="AR63" s="280"/>
      <c r="AS63" s="280"/>
      <c r="AT63" s="280"/>
      <c r="AU63" s="280"/>
      <c r="AV63" s="280"/>
      <c r="AW63" s="280"/>
      <c r="AX63" s="280"/>
      <c r="AY63" s="280"/>
      <c r="AZ63" s="280"/>
      <c r="BA63" s="280"/>
      <c r="BB63" s="280"/>
      <c r="BC63" s="280"/>
      <c r="BD63" s="280"/>
      <c r="BE63" s="280"/>
      <c r="BF63" s="280"/>
      <c r="BG63" s="280"/>
      <c r="BH63" s="280"/>
      <c r="BI63" s="280"/>
      <c r="BJ63" s="280"/>
      <c r="BK63" s="280"/>
      <c r="BL63" s="280"/>
      <c r="BM63" s="280"/>
      <c r="BN63" s="280"/>
      <c r="BO63" s="280"/>
      <c r="BP63" s="280"/>
      <c r="BQ63" s="280"/>
      <c r="BR63" s="280"/>
      <c r="BS63" s="280"/>
      <c r="BT63" s="280"/>
      <c r="BU63" s="280"/>
      <c r="BV63" s="280"/>
      <c r="BW63" s="280"/>
      <c r="BX63" s="280"/>
      <c r="BY63" s="280"/>
      <c r="BZ63" s="280"/>
      <c r="CA63" s="280"/>
      <c r="CB63" s="280"/>
      <c r="CC63" s="280"/>
      <c r="CD63" s="280"/>
      <c r="CE63" s="280"/>
      <c r="CF63" s="280"/>
      <c r="CG63" s="280"/>
      <c r="CH63" s="280"/>
      <c r="CI63" s="280"/>
      <c r="CJ63" s="280"/>
      <c r="CK63" s="280"/>
      <c r="CL63" s="280"/>
      <c r="CM63" s="280"/>
      <c r="CN63" s="280"/>
      <c r="CO63" s="280"/>
      <c r="CP63" s="280"/>
      <c r="CQ63" s="280"/>
      <c r="CR63" s="280"/>
      <c r="CS63" s="280"/>
      <c r="CT63" s="280"/>
      <c r="CU63" s="280"/>
      <c r="CV63" s="280"/>
      <c r="CW63" s="280"/>
      <c r="CX63" s="280"/>
      <c r="CY63" s="280"/>
      <c r="CZ63" s="280"/>
      <c r="DA63" s="280"/>
      <c r="DB63" s="280"/>
      <c r="DC63" s="280"/>
      <c r="DD63" s="280"/>
      <c r="DE63" s="280"/>
      <c r="DF63" s="280"/>
      <c r="DG63" s="280"/>
      <c r="DH63" s="280"/>
      <c r="DI63" s="280"/>
      <c r="DJ63" s="280"/>
      <c r="DK63" s="280"/>
      <c r="DL63" s="280"/>
      <c r="DM63" s="280"/>
      <c r="DN63" s="280"/>
      <c r="DO63" s="280"/>
      <c r="DP63" s="280"/>
      <c r="DQ63" s="280"/>
      <c r="DR63" s="280"/>
      <c r="DS63" s="280"/>
      <c r="DT63" s="280"/>
      <c r="DU63" s="280"/>
      <c r="DV63" s="280"/>
      <c r="DW63" s="280"/>
      <c r="DX63" s="280"/>
      <c r="DY63" s="280"/>
      <c r="DZ63" s="280"/>
      <c r="EA63" s="280"/>
      <c r="EB63" s="280"/>
      <c r="EC63" s="280"/>
      <c r="ED63" s="280"/>
      <c r="EE63" s="280"/>
      <c r="EF63" s="280"/>
      <c r="EG63" s="280"/>
      <c r="EH63" s="280"/>
      <c r="EI63" s="280"/>
      <c r="EJ63" s="280"/>
      <c r="EK63" s="280"/>
      <c r="EL63" s="280"/>
      <c r="EM63" s="280"/>
      <c r="EN63" s="280"/>
      <c r="EO63" s="280"/>
      <c r="EP63" s="280"/>
      <c r="EQ63" s="280"/>
      <c r="ER63" s="280"/>
      <c r="ES63" s="280"/>
      <c r="ET63" s="280"/>
      <c r="EU63" s="280"/>
      <c r="EV63" s="280"/>
      <c r="EW63" s="280"/>
      <c r="EX63" s="280"/>
      <c r="EY63" s="280"/>
      <c r="EZ63" s="280"/>
      <c r="FA63" s="280"/>
      <c r="FB63" s="280"/>
      <c r="FC63" s="280"/>
      <c r="FD63" s="280"/>
      <c r="FE63" s="280"/>
      <c r="FF63" s="280"/>
      <c r="FG63" s="280"/>
      <c r="FH63" s="280"/>
      <c r="FI63" s="280"/>
      <c r="FJ63" s="280"/>
      <c r="FK63" s="280"/>
      <c r="FL63" s="280"/>
      <c r="FM63" s="280"/>
      <c r="FN63" s="280"/>
      <c r="FO63" s="280"/>
      <c r="FP63" s="280"/>
      <c r="FQ63" s="280"/>
      <c r="FR63" s="280"/>
      <c r="FS63" s="280"/>
      <c r="FT63" s="280"/>
      <c r="FU63" s="280"/>
      <c r="FV63" s="280"/>
      <c r="FW63" s="280"/>
      <c r="FX63" s="280"/>
      <c r="FY63" s="280"/>
      <c r="FZ63" s="280"/>
      <c r="GA63" s="280"/>
    </row>
    <row r="64" customHeight="1" spans="1:183">
      <c r="A64" s="237"/>
      <c r="B64" s="250"/>
      <c r="C64" s="238" t="s">
        <v>456</v>
      </c>
      <c r="D64" s="251">
        <v>3</v>
      </c>
      <c r="E64" s="248"/>
      <c r="F64" s="251"/>
      <c r="G64" s="251"/>
      <c r="H64" s="241">
        <f t="shared" si="0"/>
        <v>0</v>
      </c>
      <c r="I64" s="239">
        <v>3</v>
      </c>
      <c r="J64" s="270">
        <v>0</v>
      </c>
      <c r="K64" s="289" t="s">
        <v>457</v>
      </c>
      <c r="L64" s="288"/>
      <c r="M64" s="280"/>
      <c r="N64" s="280"/>
      <c r="O64" s="280"/>
      <c r="P64" s="280"/>
      <c r="Q64" s="280"/>
      <c r="R64" s="280"/>
      <c r="S64" s="280"/>
      <c r="T64" s="280"/>
      <c r="U64" s="280"/>
      <c r="V64" s="280"/>
      <c r="W64" s="280"/>
      <c r="X64" s="280"/>
      <c r="Y64" s="280"/>
      <c r="Z64" s="280"/>
      <c r="AA64" s="280"/>
      <c r="AB64" s="280"/>
      <c r="AC64" s="280"/>
      <c r="AD64" s="280"/>
      <c r="AE64" s="280"/>
      <c r="AF64" s="280"/>
      <c r="AG64" s="280"/>
      <c r="AH64" s="280"/>
      <c r="AI64" s="280"/>
      <c r="AJ64" s="280"/>
      <c r="AK64" s="280"/>
      <c r="AL64" s="280"/>
      <c r="AM64" s="280"/>
      <c r="AN64" s="280"/>
      <c r="AO64" s="280"/>
      <c r="AP64" s="280"/>
      <c r="AQ64" s="280"/>
      <c r="AR64" s="280"/>
      <c r="AS64" s="280"/>
      <c r="AT64" s="280"/>
      <c r="AU64" s="280"/>
      <c r="AV64" s="280"/>
      <c r="AW64" s="280"/>
      <c r="AX64" s="280"/>
      <c r="AY64" s="280"/>
      <c r="AZ64" s="280"/>
      <c r="BA64" s="280"/>
      <c r="BB64" s="280"/>
      <c r="BC64" s="280"/>
      <c r="BD64" s="280"/>
      <c r="BE64" s="280"/>
      <c r="BF64" s="280"/>
      <c r="BG64" s="280"/>
      <c r="BH64" s="280"/>
      <c r="BI64" s="280"/>
      <c r="BJ64" s="280"/>
      <c r="BK64" s="280"/>
      <c r="BL64" s="280"/>
      <c r="BM64" s="280"/>
      <c r="BN64" s="280"/>
      <c r="BO64" s="280"/>
      <c r="BP64" s="280"/>
      <c r="BQ64" s="280"/>
      <c r="BR64" s="280"/>
      <c r="BS64" s="280"/>
      <c r="BT64" s="280"/>
      <c r="BU64" s="280"/>
      <c r="BV64" s="280"/>
      <c r="BW64" s="280"/>
      <c r="BX64" s="280"/>
      <c r="BY64" s="280"/>
      <c r="BZ64" s="280"/>
      <c r="CA64" s="280"/>
      <c r="CB64" s="280"/>
      <c r="CC64" s="280"/>
      <c r="CD64" s="280"/>
      <c r="CE64" s="280"/>
      <c r="CF64" s="280"/>
      <c r="CG64" s="280"/>
      <c r="CH64" s="280"/>
      <c r="CI64" s="280"/>
      <c r="CJ64" s="280"/>
      <c r="CK64" s="280"/>
      <c r="CL64" s="280"/>
      <c r="CM64" s="280"/>
      <c r="CN64" s="280"/>
      <c r="CO64" s="280"/>
      <c r="CP64" s="280"/>
      <c r="CQ64" s="280"/>
      <c r="CR64" s="280"/>
      <c r="CS64" s="280"/>
      <c r="CT64" s="280"/>
      <c r="CU64" s="280"/>
      <c r="CV64" s="280"/>
      <c r="CW64" s="280"/>
      <c r="CX64" s="280"/>
      <c r="CY64" s="280"/>
      <c r="CZ64" s="280"/>
      <c r="DA64" s="280"/>
      <c r="DB64" s="280"/>
      <c r="DC64" s="280"/>
      <c r="DD64" s="280"/>
      <c r="DE64" s="280"/>
      <c r="DF64" s="280"/>
      <c r="DG64" s="280"/>
      <c r="DH64" s="280"/>
      <c r="DI64" s="280"/>
      <c r="DJ64" s="280"/>
      <c r="DK64" s="280"/>
      <c r="DL64" s="280"/>
      <c r="DM64" s="280"/>
      <c r="DN64" s="280"/>
      <c r="DO64" s="280"/>
      <c r="DP64" s="280"/>
      <c r="DQ64" s="280"/>
      <c r="DR64" s="280"/>
      <c r="DS64" s="280"/>
      <c r="DT64" s="280"/>
      <c r="DU64" s="280"/>
      <c r="DV64" s="280"/>
      <c r="DW64" s="280"/>
      <c r="DX64" s="280"/>
      <c r="DY64" s="280"/>
      <c r="DZ64" s="280"/>
      <c r="EA64" s="280"/>
      <c r="EB64" s="280"/>
      <c r="EC64" s="280"/>
      <c r="ED64" s="280"/>
      <c r="EE64" s="280"/>
      <c r="EF64" s="280"/>
      <c r="EG64" s="280"/>
      <c r="EH64" s="280"/>
      <c r="EI64" s="280"/>
      <c r="EJ64" s="280"/>
      <c r="EK64" s="280"/>
      <c r="EL64" s="280"/>
      <c r="EM64" s="280"/>
      <c r="EN64" s="280"/>
      <c r="EO64" s="280"/>
      <c r="EP64" s="280"/>
      <c r="EQ64" s="280"/>
      <c r="ER64" s="280"/>
      <c r="ES64" s="280"/>
      <c r="ET64" s="280"/>
      <c r="EU64" s="280"/>
      <c r="EV64" s="280"/>
      <c r="EW64" s="280"/>
      <c r="EX64" s="280"/>
      <c r="EY64" s="280"/>
      <c r="EZ64" s="280"/>
      <c r="FA64" s="280"/>
      <c r="FB64" s="280"/>
      <c r="FC64" s="280"/>
      <c r="FD64" s="280"/>
      <c r="FE64" s="280"/>
      <c r="FF64" s="280"/>
      <c r="FG64" s="280"/>
      <c r="FH64" s="280"/>
      <c r="FI64" s="280"/>
      <c r="FJ64" s="280"/>
      <c r="FK64" s="280"/>
      <c r="FL64" s="280"/>
      <c r="FM64" s="280"/>
      <c r="FN64" s="280"/>
      <c r="FO64" s="280"/>
      <c r="FP64" s="280"/>
      <c r="FQ64" s="280"/>
      <c r="FR64" s="280"/>
      <c r="FS64" s="280"/>
      <c r="FT64" s="280"/>
      <c r="FU64" s="280"/>
      <c r="FV64" s="280"/>
      <c r="FW64" s="280"/>
      <c r="FX64" s="280"/>
      <c r="FY64" s="280"/>
      <c r="FZ64" s="280"/>
      <c r="GA64" s="280"/>
    </row>
    <row r="65" customHeight="1" spans="1:183">
      <c r="A65" s="237"/>
      <c r="B65" s="250"/>
      <c r="C65" s="238" t="s">
        <v>458</v>
      </c>
      <c r="D65" s="251">
        <v>0</v>
      </c>
      <c r="E65" s="248"/>
      <c r="F65" s="251"/>
      <c r="G65" s="251">
        <v>0.075</v>
      </c>
      <c r="H65" s="241">
        <f t="shared" si="0"/>
        <v>0.044</v>
      </c>
      <c r="I65" s="239">
        <v>0.031</v>
      </c>
      <c r="J65" s="270"/>
      <c r="K65" s="289" t="s">
        <v>459</v>
      </c>
      <c r="L65" s="288"/>
      <c r="M65" s="280"/>
      <c r="N65" s="280"/>
      <c r="O65" s="280"/>
      <c r="P65" s="280"/>
      <c r="Q65" s="280"/>
      <c r="R65" s="280"/>
      <c r="S65" s="280"/>
      <c r="T65" s="280"/>
      <c r="U65" s="280"/>
      <c r="V65" s="280"/>
      <c r="W65" s="280"/>
      <c r="X65" s="280"/>
      <c r="Y65" s="280"/>
      <c r="Z65" s="280"/>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c r="AZ65" s="280"/>
      <c r="BA65" s="280"/>
      <c r="BB65" s="280"/>
      <c r="BC65" s="280"/>
      <c r="BD65" s="280"/>
      <c r="BE65" s="280"/>
      <c r="BF65" s="280"/>
      <c r="BG65" s="280"/>
      <c r="BH65" s="280"/>
      <c r="BI65" s="280"/>
      <c r="BJ65" s="280"/>
      <c r="BK65" s="280"/>
      <c r="BL65" s="280"/>
      <c r="BM65" s="280"/>
      <c r="BN65" s="280"/>
      <c r="BO65" s="280"/>
      <c r="BP65" s="280"/>
      <c r="BQ65" s="280"/>
      <c r="BR65" s="280"/>
      <c r="BS65" s="280"/>
      <c r="BT65" s="280"/>
      <c r="BU65" s="280"/>
      <c r="BV65" s="280"/>
      <c r="BW65" s="280"/>
      <c r="BX65" s="280"/>
      <c r="BY65" s="280"/>
      <c r="BZ65" s="280"/>
      <c r="CA65" s="280"/>
      <c r="CB65" s="280"/>
      <c r="CC65" s="280"/>
      <c r="CD65" s="280"/>
      <c r="CE65" s="280"/>
      <c r="CF65" s="280"/>
      <c r="CG65" s="280"/>
      <c r="CH65" s="280"/>
      <c r="CI65" s="280"/>
      <c r="CJ65" s="280"/>
      <c r="CK65" s="280"/>
      <c r="CL65" s="280"/>
      <c r="CM65" s="280"/>
      <c r="CN65" s="280"/>
      <c r="CO65" s="280"/>
      <c r="CP65" s="280"/>
      <c r="CQ65" s="280"/>
      <c r="CR65" s="280"/>
      <c r="CS65" s="280"/>
      <c r="CT65" s="280"/>
      <c r="CU65" s="280"/>
      <c r="CV65" s="280"/>
      <c r="CW65" s="280"/>
      <c r="CX65" s="280"/>
      <c r="CY65" s="280"/>
      <c r="CZ65" s="280"/>
      <c r="DA65" s="280"/>
      <c r="DB65" s="280"/>
      <c r="DC65" s="280"/>
      <c r="DD65" s="280"/>
      <c r="DE65" s="280"/>
      <c r="DF65" s="280"/>
      <c r="DG65" s="280"/>
      <c r="DH65" s="280"/>
      <c r="DI65" s="280"/>
      <c r="DJ65" s="280"/>
      <c r="DK65" s="280"/>
      <c r="DL65" s="280"/>
      <c r="DM65" s="280"/>
      <c r="DN65" s="280"/>
      <c r="DO65" s="280"/>
      <c r="DP65" s="280"/>
      <c r="DQ65" s="280"/>
      <c r="DR65" s="280"/>
      <c r="DS65" s="280"/>
      <c r="DT65" s="280"/>
      <c r="DU65" s="280"/>
      <c r="DV65" s="280"/>
      <c r="DW65" s="280"/>
      <c r="DX65" s="280"/>
      <c r="DY65" s="280"/>
      <c r="DZ65" s="280"/>
      <c r="EA65" s="280"/>
      <c r="EB65" s="280"/>
      <c r="EC65" s="280"/>
      <c r="ED65" s="280"/>
      <c r="EE65" s="280"/>
      <c r="EF65" s="280"/>
      <c r="EG65" s="280"/>
      <c r="EH65" s="280"/>
      <c r="EI65" s="280"/>
      <c r="EJ65" s="280"/>
      <c r="EK65" s="280"/>
      <c r="EL65" s="280"/>
      <c r="EM65" s="280"/>
      <c r="EN65" s="280"/>
      <c r="EO65" s="280"/>
      <c r="EP65" s="280"/>
      <c r="EQ65" s="280"/>
      <c r="ER65" s="280"/>
      <c r="ES65" s="280"/>
      <c r="ET65" s="280"/>
      <c r="EU65" s="280"/>
      <c r="EV65" s="280"/>
      <c r="EW65" s="280"/>
      <c r="EX65" s="280"/>
      <c r="EY65" s="280"/>
      <c r="EZ65" s="280"/>
      <c r="FA65" s="280"/>
      <c r="FB65" s="280"/>
      <c r="FC65" s="280"/>
      <c r="FD65" s="280"/>
      <c r="FE65" s="280"/>
      <c r="FF65" s="280"/>
      <c r="FG65" s="280"/>
      <c r="FH65" s="280"/>
      <c r="FI65" s="280"/>
      <c r="FJ65" s="280"/>
      <c r="FK65" s="280"/>
      <c r="FL65" s="280"/>
      <c r="FM65" s="280"/>
      <c r="FN65" s="280"/>
      <c r="FO65" s="280"/>
      <c r="FP65" s="280"/>
      <c r="FQ65" s="280"/>
      <c r="FR65" s="280"/>
      <c r="FS65" s="280"/>
      <c r="FT65" s="280"/>
      <c r="FU65" s="280"/>
      <c r="FV65" s="280"/>
      <c r="FW65" s="280"/>
      <c r="FX65" s="280"/>
      <c r="FY65" s="280"/>
      <c r="FZ65" s="280"/>
      <c r="GA65" s="280"/>
    </row>
    <row r="66" customHeight="1" spans="1:183">
      <c r="A66" s="237"/>
      <c r="B66" s="250"/>
      <c r="C66" s="238" t="s">
        <v>460</v>
      </c>
      <c r="D66" s="251">
        <v>817.5</v>
      </c>
      <c r="E66" s="248">
        <v>2000</v>
      </c>
      <c r="F66" s="251"/>
      <c r="G66" s="251"/>
      <c r="H66" s="241">
        <f t="shared" si="0"/>
        <v>1170</v>
      </c>
      <c r="I66" s="239">
        <v>1647.5</v>
      </c>
      <c r="J66" s="270"/>
      <c r="K66" s="289" t="s">
        <v>461</v>
      </c>
      <c r="L66" s="288"/>
      <c r="M66" s="280"/>
      <c r="N66" s="280"/>
      <c r="O66" s="280"/>
      <c r="P66" s="280"/>
      <c r="Q66" s="280"/>
      <c r="R66" s="280"/>
      <c r="S66" s="280"/>
      <c r="T66" s="280"/>
      <c r="U66" s="280"/>
      <c r="V66" s="280"/>
      <c r="W66" s="280"/>
      <c r="X66" s="280"/>
      <c r="Y66" s="280"/>
      <c r="Z66" s="280"/>
      <c r="AA66" s="280"/>
      <c r="AB66" s="280"/>
      <c r="AC66" s="280"/>
      <c r="AD66" s="280"/>
      <c r="AE66" s="280"/>
      <c r="AF66" s="280"/>
      <c r="AG66" s="280"/>
      <c r="AH66" s="280"/>
      <c r="AI66" s="280"/>
      <c r="AJ66" s="280"/>
      <c r="AK66" s="280"/>
      <c r="AL66" s="280"/>
      <c r="AM66" s="280"/>
      <c r="AN66" s="280"/>
      <c r="AO66" s="280"/>
      <c r="AP66" s="280"/>
      <c r="AQ66" s="280"/>
      <c r="AR66" s="280"/>
      <c r="AS66" s="280"/>
      <c r="AT66" s="280"/>
      <c r="AU66" s="280"/>
      <c r="AV66" s="280"/>
      <c r="AW66" s="280"/>
      <c r="AX66" s="280"/>
      <c r="AY66" s="280"/>
      <c r="AZ66" s="280"/>
      <c r="BA66" s="280"/>
      <c r="BB66" s="280"/>
      <c r="BC66" s="280"/>
      <c r="BD66" s="280"/>
      <c r="BE66" s="280"/>
      <c r="BF66" s="280"/>
      <c r="BG66" s="280"/>
      <c r="BH66" s="280"/>
      <c r="BI66" s="280"/>
      <c r="BJ66" s="280"/>
      <c r="BK66" s="280"/>
      <c r="BL66" s="280"/>
      <c r="BM66" s="280"/>
      <c r="BN66" s="280"/>
      <c r="BO66" s="280"/>
      <c r="BP66" s="280"/>
      <c r="BQ66" s="280"/>
      <c r="BR66" s="280"/>
      <c r="BS66" s="280"/>
      <c r="BT66" s="280"/>
      <c r="BU66" s="280"/>
      <c r="BV66" s="280"/>
      <c r="BW66" s="280"/>
      <c r="BX66" s="280"/>
      <c r="BY66" s="280"/>
      <c r="BZ66" s="280"/>
      <c r="CA66" s="280"/>
      <c r="CB66" s="280"/>
      <c r="CC66" s="280"/>
      <c r="CD66" s="280"/>
      <c r="CE66" s="280"/>
      <c r="CF66" s="280"/>
      <c r="CG66" s="280"/>
      <c r="CH66" s="280"/>
      <c r="CI66" s="280"/>
      <c r="CJ66" s="280"/>
      <c r="CK66" s="280"/>
      <c r="CL66" s="280"/>
      <c r="CM66" s="280"/>
      <c r="CN66" s="280"/>
      <c r="CO66" s="280"/>
      <c r="CP66" s="280"/>
      <c r="CQ66" s="280"/>
      <c r="CR66" s="280"/>
      <c r="CS66" s="280"/>
      <c r="CT66" s="280"/>
      <c r="CU66" s="280"/>
      <c r="CV66" s="280"/>
      <c r="CW66" s="280"/>
      <c r="CX66" s="280"/>
      <c r="CY66" s="280"/>
      <c r="CZ66" s="280"/>
      <c r="DA66" s="280"/>
      <c r="DB66" s="280"/>
      <c r="DC66" s="280"/>
      <c r="DD66" s="280"/>
      <c r="DE66" s="280"/>
      <c r="DF66" s="280"/>
      <c r="DG66" s="280"/>
      <c r="DH66" s="280"/>
      <c r="DI66" s="280"/>
      <c r="DJ66" s="280"/>
      <c r="DK66" s="280"/>
      <c r="DL66" s="280"/>
      <c r="DM66" s="280"/>
      <c r="DN66" s="280"/>
      <c r="DO66" s="280"/>
      <c r="DP66" s="280"/>
      <c r="DQ66" s="280"/>
      <c r="DR66" s="280"/>
      <c r="DS66" s="280"/>
      <c r="DT66" s="280"/>
      <c r="DU66" s="280"/>
      <c r="DV66" s="280"/>
      <c r="DW66" s="280"/>
      <c r="DX66" s="280"/>
      <c r="DY66" s="280"/>
      <c r="DZ66" s="280"/>
      <c r="EA66" s="280"/>
      <c r="EB66" s="280"/>
      <c r="EC66" s="280"/>
      <c r="ED66" s="280"/>
      <c r="EE66" s="280"/>
      <c r="EF66" s="280"/>
      <c r="EG66" s="280"/>
      <c r="EH66" s="280"/>
      <c r="EI66" s="280"/>
      <c r="EJ66" s="280"/>
      <c r="EK66" s="280"/>
      <c r="EL66" s="280"/>
      <c r="EM66" s="280"/>
      <c r="EN66" s="280"/>
      <c r="EO66" s="280"/>
      <c r="EP66" s="280"/>
      <c r="EQ66" s="280"/>
      <c r="ER66" s="280"/>
      <c r="ES66" s="280"/>
      <c r="ET66" s="280"/>
      <c r="EU66" s="280"/>
      <c r="EV66" s="280"/>
      <c r="EW66" s="280"/>
      <c r="EX66" s="280"/>
      <c r="EY66" s="280"/>
      <c r="EZ66" s="280"/>
      <c r="FA66" s="280"/>
      <c r="FB66" s="280"/>
      <c r="FC66" s="280"/>
      <c r="FD66" s="280"/>
      <c r="FE66" s="280"/>
      <c r="FF66" s="280"/>
      <c r="FG66" s="280"/>
      <c r="FH66" s="280"/>
      <c r="FI66" s="280"/>
      <c r="FJ66" s="280"/>
      <c r="FK66" s="280"/>
      <c r="FL66" s="280"/>
      <c r="FM66" s="280"/>
      <c r="FN66" s="280"/>
      <c r="FO66" s="280"/>
      <c r="FP66" s="280"/>
      <c r="FQ66" s="280"/>
      <c r="FR66" s="280"/>
      <c r="FS66" s="280"/>
      <c r="FT66" s="280"/>
      <c r="FU66" s="280"/>
      <c r="FV66" s="280"/>
      <c r="FW66" s="280"/>
      <c r="FX66" s="280"/>
      <c r="FY66" s="280"/>
      <c r="FZ66" s="280"/>
      <c r="GA66" s="280"/>
    </row>
    <row r="67" customHeight="1" spans="1:183">
      <c r="A67" s="237"/>
      <c r="B67" s="250"/>
      <c r="C67" s="238" t="s">
        <v>462</v>
      </c>
      <c r="D67" s="251">
        <v>1</v>
      </c>
      <c r="E67" s="248"/>
      <c r="F67" s="251"/>
      <c r="G67" s="251"/>
      <c r="H67" s="241">
        <f t="shared" si="0"/>
        <v>0</v>
      </c>
      <c r="I67" s="239">
        <v>1</v>
      </c>
      <c r="J67" s="270">
        <v>0</v>
      </c>
      <c r="K67" s="289"/>
      <c r="L67" s="288"/>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c r="AT67" s="280"/>
      <c r="AU67" s="280"/>
      <c r="AV67" s="280"/>
      <c r="AW67" s="280"/>
      <c r="AX67" s="280"/>
      <c r="AY67" s="280"/>
      <c r="AZ67" s="280"/>
      <c r="BA67" s="280"/>
      <c r="BB67" s="280"/>
      <c r="BC67" s="280"/>
      <c r="BD67" s="280"/>
      <c r="BE67" s="280"/>
      <c r="BF67" s="280"/>
      <c r="BG67" s="280"/>
      <c r="BH67" s="280"/>
      <c r="BI67" s="280"/>
      <c r="BJ67" s="280"/>
      <c r="BK67" s="280"/>
      <c r="BL67" s="280"/>
      <c r="BM67" s="280"/>
      <c r="BN67" s="280"/>
      <c r="BO67" s="280"/>
      <c r="BP67" s="280"/>
      <c r="BQ67" s="280"/>
      <c r="BR67" s="280"/>
      <c r="BS67" s="280"/>
      <c r="BT67" s="280"/>
      <c r="BU67" s="280"/>
      <c r="BV67" s="280"/>
      <c r="BW67" s="280"/>
      <c r="BX67" s="280"/>
      <c r="BY67" s="280"/>
      <c r="BZ67" s="280"/>
      <c r="CA67" s="280"/>
      <c r="CB67" s="280"/>
      <c r="CC67" s="280"/>
      <c r="CD67" s="280"/>
      <c r="CE67" s="280"/>
      <c r="CF67" s="280"/>
      <c r="CG67" s="280"/>
      <c r="CH67" s="280"/>
      <c r="CI67" s="280"/>
      <c r="CJ67" s="280"/>
      <c r="CK67" s="280"/>
      <c r="CL67" s="280"/>
      <c r="CM67" s="280"/>
      <c r="CN67" s="280"/>
      <c r="CO67" s="280"/>
      <c r="CP67" s="280"/>
      <c r="CQ67" s="280"/>
      <c r="CR67" s="280"/>
      <c r="CS67" s="280"/>
      <c r="CT67" s="280"/>
      <c r="CU67" s="280"/>
      <c r="CV67" s="280"/>
      <c r="CW67" s="280"/>
      <c r="CX67" s="280"/>
      <c r="CY67" s="280"/>
      <c r="CZ67" s="280"/>
      <c r="DA67" s="280"/>
      <c r="DB67" s="280"/>
      <c r="DC67" s="280"/>
      <c r="DD67" s="280"/>
      <c r="DE67" s="280"/>
      <c r="DF67" s="280"/>
      <c r="DG67" s="280"/>
      <c r="DH67" s="280"/>
      <c r="DI67" s="280"/>
      <c r="DJ67" s="280"/>
      <c r="DK67" s="280"/>
      <c r="DL67" s="280"/>
      <c r="DM67" s="280"/>
      <c r="DN67" s="280"/>
      <c r="DO67" s="280"/>
      <c r="DP67" s="280"/>
      <c r="DQ67" s="280"/>
      <c r="DR67" s="280"/>
      <c r="DS67" s="280"/>
      <c r="DT67" s="280"/>
      <c r="DU67" s="280"/>
      <c r="DV67" s="280"/>
      <c r="DW67" s="280"/>
      <c r="DX67" s="280"/>
      <c r="DY67" s="280"/>
      <c r="DZ67" s="280"/>
      <c r="EA67" s="280"/>
      <c r="EB67" s="280"/>
      <c r="EC67" s="280"/>
      <c r="ED67" s="280"/>
      <c r="EE67" s="280"/>
      <c r="EF67" s="280"/>
      <c r="EG67" s="280"/>
      <c r="EH67" s="280"/>
      <c r="EI67" s="280"/>
      <c r="EJ67" s="280"/>
      <c r="EK67" s="280"/>
      <c r="EL67" s="280"/>
      <c r="EM67" s="280"/>
      <c r="EN67" s="280"/>
      <c r="EO67" s="280"/>
      <c r="EP67" s="280"/>
      <c r="EQ67" s="280"/>
      <c r="ER67" s="280"/>
      <c r="ES67" s="280"/>
      <c r="ET67" s="280"/>
      <c r="EU67" s="280"/>
      <c r="EV67" s="280"/>
      <c r="EW67" s="280"/>
      <c r="EX67" s="280"/>
      <c r="EY67" s="280"/>
      <c r="EZ67" s="280"/>
      <c r="FA67" s="280"/>
      <c r="FB67" s="280"/>
      <c r="FC67" s="280"/>
      <c r="FD67" s="280"/>
      <c r="FE67" s="280"/>
      <c r="FF67" s="280"/>
      <c r="FG67" s="280"/>
      <c r="FH67" s="280"/>
      <c r="FI67" s="280"/>
      <c r="FJ67" s="280"/>
      <c r="FK67" s="280"/>
      <c r="FL67" s="280"/>
      <c r="FM67" s="280"/>
      <c r="FN67" s="280"/>
      <c r="FO67" s="280"/>
      <c r="FP67" s="280"/>
      <c r="FQ67" s="280"/>
      <c r="FR67" s="280"/>
      <c r="FS67" s="280"/>
      <c r="FT67" s="280"/>
      <c r="FU67" s="280"/>
      <c r="FV67" s="280"/>
      <c r="FW67" s="280"/>
      <c r="FX67" s="280"/>
      <c r="FY67" s="280"/>
      <c r="FZ67" s="280"/>
      <c r="GA67" s="280"/>
    </row>
    <row r="68" customHeight="1" spans="1:183">
      <c r="A68" s="237"/>
      <c r="B68" s="250"/>
      <c r="C68" s="238" t="s">
        <v>463</v>
      </c>
      <c r="D68" s="251">
        <v>1.5</v>
      </c>
      <c r="E68" s="248"/>
      <c r="F68" s="251"/>
      <c r="G68" s="251"/>
      <c r="H68" s="241">
        <f t="shared" si="0"/>
        <v>0</v>
      </c>
      <c r="I68" s="239">
        <v>1.5</v>
      </c>
      <c r="J68" s="270">
        <v>0</v>
      </c>
      <c r="K68" s="289"/>
      <c r="L68" s="288"/>
      <c r="M68" s="280"/>
      <c r="N68" s="280"/>
      <c r="O68" s="280"/>
      <c r="P68" s="280"/>
      <c r="Q68" s="280"/>
      <c r="R68" s="280"/>
      <c r="S68" s="280"/>
      <c r="T68" s="280"/>
      <c r="U68" s="280"/>
      <c r="V68" s="280"/>
      <c r="W68" s="280"/>
      <c r="X68" s="280"/>
      <c r="Y68" s="280"/>
      <c r="Z68" s="280"/>
      <c r="AA68" s="280"/>
      <c r="AB68" s="280"/>
      <c r="AC68" s="280"/>
      <c r="AD68" s="280"/>
      <c r="AE68" s="280"/>
      <c r="AF68" s="280"/>
      <c r="AG68" s="280"/>
      <c r="AH68" s="280"/>
      <c r="AI68" s="280"/>
      <c r="AJ68" s="280"/>
      <c r="AK68" s="280"/>
      <c r="AL68" s="280"/>
      <c r="AM68" s="280"/>
      <c r="AN68" s="280"/>
      <c r="AO68" s="280"/>
      <c r="AP68" s="280"/>
      <c r="AQ68" s="280"/>
      <c r="AR68" s="280"/>
      <c r="AS68" s="280"/>
      <c r="AT68" s="280"/>
      <c r="AU68" s="280"/>
      <c r="AV68" s="280"/>
      <c r="AW68" s="280"/>
      <c r="AX68" s="280"/>
      <c r="AY68" s="280"/>
      <c r="AZ68" s="280"/>
      <c r="BA68" s="280"/>
      <c r="BB68" s="280"/>
      <c r="BC68" s="280"/>
      <c r="BD68" s="280"/>
      <c r="BE68" s="280"/>
      <c r="BF68" s="280"/>
      <c r="BG68" s="280"/>
      <c r="BH68" s="280"/>
      <c r="BI68" s="280"/>
      <c r="BJ68" s="280"/>
      <c r="BK68" s="280"/>
      <c r="BL68" s="280"/>
      <c r="BM68" s="280"/>
      <c r="BN68" s="280"/>
      <c r="BO68" s="280"/>
      <c r="BP68" s="280"/>
      <c r="BQ68" s="280"/>
      <c r="BR68" s="280"/>
      <c r="BS68" s="280"/>
      <c r="BT68" s="280"/>
      <c r="BU68" s="280"/>
      <c r="BV68" s="280"/>
      <c r="BW68" s="280"/>
      <c r="BX68" s="280"/>
      <c r="BY68" s="280"/>
      <c r="BZ68" s="280"/>
      <c r="CA68" s="280"/>
      <c r="CB68" s="280"/>
      <c r="CC68" s="280"/>
      <c r="CD68" s="280"/>
      <c r="CE68" s="280"/>
      <c r="CF68" s="280"/>
      <c r="CG68" s="280"/>
      <c r="CH68" s="280"/>
      <c r="CI68" s="280"/>
      <c r="CJ68" s="280"/>
      <c r="CK68" s="280"/>
      <c r="CL68" s="280"/>
      <c r="CM68" s="280"/>
      <c r="CN68" s="280"/>
      <c r="CO68" s="280"/>
      <c r="CP68" s="280"/>
      <c r="CQ68" s="280"/>
      <c r="CR68" s="280"/>
      <c r="CS68" s="280"/>
      <c r="CT68" s="280"/>
      <c r="CU68" s="280"/>
      <c r="CV68" s="280"/>
      <c r="CW68" s="280"/>
      <c r="CX68" s="280"/>
      <c r="CY68" s="280"/>
      <c r="CZ68" s="280"/>
      <c r="DA68" s="280"/>
      <c r="DB68" s="280"/>
      <c r="DC68" s="280"/>
      <c r="DD68" s="280"/>
      <c r="DE68" s="280"/>
      <c r="DF68" s="280"/>
      <c r="DG68" s="280"/>
      <c r="DH68" s="280"/>
      <c r="DI68" s="280"/>
      <c r="DJ68" s="280"/>
      <c r="DK68" s="280"/>
      <c r="DL68" s="280"/>
      <c r="DM68" s="280"/>
      <c r="DN68" s="280"/>
      <c r="DO68" s="280"/>
      <c r="DP68" s="280"/>
      <c r="DQ68" s="280"/>
      <c r="DR68" s="280"/>
      <c r="DS68" s="280"/>
      <c r="DT68" s="280"/>
      <c r="DU68" s="280"/>
      <c r="DV68" s="280"/>
      <c r="DW68" s="280"/>
      <c r="DX68" s="280"/>
      <c r="DY68" s="280"/>
      <c r="DZ68" s="280"/>
      <c r="EA68" s="280"/>
      <c r="EB68" s="280"/>
      <c r="EC68" s="280"/>
      <c r="ED68" s="280"/>
      <c r="EE68" s="280"/>
      <c r="EF68" s="280"/>
      <c r="EG68" s="280"/>
      <c r="EH68" s="280"/>
      <c r="EI68" s="280"/>
      <c r="EJ68" s="280"/>
      <c r="EK68" s="280"/>
      <c r="EL68" s="280"/>
      <c r="EM68" s="280"/>
      <c r="EN68" s="280"/>
      <c r="EO68" s="280"/>
      <c r="EP68" s="280"/>
      <c r="EQ68" s="280"/>
      <c r="ER68" s="280"/>
      <c r="ES68" s="280"/>
      <c r="ET68" s="280"/>
      <c r="EU68" s="280"/>
      <c r="EV68" s="280"/>
      <c r="EW68" s="280"/>
      <c r="EX68" s="280"/>
      <c r="EY68" s="280"/>
      <c r="EZ68" s="280"/>
      <c r="FA68" s="280"/>
      <c r="FB68" s="280"/>
      <c r="FC68" s="280"/>
      <c r="FD68" s="280"/>
      <c r="FE68" s="280"/>
      <c r="FF68" s="280"/>
      <c r="FG68" s="280"/>
      <c r="FH68" s="280"/>
      <c r="FI68" s="280"/>
      <c r="FJ68" s="280"/>
      <c r="FK68" s="280"/>
      <c r="FL68" s="280"/>
      <c r="FM68" s="280"/>
      <c r="FN68" s="280"/>
      <c r="FO68" s="280"/>
      <c r="FP68" s="280"/>
      <c r="FQ68" s="280"/>
      <c r="FR68" s="280"/>
      <c r="FS68" s="280"/>
      <c r="FT68" s="280"/>
      <c r="FU68" s="280"/>
      <c r="FV68" s="280"/>
      <c r="FW68" s="280"/>
      <c r="FX68" s="280"/>
      <c r="FY68" s="280"/>
      <c r="FZ68" s="280"/>
      <c r="GA68" s="280"/>
    </row>
    <row r="69" customHeight="1" spans="1:183">
      <c r="A69" s="237"/>
      <c r="B69" s="250"/>
      <c r="C69" s="238" t="s">
        <v>464</v>
      </c>
      <c r="D69" s="251">
        <v>0.42</v>
      </c>
      <c r="E69" s="248"/>
      <c r="F69" s="251"/>
      <c r="G69" s="251"/>
      <c r="H69" s="241">
        <f t="shared" si="0"/>
        <v>0.22</v>
      </c>
      <c r="I69" s="239">
        <v>0.2</v>
      </c>
      <c r="J69" s="270">
        <v>0</v>
      </c>
      <c r="K69" s="289"/>
      <c r="L69" s="288"/>
      <c r="M69" s="280"/>
      <c r="N69" s="280"/>
      <c r="O69" s="280"/>
      <c r="P69" s="280"/>
      <c r="Q69" s="280"/>
      <c r="R69" s="280"/>
      <c r="S69" s="280"/>
      <c r="T69" s="280"/>
      <c r="U69" s="280"/>
      <c r="V69" s="280"/>
      <c r="W69" s="280"/>
      <c r="X69" s="280"/>
      <c r="Y69" s="280"/>
      <c r="Z69" s="280"/>
      <c r="AA69" s="280"/>
      <c r="AB69" s="280"/>
      <c r="AC69" s="280"/>
      <c r="AD69" s="280"/>
      <c r="AE69" s="280"/>
      <c r="AF69" s="280"/>
      <c r="AG69" s="280"/>
      <c r="AH69" s="280"/>
      <c r="AI69" s="280"/>
      <c r="AJ69" s="280"/>
      <c r="AK69" s="280"/>
      <c r="AL69" s="280"/>
      <c r="AM69" s="280"/>
      <c r="AN69" s="280"/>
      <c r="AO69" s="280"/>
      <c r="AP69" s="280"/>
      <c r="AQ69" s="280"/>
      <c r="AR69" s="280"/>
      <c r="AS69" s="280"/>
      <c r="AT69" s="280"/>
      <c r="AU69" s="280"/>
      <c r="AV69" s="280"/>
      <c r="AW69" s="280"/>
      <c r="AX69" s="280"/>
      <c r="AY69" s="280"/>
      <c r="AZ69" s="280"/>
      <c r="BA69" s="280"/>
      <c r="BB69" s="280"/>
      <c r="BC69" s="280"/>
      <c r="BD69" s="280"/>
      <c r="BE69" s="280"/>
      <c r="BF69" s="280"/>
      <c r="BG69" s="280"/>
      <c r="BH69" s="280"/>
      <c r="BI69" s="280"/>
      <c r="BJ69" s="280"/>
      <c r="BK69" s="280"/>
      <c r="BL69" s="280"/>
      <c r="BM69" s="280"/>
      <c r="BN69" s="280"/>
      <c r="BO69" s="280"/>
      <c r="BP69" s="280"/>
      <c r="BQ69" s="280"/>
      <c r="BR69" s="280"/>
      <c r="BS69" s="280"/>
      <c r="BT69" s="280"/>
      <c r="BU69" s="280"/>
      <c r="BV69" s="280"/>
      <c r="BW69" s="280"/>
      <c r="BX69" s="280"/>
      <c r="BY69" s="280"/>
      <c r="BZ69" s="280"/>
      <c r="CA69" s="280"/>
      <c r="CB69" s="280"/>
      <c r="CC69" s="280"/>
      <c r="CD69" s="280"/>
      <c r="CE69" s="280"/>
      <c r="CF69" s="280"/>
      <c r="CG69" s="280"/>
      <c r="CH69" s="280"/>
      <c r="CI69" s="280"/>
      <c r="CJ69" s="280"/>
      <c r="CK69" s="280"/>
      <c r="CL69" s="280"/>
      <c r="CM69" s="280"/>
      <c r="CN69" s="280"/>
      <c r="CO69" s="280"/>
      <c r="CP69" s="280"/>
      <c r="CQ69" s="280"/>
      <c r="CR69" s="280"/>
      <c r="CS69" s="280"/>
      <c r="CT69" s="280"/>
      <c r="CU69" s="280"/>
      <c r="CV69" s="280"/>
      <c r="CW69" s="280"/>
      <c r="CX69" s="280"/>
      <c r="CY69" s="280"/>
      <c r="CZ69" s="280"/>
      <c r="DA69" s="280"/>
      <c r="DB69" s="280"/>
      <c r="DC69" s="280"/>
      <c r="DD69" s="280"/>
      <c r="DE69" s="280"/>
      <c r="DF69" s="280"/>
      <c r="DG69" s="280"/>
      <c r="DH69" s="280"/>
      <c r="DI69" s="280"/>
      <c r="DJ69" s="280"/>
      <c r="DK69" s="280"/>
      <c r="DL69" s="280"/>
      <c r="DM69" s="280"/>
      <c r="DN69" s="280"/>
      <c r="DO69" s="280"/>
      <c r="DP69" s="280"/>
      <c r="DQ69" s="280"/>
      <c r="DR69" s="280"/>
      <c r="DS69" s="280"/>
      <c r="DT69" s="280"/>
      <c r="DU69" s="280"/>
      <c r="DV69" s="280"/>
      <c r="DW69" s="280"/>
      <c r="DX69" s="280"/>
      <c r="DY69" s="280"/>
      <c r="DZ69" s="280"/>
      <c r="EA69" s="280"/>
      <c r="EB69" s="280"/>
      <c r="EC69" s="280"/>
      <c r="ED69" s="280"/>
      <c r="EE69" s="280"/>
      <c r="EF69" s="280"/>
      <c r="EG69" s="280"/>
      <c r="EH69" s="280"/>
      <c r="EI69" s="280"/>
      <c r="EJ69" s="280"/>
      <c r="EK69" s="280"/>
      <c r="EL69" s="280"/>
      <c r="EM69" s="280"/>
      <c r="EN69" s="280"/>
      <c r="EO69" s="280"/>
      <c r="EP69" s="280"/>
      <c r="EQ69" s="280"/>
      <c r="ER69" s="280"/>
      <c r="ES69" s="280"/>
      <c r="ET69" s="280"/>
      <c r="EU69" s="280"/>
      <c r="EV69" s="280"/>
      <c r="EW69" s="280"/>
      <c r="EX69" s="280"/>
      <c r="EY69" s="280"/>
      <c r="EZ69" s="280"/>
      <c r="FA69" s="280"/>
      <c r="FB69" s="280"/>
      <c r="FC69" s="280"/>
      <c r="FD69" s="280"/>
      <c r="FE69" s="280"/>
      <c r="FF69" s="280"/>
      <c r="FG69" s="280"/>
      <c r="FH69" s="280"/>
      <c r="FI69" s="280"/>
      <c r="FJ69" s="280"/>
      <c r="FK69" s="280"/>
      <c r="FL69" s="280"/>
      <c r="FM69" s="280"/>
      <c r="FN69" s="280"/>
      <c r="FO69" s="280"/>
      <c r="FP69" s="280"/>
      <c r="FQ69" s="280"/>
      <c r="FR69" s="280"/>
      <c r="FS69" s="280"/>
      <c r="FT69" s="280"/>
      <c r="FU69" s="280"/>
      <c r="FV69" s="280"/>
      <c r="FW69" s="280"/>
      <c r="FX69" s="280"/>
      <c r="FY69" s="280"/>
      <c r="FZ69" s="280"/>
      <c r="GA69" s="280"/>
    </row>
    <row r="70" customHeight="1" spans="1:183">
      <c r="A70" s="237"/>
      <c r="B70" s="250"/>
      <c r="C70" s="238" t="s">
        <v>465</v>
      </c>
      <c r="D70" s="251">
        <v>4.89</v>
      </c>
      <c r="E70" s="248"/>
      <c r="F70" s="251"/>
      <c r="G70" s="251">
        <v>7.86</v>
      </c>
      <c r="H70" s="241">
        <f t="shared" ref="H70:H133" si="1">D70+E70+F70+G70-I70</f>
        <v>8.25</v>
      </c>
      <c r="I70" s="239">
        <v>4.5</v>
      </c>
      <c r="J70" s="270">
        <v>0</v>
      </c>
      <c r="K70" s="289"/>
      <c r="L70" s="288"/>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281"/>
      <c r="AZ70" s="281"/>
      <c r="BA70" s="281"/>
      <c r="BB70" s="281"/>
      <c r="BC70" s="281"/>
      <c r="BD70" s="281"/>
      <c r="BE70" s="281"/>
      <c r="BF70" s="281"/>
      <c r="BG70" s="281"/>
      <c r="BH70" s="281"/>
      <c r="BI70" s="281"/>
      <c r="BJ70" s="281"/>
      <c r="BK70" s="281"/>
      <c r="BL70" s="281"/>
      <c r="BM70" s="281"/>
      <c r="BN70" s="281"/>
      <c r="BO70" s="281"/>
      <c r="BP70" s="281"/>
      <c r="BQ70" s="281"/>
      <c r="BR70" s="281"/>
      <c r="BS70" s="281"/>
      <c r="BT70" s="281"/>
      <c r="BU70" s="281"/>
      <c r="BV70" s="281"/>
      <c r="BW70" s="281"/>
      <c r="BX70" s="281"/>
      <c r="BY70" s="281"/>
      <c r="BZ70" s="281"/>
      <c r="CA70" s="281"/>
      <c r="CB70" s="281"/>
      <c r="CC70" s="281"/>
      <c r="CD70" s="281"/>
      <c r="CE70" s="281"/>
      <c r="CF70" s="281"/>
      <c r="CG70" s="281"/>
      <c r="CH70" s="281"/>
      <c r="CI70" s="281"/>
      <c r="CJ70" s="281"/>
      <c r="CK70" s="281"/>
      <c r="CL70" s="281"/>
      <c r="CM70" s="281"/>
      <c r="CN70" s="281"/>
      <c r="CO70" s="281"/>
      <c r="CP70" s="281"/>
      <c r="CQ70" s="281"/>
      <c r="CR70" s="281"/>
      <c r="CS70" s="281"/>
      <c r="CT70" s="281"/>
      <c r="CU70" s="281"/>
      <c r="CV70" s="281"/>
      <c r="CW70" s="281"/>
      <c r="CX70" s="281"/>
      <c r="CY70" s="281"/>
      <c r="CZ70" s="281"/>
      <c r="DA70" s="281"/>
      <c r="DB70" s="281"/>
      <c r="DC70" s="281"/>
      <c r="DD70" s="281"/>
      <c r="DE70" s="281"/>
      <c r="DF70" s="281"/>
      <c r="DG70" s="281"/>
      <c r="DH70" s="281"/>
      <c r="DI70" s="281"/>
      <c r="DJ70" s="281"/>
      <c r="DK70" s="281"/>
      <c r="DL70" s="281"/>
      <c r="DM70" s="281"/>
      <c r="DN70" s="281"/>
      <c r="DO70" s="281"/>
      <c r="DP70" s="281"/>
      <c r="DQ70" s="281"/>
      <c r="DR70" s="281"/>
      <c r="DS70" s="281"/>
      <c r="DT70" s="281"/>
      <c r="DU70" s="281"/>
      <c r="DV70" s="281"/>
      <c r="DW70" s="281"/>
      <c r="DX70" s="281"/>
      <c r="DY70" s="281"/>
      <c r="DZ70" s="281"/>
      <c r="EA70" s="281"/>
      <c r="EB70" s="281"/>
      <c r="EC70" s="281"/>
      <c r="ED70" s="281"/>
      <c r="EE70" s="281"/>
      <c r="EF70" s="281"/>
      <c r="EG70" s="281"/>
      <c r="EH70" s="281"/>
      <c r="EI70" s="281"/>
      <c r="EJ70" s="281"/>
      <c r="EK70" s="281"/>
      <c r="EL70" s="281"/>
      <c r="EM70" s="281"/>
      <c r="EN70" s="281"/>
      <c r="EO70" s="281"/>
      <c r="EP70" s="281"/>
      <c r="EQ70" s="281"/>
      <c r="ER70" s="281"/>
      <c r="ES70" s="281"/>
      <c r="ET70" s="281"/>
      <c r="EU70" s="281"/>
      <c r="EV70" s="281"/>
      <c r="EW70" s="281"/>
      <c r="EX70" s="281"/>
      <c r="EY70" s="281"/>
      <c r="EZ70" s="281"/>
      <c r="FA70" s="281"/>
      <c r="FB70" s="281"/>
      <c r="FC70" s="281"/>
      <c r="FD70" s="281"/>
      <c r="FE70" s="281"/>
      <c r="FF70" s="281"/>
      <c r="FG70" s="281"/>
      <c r="FH70" s="281"/>
      <c r="FI70" s="281"/>
      <c r="FJ70" s="281"/>
      <c r="FK70" s="281"/>
      <c r="FL70" s="281"/>
      <c r="FM70" s="281"/>
      <c r="FN70" s="281"/>
      <c r="FO70" s="281"/>
      <c r="FP70" s="281"/>
      <c r="FQ70" s="281"/>
      <c r="FR70" s="281"/>
      <c r="FS70" s="281"/>
      <c r="FT70" s="281"/>
      <c r="FU70" s="281"/>
      <c r="FV70" s="281"/>
      <c r="FW70" s="281"/>
      <c r="FX70" s="281"/>
      <c r="FY70" s="281"/>
      <c r="FZ70" s="281"/>
      <c r="GA70" s="281"/>
    </row>
    <row r="71" customHeight="1" spans="1:183">
      <c r="A71" s="237"/>
      <c r="B71" s="250"/>
      <c r="C71" s="238" t="s">
        <v>466</v>
      </c>
      <c r="D71" s="251">
        <v>1.287</v>
      </c>
      <c r="E71" s="248">
        <v>27.12</v>
      </c>
      <c r="F71" s="251"/>
      <c r="G71" s="251"/>
      <c r="H71" s="241">
        <f t="shared" si="1"/>
        <v>27.807</v>
      </c>
      <c r="I71" s="239">
        <v>0.6</v>
      </c>
      <c r="J71" s="270">
        <v>0</v>
      </c>
      <c r="K71" s="289"/>
      <c r="L71" s="288"/>
      <c r="M71" s="281"/>
      <c r="N71" s="281"/>
      <c r="O71" s="281"/>
      <c r="P71" s="281"/>
      <c r="Q71" s="281"/>
      <c r="R71" s="281"/>
      <c r="S71" s="281"/>
      <c r="T71" s="281"/>
      <c r="U71" s="281"/>
      <c r="V71" s="281"/>
      <c r="W71" s="281"/>
      <c r="X71" s="281"/>
      <c r="Y71" s="281"/>
      <c r="Z71" s="281"/>
      <c r="AA71" s="281"/>
      <c r="AB71" s="281"/>
      <c r="AC71" s="281"/>
      <c r="AD71" s="281"/>
      <c r="AE71" s="281"/>
      <c r="AF71" s="281"/>
      <c r="AG71" s="281"/>
      <c r="AH71" s="281"/>
      <c r="AI71" s="281"/>
      <c r="AJ71" s="281"/>
      <c r="AK71" s="281"/>
      <c r="AL71" s="281"/>
      <c r="AM71" s="281"/>
      <c r="AN71" s="281"/>
      <c r="AO71" s="281"/>
      <c r="AP71" s="281"/>
      <c r="AQ71" s="281"/>
      <c r="AR71" s="281"/>
      <c r="AS71" s="281"/>
      <c r="AT71" s="281"/>
      <c r="AU71" s="281"/>
      <c r="AV71" s="281"/>
      <c r="AW71" s="281"/>
      <c r="AX71" s="281"/>
      <c r="AY71" s="281"/>
      <c r="AZ71" s="281"/>
      <c r="BA71" s="281"/>
      <c r="BB71" s="281"/>
      <c r="BC71" s="281"/>
      <c r="BD71" s="281"/>
      <c r="BE71" s="281"/>
      <c r="BF71" s="281"/>
      <c r="BG71" s="281"/>
      <c r="BH71" s="281"/>
      <c r="BI71" s="281"/>
      <c r="BJ71" s="281"/>
      <c r="BK71" s="281"/>
      <c r="BL71" s="281"/>
      <c r="BM71" s="281"/>
      <c r="BN71" s="281"/>
      <c r="BO71" s="281"/>
      <c r="BP71" s="281"/>
      <c r="BQ71" s="281"/>
      <c r="BR71" s="281"/>
      <c r="BS71" s="281"/>
      <c r="BT71" s="281"/>
      <c r="BU71" s="281"/>
      <c r="BV71" s="281"/>
      <c r="BW71" s="281"/>
      <c r="BX71" s="281"/>
      <c r="BY71" s="281"/>
      <c r="BZ71" s="281"/>
      <c r="CA71" s="281"/>
      <c r="CB71" s="281"/>
      <c r="CC71" s="281"/>
      <c r="CD71" s="281"/>
      <c r="CE71" s="281"/>
      <c r="CF71" s="281"/>
      <c r="CG71" s="281"/>
      <c r="CH71" s="281"/>
      <c r="CI71" s="281"/>
      <c r="CJ71" s="281"/>
      <c r="CK71" s="281"/>
      <c r="CL71" s="281"/>
      <c r="CM71" s="281"/>
      <c r="CN71" s="281"/>
      <c r="CO71" s="281"/>
      <c r="CP71" s="281"/>
      <c r="CQ71" s="281"/>
      <c r="CR71" s="281"/>
      <c r="CS71" s="281"/>
      <c r="CT71" s="281"/>
      <c r="CU71" s="281"/>
      <c r="CV71" s="281"/>
      <c r="CW71" s="281"/>
      <c r="CX71" s="281"/>
      <c r="CY71" s="281"/>
      <c r="CZ71" s="281"/>
      <c r="DA71" s="281"/>
      <c r="DB71" s="281"/>
      <c r="DC71" s="281"/>
      <c r="DD71" s="281"/>
      <c r="DE71" s="281"/>
      <c r="DF71" s="281"/>
      <c r="DG71" s="281"/>
      <c r="DH71" s="281"/>
      <c r="DI71" s="281"/>
      <c r="DJ71" s="281"/>
      <c r="DK71" s="281"/>
      <c r="DL71" s="281"/>
      <c r="DM71" s="281"/>
      <c r="DN71" s="281"/>
      <c r="DO71" s="281"/>
      <c r="DP71" s="281"/>
      <c r="DQ71" s="281"/>
      <c r="DR71" s="281"/>
      <c r="DS71" s="281"/>
      <c r="DT71" s="281"/>
      <c r="DU71" s="281"/>
      <c r="DV71" s="281"/>
      <c r="DW71" s="281"/>
      <c r="DX71" s="281"/>
      <c r="DY71" s="281"/>
      <c r="DZ71" s="281"/>
      <c r="EA71" s="281"/>
      <c r="EB71" s="281"/>
      <c r="EC71" s="281"/>
      <c r="ED71" s="281"/>
      <c r="EE71" s="281"/>
      <c r="EF71" s="281"/>
      <c r="EG71" s="281"/>
      <c r="EH71" s="281"/>
      <c r="EI71" s="281"/>
      <c r="EJ71" s="281"/>
      <c r="EK71" s="281"/>
      <c r="EL71" s="281"/>
      <c r="EM71" s="281"/>
      <c r="EN71" s="281"/>
      <c r="EO71" s="281"/>
      <c r="EP71" s="281"/>
      <c r="EQ71" s="281"/>
      <c r="ER71" s="281"/>
      <c r="ES71" s="281"/>
      <c r="ET71" s="281"/>
      <c r="EU71" s="281"/>
      <c r="EV71" s="281"/>
      <c r="EW71" s="281"/>
      <c r="EX71" s="281"/>
      <c r="EY71" s="281"/>
      <c r="EZ71" s="281"/>
      <c r="FA71" s="281"/>
      <c r="FB71" s="281"/>
      <c r="FC71" s="281"/>
      <c r="FD71" s="281"/>
      <c r="FE71" s="281"/>
      <c r="FF71" s="281"/>
      <c r="FG71" s="281"/>
      <c r="FH71" s="281"/>
      <c r="FI71" s="281"/>
      <c r="FJ71" s="281"/>
      <c r="FK71" s="281"/>
      <c r="FL71" s="281"/>
      <c r="FM71" s="281"/>
      <c r="FN71" s="281"/>
      <c r="FO71" s="281"/>
      <c r="FP71" s="281"/>
      <c r="FQ71" s="281"/>
      <c r="FR71" s="281"/>
      <c r="FS71" s="281"/>
      <c r="FT71" s="281"/>
      <c r="FU71" s="281"/>
      <c r="FV71" s="281"/>
      <c r="FW71" s="281"/>
      <c r="FX71" s="281"/>
      <c r="FY71" s="281"/>
      <c r="FZ71" s="281"/>
      <c r="GA71" s="281"/>
    </row>
    <row r="72" customHeight="1" spans="1:183">
      <c r="A72" s="237"/>
      <c r="B72" s="250"/>
      <c r="C72" s="238" t="s">
        <v>369</v>
      </c>
      <c r="D72" s="251">
        <v>0.3</v>
      </c>
      <c r="E72" s="248"/>
      <c r="F72" s="251"/>
      <c r="G72" s="251"/>
      <c r="H72" s="241">
        <f t="shared" si="1"/>
        <v>0</v>
      </c>
      <c r="I72" s="239">
        <v>0.3</v>
      </c>
      <c r="J72" s="270">
        <v>0</v>
      </c>
      <c r="K72" s="289"/>
      <c r="L72" s="288"/>
      <c r="M72" s="281"/>
      <c r="N72" s="281"/>
      <c r="O72" s="281"/>
      <c r="P72" s="281"/>
      <c r="Q72" s="281"/>
      <c r="R72" s="281"/>
      <c r="S72" s="281"/>
      <c r="T72" s="281"/>
      <c r="U72" s="281"/>
      <c r="V72" s="281"/>
      <c r="W72" s="281"/>
      <c r="X72" s="281"/>
      <c r="Y72" s="281"/>
      <c r="Z72" s="281"/>
      <c r="AA72" s="281"/>
      <c r="AB72" s="281"/>
      <c r="AC72" s="281"/>
      <c r="AD72" s="281"/>
      <c r="AE72" s="281"/>
      <c r="AF72" s="281"/>
      <c r="AG72" s="281"/>
      <c r="AH72" s="281"/>
      <c r="AI72" s="281"/>
      <c r="AJ72" s="281"/>
      <c r="AK72" s="281"/>
      <c r="AL72" s="281"/>
      <c r="AM72" s="281"/>
      <c r="AN72" s="281"/>
      <c r="AO72" s="281"/>
      <c r="AP72" s="281"/>
      <c r="AQ72" s="281"/>
      <c r="AR72" s="281"/>
      <c r="AS72" s="281"/>
      <c r="AT72" s="281"/>
      <c r="AU72" s="281"/>
      <c r="AV72" s="281"/>
      <c r="AW72" s="281"/>
      <c r="AX72" s="281"/>
      <c r="AY72" s="281"/>
      <c r="AZ72" s="281"/>
      <c r="BA72" s="281"/>
      <c r="BB72" s="281"/>
      <c r="BC72" s="281"/>
      <c r="BD72" s="281"/>
      <c r="BE72" s="281"/>
      <c r="BF72" s="281"/>
      <c r="BG72" s="281"/>
      <c r="BH72" s="281"/>
      <c r="BI72" s="281"/>
      <c r="BJ72" s="281"/>
      <c r="BK72" s="281"/>
      <c r="BL72" s="281"/>
      <c r="BM72" s="281"/>
      <c r="BN72" s="281"/>
      <c r="BO72" s="281"/>
      <c r="BP72" s="281"/>
      <c r="BQ72" s="281"/>
      <c r="BR72" s="281"/>
      <c r="BS72" s="281"/>
      <c r="BT72" s="281"/>
      <c r="BU72" s="281"/>
      <c r="BV72" s="281"/>
      <c r="BW72" s="281"/>
      <c r="BX72" s="281"/>
      <c r="BY72" s="281"/>
      <c r="BZ72" s="281"/>
      <c r="CA72" s="281"/>
      <c r="CB72" s="281"/>
      <c r="CC72" s="281"/>
      <c r="CD72" s="281"/>
      <c r="CE72" s="281"/>
      <c r="CF72" s="281"/>
      <c r="CG72" s="281"/>
      <c r="CH72" s="281"/>
      <c r="CI72" s="281"/>
      <c r="CJ72" s="281"/>
      <c r="CK72" s="281"/>
      <c r="CL72" s="281"/>
      <c r="CM72" s="281"/>
      <c r="CN72" s="281"/>
      <c r="CO72" s="281"/>
      <c r="CP72" s="281"/>
      <c r="CQ72" s="281"/>
      <c r="CR72" s="281"/>
      <c r="CS72" s="281"/>
      <c r="CT72" s="281"/>
      <c r="CU72" s="281"/>
      <c r="CV72" s="281"/>
      <c r="CW72" s="281"/>
      <c r="CX72" s="281"/>
      <c r="CY72" s="281"/>
      <c r="CZ72" s="281"/>
      <c r="DA72" s="281"/>
      <c r="DB72" s="281"/>
      <c r="DC72" s="281"/>
      <c r="DD72" s="281"/>
      <c r="DE72" s="281"/>
      <c r="DF72" s="281"/>
      <c r="DG72" s="281"/>
      <c r="DH72" s="281"/>
      <c r="DI72" s="281"/>
      <c r="DJ72" s="281"/>
      <c r="DK72" s="281"/>
      <c r="DL72" s="281"/>
      <c r="DM72" s="281"/>
      <c r="DN72" s="281"/>
      <c r="DO72" s="281"/>
      <c r="DP72" s="281"/>
      <c r="DQ72" s="281"/>
      <c r="DR72" s="281"/>
      <c r="DS72" s="281"/>
      <c r="DT72" s="281"/>
      <c r="DU72" s="281"/>
      <c r="DV72" s="281"/>
      <c r="DW72" s="281"/>
      <c r="DX72" s="281"/>
      <c r="DY72" s="281"/>
      <c r="DZ72" s="281"/>
      <c r="EA72" s="281"/>
      <c r="EB72" s="281"/>
      <c r="EC72" s="281"/>
      <c r="ED72" s="281"/>
      <c r="EE72" s="281"/>
      <c r="EF72" s="281"/>
      <c r="EG72" s="281"/>
      <c r="EH72" s="281"/>
      <c r="EI72" s="281"/>
      <c r="EJ72" s="281"/>
      <c r="EK72" s="281"/>
      <c r="EL72" s="281"/>
      <c r="EM72" s="281"/>
      <c r="EN72" s="281"/>
      <c r="EO72" s="281"/>
      <c r="EP72" s="281"/>
      <c r="EQ72" s="281"/>
      <c r="ER72" s="281"/>
      <c r="ES72" s="281"/>
      <c r="ET72" s="281"/>
      <c r="EU72" s="281"/>
      <c r="EV72" s="281"/>
      <c r="EW72" s="281"/>
      <c r="EX72" s="281"/>
      <c r="EY72" s="281"/>
      <c r="EZ72" s="281"/>
      <c r="FA72" s="281"/>
      <c r="FB72" s="281"/>
      <c r="FC72" s="281"/>
      <c r="FD72" s="281"/>
      <c r="FE72" s="281"/>
      <c r="FF72" s="281"/>
      <c r="FG72" s="281"/>
      <c r="FH72" s="281"/>
      <c r="FI72" s="281"/>
      <c r="FJ72" s="281"/>
      <c r="FK72" s="281"/>
      <c r="FL72" s="281"/>
      <c r="FM72" s="281"/>
      <c r="FN72" s="281"/>
      <c r="FO72" s="281"/>
      <c r="FP72" s="281"/>
      <c r="FQ72" s="281"/>
      <c r="FR72" s="281"/>
      <c r="FS72" s="281"/>
      <c r="FT72" s="281"/>
      <c r="FU72" s="281"/>
      <c r="FV72" s="281"/>
      <c r="FW72" s="281"/>
      <c r="FX72" s="281"/>
      <c r="FY72" s="281"/>
      <c r="FZ72" s="281"/>
      <c r="GA72" s="281"/>
    </row>
    <row r="73" customHeight="1" spans="1:183">
      <c r="A73" s="237"/>
      <c r="B73" s="250"/>
      <c r="C73" s="238" t="s">
        <v>381</v>
      </c>
      <c r="D73" s="251">
        <v>21.05</v>
      </c>
      <c r="E73" s="248"/>
      <c r="F73" s="251"/>
      <c r="G73" s="252"/>
      <c r="H73" s="241">
        <f t="shared" si="1"/>
        <v>7.5</v>
      </c>
      <c r="I73" s="239">
        <v>13.55</v>
      </c>
      <c r="J73" s="270">
        <v>0</v>
      </c>
      <c r="K73" s="289"/>
      <c r="L73" s="288"/>
      <c r="M73" s="281"/>
      <c r="N73" s="281"/>
      <c r="O73" s="281"/>
      <c r="P73" s="281"/>
      <c r="Q73" s="281"/>
      <c r="R73" s="281"/>
      <c r="S73" s="281"/>
      <c r="T73" s="281"/>
      <c r="U73" s="281"/>
      <c r="V73" s="281"/>
      <c r="W73" s="281"/>
      <c r="X73" s="281"/>
      <c r="Y73" s="281"/>
      <c r="Z73" s="281"/>
      <c r="AA73" s="281"/>
      <c r="AB73" s="281"/>
      <c r="AC73" s="281"/>
      <c r="AD73" s="281"/>
      <c r="AE73" s="281"/>
      <c r="AF73" s="281"/>
      <c r="AG73" s="281"/>
      <c r="AH73" s="281"/>
      <c r="AI73" s="281"/>
      <c r="AJ73" s="281"/>
      <c r="AK73" s="281"/>
      <c r="AL73" s="281"/>
      <c r="AM73" s="281"/>
      <c r="AN73" s="281"/>
      <c r="AO73" s="281"/>
      <c r="AP73" s="281"/>
      <c r="AQ73" s="281"/>
      <c r="AR73" s="281"/>
      <c r="AS73" s="281"/>
      <c r="AT73" s="281"/>
      <c r="AU73" s="281"/>
      <c r="AV73" s="281"/>
      <c r="AW73" s="281"/>
      <c r="AX73" s="281"/>
      <c r="AY73" s="281"/>
      <c r="AZ73" s="281"/>
      <c r="BA73" s="281"/>
      <c r="BB73" s="281"/>
      <c r="BC73" s="281"/>
      <c r="BD73" s="281"/>
      <c r="BE73" s="281"/>
      <c r="BF73" s="281"/>
      <c r="BG73" s="281"/>
      <c r="BH73" s="281"/>
      <c r="BI73" s="281"/>
      <c r="BJ73" s="281"/>
      <c r="BK73" s="281"/>
      <c r="BL73" s="281"/>
      <c r="BM73" s="281"/>
      <c r="BN73" s="281"/>
      <c r="BO73" s="281"/>
      <c r="BP73" s="281"/>
      <c r="BQ73" s="281"/>
      <c r="BR73" s="281"/>
      <c r="BS73" s="281"/>
      <c r="BT73" s="281"/>
      <c r="BU73" s="281"/>
      <c r="BV73" s="281"/>
      <c r="BW73" s="281"/>
      <c r="BX73" s="281"/>
      <c r="BY73" s="281"/>
      <c r="BZ73" s="281"/>
      <c r="CA73" s="281"/>
      <c r="CB73" s="281"/>
      <c r="CC73" s="281"/>
      <c r="CD73" s="281"/>
      <c r="CE73" s="281"/>
      <c r="CF73" s="281"/>
      <c r="CG73" s="281"/>
      <c r="CH73" s="281"/>
      <c r="CI73" s="281"/>
      <c r="CJ73" s="281"/>
      <c r="CK73" s="281"/>
      <c r="CL73" s="281"/>
      <c r="CM73" s="281"/>
      <c r="CN73" s="281"/>
      <c r="CO73" s="281"/>
      <c r="CP73" s="281"/>
      <c r="CQ73" s="281"/>
      <c r="CR73" s="281"/>
      <c r="CS73" s="281"/>
      <c r="CT73" s="281"/>
      <c r="CU73" s="281"/>
      <c r="CV73" s="281"/>
      <c r="CW73" s="281"/>
      <c r="CX73" s="281"/>
      <c r="CY73" s="281"/>
      <c r="CZ73" s="281"/>
      <c r="DA73" s="281"/>
      <c r="DB73" s="281"/>
      <c r="DC73" s="281"/>
      <c r="DD73" s="281"/>
      <c r="DE73" s="281"/>
      <c r="DF73" s="281"/>
      <c r="DG73" s="281"/>
      <c r="DH73" s="281"/>
      <c r="DI73" s="281"/>
      <c r="DJ73" s="281"/>
      <c r="DK73" s="281"/>
      <c r="DL73" s="281"/>
      <c r="DM73" s="281"/>
      <c r="DN73" s="281"/>
      <c r="DO73" s="281"/>
      <c r="DP73" s="281"/>
      <c r="DQ73" s="281"/>
      <c r="DR73" s="281"/>
      <c r="DS73" s="281"/>
      <c r="DT73" s="281"/>
      <c r="DU73" s="281"/>
      <c r="DV73" s="281"/>
      <c r="DW73" s="281"/>
      <c r="DX73" s="281"/>
      <c r="DY73" s="281"/>
      <c r="DZ73" s="281"/>
      <c r="EA73" s="281"/>
      <c r="EB73" s="281"/>
      <c r="EC73" s="281"/>
      <c r="ED73" s="281"/>
      <c r="EE73" s="281"/>
      <c r="EF73" s="281"/>
      <c r="EG73" s="281"/>
      <c r="EH73" s="281"/>
      <c r="EI73" s="281"/>
      <c r="EJ73" s="281"/>
      <c r="EK73" s="281"/>
      <c r="EL73" s="281"/>
      <c r="EM73" s="281"/>
      <c r="EN73" s="281"/>
      <c r="EO73" s="281"/>
      <c r="EP73" s="281"/>
      <c r="EQ73" s="281"/>
      <c r="ER73" s="281"/>
      <c r="ES73" s="281"/>
      <c r="ET73" s="281"/>
      <c r="EU73" s="281"/>
      <c r="EV73" s="281"/>
      <c r="EW73" s="281"/>
      <c r="EX73" s="281"/>
      <c r="EY73" s="281"/>
      <c r="EZ73" s="281"/>
      <c r="FA73" s="281"/>
      <c r="FB73" s="281"/>
      <c r="FC73" s="281"/>
      <c r="FD73" s="281"/>
      <c r="FE73" s="281"/>
      <c r="FF73" s="281"/>
      <c r="FG73" s="281"/>
      <c r="FH73" s="281"/>
      <c r="FI73" s="281"/>
      <c r="FJ73" s="281"/>
      <c r="FK73" s="281"/>
      <c r="FL73" s="281"/>
      <c r="FM73" s="281"/>
      <c r="FN73" s="281"/>
      <c r="FO73" s="281"/>
      <c r="FP73" s="281"/>
      <c r="FQ73" s="281"/>
      <c r="FR73" s="281"/>
      <c r="FS73" s="281"/>
      <c r="FT73" s="281"/>
      <c r="FU73" s="281"/>
      <c r="FV73" s="281"/>
      <c r="FW73" s="281"/>
      <c r="FX73" s="281"/>
      <c r="FY73" s="281"/>
      <c r="FZ73" s="281"/>
      <c r="GA73" s="281"/>
    </row>
    <row r="74" customHeight="1" spans="1:183">
      <c r="A74" s="258"/>
      <c r="B74" s="291"/>
      <c r="C74" s="249" t="s">
        <v>467</v>
      </c>
      <c r="D74" s="248">
        <v>1.6</v>
      </c>
      <c r="E74" s="248"/>
      <c r="F74" s="248"/>
      <c r="G74" s="248"/>
      <c r="H74" s="241">
        <f t="shared" si="1"/>
        <v>1.1</v>
      </c>
      <c r="I74" s="239">
        <v>0.5</v>
      </c>
      <c r="J74" s="278"/>
      <c r="K74" s="316"/>
      <c r="L74" s="288"/>
      <c r="M74" s="280"/>
      <c r="N74" s="280"/>
      <c r="O74" s="280"/>
      <c r="P74" s="280"/>
      <c r="Q74" s="280"/>
      <c r="R74" s="280"/>
      <c r="S74" s="280"/>
      <c r="T74" s="280"/>
      <c r="U74" s="280"/>
      <c r="V74" s="280"/>
      <c r="W74" s="280"/>
      <c r="X74" s="280"/>
      <c r="Y74" s="280"/>
      <c r="Z74" s="280"/>
      <c r="AA74" s="280"/>
      <c r="AB74" s="280"/>
      <c r="AC74" s="280"/>
      <c r="AD74" s="280"/>
      <c r="AE74" s="280"/>
      <c r="AF74" s="280"/>
      <c r="AG74" s="280"/>
      <c r="AH74" s="280"/>
      <c r="AI74" s="280"/>
      <c r="AJ74" s="280"/>
      <c r="AK74" s="280"/>
      <c r="AL74" s="280"/>
      <c r="AM74" s="280"/>
      <c r="AN74" s="280"/>
      <c r="AO74" s="280"/>
      <c r="AP74" s="280"/>
      <c r="AQ74" s="280"/>
      <c r="AR74" s="280"/>
      <c r="AS74" s="280"/>
      <c r="AT74" s="280"/>
      <c r="AU74" s="280"/>
      <c r="AV74" s="280"/>
      <c r="AW74" s="280"/>
      <c r="AX74" s="280"/>
      <c r="AY74" s="280"/>
      <c r="AZ74" s="280"/>
      <c r="BA74" s="280"/>
      <c r="BB74" s="280"/>
      <c r="BC74" s="280"/>
      <c r="BD74" s="280"/>
      <c r="BE74" s="280"/>
      <c r="BF74" s="280"/>
      <c r="BG74" s="280"/>
      <c r="BH74" s="280"/>
      <c r="BI74" s="280"/>
      <c r="BJ74" s="280"/>
      <c r="BK74" s="280"/>
      <c r="BL74" s="280"/>
      <c r="BM74" s="280"/>
      <c r="BN74" s="280"/>
      <c r="BO74" s="280"/>
      <c r="BP74" s="280"/>
      <c r="BQ74" s="280"/>
      <c r="BR74" s="280"/>
      <c r="BS74" s="280"/>
      <c r="BT74" s="280"/>
      <c r="BU74" s="280"/>
      <c r="BV74" s="280"/>
      <c r="BW74" s="280"/>
      <c r="BX74" s="280"/>
      <c r="BY74" s="280"/>
      <c r="BZ74" s="280"/>
      <c r="CA74" s="280"/>
      <c r="CB74" s="280"/>
      <c r="CC74" s="280"/>
      <c r="CD74" s="280"/>
      <c r="CE74" s="280"/>
      <c r="CF74" s="280"/>
      <c r="CG74" s="280"/>
      <c r="CH74" s="280"/>
      <c r="CI74" s="280"/>
      <c r="CJ74" s="280"/>
      <c r="CK74" s="280"/>
      <c r="CL74" s="280"/>
      <c r="CM74" s="280"/>
      <c r="CN74" s="280"/>
      <c r="CO74" s="280"/>
      <c r="CP74" s="280"/>
      <c r="CQ74" s="280"/>
      <c r="CR74" s="280"/>
      <c r="CS74" s="280"/>
      <c r="CT74" s="280"/>
      <c r="CU74" s="280"/>
      <c r="CV74" s="280"/>
      <c r="CW74" s="280"/>
      <c r="CX74" s="280"/>
      <c r="CY74" s="280"/>
      <c r="CZ74" s="280"/>
      <c r="DA74" s="280"/>
      <c r="DB74" s="280"/>
      <c r="DC74" s="280"/>
      <c r="DD74" s="280"/>
      <c r="DE74" s="280"/>
      <c r="DF74" s="280"/>
      <c r="DG74" s="280"/>
      <c r="DH74" s="280"/>
      <c r="DI74" s="280"/>
      <c r="DJ74" s="280"/>
      <c r="DK74" s="280"/>
      <c r="DL74" s="280"/>
      <c r="DM74" s="280"/>
      <c r="DN74" s="280"/>
      <c r="DO74" s="280"/>
      <c r="DP74" s="280"/>
      <c r="DQ74" s="280"/>
      <c r="DR74" s="280"/>
      <c r="DS74" s="280"/>
      <c r="DT74" s="280"/>
      <c r="DU74" s="280"/>
      <c r="DV74" s="280"/>
      <c r="DW74" s="280"/>
      <c r="DX74" s="280"/>
      <c r="DY74" s="280"/>
      <c r="DZ74" s="280"/>
      <c r="EA74" s="280"/>
      <c r="EB74" s="280"/>
      <c r="EC74" s="280"/>
      <c r="ED74" s="280"/>
      <c r="EE74" s="280"/>
      <c r="EF74" s="280"/>
      <c r="EG74" s="280"/>
      <c r="EH74" s="280"/>
      <c r="EI74" s="280"/>
      <c r="EJ74" s="280"/>
      <c r="EK74" s="280"/>
      <c r="EL74" s="280"/>
      <c r="EM74" s="280"/>
      <c r="EN74" s="280"/>
      <c r="EO74" s="280"/>
      <c r="EP74" s="280"/>
      <c r="EQ74" s="280"/>
      <c r="ER74" s="280"/>
      <c r="ES74" s="280"/>
      <c r="ET74" s="280"/>
      <c r="EU74" s="280"/>
      <c r="EV74" s="280"/>
      <c r="EW74" s="280"/>
      <c r="EX74" s="280"/>
      <c r="EY74" s="280"/>
      <c r="EZ74" s="280"/>
      <c r="FA74" s="280"/>
      <c r="FB74" s="280"/>
      <c r="FC74" s="280"/>
      <c r="FD74" s="280"/>
      <c r="FE74" s="280"/>
      <c r="FF74" s="280"/>
      <c r="FG74" s="280"/>
      <c r="FH74" s="280"/>
      <c r="FI74" s="280"/>
      <c r="FJ74" s="280"/>
      <c r="FK74" s="280"/>
      <c r="FL74" s="280"/>
      <c r="FM74" s="280"/>
      <c r="FN74" s="280"/>
      <c r="FO74" s="280"/>
      <c r="FP74" s="280"/>
      <c r="FQ74" s="280"/>
      <c r="FR74" s="280"/>
      <c r="FS74" s="280"/>
      <c r="FT74" s="280"/>
      <c r="FU74" s="280"/>
      <c r="FV74" s="280"/>
      <c r="FW74" s="280"/>
      <c r="FX74" s="280"/>
      <c r="FY74" s="280"/>
      <c r="FZ74" s="280"/>
      <c r="GA74" s="280"/>
    </row>
    <row r="75" customHeight="1" spans="1:183">
      <c r="A75" s="258"/>
      <c r="B75" s="291"/>
      <c r="C75" s="249" t="s">
        <v>468</v>
      </c>
      <c r="D75" s="248">
        <v>0.5</v>
      </c>
      <c r="E75" s="248"/>
      <c r="F75" s="248"/>
      <c r="G75" s="248"/>
      <c r="H75" s="241">
        <f t="shared" si="1"/>
        <v>0</v>
      </c>
      <c r="I75" s="239">
        <v>0.5</v>
      </c>
      <c r="J75" s="278"/>
      <c r="K75" s="316"/>
      <c r="L75" s="288"/>
      <c r="M75" s="280"/>
      <c r="N75" s="280"/>
      <c r="O75" s="280"/>
      <c r="P75" s="280"/>
      <c r="Q75" s="280"/>
      <c r="R75" s="280"/>
      <c r="S75" s="280"/>
      <c r="T75" s="280"/>
      <c r="U75" s="280"/>
      <c r="V75" s="280"/>
      <c r="W75" s="280"/>
      <c r="X75" s="280"/>
      <c r="Y75" s="280"/>
      <c r="Z75" s="280"/>
      <c r="AA75" s="280"/>
      <c r="AB75" s="280"/>
      <c r="AC75" s="280"/>
      <c r="AD75" s="280"/>
      <c r="AE75" s="280"/>
      <c r="AF75" s="280"/>
      <c r="AG75" s="280"/>
      <c r="AH75" s="280"/>
      <c r="AI75" s="280"/>
      <c r="AJ75" s="280"/>
      <c r="AK75" s="280"/>
      <c r="AL75" s="280"/>
      <c r="AM75" s="280"/>
      <c r="AN75" s="280"/>
      <c r="AO75" s="280"/>
      <c r="AP75" s="280"/>
      <c r="AQ75" s="280"/>
      <c r="AR75" s="280"/>
      <c r="AS75" s="280"/>
      <c r="AT75" s="280"/>
      <c r="AU75" s="280"/>
      <c r="AV75" s="280"/>
      <c r="AW75" s="280"/>
      <c r="AX75" s="280"/>
      <c r="AY75" s="280"/>
      <c r="AZ75" s="280"/>
      <c r="BA75" s="280"/>
      <c r="BB75" s="280"/>
      <c r="BC75" s="280"/>
      <c r="BD75" s="280"/>
      <c r="BE75" s="280"/>
      <c r="BF75" s="280"/>
      <c r="BG75" s="280"/>
      <c r="BH75" s="280"/>
      <c r="BI75" s="280"/>
      <c r="BJ75" s="280"/>
      <c r="BK75" s="280"/>
      <c r="BL75" s="280"/>
      <c r="BM75" s="280"/>
      <c r="BN75" s="280"/>
      <c r="BO75" s="280"/>
      <c r="BP75" s="280"/>
      <c r="BQ75" s="280"/>
      <c r="BR75" s="280"/>
      <c r="BS75" s="280"/>
      <c r="BT75" s="280"/>
      <c r="BU75" s="280"/>
      <c r="BV75" s="280"/>
      <c r="BW75" s="280"/>
      <c r="BX75" s="280"/>
      <c r="BY75" s="280"/>
      <c r="BZ75" s="280"/>
      <c r="CA75" s="280"/>
      <c r="CB75" s="280"/>
      <c r="CC75" s="280"/>
      <c r="CD75" s="280"/>
      <c r="CE75" s="280"/>
      <c r="CF75" s="280"/>
      <c r="CG75" s="280"/>
      <c r="CH75" s="280"/>
      <c r="CI75" s="280"/>
      <c r="CJ75" s="280"/>
      <c r="CK75" s="280"/>
      <c r="CL75" s="280"/>
      <c r="CM75" s="280"/>
      <c r="CN75" s="280"/>
      <c r="CO75" s="280"/>
      <c r="CP75" s="280"/>
      <c r="CQ75" s="280"/>
      <c r="CR75" s="280"/>
      <c r="CS75" s="280"/>
      <c r="CT75" s="280"/>
      <c r="CU75" s="280"/>
      <c r="CV75" s="280"/>
      <c r="CW75" s="280"/>
      <c r="CX75" s="280"/>
      <c r="CY75" s="280"/>
      <c r="CZ75" s="280"/>
      <c r="DA75" s="280"/>
      <c r="DB75" s="280"/>
      <c r="DC75" s="280"/>
      <c r="DD75" s="280"/>
      <c r="DE75" s="280"/>
      <c r="DF75" s="280"/>
      <c r="DG75" s="280"/>
      <c r="DH75" s="280"/>
      <c r="DI75" s="280"/>
      <c r="DJ75" s="280"/>
      <c r="DK75" s="280"/>
      <c r="DL75" s="280"/>
      <c r="DM75" s="280"/>
      <c r="DN75" s="280"/>
      <c r="DO75" s="280"/>
      <c r="DP75" s="280"/>
      <c r="DQ75" s="280"/>
      <c r="DR75" s="280"/>
      <c r="DS75" s="280"/>
      <c r="DT75" s="280"/>
      <c r="DU75" s="280"/>
      <c r="DV75" s="280"/>
      <c r="DW75" s="280"/>
      <c r="DX75" s="280"/>
      <c r="DY75" s="280"/>
      <c r="DZ75" s="280"/>
      <c r="EA75" s="280"/>
      <c r="EB75" s="280"/>
      <c r="EC75" s="280"/>
      <c r="ED75" s="280"/>
      <c r="EE75" s="280"/>
      <c r="EF75" s="280"/>
      <c r="EG75" s="280"/>
      <c r="EH75" s="280"/>
      <c r="EI75" s="280"/>
      <c r="EJ75" s="280"/>
      <c r="EK75" s="280"/>
      <c r="EL75" s="280"/>
      <c r="EM75" s="280"/>
      <c r="EN75" s="280"/>
      <c r="EO75" s="280"/>
      <c r="EP75" s="280"/>
      <c r="EQ75" s="280"/>
      <c r="ER75" s="280"/>
      <c r="ES75" s="280"/>
      <c r="ET75" s="280"/>
      <c r="EU75" s="280"/>
      <c r="EV75" s="280"/>
      <c r="EW75" s="280"/>
      <c r="EX75" s="280"/>
      <c r="EY75" s="280"/>
      <c r="EZ75" s="280"/>
      <c r="FA75" s="280"/>
      <c r="FB75" s="280"/>
      <c r="FC75" s="280"/>
      <c r="FD75" s="280"/>
      <c r="FE75" s="280"/>
      <c r="FF75" s="280"/>
      <c r="FG75" s="280"/>
      <c r="FH75" s="280"/>
      <c r="FI75" s="280"/>
      <c r="FJ75" s="280"/>
      <c r="FK75" s="280"/>
      <c r="FL75" s="280"/>
      <c r="FM75" s="280"/>
      <c r="FN75" s="280"/>
      <c r="FO75" s="280"/>
      <c r="FP75" s="280"/>
      <c r="FQ75" s="280"/>
      <c r="FR75" s="280"/>
      <c r="FS75" s="280"/>
      <c r="FT75" s="280"/>
      <c r="FU75" s="280"/>
      <c r="FV75" s="280"/>
      <c r="FW75" s="280"/>
      <c r="FX75" s="280"/>
      <c r="FY75" s="280"/>
      <c r="FZ75" s="280"/>
      <c r="GA75" s="280"/>
    </row>
    <row r="76" customHeight="1" spans="1:183">
      <c r="A76" s="258"/>
      <c r="B76" s="291"/>
      <c r="C76" s="249" t="s">
        <v>469</v>
      </c>
      <c r="D76" s="248">
        <v>0.5</v>
      </c>
      <c r="E76" s="248"/>
      <c r="F76" s="248"/>
      <c r="G76" s="248"/>
      <c r="H76" s="241">
        <f t="shared" si="1"/>
        <v>0</v>
      </c>
      <c r="I76" s="239">
        <v>0.5</v>
      </c>
      <c r="J76" s="278"/>
      <c r="K76" s="316"/>
      <c r="L76" s="288"/>
      <c r="M76" s="280"/>
      <c r="N76" s="280"/>
      <c r="O76" s="280"/>
      <c r="P76" s="280"/>
      <c r="Q76" s="280"/>
      <c r="R76" s="280"/>
      <c r="S76" s="280"/>
      <c r="T76" s="280"/>
      <c r="U76" s="280"/>
      <c r="V76" s="280"/>
      <c r="W76" s="280"/>
      <c r="X76" s="280"/>
      <c r="Y76" s="280"/>
      <c r="Z76" s="280"/>
      <c r="AA76" s="280"/>
      <c r="AB76" s="280"/>
      <c r="AC76" s="280"/>
      <c r="AD76" s="280"/>
      <c r="AE76" s="280"/>
      <c r="AF76" s="280"/>
      <c r="AG76" s="280"/>
      <c r="AH76" s="280"/>
      <c r="AI76" s="280"/>
      <c r="AJ76" s="280"/>
      <c r="AK76" s="280"/>
      <c r="AL76" s="280"/>
      <c r="AM76" s="280"/>
      <c r="AN76" s="280"/>
      <c r="AO76" s="280"/>
      <c r="AP76" s="280"/>
      <c r="AQ76" s="280"/>
      <c r="AR76" s="280"/>
      <c r="AS76" s="280"/>
      <c r="AT76" s="280"/>
      <c r="AU76" s="280"/>
      <c r="AV76" s="280"/>
      <c r="AW76" s="280"/>
      <c r="AX76" s="280"/>
      <c r="AY76" s="280"/>
      <c r="AZ76" s="280"/>
      <c r="BA76" s="280"/>
      <c r="BB76" s="280"/>
      <c r="BC76" s="280"/>
      <c r="BD76" s="280"/>
      <c r="BE76" s="280"/>
      <c r="BF76" s="280"/>
      <c r="BG76" s="280"/>
      <c r="BH76" s="280"/>
      <c r="BI76" s="280"/>
      <c r="BJ76" s="280"/>
      <c r="BK76" s="280"/>
      <c r="BL76" s="280"/>
      <c r="BM76" s="280"/>
      <c r="BN76" s="280"/>
      <c r="BO76" s="280"/>
      <c r="BP76" s="280"/>
      <c r="BQ76" s="280"/>
      <c r="BR76" s="280"/>
      <c r="BS76" s="280"/>
      <c r="BT76" s="280"/>
      <c r="BU76" s="280"/>
      <c r="BV76" s="280"/>
      <c r="BW76" s="280"/>
      <c r="BX76" s="280"/>
      <c r="BY76" s="280"/>
      <c r="BZ76" s="280"/>
      <c r="CA76" s="280"/>
      <c r="CB76" s="280"/>
      <c r="CC76" s="280"/>
      <c r="CD76" s="280"/>
      <c r="CE76" s="280"/>
      <c r="CF76" s="280"/>
      <c r="CG76" s="280"/>
      <c r="CH76" s="280"/>
      <c r="CI76" s="280"/>
      <c r="CJ76" s="280"/>
      <c r="CK76" s="280"/>
      <c r="CL76" s="280"/>
      <c r="CM76" s="280"/>
      <c r="CN76" s="280"/>
      <c r="CO76" s="280"/>
      <c r="CP76" s="280"/>
      <c r="CQ76" s="280"/>
      <c r="CR76" s="280"/>
      <c r="CS76" s="280"/>
      <c r="CT76" s="280"/>
      <c r="CU76" s="280"/>
      <c r="CV76" s="280"/>
      <c r="CW76" s="280"/>
      <c r="CX76" s="280"/>
      <c r="CY76" s="280"/>
      <c r="CZ76" s="280"/>
      <c r="DA76" s="280"/>
      <c r="DB76" s="280"/>
      <c r="DC76" s="280"/>
      <c r="DD76" s="280"/>
      <c r="DE76" s="280"/>
      <c r="DF76" s="280"/>
      <c r="DG76" s="280"/>
      <c r="DH76" s="280"/>
      <c r="DI76" s="280"/>
      <c r="DJ76" s="280"/>
      <c r="DK76" s="280"/>
      <c r="DL76" s="280"/>
      <c r="DM76" s="280"/>
      <c r="DN76" s="280"/>
      <c r="DO76" s="280"/>
      <c r="DP76" s="280"/>
      <c r="DQ76" s="280"/>
      <c r="DR76" s="280"/>
      <c r="DS76" s="280"/>
      <c r="DT76" s="280"/>
      <c r="DU76" s="280"/>
      <c r="DV76" s="280"/>
      <c r="DW76" s="280"/>
      <c r="DX76" s="280"/>
      <c r="DY76" s="280"/>
      <c r="DZ76" s="280"/>
      <c r="EA76" s="280"/>
      <c r="EB76" s="280"/>
      <c r="EC76" s="280"/>
      <c r="ED76" s="280"/>
      <c r="EE76" s="280"/>
      <c r="EF76" s="280"/>
      <c r="EG76" s="280"/>
      <c r="EH76" s="280"/>
      <c r="EI76" s="280"/>
      <c r="EJ76" s="280"/>
      <c r="EK76" s="280"/>
      <c r="EL76" s="280"/>
      <c r="EM76" s="280"/>
      <c r="EN76" s="280"/>
      <c r="EO76" s="280"/>
      <c r="EP76" s="280"/>
      <c r="EQ76" s="280"/>
      <c r="ER76" s="280"/>
      <c r="ES76" s="280"/>
      <c r="ET76" s="280"/>
      <c r="EU76" s="280"/>
      <c r="EV76" s="280"/>
      <c r="EW76" s="280"/>
      <c r="EX76" s="280"/>
      <c r="EY76" s="280"/>
      <c r="EZ76" s="280"/>
      <c r="FA76" s="280"/>
      <c r="FB76" s="280"/>
      <c r="FC76" s="280"/>
      <c r="FD76" s="280"/>
      <c r="FE76" s="280"/>
      <c r="FF76" s="280"/>
      <c r="FG76" s="280"/>
      <c r="FH76" s="280"/>
      <c r="FI76" s="280"/>
      <c r="FJ76" s="280"/>
      <c r="FK76" s="280"/>
      <c r="FL76" s="280"/>
      <c r="FM76" s="280"/>
      <c r="FN76" s="280"/>
      <c r="FO76" s="280"/>
      <c r="FP76" s="280"/>
      <c r="FQ76" s="280"/>
      <c r="FR76" s="280"/>
      <c r="FS76" s="280"/>
      <c r="FT76" s="280"/>
      <c r="FU76" s="280"/>
      <c r="FV76" s="280"/>
      <c r="FW76" s="280"/>
      <c r="FX76" s="280"/>
      <c r="FY76" s="280"/>
      <c r="FZ76" s="280"/>
      <c r="GA76" s="280"/>
    </row>
    <row r="77" customHeight="1" spans="1:183">
      <c r="A77" s="237"/>
      <c r="B77" s="250"/>
      <c r="C77" s="238" t="s">
        <v>470</v>
      </c>
      <c r="D77" s="251">
        <v>0.425</v>
      </c>
      <c r="E77" s="248"/>
      <c r="F77" s="251"/>
      <c r="G77" s="251"/>
      <c r="H77" s="241">
        <f t="shared" si="1"/>
        <v>0</v>
      </c>
      <c r="I77" s="239">
        <v>0.425</v>
      </c>
      <c r="J77" s="270">
        <v>0</v>
      </c>
      <c r="K77" s="289"/>
      <c r="L77" s="288"/>
      <c r="M77" s="280"/>
      <c r="N77" s="280"/>
      <c r="O77" s="280"/>
      <c r="P77" s="280"/>
      <c r="Q77" s="280"/>
      <c r="R77" s="280"/>
      <c r="S77" s="280"/>
      <c r="T77" s="280"/>
      <c r="U77" s="280"/>
      <c r="V77" s="280"/>
      <c r="W77" s="280"/>
      <c r="X77" s="280"/>
      <c r="Y77" s="280"/>
      <c r="Z77" s="280"/>
      <c r="AA77" s="280"/>
      <c r="AB77" s="280"/>
      <c r="AC77" s="280"/>
      <c r="AD77" s="280"/>
      <c r="AE77" s="280"/>
      <c r="AF77" s="280"/>
      <c r="AG77" s="280"/>
      <c r="AH77" s="280"/>
      <c r="AI77" s="280"/>
      <c r="AJ77" s="280"/>
      <c r="AK77" s="280"/>
      <c r="AL77" s="280"/>
      <c r="AM77" s="280"/>
      <c r="AN77" s="280"/>
      <c r="AO77" s="280"/>
      <c r="AP77" s="280"/>
      <c r="AQ77" s="280"/>
      <c r="AR77" s="280"/>
      <c r="AS77" s="280"/>
      <c r="AT77" s="280"/>
      <c r="AU77" s="280"/>
      <c r="AV77" s="280"/>
      <c r="AW77" s="280"/>
      <c r="AX77" s="280"/>
      <c r="AY77" s="280"/>
      <c r="AZ77" s="280"/>
      <c r="BA77" s="280"/>
      <c r="BB77" s="280"/>
      <c r="BC77" s="280"/>
      <c r="BD77" s="280"/>
      <c r="BE77" s="280"/>
      <c r="BF77" s="280"/>
      <c r="BG77" s="280"/>
      <c r="BH77" s="280"/>
      <c r="BI77" s="280"/>
      <c r="BJ77" s="280"/>
      <c r="BK77" s="280"/>
      <c r="BL77" s="280"/>
      <c r="BM77" s="280"/>
      <c r="BN77" s="280"/>
      <c r="BO77" s="280"/>
      <c r="BP77" s="280"/>
      <c r="BQ77" s="280"/>
      <c r="BR77" s="280"/>
      <c r="BS77" s="280"/>
      <c r="BT77" s="280"/>
      <c r="BU77" s="280"/>
      <c r="BV77" s="280"/>
      <c r="BW77" s="280"/>
      <c r="BX77" s="280"/>
      <c r="BY77" s="280"/>
      <c r="BZ77" s="280"/>
      <c r="CA77" s="280"/>
      <c r="CB77" s="280"/>
      <c r="CC77" s="280"/>
      <c r="CD77" s="280"/>
      <c r="CE77" s="280"/>
      <c r="CF77" s="280"/>
      <c r="CG77" s="280"/>
      <c r="CH77" s="280"/>
      <c r="CI77" s="280"/>
      <c r="CJ77" s="280"/>
      <c r="CK77" s="280"/>
      <c r="CL77" s="280"/>
      <c r="CM77" s="280"/>
      <c r="CN77" s="280"/>
      <c r="CO77" s="280"/>
      <c r="CP77" s="280"/>
      <c r="CQ77" s="280"/>
      <c r="CR77" s="280"/>
      <c r="CS77" s="280"/>
      <c r="CT77" s="280"/>
      <c r="CU77" s="280"/>
      <c r="CV77" s="280"/>
      <c r="CW77" s="280"/>
      <c r="CX77" s="280"/>
      <c r="CY77" s="280"/>
      <c r="CZ77" s="280"/>
      <c r="DA77" s="280"/>
      <c r="DB77" s="280"/>
      <c r="DC77" s="280"/>
      <c r="DD77" s="280"/>
      <c r="DE77" s="280"/>
      <c r="DF77" s="280"/>
      <c r="DG77" s="280"/>
      <c r="DH77" s="280"/>
      <c r="DI77" s="280"/>
      <c r="DJ77" s="280"/>
      <c r="DK77" s="280"/>
      <c r="DL77" s="280"/>
      <c r="DM77" s="280"/>
      <c r="DN77" s="280"/>
      <c r="DO77" s="280"/>
      <c r="DP77" s="280"/>
      <c r="DQ77" s="280"/>
      <c r="DR77" s="280"/>
      <c r="DS77" s="280"/>
      <c r="DT77" s="280"/>
      <c r="DU77" s="280"/>
      <c r="DV77" s="280"/>
      <c r="DW77" s="280"/>
      <c r="DX77" s="280"/>
      <c r="DY77" s="280"/>
      <c r="DZ77" s="280"/>
      <c r="EA77" s="280"/>
      <c r="EB77" s="280"/>
      <c r="EC77" s="280"/>
      <c r="ED77" s="280"/>
      <c r="EE77" s="280"/>
      <c r="EF77" s="280"/>
      <c r="EG77" s="280"/>
      <c r="EH77" s="280"/>
      <c r="EI77" s="280"/>
      <c r="EJ77" s="280"/>
      <c r="EK77" s="280"/>
      <c r="EL77" s="280"/>
      <c r="EM77" s="280"/>
      <c r="EN77" s="280"/>
      <c r="EO77" s="280"/>
      <c r="EP77" s="280"/>
      <c r="EQ77" s="280"/>
      <c r="ER77" s="280"/>
      <c r="ES77" s="280"/>
      <c r="ET77" s="280"/>
      <c r="EU77" s="280"/>
      <c r="EV77" s="280"/>
      <c r="EW77" s="280"/>
      <c r="EX77" s="280"/>
      <c r="EY77" s="280"/>
      <c r="EZ77" s="280"/>
      <c r="FA77" s="280"/>
      <c r="FB77" s="280"/>
      <c r="FC77" s="280"/>
      <c r="FD77" s="280"/>
      <c r="FE77" s="280"/>
      <c r="FF77" s="280"/>
      <c r="FG77" s="280"/>
      <c r="FH77" s="280"/>
      <c r="FI77" s="280"/>
      <c r="FJ77" s="280"/>
      <c r="FK77" s="280"/>
      <c r="FL77" s="280"/>
      <c r="FM77" s="280"/>
      <c r="FN77" s="280"/>
      <c r="FO77" s="280"/>
      <c r="FP77" s="280"/>
      <c r="FQ77" s="280"/>
      <c r="FR77" s="280"/>
      <c r="FS77" s="280"/>
      <c r="FT77" s="280"/>
      <c r="FU77" s="280"/>
      <c r="FV77" s="280"/>
      <c r="FW77" s="280"/>
      <c r="FX77" s="280"/>
      <c r="FY77" s="280"/>
      <c r="FZ77" s="280"/>
      <c r="GA77" s="280"/>
    </row>
    <row r="78" customHeight="1" spans="1:11">
      <c r="A78" s="237"/>
      <c r="B78" s="250"/>
      <c r="C78" s="238" t="s">
        <v>361</v>
      </c>
      <c r="D78" s="251">
        <v>19.302</v>
      </c>
      <c r="E78" s="248"/>
      <c r="F78" s="251"/>
      <c r="G78" s="251"/>
      <c r="H78" s="241">
        <f t="shared" si="1"/>
        <v>15.852</v>
      </c>
      <c r="I78" s="239">
        <v>3.45</v>
      </c>
      <c r="J78" s="270">
        <v>0</v>
      </c>
      <c r="K78" s="289"/>
    </row>
    <row r="79" customHeight="1" spans="1:11">
      <c r="A79" s="237"/>
      <c r="B79" s="250"/>
      <c r="C79" s="238" t="s">
        <v>471</v>
      </c>
      <c r="D79" s="251">
        <v>0</v>
      </c>
      <c r="E79" s="248"/>
      <c r="F79" s="251"/>
      <c r="G79" s="251"/>
      <c r="H79" s="241">
        <f t="shared" si="1"/>
        <v>0</v>
      </c>
      <c r="I79" s="239">
        <v>0</v>
      </c>
      <c r="J79" s="270">
        <v>0</v>
      </c>
      <c r="K79" s="289" t="s">
        <v>472</v>
      </c>
    </row>
    <row r="80" customHeight="1" spans="1:12">
      <c r="A80" s="292"/>
      <c r="B80" s="250"/>
      <c r="C80" s="238" t="s">
        <v>373</v>
      </c>
      <c r="D80" s="251">
        <v>0.4</v>
      </c>
      <c r="E80" s="248"/>
      <c r="F80" s="251"/>
      <c r="G80" s="248"/>
      <c r="H80" s="241">
        <f t="shared" si="1"/>
        <v>0</v>
      </c>
      <c r="I80" s="239">
        <v>0.4</v>
      </c>
      <c r="J80" s="270">
        <v>0</v>
      </c>
      <c r="K80" s="289"/>
      <c r="L80" s="317"/>
    </row>
    <row r="81" customHeight="1" spans="1:12">
      <c r="A81" s="292"/>
      <c r="B81" s="263"/>
      <c r="C81" s="238" t="s">
        <v>473</v>
      </c>
      <c r="D81" s="251">
        <v>0</v>
      </c>
      <c r="E81" s="248">
        <v>31.34</v>
      </c>
      <c r="F81" s="251"/>
      <c r="G81" s="248"/>
      <c r="H81" s="241">
        <f t="shared" si="1"/>
        <v>0</v>
      </c>
      <c r="I81" s="239">
        <v>31.34</v>
      </c>
      <c r="J81" s="270"/>
      <c r="K81" s="289"/>
      <c r="L81" s="317"/>
    </row>
    <row r="82" customHeight="1" spans="1:11">
      <c r="A82" s="293" t="s">
        <v>70</v>
      </c>
      <c r="B82" s="294" t="s">
        <v>474</v>
      </c>
      <c r="C82" s="295" t="s">
        <v>475</v>
      </c>
      <c r="D82" s="296">
        <v>23.265</v>
      </c>
      <c r="E82" s="296">
        <v>0</v>
      </c>
      <c r="F82" s="296"/>
      <c r="G82" s="296"/>
      <c r="H82" s="241">
        <f t="shared" si="1"/>
        <v>18.005</v>
      </c>
      <c r="I82" s="239">
        <v>5.26</v>
      </c>
      <c r="J82" s="318">
        <v>0</v>
      </c>
      <c r="K82" s="319"/>
    </row>
    <row r="83" customHeight="1" spans="1:11">
      <c r="A83" s="297"/>
      <c r="B83" s="298"/>
      <c r="C83" s="299" t="s">
        <v>476</v>
      </c>
      <c r="D83" s="296">
        <v>12.43</v>
      </c>
      <c r="E83" s="296">
        <v>17.2</v>
      </c>
      <c r="F83" s="296"/>
      <c r="G83" s="300"/>
      <c r="H83" s="241">
        <f t="shared" si="1"/>
        <v>17.77</v>
      </c>
      <c r="I83" s="239">
        <v>11.86</v>
      </c>
      <c r="J83" s="318">
        <v>0</v>
      </c>
      <c r="K83" s="320"/>
    </row>
    <row r="84" customHeight="1" spans="1:11">
      <c r="A84" s="297"/>
      <c r="B84" s="298"/>
      <c r="C84" s="299" t="s">
        <v>477</v>
      </c>
      <c r="D84" s="296">
        <v>3.15</v>
      </c>
      <c r="E84" s="301"/>
      <c r="F84" s="296"/>
      <c r="G84" s="300"/>
      <c r="H84" s="241">
        <f t="shared" si="1"/>
        <v>0.375</v>
      </c>
      <c r="I84" s="321">
        <v>2.775</v>
      </c>
      <c r="J84" s="318">
        <v>0</v>
      </c>
      <c r="K84" s="319" t="s">
        <v>478</v>
      </c>
    </row>
    <row r="85" customHeight="1" spans="1:11">
      <c r="A85" s="297"/>
      <c r="B85" s="298"/>
      <c r="C85" s="299" t="s">
        <v>479</v>
      </c>
      <c r="D85" s="296">
        <v>0.358</v>
      </c>
      <c r="E85" s="296"/>
      <c r="F85" s="296"/>
      <c r="G85" s="300"/>
      <c r="H85" s="241">
        <f t="shared" si="1"/>
        <v>0.001</v>
      </c>
      <c r="I85" s="322">
        <v>0.3575</v>
      </c>
      <c r="J85" s="318">
        <v>0</v>
      </c>
      <c r="K85" s="319" t="s">
        <v>480</v>
      </c>
    </row>
    <row r="86" customHeight="1" spans="1:11">
      <c r="A86" s="297"/>
      <c r="B86" s="298"/>
      <c r="C86" s="299" t="s">
        <v>481</v>
      </c>
      <c r="D86" s="296">
        <v>1</v>
      </c>
      <c r="E86" s="296"/>
      <c r="F86" s="296"/>
      <c r="G86" s="296"/>
      <c r="H86" s="241">
        <f t="shared" si="1"/>
        <v>0.2</v>
      </c>
      <c r="I86" s="321">
        <v>0.8</v>
      </c>
      <c r="J86" s="318">
        <v>0</v>
      </c>
      <c r="K86" s="319" t="s">
        <v>482</v>
      </c>
    </row>
    <row r="87" customHeight="1" spans="1:11">
      <c r="A87" s="297"/>
      <c r="B87" s="298"/>
      <c r="C87" s="299" t="s">
        <v>483</v>
      </c>
      <c r="D87" s="296">
        <v>0.3</v>
      </c>
      <c r="E87" s="296"/>
      <c r="F87" s="296"/>
      <c r="G87" s="296"/>
      <c r="H87" s="241">
        <f t="shared" si="1"/>
        <v>0.125</v>
      </c>
      <c r="I87" s="321">
        <v>0.175</v>
      </c>
      <c r="J87" s="318">
        <v>0</v>
      </c>
      <c r="K87" s="319" t="s">
        <v>484</v>
      </c>
    </row>
    <row r="88" customHeight="1" spans="1:11">
      <c r="A88" s="302"/>
      <c r="B88" s="298"/>
      <c r="C88" s="299" t="s">
        <v>485</v>
      </c>
      <c r="D88" s="296">
        <v>0.775</v>
      </c>
      <c r="E88" s="296"/>
      <c r="F88" s="296"/>
      <c r="G88" s="300"/>
      <c r="H88" s="241">
        <f t="shared" si="1"/>
        <v>0.05</v>
      </c>
      <c r="I88" s="321">
        <v>0.725</v>
      </c>
      <c r="J88" s="318">
        <v>0</v>
      </c>
      <c r="K88" s="319" t="s">
        <v>486</v>
      </c>
    </row>
    <row r="89" customHeight="1" spans="1:14">
      <c r="A89" s="293" t="s">
        <v>70</v>
      </c>
      <c r="B89" s="303" t="s">
        <v>487</v>
      </c>
      <c r="C89" s="299" t="s">
        <v>381</v>
      </c>
      <c r="D89" s="296">
        <v>2.35</v>
      </c>
      <c r="E89" s="296">
        <v>34</v>
      </c>
      <c r="F89" s="296"/>
      <c r="G89" s="300">
        <v>7.85</v>
      </c>
      <c r="H89" s="241">
        <f t="shared" si="1"/>
        <v>16.2</v>
      </c>
      <c r="I89" s="321">
        <v>28</v>
      </c>
      <c r="J89" s="318">
        <v>0</v>
      </c>
      <c r="K89" s="323" t="s">
        <v>488</v>
      </c>
      <c r="L89" s="324"/>
      <c r="M89" s="324"/>
      <c r="N89" s="325"/>
    </row>
    <row r="90" customHeight="1" spans="1:11">
      <c r="A90" s="297"/>
      <c r="B90" s="303"/>
      <c r="C90" s="299" t="s">
        <v>383</v>
      </c>
      <c r="D90" s="296">
        <v>70.8</v>
      </c>
      <c r="E90" s="296">
        <v>0</v>
      </c>
      <c r="F90" s="296"/>
      <c r="G90" s="300"/>
      <c r="H90" s="241">
        <f t="shared" si="1"/>
        <v>1.75</v>
      </c>
      <c r="I90" s="321">
        <v>69.05</v>
      </c>
      <c r="J90" s="318">
        <v>0</v>
      </c>
      <c r="K90" s="323"/>
    </row>
    <row r="91" customHeight="1" spans="1:191">
      <c r="A91" s="297"/>
      <c r="B91" s="303"/>
      <c r="C91" s="295" t="s">
        <v>489</v>
      </c>
      <c r="D91" s="296">
        <v>2.2</v>
      </c>
      <c r="E91" s="304">
        <v>3.16</v>
      </c>
      <c r="F91" s="296"/>
      <c r="G91" s="296"/>
      <c r="H91" s="241">
        <f t="shared" si="1"/>
        <v>1.31</v>
      </c>
      <c r="I91" s="321">
        <v>4.05</v>
      </c>
      <c r="J91" s="318">
        <v>0</v>
      </c>
      <c r="K91" s="326"/>
      <c r="L91" s="324"/>
      <c r="M91" s="317"/>
      <c r="N91" s="317"/>
      <c r="O91" s="317"/>
      <c r="P91" s="317"/>
      <c r="Q91" s="317"/>
      <c r="R91" s="317"/>
      <c r="S91" s="317"/>
      <c r="T91" s="317"/>
      <c r="U91" s="317"/>
      <c r="V91" s="317"/>
      <c r="W91" s="317"/>
      <c r="X91" s="317"/>
      <c r="Y91" s="317"/>
      <c r="Z91" s="317"/>
      <c r="AA91" s="317"/>
      <c r="AB91" s="317"/>
      <c r="AC91" s="317"/>
      <c r="AD91" s="317"/>
      <c r="AE91" s="317"/>
      <c r="AF91" s="317"/>
      <c r="AG91" s="317"/>
      <c r="AH91" s="317"/>
      <c r="AI91" s="317"/>
      <c r="AJ91" s="317"/>
      <c r="AK91" s="317"/>
      <c r="AL91" s="317"/>
      <c r="AM91" s="317"/>
      <c r="AN91" s="317"/>
      <c r="AO91" s="317"/>
      <c r="AP91" s="317"/>
      <c r="AQ91" s="317"/>
      <c r="AR91" s="317"/>
      <c r="AS91" s="317"/>
      <c r="AT91" s="317"/>
      <c r="AU91" s="317"/>
      <c r="AV91" s="317"/>
      <c r="AW91" s="317"/>
      <c r="AX91" s="317"/>
      <c r="AY91" s="317"/>
      <c r="AZ91" s="317"/>
      <c r="BA91" s="317"/>
      <c r="BB91" s="317"/>
      <c r="BC91" s="317"/>
      <c r="BD91" s="317"/>
      <c r="BE91" s="317"/>
      <c r="BF91" s="317"/>
      <c r="BG91" s="317"/>
      <c r="BH91" s="317"/>
      <c r="BI91" s="317"/>
      <c r="BJ91" s="317"/>
      <c r="BK91" s="317"/>
      <c r="BL91" s="317"/>
      <c r="BM91" s="317"/>
      <c r="BN91" s="317"/>
      <c r="BO91" s="317"/>
      <c r="BP91" s="317"/>
      <c r="BQ91" s="317"/>
      <c r="BR91" s="317"/>
      <c r="BS91" s="317"/>
      <c r="BT91" s="317"/>
      <c r="BU91" s="317"/>
      <c r="BV91" s="317"/>
      <c r="BW91" s="317"/>
      <c r="BX91" s="317"/>
      <c r="BY91" s="317"/>
      <c r="BZ91" s="317"/>
      <c r="CA91" s="317"/>
      <c r="CB91" s="317"/>
      <c r="CC91" s="317"/>
      <c r="CD91" s="317"/>
      <c r="CE91" s="317"/>
      <c r="CF91" s="317"/>
      <c r="CG91" s="317"/>
      <c r="CH91" s="317"/>
      <c r="CI91" s="317"/>
      <c r="CJ91" s="317"/>
      <c r="CK91" s="317"/>
      <c r="CL91" s="317"/>
      <c r="CM91" s="317"/>
      <c r="CN91" s="317"/>
      <c r="CO91" s="317"/>
      <c r="CP91" s="317"/>
      <c r="CQ91" s="317"/>
      <c r="CR91" s="317"/>
      <c r="CS91" s="317"/>
      <c r="CT91" s="317"/>
      <c r="CU91" s="317"/>
      <c r="CV91" s="317"/>
      <c r="CW91" s="317"/>
      <c r="CX91" s="317"/>
      <c r="CY91" s="317"/>
      <c r="CZ91" s="317"/>
      <c r="DA91" s="317"/>
      <c r="DB91" s="317"/>
      <c r="DC91" s="317"/>
      <c r="DD91" s="317"/>
      <c r="DE91" s="317"/>
      <c r="DF91" s="317"/>
      <c r="DG91" s="317"/>
      <c r="DH91" s="317"/>
      <c r="DI91" s="317"/>
      <c r="DJ91" s="317"/>
      <c r="DK91" s="317"/>
      <c r="DL91" s="317"/>
      <c r="DM91" s="317"/>
      <c r="DN91" s="317"/>
      <c r="DO91" s="317"/>
      <c r="DP91" s="317"/>
      <c r="DQ91" s="317"/>
      <c r="DR91" s="317"/>
      <c r="DS91" s="317"/>
      <c r="DT91" s="317"/>
      <c r="DU91" s="317"/>
      <c r="DV91" s="317"/>
      <c r="DW91" s="317"/>
      <c r="DX91" s="317"/>
      <c r="DY91" s="317"/>
      <c r="DZ91" s="317"/>
      <c r="EA91" s="317"/>
      <c r="EB91" s="317"/>
      <c r="EC91" s="317"/>
      <c r="ED91" s="317"/>
      <c r="EE91" s="317"/>
      <c r="EF91" s="317"/>
      <c r="EG91" s="317"/>
      <c r="EH91" s="317"/>
      <c r="EI91" s="317"/>
      <c r="EJ91" s="317"/>
      <c r="EK91" s="317"/>
      <c r="EL91" s="317"/>
      <c r="EM91" s="317"/>
      <c r="EN91" s="317"/>
      <c r="EO91" s="317"/>
      <c r="EP91" s="317"/>
      <c r="EQ91" s="317"/>
      <c r="ER91" s="317"/>
      <c r="ES91" s="317"/>
      <c r="ET91" s="317"/>
      <c r="EU91" s="317"/>
      <c r="EV91" s="317"/>
      <c r="EW91" s="317"/>
      <c r="EX91" s="317"/>
      <c r="EY91" s="317"/>
      <c r="EZ91" s="317"/>
      <c r="FA91" s="317"/>
      <c r="FB91" s="317"/>
      <c r="FC91" s="317"/>
      <c r="FD91" s="317"/>
      <c r="FE91" s="317"/>
      <c r="FF91" s="317"/>
      <c r="FG91" s="317"/>
      <c r="FH91" s="317"/>
      <c r="FI91" s="317"/>
      <c r="FJ91" s="317"/>
      <c r="FK91" s="317"/>
      <c r="FL91" s="317"/>
      <c r="FM91" s="317"/>
      <c r="FN91" s="317"/>
      <c r="FO91" s="317"/>
      <c r="FP91" s="317"/>
      <c r="FQ91" s="317"/>
      <c r="FR91" s="317"/>
      <c r="FS91" s="317"/>
      <c r="FT91" s="317"/>
      <c r="FU91" s="317"/>
      <c r="FV91" s="317"/>
      <c r="FW91" s="317"/>
      <c r="FX91" s="317"/>
      <c r="FY91" s="317"/>
      <c r="FZ91" s="317"/>
      <c r="GA91" s="317"/>
      <c r="GB91" s="334"/>
      <c r="GC91" s="334"/>
      <c r="GD91" s="334"/>
      <c r="GE91" s="334"/>
      <c r="GF91" s="334"/>
      <c r="GG91" s="334"/>
      <c r="GH91" s="334"/>
      <c r="GI91" s="334"/>
    </row>
    <row r="92" customHeight="1" spans="1:191">
      <c r="A92" s="297"/>
      <c r="B92" s="303"/>
      <c r="C92" s="299" t="s">
        <v>490</v>
      </c>
      <c r="D92" s="296">
        <v>0.35</v>
      </c>
      <c r="E92" s="304"/>
      <c r="F92" s="296"/>
      <c r="G92" s="300">
        <v>-0.1</v>
      </c>
      <c r="H92" s="241">
        <f t="shared" si="1"/>
        <v>0.225</v>
      </c>
      <c r="I92" s="321">
        <v>0.025</v>
      </c>
      <c r="J92" s="318">
        <v>0</v>
      </c>
      <c r="K92" s="319" t="s">
        <v>491</v>
      </c>
      <c r="L92" s="324"/>
      <c r="M92" s="317"/>
      <c r="N92" s="317"/>
      <c r="O92" s="317"/>
      <c r="P92" s="317"/>
      <c r="Q92" s="317"/>
      <c r="R92" s="317"/>
      <c r="S92" s="317"/>
      <c r="T92" s="317"/>
      <c r="U92" s="317"/>
      <c r="V92" s="317"/>
      <c r="W92" s="317"/>
      <c r="X92" s="317"/>
      <c r="Y92" s="317"/>
      <c r="Z92" s="317"/>
      <c r="AA92" s="317"/>
      <c r="AB92" s="317"/>
      <c r="AC92" s="317"/>
      <c r="AD92" s="317"/>
      <c r="AE92" s="317"/>
      <c r="AF92" s="317"/>
      <c r="AG92" s="317"/>
      <c r="AH92" s="317"/>
      <c r="AI92" s="317"/>
      <c r="AJ92" s="317"/>
      <c r="AK92" s="317"/>
      <c r="AL92" s="317"/>
      <c r="AM92" s="317"/>
      <c r="AN92" s="317"/>
      <c r="AO92" s="317"/>
      <c r="AP92" s="317"/>
      <c r="AQ92" s="317"/>
      <c r="AR92" s="317"/>
      <c r="AS92" s="317"/>
      <c r="AT92" s="317"/>
      <c r="AU92" s="317"/>
      <c r="AV92" s="317"/>
      <c r="AW92" s="317"/>
      <c r="AX92" s="317"/>
      <c r="AY92" s="317"/>
      <c r="AZ92" s="317"/>
      <c r="BA92" s="317"/>
      <c r="BB92" s="317"/>
      <c r="BC92" s="317"/>
      <c r="BD92" s="317"/>
      <c r="BE92" s="317"/>
      <c r="BF92" s="317"/>
      <c r="BG92" s="317"/>
      <c r="BH92" s="317"/>
      <c r="BI92" s="317"/>
      <c r="BJ92" s="317"/>
      <c r="BK92" s="317"/>
      <c r="BL92" s="317"/>
      <c r="BM92" s="317"/>
      <c r="BN92" s="317"/>
      <c r="BO92" s="317"/>
      <c r="BP92" s="317"/>
      <c r="BQ92" s="317"/>
      <c r="BR92" s="317"/>
      <c r="BS92" s="317"/>
      <c r="BT92" s="317"/>
      <c r="BU92" s="317"/>
      <c r="BV92" s="317"/>
      <c r="BW92" s="317"/>
      <c r="BX92" s="317"/>
      <c r="BY92" s="317"/>
      <c r="BZ92" s="317"/>
      <c r="CA92" s="317"/>
      <c r="CB92" s="317"/>
      <c r="CC92" s="317"/>
      <c r="CD92" s="317"/>
      <c r="CE92" s="317"/>
      <c r="CF92" s="317"/>
      <c r="CG92" s="317"/>
      <c r="CH92" s="317"/>
      <c r="CI92" s="317"/>
      <c r="CJ92" s="317"/>
      <c r="CK92" s="317"/>
      <c r="CL92" s="317"/>
      <c r="CM92" s="317"/>
      <c r="CN92" s="317"/>
      <c r="CO92" s="317"/>
      <c r="CP92" s="317"/>
      <c r="CQ92" s="317"/>
      <c r="CR92" s="317"/>
      <c r="CS92" s="317"/>
      <c r="CT92" s="317"/>
      <c r="CU92" s="317"/>
      <c r="CV92" s="317"/>
      <c r="CW92" s="317"/>
      <c r="CX92" s="317"/>
      <c r="CY92" s="317"/>
      <c r="CZ92" s="317"/>
      <c r="DA92" s="317"/>
      <c r="DB92" s="317"/>
      <c r="DC92" s="317"/>
      <c r="DD92" s="317"/>
      <c r="DE92" s="317"/>
      <c r="DF92" s="317"/>
      <c r="DG92" s="317"/>
      <c r="DH92" s="317"/>
      <c r="DI92" s="317"/>
      <c r="DJ92" s="317"/>
      <c r="DK92" s="317"/>
      <c r="DL92" s="317"/>
      <c r="DM92" s="317"/>
      <c r="DN92" s="317"/>
      <c r="DO92" s="317"/>
      <c r="DP92" s="317"/>
      <c r="DQ92" s="317"/>
      <c r="DR92" s="317"/>
      <c r="DS92" s="317"/>
      <c r="DT92" s="317"/>
      <c r="DU92" s="317"/>
      <c r="DV92" s="317"/>
      <c r="DW92" s="317"/>
      <c r="DX92" s="317"/>
      <c r="DY92" s="317"/>
      <c r="DZ92" s="317"/>
      <c r="EA92" s="317"/>
      <c r="EB92" s="317"/>
      <c r="EC92" s="317"/>
      <c r="ED92" s="317"/>
      <c r="EE92" s="317"/>
      <c r="EF92" s="317"/>
      <c r="EG92" s="317"/>
      <c r="EH92" s="317"/>
      <c r="EI92" s="317"/>
      <c r="EJ92" s="317"/>
      <c r="EK92" s="317"/>
      <c r="EL92" s="317"/>
      <c r="EM92" s="317"/>
      <c r="EN92" s="317"/>
      <c r="EO92" s="317"/>
      <c r="EP92" s="317"/>
      <c r="EQ92" s="317"/>
      <c r="ER92" s="317"/>
      <c r="ES92" s="317"/>
      <c r="ET92" s="317"/>
      <c r="EU92" s="317"/>
      <c r="EV92" s="317"/>
      <c r="EW92" s="317"/>
      <c r="EX92" s="317"/>
      <c r="EY92" s="317"/>
      <c r="EZ92" s="317"/>
      <c r="FA92" s="317"/>
      <c r="FB92" s="317"/>
      <c r="FC92" s="317"/>
      <c r="FD92" s="317"/>
      <c r="FE92" s="317"/>
      <c r="FF92" s="317"/>
      <c r="FG92" s="317"/>
      <c r="FH92" s="317"/>
      <c r="FI92" s="317"/>
      <c r="FJ92" s="317"/>
      <c r="FK92" s="317"/>
      <c r="FL92" s="317"/>
      <c r="FM92" s="317"/>
      <c r="FN92" s="317"/>
      <c r="FO92" s="317"/>
      <c r="FP92" s="317"/>
      <c r="FQ92" s="317"/>
      <c r="FR92" s="317"/>
      <c r="FS92" s="317"/>
      <c r="FT92" s="317"/>
      <c r="FU92" s="317"/>
      <c r="FV92" s="317"/>
      <c r="FW92" s="317"/>
      <c r="FX92" s="317"/>
      <c r="FY92" s="317"/>
      <c r="FZ92" s="317"/>
      <c r="GA92" s="317"/>
      <c r="GB92" s="334"/>
      <c r="GC92" s="334"/>
      <c r="GD92" s="334"/>
      <c r="GE92" s="334"/>
      <c r="GF92" s="334"/>
      <c r="GG92" s="334"/>
      <c r="GH92" s="334"/>
      <c r="GI92" s="334"/>
    </row>
    <row r="93" customHeight="1" spans="1:11">
      <c r="A93" s="297"/>
      <c r="B93" s="303"/>
      <c r="C93" s="299" t="s">
        <v>492</v>
      </c>
      <c r="D93" s="296">
        <v>33.25</v>
      </c>
      <c r="E93" s="304">
        <v>30.52</v>
      </c>
      <c r="F93" s="296"/>
      <c r="G93" s="300">
        <v>-0.175</v>
      </c>
      <c r="H93" s="241">
        <f t="shared" si="1"/>
        <v>43.945</v>
      </c>
      <c r="I93" s="321">
        <v>19.65</v>
      </c>
      <c r="J93" s="318">
        <v>0</v>
      </c>
      <c r="K93" s="319" t="s">
        <v>493</v>
      </c>
    </row>
    <row r="94" customHeight="1" spans="1:11">
      <c r="A94" s="297"/>
      <c r="B94" s="294" t="s">
        <v>449</v>
      </c>
      <c r="C94" s="299" t="s">
        <v>494</v>
      </c>
      <c r="D94" s="296">
        <v>3.44</v>
      </c>
      <c r="E94" s="304"/>
      <c r="F94" s="296"/>
      <c r="G94" s="300"/>
      <c r="H94" s="241">
        <f t="shared" si="1"/>
        <v>0.88</v>
      </c>
      <c r="I94" s="321">
        <v>2.56</v>
      </c>
      <c r="J94" s="318">
        <v>0</v>
      </c>
      <c r="K94" s="319"/>
    </row>
    <row r="95" customHeight="1" spans="1:11">
      <c r="A95" s="297"/>
      <c r="B95" s="305"/>
      <c r="C95" s="299" t="s">
        <v>495</v>
      </c>
      <c r="D95" s="296">
        <v>0</v>
      </c>
      <c r="E95" s="306"/>
      <c r="F95" s="296"/>
      <c r="G95" s="304">
        <v>0.1</v>
      </c>
      <c r="H95" s="241">
        <f t="shared" si="1"/>
        <v>0</v>
      </c>
      <c r="I95" s="321">
        <v>0.1</v>
      </c>
      <c r="J95" s="318"/>
      <c r="K95" s="319" t="s">
        <v>496</v>
      </c>
    </row>
    <row r="96" customHeight="1" spans="1:11">
      <c r="A96" s="297"/>
      <c r="B96" s="305"/>
      <c r="C96" s="299" t="s">
        <v>492</v>
      </c>
      <c r="D96" s="296">
        <v>0</v>
      </c>
      <c r="E96" s="306"/>
      <c r="F96" s="296"/>
      <c r="G96" s="304">
        <v>0.175</v>
      </c>
      <c r="H96" s="241">
        <f t="shared" si="1"/>
        <v>0</v>
      </c>
      <c r="I96" s="321">
        <v>0.175</v>
      </c>
      <c r="J96" s="318"/>
      <c r="K96" s="319" t="s">
        <v>497</v>
      </c>
    </row>
    <row r="97" customHeight="1" spans="1:11">
      <c r="A97" s="297"/>
      <c r="B97" s="303" t="s">
        <v>498</v>
      </c>
      <c r="C97" s="299" t="s">
        <v>381</v>
      </c>
      <c r="D97" s="296">
        <v>114</v>
      </c>
      <c r="E97" s="304">
        <v>66.1</v>
      </c>
      <c r="F97" s="296"/>
      <c r="G97" s="300">
        <v>-13.85</v>
      </c>
      <c r="H97" s="241">
        <f t="shared" si="1"/>
        <v>113</v>
      </c>
      <c r="I97" s="321">
        <v>53.25</v>
      </c>
      <c r="J97" s="318">
        <v>0</v>
      </c>
      <c r="K97" s="327" t="s">
        <v>499</v>
      </c>
    </row>
    <row r="98" customHeight="1" spans="1:11">
      <c r="A98" s="297"/>
      <c r="B98" s="303"/>
      <c r="C98" s="299" t="s">
        <v>500</v>
      </c>
      <c r="D98" s="296">
        <v>2.825</v>
      </c>
      <c r="E98" s="304"/>
      <c r="F98" s="296"/>
      <c r="G98" s="300"/>
      <c r="H98" s="241">
        <f t="shared" si="1"/>
        <v>0.7</v>
      </c>
      <c r="I98" s="321">
        <v>2.125</v>
      </c>
      <c r="J98" s="318">
        <v>0</v>
      </c>
      <c r="K98" s="327" t="s">
        <v>501</v>
      </c>
    </row>
    <row r="99" customHeight="1" spans="1:11">
      <c r="A99" s="297"/>
      <c r="B99" s="303"/>
      <c r="C99" s="299" t="s">
        <v>502</v>
      </c>
      <c r="D99" s="296">
        <v>31.8</v>
      </c>
      <c r="E99" s="304">
        <v>356.1</v>
      </c>
      <c r="F99" s="296"/>
      <c r="G99" s="296"/>
      <c r="H99" s="241">
        <f t="shared" si="1"/>
        <v>246.85</v>
      </c>
      <c r="I99" s="321">
        <v>141.05</v>
      </c>
      <c r="J99" s="318">
        <v>0</v>
      </c>
      <c r="K99" s="327" t="s">
        <v>503</v>
      </c>
    </row>
    <row r="100" customHeight="1" spans="1:11">
      <c r="A100" s="297"/>
      <c r="B100" s="303"/>
      <c r="C100" s="299" t="s">
        <v>504</v>
      </c>
      <c r="D100" s="296">
        <v>39.74</v>
      </c>
      <c r="E100" s="264">
        <v>158.06</v>
      </c>
      <c r="F100" s="296"/>
      <c r="G100" s="296"/>
      <c r="H100" s="241">
        <f t="shared" si="1"/>
        <v>109.5</v>
      </c>
      <c r="I100" s="321">
        <v>88.3</v>
      </c>
      <c r="J100" s="318">
        <v>0</v>
      </c>
      <c r="K100" s="319"/>
    </row>
    <row r="101" customHeight="1" spans="1:11">
      <c r="A101" s="297"/>
      <c r="B101" s="303"/>
      <c r="C101" s="299" t="s">
        <v>505</v>
      </c>
      <c r="D101" s="296">
        <v>851.68</v>
      </c>
      <c r="E101" s="296">
        <v>46.08</v>
      </c>
      <c r="F101" s="296"/>
      <c r="G101" s="296"/>
      <c r="H101" s="241">
        <f t="shared" si="1"/>
        <v>530.05</v>
      </c>
      <c r="I101" s="321">
        <v>367.71</v>
      </c>
      <c r="J101" s="318">
        <v>0</v>
      </c>
      <c r="K101" s="328" t="s">
        <v>506</v>
      </c>
    </row>
    <row r="102" customHeight="1" spans="1:11">
      <c r="A102" s="297"/>
      <c r="B102" s="303"/>
      <c r="C102" s="299" t="s">
        <v>476</v>
      </c>
      <c r="D102" s="296">
        <v>14</v>
      </c>
      <c r="E102" s="296">
        <v>0</v>
      </c>
      <c r="F102" s="296"/>
      <c r="G102" s="307"/>
      <c r="H102" s="241">
        <f t="shared" si="1"/>
        <v>6.067</v>
      </c>
      <c r="I102" s="321">
        <v>7.933</v>
      </c>
      <c r="J102" s="318">
        <v>0</v>
      </c>
      <c r="K102" s="328"/>
    </row>
    <row r="103" customHeight="1" spans="1:11">
      <c r="A103" s="297"/>
      <c r="B103" s="303"/>
      <c r="C103" s="299" t="s">
        <v>507</v>
      </c>
      <c r="D103" s="296">
        <v>0.21</v>
      </c>
      <c r="E103" s="296">
        <v>11.2</v>
      </c>
      <c r="F103" s="296"/>
      <c r="G103" s="296"/>
      <c r="H103" s="241">
        <f t="shared" si="1"/>
        <v>10.42</v>
      </c>
      <c r="I103" s="321">
        <v>0.99</v>
      </c>
      <c r="J103" s="318">
        <v>0</v>
      </c>
      <c r="K103" s="327"/>
    </row>
    <row r="104" customHeight="1" spans="1:11">
      <c r="A104" s="297"/>
      <c r="B104" s="294" t="s">
        <v>508</v>
      </c>
      <c r="C104" s="308" t="s">
        <v>509</v>
      </c>
      <c r="D104" s="296">
        <v>4</v>
      </c>
      <c r="E104" s="296"/>
      <c r="F104" s="296"/>
      <c r="G104" s="296"/>
      <c r="H104" s="241">
        <f t="shared" si="1"/>
        <v>4</v>
      </c>
      <c r="I104" s="321">
        <v>0</v>
      </c>
      <c r="J104" s="318">
        <v>0</v>
      </c>
      <c r="K104" s="319"/>
    </row>
    <row r="105" customHeight="1" spans="1:11">
      <c r="A105" s="297"/>
      <c r="B105" s="309"/>
      <c r="C105" s="308" t="s">
        <v>510</v>
      </c>
      <c r="D105" s="296">
        <v>0.9</v>
      </c>
      <c r="E105" s="296"/>
      <c r="F105" s="296"/>
      <c r="G105" s="296"/>
      <c r="H105" s="241">
        <f t="shared" si="1"/>
        <v>0</v>
      </c>
      <c r="I105" s="321">
        <v>0.9</v>
      </c>
      <c r="J105" s="318">
        <v>0</v>
      </c>
      <c r="K105" s="319" t="s">
        <v>511</v>
      </c>
    </row>
    <row r="106" customHeight="1" spans="1:11">
      <c r="A106" s="297"/>
      <c r="B106" s="310" t="s">
        <v>285</v>
      </c>
      <c r="C106" s="299" t="s">
        <v>512</v>
      </c>
      <c r="D106" s="296">
        <v>1.875</v>
      </c>
      <c r="E106" s="296"/>
      <c r="F106" s="296"/>
      <c r="G106" s="296"/>
      <c r="H106" s="241">
        <f t="shared" si="1"/>
        <v>0.425</v>
      </c>
      <c r="I106" s="321">
        <v>1.45</v>
      </c>
      <c r="J106" s="318">
        <v>0</v>
      </c>
      <c r="K106" s="329"/>
    </row>
    <row r="107" customHeight="1" spans="1:11">
      <c r="A107" s="297"/>
      <c r="B107" s="297" t="s">
        <v>513</v>
      </c>
      <c r="C107" s="311" t="s">
        <v>514</v>
      </c>
      <c r="D107" s="296">
        <v>29.6</v>
      </c>
      <c r="E107" s="296"/>
      <c r="F107" s="296"/>
      <c r="G107" s="296"/>
      <c r="H107" s="241">
        <f t="shared" si="1"/>
        <v>5.2</v>
      </c>
      <c r="I107" s="321">
        <v>24.4</v>
      </c>
      <c r="J107" s="318">
        <v>0</v>
      </c>
      <c r="K107" s="319" t="s">
        <v>515</v>
      </c>
    </row>
    <row r="108" customHeight="1" spans="1:11">
      <c r="A108" s="297"/>
      <c r="B108" s="297"/>
      <c r="C108" s="295" t="s">
        <v>516</v>
      </c>
      <c r="D108" s="296">
        <v>5.32</v>
      </c>
      <c r="E108" s="296">
        <v>16.52</v>
      </c>
      <c r="F108" s="296"/>
      <c r="G108" s="296"/>
      <c r="H108" s="241">
        <f t="shared" si="1"/>
        <v>4.37</v>
      </c>
      <c r="I108" s="330">
        <v>17.47</v>
      </c>
      <c r="J108" s="318">
        <v>0</v>
      </c>
      <c r="K108" s="319" t="s">
        <v>517</v>
      </c>
    </row>
    <row r="109" customHeight="1" spans="1:11">
      <c r="A109" s="297"/>
      <c r="B109" s="297"/>
      <c r="C109" s="295" t="s">
        <v>383</v>
      </c>
      <c r="D109" s="296">
        <v>2.25</v>
      </c>
      <c r="E109" s="296"/>
      <c r="F109" s="296"/>
      <c r="G109" s="300"/>
      <c r="H109" s="241">
        <f t="shared" si="1"/>
        <v>0.4</v>
      </c>
      <c r="I109" s="321">
        <v>1.85</v>
      </c>
      <c r="J109" s="318">
        <v>0</v>
      </c>
      <c r="K109" s="319"/>
    </row>
    <row r="110" customHeight="1" spans="1:11">
      <c r="A110" s="297"/>
      <c r="B110" s="297"/>
      <c r="C110" s="299" t="s">
        <v>381</v>
      </c>
      <c r="D110" s="296">
        <v>9.75</v>
      </c>
      <c r="E110" s="296"/>
      <c r="F110" s="296"/>
      <c r="G110" s="296">
        <v>6</v>
      </c>
      <c r="H110" s="241">
        <f t="shared" si="1"/>
        <v>11.25</v>
      </c>
      <c r="I110" s="321">
        <v>4.5</v>
      </c>
      <c r="J110" s="318">
        <v>0</v>
      </c>
      <c r="K110" s="319"/>
    </row>
    <row r="111" customHeight="1" spans="1:11">
      <c r="A111" s="297"/>
      <c r="B111" s="297"/>
      <c r="C111" s="299" t="s">
        <v>518</v>
      </c>
      <c r="D111" s="296">
        <v>0</v>
      </c>
      <c r="E111" s="296">
        <v>3.02</v>
      </c>
      <c r="F111" s="296"/>
      <c r="G111" s="296"/>
      <c r="H111" s="241">
        <f t="shared" si="1"/>
        <v>1.34</v>
      </c>
      <c r="I111" s="321">
        <v>1.68</v>
      </c>
      <c r="J111" s="318">
        <v>0</v>
      </c>
      <c r="K111" s="319" t="s">
        <v>519</v>
      </c>
    </row>
    <row r="112" customHeight="1" spans="1:11">
      <c r="A112" s="297"/>
      <c r="B112" s="297"/>
      <c r="C112" s="299" t="s">
        <v>520</v>
      </c>
      <c r="D112" s="296"/>
      <c r="E112" s="296">
        <v>2.02</v>
      </c>
      <c r="F112" s="296"/>
      <c r="G112" s="296"/>
      <c r="H112" s="241">
        <f t="shared" si="1"/>
        <v>0.02</v>
      </c>
      <c r="I112" s="321">
        <v>2</v>
      </c>
      <c r="J112" s="318">
        <v>0</v>
      </c>
      <c r="K112" s="319"/>
    </row>
    <row r="113" customHeight="1" spans="1:11">
      <c r="A113" s="297"/>
      <c r="B113" s="297"/>
      <c r="C113" s="299" t="s">
        <v>521</v>
      </c>
      <c r="D113" s="296"/>
      <c r="E113" s="296">
        <v>3.16</v>
      </c>
      <c r="F113" s="296"/>
      <c r="G113" s="296"/>
      <c r="H113" s="241">
        <f t="shared" si="1"/>
        <v>2.76</v>
      </c>
      <c r="I113" s="321">
        <v>0.4</v>
      </c>
      <c r="J113" s="318">
        <v>0</v>
      </c>
      <c r="K113" s="319"/>
    </row>
    <row r="114" customHeight="1" spans="1:11">
      <c r="A114" s="297"/>
      <c r="B114" s="297"/>
      <c r="C114" s="299" t="s">
        <v>522</v>
      </c>
      <c r="D114" s="304">
        <v>18</v>
      </c>
      <c r="E114" s="304"/>
      <c r="F114" s="296"/>
      <c r="G114" s="296"/>
      <c r="H114" s="241">
        <f t="shared" si="1"/>
        <v>2</v>
      </c>
      <c r="I114" s="321">
        <v>16</v>
      </c>
      <c r="J114" s="318">
        <v>0</v>
      </c>
      <c r="K114" s="319"/>
    </row>
    <row r="115" customHeight="1" spans="1:11">
      <c r="A115" s="297"/>
      <c r="B115" s="297"/>
      <c r="C115" s="299" t="s">
        <v>523</v>
      </c>
      <c r="D115" s="304">
        <v>13</v>
      </c>
      <c r="E115" s="304"/>
      <c r="F115" s="296"/>
      <c r="G115" s="296"/>
      <c r="H115" s="241">
        <f t="shared" si="1"/>
        <v>9</v>
      </c>
      <c r="I115" s="321">
        <v>4</v>
      </c>
      <c r="J115" s="318">
        <v>0</v>
      </c>
      <c r="K115" s="319"/>
    </row>
    <row r="116" customHeight="1" spans="1:11">
      <c r="A116" s="297"/>
      <c r="B116" s="297"/>
      <c r="C116" s="299" t="s">
        <v>524</v>
      </c>
      <c r="D116" s="304">
        <v>26</v>
      </c>
      <c r="E116" s="304"/>
      <c r="F116" s="296"/>
      <c r="G116" s="296"/>
      <c r="H116" s="241">
        <f t="shared" si="1"/>
        <v>13</v>
      </c>
      <c r="I116" s="321">
        <v>13</v>
      </c>
      <c r="J116" s="318">
        <v>0</v>
      </c>
      <c r="K116" s="319"/>
    </row>
    <row r="117" customHeight="1" spans="1:11">
      <c r="A117" s="297"/>
      <c r="B117" s="297"/>
      <c r="C117" s="299" t="s">
        <v>525</v>
      </c>
      <c r="D117" s="304">
        <v>22</v>
      </c>
      <c r="E117" s="304"/>
      <c r="F117" s="296"/>
      <c r="G117" s="296"/>
      <c r="H117" s="241">
        <f t="shared" si="1"/>
        <v>18</v>
      </c>
      <c r="I117" s="321">
        <v>4</v>
      </c>
      <c r="J117" s="318">
        <v>0</v>
      </c>
      <c r="K117" s="319"/>
    </row>
    <row r="118" customHeight="1" spans="1:11">
      <c r="A118" s="297"/>
      <c r="B118" s="297"/>
      <c r="C118" s="299" t="s">
        <v>526</v>
      </c>
      <c r="D118" s="304">
        <v>7</v>
      </c>
      <c r="E118" s="304"/>
      <c r="F118" s="296"/>
      <c r="G118" s="296"/>
      <c r="H118" s="241">
        <f t="shared" si="1"/>
        <v>3</v>
      </c>
      <c r="I118" s="321">
        <v>4</v>
      </c>
      <c r="J118" s="318">
        <v>0</v>
      </c>
      <c r="K118" s="319"/>
    </row>
    <row r="119" customHeight="1" spans="1:11">
      <c r="A119" s="297"/>
      <c r="B119" s="297"/>
      <c r="C119" s="299" t="s">
        <v>527</v>
      </c>
      <c r="D119" s="304">
        <v>14</v>
      </c>
      <c r="E119" s="304"/>
      <c r="F119" s="296"/>
      <c r="G119" s="296"/>
      <c r="H119" s="241">
        <f t="shared" si="1"/>
        <v>0</v>
      </c>
      <c r="I119" s="321">
        <v>14</v>
      </c>
      <c r="J119" s="318">
        <v>0</v>
      </c>
      <c r="K119" s="319"/>
    </row>
    <row r="120" customHeight="1" spans="1:11">
      <c r="A120" s="302"/>
      <c r="B120" s="302"/>
      <c r="C120" s="299" t="s">
        <v>528</v>
      </c>
      <c r="D120" s="304">
        <v>88</v>
      </c>
      <c r="E120" s="304"/>
      <c r="F120" s="296"/>
      <c r="G120" s="296"/>
      <c r="H120" s="241">
        <f t="shared" si="1"/>
        <v>12</v>
      </c>
      <c r="I120" s="321">
        <v>76</v>
      </c>
      <c r="J120" s="318">
        <v>0</v>
      </c>
      <c r="K120" s="319"/>
    </row>
    <row r="121" customHeight="1" spans="1:11">
      <c r="A121" s="312" t="s">
        <v>529</v>
      </c>
      <c r="B121" s="312" t="s">
        <v>530</v>
      </c>
      <c r="C121" s="249" t="s">
        <v>476</v>
      </c>
      <c r="D121" s="243">
        <v>2</v>
      </c>
      <c r="E121" s="243">
        <v>8.68</v>
      </c>
      <c r="F121" s="243"/>
      <c r="G121" s="259"/>
      <c r="H121" s="241">
        <f t="shared" si="1"/>
        <v>5.98</v>
      </c>
      <c r="I121" s="239">
        <v>4.7</v>
      </c>
      <c r="J121" s="278">
        <v>0</v>
      </c>
      <c r="K121" s="331"/>
    </row>
    <row r="122" customHeight="1" spans="1:12">
      <c r="A122" s="313"/>
      <c r="B122" s="314"/>
      <c r="C122" s="260" t="s">
        <v>531</v>
      </c>
      <c r="D122" s="243">
        <v>3.6</v>
      </c>
      <c r="E122" s="243">
        <v>11.48</v>
      </c>
      <c r="F122" s="243"/>
      <c r="G122" s="243"/>
      <c r="H122" s="241">
        <f t="shared" si="1"/>
        <v>3.88</v>
      </c>
      <c r="I122" s="239">
        <v>11.2</v>
      </c>
      <c r="J122" s="278">
        <v>0</v>
      </c>
      <c r="K122" s="332"/>
      <c r="L122" s="288"/>
    </row>
    <row r="123" customHeight="1" spans="1:12">
      <c r="A123" s="313"/>
      <c r="B123" s="314"/>
      <c r="C123" s="249" t="s">
        <v>532</v>
      </c>
      <c r="D123" s="243">
        <v>0.4</v>
      </c>
      <c r="E123" s="248"/>
      <c r="F123" s="243"/>
      <c r="G123" s="243"/>
      <c r="H123" s="241">
        <f t="shared" si="1"/>
        <v>0</v>
      </c>
      <c r="I123" s="239">
        <v>0.4</v>
      </c>
      <c r="J123" s="278">
        <v>0</v>
      </c>
      <c r="K123" s="333" t="s">
        <v>533</v>
      </c>
      <c r="L123" s="288"/>
    </row>
    <row r="124" customHeight="1" spans="1:12">
      <c r="A124" s="313"/>
      <c r="B124" s="314"/>
      <c r="C124" s="249" t="s">
        <v>534</v>
      </c>
      <c r="D124" s="243">
        <v>4.45</v>
      </c>
      <c r="E124" s="248"/>
      <c r="F124" s="243"/>
      <c r="G124" s="243"/>
      <c r="H124" s="241">
        <f t="shared" si="1"/>
        <v>0</v>
      </c>
      <c r="I124" s="239">
        <v>4.45</v>
      </c>
      <c r="J124" s="278">
        <v>0.05</v>
      </c>
      <c r="K124" s="333" t="s">
        <v>535</v>
      </c>
      <c r="L124" s="288"/>
    </row>
    <row r="125" customHeight="1" spans="1:12">
      <c r="A125" s="313"/>
      <c r="B125" s="314"/>
      <c r="C125" s="249" t="s">
        <v>536</v>
      </c>
      <c r="D125" s="243">
        <v>0.357</v>
      </c>
      <c r="E125" s="248">
        <v>0.28</v>
      </c>
      <c r="F125" s="243"/>
      <c r="G125" s="259"/>
      <c r="H125" s="241">
        <f t="shared" si="1"/>
        <v>0.087</v>
      </c>
      <c r="I125" s="239">
        <v>0.55</v>
      </c>
      <c r="J125" s="278">
        <v>0</v>
      </c>
      <c r="K125" s="333" t="s">
        <v>537</v>
      </c>
      <c r="L125" s="288"/>
    </row>
    <row r="126" customHeight="1" spans="1:12">
      <c r="A126" s="313"/>
      <c r="B126" s="314"/>
      <c r="C126" s="249" t="s">
        <v>538</v>
      </c>
      <c r="D126" s="243">
        <v>2.025</v>
      </c>
      <c r="E126" s="248">
        <v>2.16</v>
      </c>
      <c r="F126" s="243"/>
      <c r="G126" s="243"/>
      <c r="H126" s="241">
        <f t="shared" si="1"/>
        <v>0.36</v>
      </c>
      <c r="I126" s="239">
        <v>3.825</v>
      </c>
      <c r="J126" s="278">
        <v>0</v>
      </c>
      <c r="K126" s="333" t="s">
        <v>539</v>
      </c>
      <c r="L126" s="288"/>
    </row>
    <row r="127" customHeight="1" spans="1:12">
      <c r="A127" s="313"/>
      <c r="B127" s="314"/>
      <c r="C127" s="249" t="s">
        <v>540</v>
      </c>
      <c r="D127" s="243">
        <v>1.75</v>
      </c>
      <c r="E127" s="248"/>
      <c r="F127" s="243"/>
      <c r="G127" s="243"/>
      <c r="H127" s="241">
        <f t="shared" si="1"/>
        <v>0.1</v>
      </c>
      <c r="I127" s="239">
        <v>1.65</v>
      </c>
      <c r="J127" s="278">
        <v>0</v>
      </c>
      <c r="K127" s="333" t="s">
        <v>541</v>
      </c>
      <c r="L127" s="288"/>
    </row>
    <row r="128" customHeight="1" spans="1:12">
      <c r="A128" s="313"/>
      <c r="B128" s="314"/>
      <c r="C128" s="315" t="s">
        <v>481</v>
      </c>
      <c r="D128" s="243">
        <v>0.975</v>
      </c>
      <c r="E128" s="243"/>
      <c r="F128" s="243"/>
      <c r="G128" s="243"/>
      <c r="H128" s="241">
        <f t="shared" si="1"/>
        <v>0.5</v>
      </c>
      <c r="I128" s="239">
        <v>0.475</v>
      </c>
      <c r="J128" s="278">
        <v>0</v>
      </c>
      <c r="K128" s="333" t="s">
        <v>542</v>
      </c>
      <c r="L128" s="288"/>
    </row>
    <row r="129" customHeight="1" spans="1:12">
      <c r="A129" s="313"/>
      <c r="B129" s="314"/>
      <c r="C129" s="249" t="s">
        <v>543</v>
      </c>
      <c r="D129" s="243">
        <v>0.15</v>
      </c>
      <c r="E129" s="248"/>
      <c r="F129" s="243"/>
      <c r="G129" s="243"/>
      <c r="H129" s="241">
        <f t="shared" si="1"/>
        <v>0</v>
      </c>
      <c r="I129" s="239">
        <v>0.15</v>
      </c>
      <c r="J129" s="278">
        <v>0</v>
      </c>
      <c r="K129" s="333" t="s">
        <v>544</v>
      </c>
      <c r="L129" s="288"/>
    </row>
    <row r="130" customHeight="1" spans="1:12">
      <c r="A130" s="313"/>
      <c r="B130" s="314"/>
      <c r="C130" s="249" t="s">
        <v>483</v>
      </c>
      <c r="D130" s="243">
        <v>0.475</v>
      </c>
      <c r="E130" s="248"/>
      <c r="F130" s="243"/>
      <c r="G130" s="243"/>
      <c r="H130" s="241">
        <f t="shared" si="1"/>
        <v>0.05</v>
      </c>
      <c r="I130" s="239">
        <v>0.425</v>
      </c>
      <c r="J130" s="278">
        <v>0.2</v>
      </c>
      <c r="K130" s="333" t="s">
        <v>545</v>
      </c>
      <c r="L130" s="288"/>
    </row>
    <row r="131" customHeight="1" spans="1:12">
      <c r="A131" s="313"/>
      <c r="B131" s="314"/>
      <c r="C131" s="249" t="s">
        <v>546</v>
      </c>
      <c r="D131" s="243">
        <v>7.25</v>
      </c>
      <c r="E131" s="243"/>
      <c r="F131" s="243"/>
      <c r="G131" s="243"/>
      <c r="H131" s="241">
        <f t="shared" si="1"/>
        <v>0.125</v>
      </c>
      <c r="I131" s="239">
        <v>7.125</v>
      </c>
      <c r="J131" s="278">
        <v>0</v>
      </c>
      <c r="K131" s="333" t="s">
        <v>547</v>
      </c>
      <c r="L131" s="324"/>
    </row>
    <row r="132" customHeight="1" spans="1:11">
      <c r="A132" s="313" t="s">
        <v>529</v>
      </c>
      <c r="B132" s="335" t="s">
        <v>548</v>
      </c>
      <c r="C132" s="336" t="s">
        <v>549</v>
      </c>
      <c r="D132" s="240">
        <v>0.75</v>
      </c>
      <c r="E132" s="243">
        <v>0.52</v>
      </c>
      <c r="F132" s="243"/>
      <c r="G132" s="243"/>
      <c r="H132" s="241">
        <f t="shared" si="1"/>
        <v>0.345</v>
      </c>
      <c r="I132" s="239">
        <v>0.925</v>
      </c>
      <c r="J132" s="278">
        <v>0</v>
      </c>
      <c r="K132" s="333" t="s">
        <v>550</v>
      </c>
    </row>
    <row r="133" customHeight="1" spans="1:11">
      <c r="A133" s="313"/>
      <c r="B133" s="337"/>
      <c r="C133" s="249" t="s">
        <v>485</v>
      </c>
      <c r="D133" s="243">
        <v>0.7</v>
      </c>
      <c r="E133" s="243">
        <v>1.06</v>
      </c>
      <c r="F133" s="243"/>
      <c r="G133" s="243"/>
      <c r="H133" s="241">
        <f t="shared" si="1"/>
        <v>0.335</v>
      </c>
      <c r="I133" s="239">
        <v>1.425</v>
      </c>
      <c r="J133" s="278">
        <v>0</v>
      </c>
      <c r="K133" s="333" t="s">
        <v>551</v>
      </c>
    </row>
    <row r="134" customHeight="1" spans="1:11">
      <c r="A134" s="313"/>
      <c r="B134" s="312" t="s">
        <v>552</v>
      </c>
      <c r="C134" s="249" t="s">
        <v>476</v>
      </c>
      <c r="D134" s="243">
        <v>2.03</v>
      </c>
      <c r="E134" s="243"/>
      <c r="F134" s="243"/>
      <c r="G134" s="259"/>
      <c r="H134" s="241">
        <f t="shared" ref="H134:H139" si="2">D134+E134+F134+G134-I134</f>
        <v>0.405</v>
      </c>
      <c r="I134" s="239">
        <v>1.625</v>
      </c>
      <c r="J134" s="278">
        <v>0</v>
      </c>
      <c r="K134" s="332" t="s">
        <v>553</v>
      </c>
    </row>
    <row r="135" customHeight="1" spans="1:11">
      <c r="A135" s="313"/>
      <c r="B135" s="313"/>
      <c r="C135" s="249" t="s">
        <v>554</v>
      </c>
      <c r="D135" s="243">
        <v>0.6</v>
      </c>
      <c r="E135" s="243"/>
      <c r="F135" s="243"/>
      <c r="G135" s="259"/>
      <c r="H135" s="241">
        <f t="shared" si="2"/>
        <v>0.325</v>
      </c>
      <c r="I135" s="239">
        <v>0.275</v>
      </c>
      <c r="J135" s="278">
        <v>0</v>
      </c>
      <c r="K135" s="333" t="s">
        <v>555</v>
      </c>
    </row>
    <row r="136" customHeight="1" spans="1:11">
      <c r="A136" s="313"/>
      <c r="B136" s="313"/>
      <c r="C136" s="249" t="s">
        <v>556</v>
      </c>
      <c r="D136" s="243">
        <v>6.9</v>
      </c>
      <c r="E136" s="243"/>
      <c r="F136" s="243"/>
      <c r="G136" s="243"/>
      <c r="H136" s="241">
        <f t="shared" si="2"/>
        <v>5.4</v>
      </c>
      <c r="I136" s="239">
        <v>1.5</v>
      </c>
      <c r="J136" s="278">
        <v>0</v>
      </c>
      <c r="K136" s="333" t="s">
        <v>557</v>
      </c>
    </row>
    <row r="137" customHeight="1" spans="1:11">
      <c r="A137" s="313"/>
      <c r="B137" s="313"/>
      <c r="C137" s="249" t="s">
        <v>558</v>
      </c>
      <c r="D137" s="243">
        <v>7.675</v>
      </c>
      <c r="E137" s="243"/>
      <c r="F137" s="243"/>
      <c r="G137" s="243"/>
      <c r="H137" s="241">
        <f t="shared" si="2"/>
        <v>0</v>
      </c>
      <c r="I137" s="239">
        <v>7.675</v>
      </c>
      <c r="J137" s="278">
        <v>0</v>
      </c>
      <c r="K137" s="333" t="s">
        <v>559</v>
      </c>
    </row>
    <row r="138" customHeight="1" spans="1:11">
      <c r="A138" s="338"/>
      <c r="B138" s="313"/>
      <c r="C138" s="249" t="s">
        <v>560</v>
      </c>
      <c r="D138" s="243">
        <v>1.325</v>
      </c>
      <c r="E138" s="243"/>
      <c r="F138" s="243"/>
      <c r="G138" s="243"/>
      <c r="H138" s="241">
        <f t="shared" si="2"/>
        <v>0.55</v>
      </c>
      <c r="I138" s="239">
        <v>0.775</v>
      </c>
      <c r="J138" s="278">
        <v>0</v>
      </c>
      <c r="K138" s="333"/>
    </row>
    <row r="139" customHeight="1" spans="1:11">
      <c r="A139" s="339" t="s">
        <v>561</v>
      </c>
      <c r="B139" s="340" t="s">
        <v>562</v>
      </c>
      <c r="C139" s="249" t="s">
        <v>381</v>
      </c>
      <c r="D139" s="248">
        <v>0</v>
      </c>
      <c r="E139" s="248"/>
      <c r="F139" s="341"/>
      <c r="G139" s="248"/>
      <c r="H139" s="241">
        <f t="shared" si="2"/>
        <v>0</v>
      </c>
      <c r="I139" s="239">
        <v>0</v>
      </c>
      <c r="J139" s="278">
        <v>0</v>
      </c>
      <c r="K139" s="350"/>
    </row>
    <row r="140" customHeight="1" spans="1:11">
      <c r="A140" s="342" t="s">
        <v>563</v>
      </c>
      <c r="B140" s="342"/>
      <c r="C140" s="343"/>
      <c r="D140" s="344"/>
      <c r="E140" s="344"/>
      <c r="F140" s="344"/>
      <c r="G140" s="344"/>
      <c r="H140" s="345"/>
      <c r="I140" s="345"/>
      <c r="J140" s="345"/>
      <c r="K140" s="351"/>
    </row>
    <row r="141" customHeight="1" spans="1:11">
      <c r="A141" s="346" t="s">
        <v>564</v>
      </c>
      <c r="B141" s="347"/>
      <c r="C141" s="347"/>
      <c r="D141" s="348"/>
      <c r="E141" s="348"/>
      <c r="F141" s="348"/>
      <c r="G141" s="348"/>
      <c r="H141" s="349"/>
      <c r="I141" s="349"/>
      <c r="J141" s="349"/>
      <c r="K141" s="352"/>
    </row>
  </sheetData>
  <mergeCells count="26">
    <mergeCell ref="A1:K1"/>
    <mergeCell ref="A2:K2"/>
    <mergeCell ref="A3:B3"/>
    <mergeCell ref="A140:K140"/>
    <mergeCell ref="A141:K141"/>
    <mergeCell ref="A4:A42"/>
    <mergeCell ref="A43:A80"/>
    <mergeCell ref="A82:A88"/>
    <mergeCell ref="A89:A120"/>
    <mergeCell ref="A121:A131"/>
    <mergeCell ref="A132:A138"/>
    <mergeCell ref="B4:B17"/>
    <mergeCell ref="B20:B32"/>
    <mergeCell ref="B33:B34"/>
    <mergeCell ref="B35:B41"/>
    <mergeCell ref="B43:B58"/>
    <mergeCell ref="B60:B80"/>
    <mergeCell ref="B82:B86"/>
    <mergeCell ref="B89:B93"/>
    <mergeCell ref="B94:B96"/>
    <mergeCell ref="B97:B103"/>
    <mergeCell ref="B104:B105"/>
    <mergeCell ref="B107:B120"/>
    <mergeCell ref="B121:B131"/>
    <mergeCell ref="B132:B133"/>
    <mergeCell ref="B134:B137"/>
  </mergeCells>
  <pageMargins left="0.751388888888889" right="0.751388888888889" top="1" bottom="0.472222222222222" header="0.5" footer="0.5"/>
  <pageSetup paperSize="8" orientation="portrait" horizontalDpi="6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0"/>
  <sheetViews>
    <sheetView showGridLines="0" zoomScale="85" zoomScaleNormal="85" topLeftCell="A14" workbookViewId="0">
      <selection activeCell="V18" sqref="V18"/>
    </sheetView>
  </sheetViews>
  <sheetFormatPr defaultColWidth="9" defaultRowHeight="13.5"/>
  <cols>
    <col min="1" max="1" width="15.5" customWidth="1"/>
    <col min="2" max="2" width="14.8833333333333" customWidth="1"/>
    <col min="3" max="3" width="13" customWidth="1"/>
    <col min="4" max="4" width="12" customWidth="1"/>
    <col min="5" max="5" width="10.6333333333333" customWidth="1"/>
    <col min="6" max="6" width="14.8833333333333" customWidth="1"/>
    <col min="7" max="7" width="13" customWidth="1"/>
    <col min="8" max="8" width="12" customWidth="1"/>
    <col min="9" max="9" width="10.6333333333333" customWidth="1"/>
    <col min="10" max="10" width="12.6333333333333" customWidth="1"/>
    <col min="11" max="11" width="14.25" customWidth="1"/>
    <col min="12" max="12" width="12.3833333333333" customWidth="1"/>
    <col min="13" max="13" width="10.6333333333333" customWidth="1"/>
    <col min="14" max="14" width="11.7583333333333" customWidth="1"/>
    <col min="15" max="15" width="12.6333333333333" customWidth="1"/>
    <col min="16" max="19" width="11.6333333333333" customWidth="1"/>
  </cols>
  <sheetData>
    <row r="1" ht="28" customHeight="1" spans="1:17">
      <c r="A1" s="133" t="s">
        <v>565</v>
      </c>
      <c r="B1" s="201"/>
      <c r="C1" s="201"/>
      <c r="D1" s="201"/>
      <c r="E1" s="201"/>
      <c r="F1" s="201"/>
      <c r="G1" s="201"/>
      <c r="H1" s="201"/>
      <c r="I1" s="201"/>
      <c r="J1" s="201"/>
      <c r="K1" s="201"/>
      <c r="L1" s="201"/>
      <c r="M1" s="201"/>
      <c r="N1" s="201"/>
      <c r="O1" s="201"/>
      <c r="P1" s="201"/>
      <c r="Q1" s="201"/>
    </row>
    <row r="2" ht="25" customHeight="1" spans="1:19">
      <c r="A2" s="136" t="s">
        <v>276</v>
      </c>
      <c r="B2" s="9" t="s">
        <v>566</v>
      </c>
      <c r="C2" s="9"/>
      <c r="D2" s="9"/>
      <c r="E2" s="9"/>
      <c r="F2" s="9" t="s">
        <v>567</v>
      </c>
      <c r="G2" s="9"/>
      <c r="H2" s="9"/>
      <c r="I2" s="9"/>
      <c r="J2" s="9" t="s">
        <v>568</v>
      </c>
      <c r="K2" s="9"/>
      <c r="L2" s="9"/>
      <c r="M2" s="9"/>
      <c r="N2" s="9" t="s">
        <v>235</v>
      </c>
      <c r="O2" s="9"/>
      <c r="P2" s="9"/>
      <c r="Q2" s="9"/>
      <c r="R2" s="85"/>
      <c r="S2" s="85"/>
    </row>
    <row r="3" ht="25" customHeight="1" spans="1:19">
      <c r="A3" s="136"/>
      <c r="B3" s="136" t="s">
        <v>211</v>
      </c>
      <c r="C3" s="136" t="s">
        <v>569</v>
      </c>
      <c r="D3" s="136" t="s">
        <v>570</v>
      </c>
      <c r="E3" s="136" t="s">
        <v>571</v>
      </c>
      <c r="F3" s="136" t="s">
        <v>211</v>
      </c>
      <c r="G3" s="136" t="s">
        <v>569</v>
      </c>
      <c r="H3" s="136" t="s">
        <v>570</v>
      </c>
      <c r="I3" s="136" t="s">
        <v>571</v>
      </c>
      <c r="J3" s="136" t="s">
        <v>211</v>
      </c>
      <c r="K3" s="136" t="s">
        <v>569</v>
      </c>
      <c r="L3" s="136" t="s">
        <v>570</v>
      </c>
      <c r="M3" s="136" t="s">
        <v>571</v>
      </c>
      <c r="N3" s="136" t="s">
        <v>211</v>
      </c>
      <c r="O3" s="136" t="s">
        <v>569</v>
      </c>
      <c r="P3" s="136" t="s">
        <v>570</v>
      </c>
      <c r="Q3" s="136" t="s">
        <v>571</v>
      </c>
      <c r="R3" s="195"/>
      <c r="S3" s="195"/>
    </row>
    <row r="4" ht="25" customHeight="1" spans="1:19">
      <c r="A4" s="136" t="s">
        <v>17</v>
      </c>
      <c r="B4" s="138">
        <v>18321.247</v>
      </c>
      <c r="C4" s="138">
        <v>4767.377</v>
      </c>
      <c r="D4" s="138">
        <v>656.171</v>
      </c>
      <c r="E4" s="138">
        <v>42.289</v>
      </c>
      <c r="F4" s="138">
        <v>512058.224</v>
      </c>
      <c r="G4" s="138">
        <v>127714.176</v>
      </c>
      <c r="H4" s="138">
        <v>48449.701</v>
      </c>
      <c r="I4" s="138">
        <v>1098.269</v>
      </c>
      <c r="J4" s="138">
        <v>480881.852</v>
      </c>
      <c r="K4" s="138">
        <v>120382.158</v>
      </c>
      <c r="L4" s="138">
        <v>45110.198</v>
      </c>
      <c r="M4" s="138">
        <v>1051.457</v>
      </c>
      <c r="N4" s="138">
        <f t="shared" ref="N4:N21" si="0">B4+F4-J4</f>
        <v>49497.619</v>
      </c>
      <c r="O4" s="138">
        <f t="shared" ref="O4:O21" si="1">C4+G4-K4</f>
        <v>12099.395</v>
      </c>
      <c r="P4" s="138">
        <f t="shared" ref="P4:P21" si="2">D4+H4-L4</f>
        <v>3995.674</v>
      </c>
      <c r="Q4" s="138">
        <f t="shared" ref="Q4:Q21" si="3">E4+I4-M4</f>
        <v>89.101</v>
      </c>
      <c r="R4" s="196"/>
      <c r="S4" s="196"/>
    </row>
    <row r="5" ht="25" customHeight="1" spans="1:19">
      <c r="A5" s="136" t="s">
        <v>572</v>
      </c>
      <c r="B5" s="138">
        <v>21</v>
      </c>
      <c r="C5" s="15">
        <v>5.25</v>
      </c>
      <c r="D5" s="138"/>
      <c r="E5" s="138"/>
      <c r="F5" s="138"/>
      <c r="G5" s="138"/>
      <c r="H5" s="138"/>
      <c r="I5" s="138"/>
      <c r="J5" s="138"/>
      <c r="K5" s="138"/>
      <c r="L5" s="138"/>
      <c r="M5" s="138"/>
      <c r="N5" s="138">
        <f t="shared" si="0"/>
        <v>21</v>
      </c>
      <c r="O5" s="138">
        <f t="shared" si="1"/>
        <v>5.25</v>
      </c>
      <c r="P5" s="138">
        <f t="shared" si="2"/>
        <v>0</v>
      </c>
      <c r="Q5" s="138">
        <f t="shared" si="3"/>
        <v>0</v>
      </c>
      <c r="R5" s="196"/>
      <c r="S5" s="196"/>
    </row>
    <row r="6" ht="25" customHeight="1" spans="1:19">
      <c r="A6" s="136" t="s">
        <v>18</v>
      </c>
      <c r="B6" s="138">
        <v>192.558</v>
      </c>
      <c r="C6" s="138">
        <v>117.735</v>
      </c>
      <c r="D6" s="138">
        <v>31.138</v>
      </c>
      <c r="E6" s="138">
        <v>0.117</v>
      </c>
      <c r="F6" s="138">
        <v>187.616</v>
      </c>
      <c r="G6" s="138">
        <v>113.314</v>
      </c>
      <c r="H6" s="138">
        <v>26.404</v>
      </c>
      <c r="I6" s="138">
        <v>0.086</v>
      </c>
      <c r="J6" s="138">
        <v>192.558</v>
      </c>
      <c r="K6" s="138">
        <v>117.735</v>
      </c>
      <c r="L6" s="138">
        <v>31.138</v>
      </c>
      <c r="M6" s="138">
        <v>0.117</v>
      </c>
      <c r="N6" s="138">
        <f t="shared" si="0"/>
        <v>187.616</v>
      </c>
      <c r="O6" s="138">
        <f t="shared" si="1"/>
        <v>113.314</v>
      </c>
      <c r="P6" s="138">
        <f t="shared" si="2"/>
        <v>26.404</v>
      </c>
      <c r="Q6" s="138">
        <f t="shared" si="3"/>
        <v>0.086</v>
      </c>
      <c r="R6" s="196"/>
      <c r="S6" s="196"/>
    </row>
    <row r="7" ht="25" customHeight="1" spans="1:19">
      <c r="A7" s="136" t="s">
        <v>19</v>
      </c>
      <c r="B7" s="138">
        <v>0</v>
      </c>
      <c r="C7" s="138">
        <v>0</v>
      </c>
      <c r="D7" s="138"/>
      <c r="E7" s="138"/>
      <c r="F7" s="138">
        <f>591.1+334.94</f>
        <v>926.04</v>
      </c>
      <c r="G7" s="138">
        <f>576.04+323.418</f>
        <v>899.458</v>
      </c>
      <c r="H7" s="138"/>
      <c r="I7" s="138"/>
      <c r="J7" s="138">
        <f>197.62+514.05+99.73</f>
        <v>811.4</v>
      </c>
      <c r="K7" s="138">
        <v>788.762</v>
      </c>
      <c r="L7" s="138"/>
      <c r="M7" s="138"/>
      <c r="N7" s="138">
        <f t="shared" si="0"/>
        <v>114.64</v>
      </c>
      <c r="O7" s="138">
        <f t="shared" si="1"/>
        <v>110.696</v>
      </c>
      <c r="P7" s="138">
        <f t="shared" si="2"/>
        <v>0</v>
      </c>
      <c r="Q7" s="138">
        <f t="shared" si="3"/>
        <v>0</v>
      </c>
      <c r="R7" s="196"/>
      <c r="S7" s="196"/>
    </row>
    <row r="8" ht="25" customHeight="1" spans="1:19">
      <c r="A8" s="136" t="s">
        <v>51</v>
      </c>
      <c r="B8" s="138">
        <v>0</v>
      </c>
      <c r="C8" s="138">
        <v>0</v>
      </c>
      <c r="D8" s="138"/>
      <c r="E8" s="138"/>
      <c r="F8" s="138">
        <f>10+17.54</f>
        <v>27.54</v>
      </c>
      <c r="G8" s="138">
        <v>27.495</v>
      </c>
      <c r="H8" s="138"/>
      <c r="I8" s="138"/>
      <c r="J8" s="138">
        <v>0</v>
      </c>
      <c r="K8" s="138">
        <v>0</v>
      </c>
      <c r="L8" s="138"/>
      <c r="M8" s="138"/>
      <c r="N8" s="138">
        <f t="shared" si="0"/>
        <v>27.54</v>
      </c>
      <c r="O8" s="138">
        <f t="shared" si="1"/>
        <v>27.495</v>
      </c>
      <c r="P8" s="138">
        <f t="shared" si="2"/>
        <v>0</v>
      </c>
      <c r="Q8" s="138">
        <f t="shared" si="3"/>
        <v>0</v>
      </c>
      <c r="R8" s="196"/>
      <c r="S8" s="196"/>
    </row>
    <row r="9" ht="25" customHeight="1" spans="1:19">
      <c r="A9" s="202" t="s">
        <v>573</v>
      </c>
      <c r="B9" s="138">
        <v>0</v>
      </c>
      <c r="C9" s="138">
        <v>0</v>
      </c>
      <c r="D9" s="138">
        <v>0</v>
      </c>
      <c r="E9" s="138">
        <v>0</v>
      </c>
      <c r="F9" s="143">
        <v>29.0146</v>
      </c>
      <c r="G9" s="138">
        <v>0</v>
      </c>
      <c r="H9" s="138">
        <v>29.012</v>
      </c>
      <c r="I9" s="138">
        <v>0</v>
      </c>
      <c r="J9" s="143">
        <v>0</v>
      </c>
      <c r="K9" s="138">
        <v>0</v>
      </c>
      <c r="L9" s="138">
        <v>0</v>
      </c>
      <c r="M9" s="138">
        <v>0</v>
      </c>
      <c r="N9" s="138">
        <f t="shared" si="0"/>
        <v>29.015</v>
      </c>
      <c r="O9" s="138">
        <f t="shared" si="1"/>
        <v>0</v>
      </c>
      <c r="P9" s="138">
        <f t="shared" si="2"/>
        <v>29.012</v>
      </c>
      <c r="Q9" s="138">
        <f t="shared" si="3"/>
        <v>0</v>
      </c>
      <c r="R9" s="196"/>
      <c r="S9" s="196"/>
    </row>
    <row r="10" ht="25" customHeight="1" spans="1:19">
      <c r="A10" s="202" t="s">
        <v>52</v>
      </c>
      <c r="B10" s="138">
        <v>0</v>
      </c>
      <c r="C10" s="138">
        <v>0</v>
      </c>
      <c r="D10" s="138">
        <v>0</v>
      </c>
      <c r="E10" s="138">
        <v>0</v>
      </c>
      <c r="F10" s="143">
        <v>1</v>
      </c>
      <c r="G10" s="138"/>
      <c r="H10" s="138">
        <v>999.9</v>
      </c>
      <c r="I10" s="138"/>
      <c r="J10" s="143"/>
      <c r="K10" s="138"/>
      <c r="L10" s="138"/>
      <c r="M10" s="138"/>
      <c r="N10" s="138">
        <f t="shared" si="0"/>
        <v>1</v>
      </c>
      <c r="O10" s="138">
        <f t="shared" si="1"/>
        <v>0</v>
      </c>
      <c r="P10" s="138">
        <f t="shared" si="2"/>
        <v>999.9</v>
      </c>
      <c r="Q10" s="138">
        <f t="shared" si="3"/>
        <v>0</v>
      </c>
      <c r="R10" s="196"/>
      <c r="S10" s="196"/>
    </row>
    <row r="11" ht="25" customHeight="1" spans="1:19">
      <c r="A11" s="202" t="s">
        <v>20</v>
      </c>
      <c r="B11" s="138">
        <v>0</v>
      </c>
      <c r="C11" s="138">
        <v>0</v>
      </c>
      <c r="D11" s="138">
        <v>0</v>
      </c>
      <c r="E11" s="138">
        <v>0</v>
      </c>
      <c r="F11" s="143">
        <v>54.895</v>
      </c>
      <c r="G11" s="138">
        <v>0.73</v>
      </c>
      <c r="H11" s="138">
        <v>3185.064</v>
      </c>
      <c r="I11" s="138">
        <v>4.725</v>
      </c>
      <c r="J11" s="143">
        <v>0</v>
      </c>
      <c r="K11" s="138">
        <v>0</v>
      </c>
      <c r="L11" s="138">
        <v>0</v>
      </c>
      <c r="M11" s="138">
        <v>0</v>
      </c>
      <c r="N11" s="138">
        <f t="shared" si="0"/>
        <v>54.895</v>
      </c>
      <c r="O11" s="138">
        <f t="shared" si="1"/>
        <v>0.73</v>
      </c>
      <c r="P11" s="138">
        <f t="shared" si="2"/>
        <v>3185.064</v>
      </c>
      <c r="Q11" s="138">
        <f t="shared" si="3"/>
        <v>4.725</v>
      </c>
      <c r="R11" s="196"/>
      <c r="S11" s="196"/>
    </row>
    <row r="12" ht="25" customHeight="1" spans="1:19">
      <c r="A12" s="202" t="s">
        <v>574</v>
      </c>
      <c r="B12" s="138">
        <v>0</v>
      </c>
      <c r="C12" s="138">
        <v>0</v>
      </c>
      <c r="D12" s="138">
        <v>0</v>
      </c>
      <c r="E12" s="138">
        <v>0</v>
      </c>
      <c r="F12" s="138">
        <v>4.04</v>
      </c>
      <c r="G12" s="138">
        <v>3.19</v>
      </c>
      <c r="H12" s="138">
        <v>28.07</v>
      </c>
      <c r="I12" s="138">
        <v>0</v>
      </c>
      <c r="J12" s="143">
        <v>4.04</v>
      </c>
      <c r="K12" s="138">
        <v>3.19</v>
      </c>
      <c r="L12" s="138">
        <v>28.07</v>
      </c>
      <c r="M12" s="138">
        <v>0</v>
      </c>
      <c r="N12" s="138">
        <f t="shared" si="0"/>
        <v>0</v>
      </c>
      <c r="O12" s="138">
        <f t="shared" si="1"/>
        <v>0</v>
      </c>
      <c r="P12" s="138">
        <f t="shared" si="2"/>
        <v>0</v>
      </c>
      <c r="Q12" s="138">
        <f t="shared" si="3"/>
        <v>0</v>
      </c>
      <c r="R12" s="196"/>
      <c r="S12" s="196"/>
    </row>
    <row r="13" ht="25" customHeight="1" spans="1:19">
      <c r="A13" s="202" t="s">
        <v>340</v>
      </c>
      <c r="B13" s="138">
        <v>38.804</v>
      </c>
      <c r="C13" s="138">
        <v>22.141</v>
      </c>
      <c r="D13" s="138">
        <v>17.698</v>
      </c>
      <c r="E13" s="138">
        <v>0.017</v>
      </c>
      <c r="F13" s="138">
        <v>301.76</v>
      </c>
      <c r="G13" s="138">
        <v>184.225</v>
      </c>
      <c r="H13" s="138">
        <v>159.707</v>
      </c>
      <c r="I13" s="138">
        <v>0.058</v>
      </c>
      <c r="J13" s="138">
        <v>340.564</v>
      </c>
      <c r="K13" s="138">
        <v>206.366</v>
      </c>
      <c r="L13" s="138">
        <v>177.405</v>
      </c>
      <c r="M13" s="138">
        <v>0.075</v>
      </c>
      <c r="N13" s="138">
        <f t="shared" si="0"/>
        <v>0</v>
      </c>
      <c r="O13" s="138">
        <f t="shared" si="1"/>
        <v>0</v>
      </c>
      <c r="P13" s="138">
        <f t="shared" si="2"/>
        <v>0</v>
      </c>
      <c r="Q13" s="138">
        <f t="shared" si="3"/>
        <v>0</v>
      </c>
      <c r="R13" s="196"/>
      <c r="S13" s="196"/>
    </row>
    <row r="14" ht="25" customHeight="1" spans="1:19">
      <c r="A14" s="202" t="s">
        <v>287</v>
      </c>
      <c r="B14" s="138">
        <v>0</v>
      </c>
      <c r="C14" s="138">
        <v>0</v>
      </c>
      <c r="D14" s="138">
        <v>0</v>
      </c>
      <c r="E14" s="138">
        <v>0</v>
      </c>
      <c r="F14" s="203">
        <v>109.78</v>
      </c>
      <c r="G14" s="138">
        <v>0.999</v>
      </c>
      <c r="H14" s="138">
        <v>6.631</v>
      </c>
      <c r="I14" s="138">
        <v>0.069</v>
      </c>
      <c r="J14" s="138">
        <v>109.78</v>
      </c>
      <c r="K14" s="138">
        <v>0.999</v>
      </c>
      <c r="L14" s="138">
        <v>6.631</v>
      </c>
      <c r="M14" s="138">
        <v>0.069</v>
      </c>
      <c r="N14" s="138">
        <f t="shared" si="0"/>
        <v>0</v>
      </c>
      <c r="O14" s="138">
        <f t="shared" si="1"/>
        <v>0</v>
      </c>
      <c r="P14" s="138">
        <f t="shared" si="2"/>
        <v>0</v>
      </c>
      <c r="Q14" s="138">
        <f t="shared" si="3"/>
        <v>0</v>
      </c>
      <c r="R14" s="196"/>
      <c r="S14" s="196"/>
    </row>
    <row r="15" ht="25" customHeight="1" spans="1:19">
      <c r="A15" s="202" t="s">
        <v>575</v>
      </c>
      <c r="B15" s="138">
        <v>0</v>
      </c>
      <c r="C15" s="138">
        <v>0</v>
      </c>
      <c r="D15" s="138"/>
      <c r="E15" s="138"/>
      <c r="F15" s="138">
        <v>161.28</v>
      </c>
      <c r="G15" s="138">
        <v>159.63</v>
      </c>
      <c r="H15" s="138"/>
      <c r="I15" s="138"/>
      <c r="J15" s="138">
        <v>161.28</v>
      </c>
      <c r="K15" s="138">
        <v>159.63</v>
      </c>
      <c r="L15" s="138">
        <v>0</v>
      </c>
      <c r="M15" s="138">
        <v>0</v>
      </c>
      <c r="N15" s="138">
        <f t="shared" si="0"/>
        <v>0</v>
      </c>
      <c r="O15" s="138">
        <f t="shared" si="1"/>
        <v>0</v>
      </c>
      <c r="P15" s="138">
        <f t="shared" si="2"/>
        <v>0</v>
      </c>
      <c r="Q15" s="138">
        <f t="shared" si="3"/>
        <v>0</v>
      </c>
      <c r="R15" s="196"/>
      <c r="S15" s="196"/>
    </row>
    <row r="16" ht="25" customHeight="1" spans="1:19">
      <c r="A16" s="136" t="s">
        <v>576</v>
      </c>
      <c r="B16" s="138">
        <v>0</v>
      </c>
      <c r="C16" s="138">
        <v>0</v>
      </c>
      <c r="D16" s="138">
        <v>0</v>
      </c>
      <c r="E16" s="138">
        <v>0</v>
      </c>
      <c r="F16" s="138">
        <v>48.52</v>
      </c>
      <c r="G16" s="138">
        <v>48.331</v>
      </c>
      <c r="H16" s="138"/>
      <c r="I16" s="138"/>
      <c r="J16" s="138">
        <v>48.52</v>
      </c>
      <c r="K16" s="138">
        <v>48.331</v>
      </c>
      <c r="L16" s="138"/>
      <c r="M16" s="138"/>
      <c r="N16" s="138">
        <f t="shared" si="0"/>
        <v>0</v>
      </c>
      <c r="O16" s="138">
        <f t="shared" si="1"/>
        <v>0</v>
      </c>
      <c r="P16" s="138">
        <f t="shared" si="2"/>
        <v>0</v>
      </c>
      <c r="Q16" s="138">
        <f t="shared" si="3"/>
        <v>0</v>
      </c>
      <c r="R16" s="196"/>
      <c r="S16" s="196"/>
    </row>
    <row r="17" ht="25" customHeight="1" spans="1:19">
      <c r="A17" s="12" t="s">
        <v>21</v>
      </c>
      <c r="B17" s="138">
        <v>0</v>
      </c>
      <c r="C17" s="138">
        <v>0</v>
      </c>
      <c r="D17" s="138">
        <v>0</v>
      </c>
      <c r="E17" s="138">
        <v>0</v>
      </c>
      <c r="F17" s="138">
        <v>14.016</v>
      </c>
      <c r="G17" s="138">
        <v>5.242</v>
      </c>
      <c r="H17" s="138">
        <v>0</v>
      </c>
      <c r="I17" s="138">
        <v>0</v>
      </c>
      <c r="J17" s="138">
        <v>0</v>
      </c>
      <c r="K17" s="138">
        <v>0</v>
      </c>
      <c r="L17" s="138">
        <v>0</v>
      </c>
      <c r="M17" s="138">
        <v>0</v>
      </c>
      <c r="N17" s="138">
        <f t="shared" si="0"/>
        <v>14.016</v>
      </c>
      <c r="O17" s="138">
        <f t="shared" si="1"/>
        <v>5.242</v>
      </c>
      <c r="P17" s="138">
        <f t="shared" si="2"/>
        <v>0</v>
      </c>
      <c r="Q17" s="138">
        <f t="shared" si="3"/>
        <v>0</v>
      </c>
      <c r="R17" s="196"/>
      <c r="S17" s="196"/>
    </row>
    <row r="18" ht="25" customHeight="1" spans="1:19">
      <c r="A18" s="12" t="s">
        <v>22</v>
      </c>
      <c r="B18" s="138">
        <v>0</v>
      </c>
      <c r="C18" s="138">
        <v>0</v>
      </c>
      <c r="D18" s="138">
        <v>0</v>
      </c>
      <c r="E18" s="138">
        <v>0</v>
      </c>
      <c r="F18" s="138">
        <v>7.14</v>
      </c>
      <c r="G18" s="138">
        <v>7.113</v>
      </c>
      <c r="H18" s="138">
        <v>0</v>
      </c>
      <c r="I18" s="138">
        <v>0</v>
      </c>
      <c r="J18" s="138">
        <v>0</v>
      </c>
      <c r="K18" s="138">
        <v>0</v>
      </c>
      <c r="L18" s="138">
        <v>0</v>
      </c>
      <c r="M18" s="138">
        <v>0</v>
      </c>
      <c r="N18" s="138">
        <f t="shared" si="0"/>
        <v>7.14</v>
      </c>
      <c r="O18" s="138">
        <f t="shared" si="1"/>
        <v>7.113</v>
      </c>
      <c r="P18" s="138">
        <f t="shared" si="2"/>
        <v>0</v>
      </c>
      <c r="Q18" s="138">
        <f t="shared" si="3"/>
        <v>0</v>
      </c>
      <c r="R18" s="196"/>
      <c r="S18" s="196"/>
    </row>
    <row r="19" ht="33" customHeight="1" spans="1:19">
      <c r="A19" s="136" t="s">
        <v>142</v>
      </c>
      <c r="B19" s="138">
        <v>0</v>
      </c>
      <c r="C19" s="138">
        <v>0</v>
      </c>
      <c r="D19" s="138">
        <v>0</v>
      </c>
      <c r="E19" s="138">
        <v>0</v>
      </c>
      <c r="F19" s="138">
        <v>4.46</v>
      </c>
      <c r="G19" s="138"/>
      <c r="H19" s="138">
        <v>0.564</v>
      </c>
      <c r="I19" s="138"/>
      <c r="J19" s="138"/>
      <c r="K19" s="138"/>
      <c r="L19" s="138"/>
      <c r="M19" s="138"/>
      <c r="N19" s="138">
        <f t="shared" si="0"/>
        <v>4.46</v>
      </c>
      <c r="O19" s="138">
        <f t="shared" si="1"/>
        <v>0</v>
      </c>
      <c r="P19" s="138">
        <f t="shared" si="2"/>
        <v>0.564</v>
      </c>
      <c r="Q19" s="138">
        <f t="shared" si="3"/>
        <v>0</v>
      </c>
      <c r="R19" s="196"/>
      <c r="S19" s="196"/>
    </row>
    <row r="20" ht="25" customHeight="1" spans="1:19">
      <c r="A20" s="136" t="s">
        <v>54</v>
      </c>
      <c r="B20" s="138">
        <v>0</v>
      </c>
      <c r="C20" s="138">
        <v>0</v>
      </c>
      <c r="D20" s="138">
        <v>0</v>
      </c>
      <c r="E20" s="138">
        <v>0</v>
      </c>
      <c r="F20" s="138">
        <v>9.08</v>
      </c>
      <c r="G20" s="138"/>
      <c r="H20" s="138">
        <v>0.132</v>
      </c>
      <c r="I20" s="138"/>
      <c r="J20" s="138"/>
      <c r="K20" s="138"/>
      <c r="L20" s="138"/>
      <c r="M20" s="138"/>
      <c r="N20" s="138">
        <f t="shared" si="0"/>
        <v>9.08</v>
      </c>
      <c r="O20" s="138">
        <f t="shared" si="1"/>
        <v>0</v>
      </c>
      <c r="P20" s="138">
        <f t="shared" si="2"/>
        <v>0.132</v>
      </c>
      <c r="Q20" s="138">
        <f t="shared" si="3"/>
        <v>0</v>
      </c>
      <c r="R20" s="196"/>
      <c r="S20" s="196"/>
    </row>
    <row r="21" ht="33" customHeight="1" spans="1:19">
      <c r="A21" s="136" t="s">
        <v>577</v>
      </c>
      <c r="B21" s="138">
        <v>0</v>
      </c>
      <c r="C21" s="15">
        <v>0</v>
      </c>
      <c r="D21" s="138">
        <v>0</v>
      </c>
      <c r="E21" s="138">
        <v>0</v>
      </c>
      <c r="F21" s="138">
        <v>3.9</v>
      </c>
      <c r="G21" s="138">
        <v>3.9</v>
      </c>
      <c r="H21" s="138"/>
      <c r="I21" s="138"/>
      <c r="J21" s="138">
        <v>3.9</v>
      </c>
      <c r="K21" s="138">
        <v>3.9</v>
      </c>
      <c r="L21" s="138"/>
      <c r="M21" s="138"/>
      <c r="N21" s="138">
        <f t="shared" si="0"/>
        <v>0</v>
      </c>
      <c r="O21" s="138">
        <f t="shared" si="1"/>
        <v>0</v>
      </c>
      <c r="P21" s="138">
        <f t="shared" si="2"/>
        <v>0</v>
      </c>
      <c r="Q21" s="138">
        <f t="shared" si="3"/>
        <v>0</v>
      </c>
      <c r="R21" s="196"/>
      <c r="S21" s="196"/>
    </row>
    <row r="22" ht="25" customHeight="1" spans="1:19">
      <c r="A22" s="140" t="s">
        <v>79</v>
      </c>
      <c r="B22" s="141"/>
      <c r="C22" s="141">
        <f>SUM(C4:C21)</f>
        <v>4912.503</v>
      </c>
      <c r="D22" s="141">
        <f>SUM(D4:D21)</f>
        <v>705.007</v>
      </c>
      <c r="E22" s="141">
        <f>SUM(E4:E21)</f>
        <v>42.423</v>
      </c>
      <c r="F22" s="141"/>
      <c r="G22" s="141">
        <f>SUM(G4:G21)</f>
        <v>129167.803</v>
      </c>
      <c r="H22" s="141">
        <f>SUM(H4:H21)</f>
        <v>52885.185</v>
      </c>
      <c r="I22" s="141">
        <f>SUM(I4:I21)</f>
        <v>1103.207</v>
      </c>
      <c r="J22" s="141"/>
      <c r="K22" s="179">
        <f>SUM(K4:K21)</f>
        <v>121711.071</v>
      </c>
      <c r="L22" s="179">
        <f>SUM(L4:L21)</f>
        <v>45353.442</v>
      </c>
      <c r="M22" s="179">
        <f>SUM(M4:M21)</f>
        <v>1051.718</v>
      </c>
      <c r="N22" s="138"/>
      <c r="O22" s="138">
        <f>SUM(O4:O21)</f>
        <v>12369.235</v>
      </c>
      <c r="P22" s="138">
        <f>SUM(P4:P21)</f>
        <v>8236.75</v>
      </c>
      <c r="Q22" s="138">
        <f>SUM(Q4:Q21)</f>
        <v>93.912</v>
      </c>
      <c r="R22" s="197"/>
      <c r="S22" s="197"/>
    </row>
    <row r="23" ht="25" customHeight="1" spans="1:20">
      <c r="A23" s="133" t="s">
        <v>578</v>
      </c>
      <c r="B23" s="201"/>
      <c r="C23" s="201"/>
      <c r="D23" s="201"/>
      <c r="E23" s="201"/>
      <c r="F23" s="201"/>
      <c r="G23" s="201"/>
      <c r="H23" s="201"/>
      <c r="I23" s="201"/>
      <c r="J23" s="201"/>
      <c r="K23" s="201"/>
      <c r="L23" s="201"/>
      <c r="M23" s="201"/>
      <c r="N23" s="201"/>
      <c r="O23" s="201"/>
      <c r="P23" s="201"/>
      <c r="Q23" s="201"/>
      <c r="R23" s="198"/>
      <c r="S23" s="198"/>
      <c r="T23" s="199"/>
    </row>
    <row r="24" ht="25" customHeight="1" spans="1:20">
      <c r="A24" s="136" t="s">
        <v>276</v>
      </c>
      <c r="B24" s="9" t="s">
        <v>566</v>
      </c>
      <c r="C24" s="9"/>
      <c r="D24" s="9"/>
      <c r="E24" s="9"/>
      <c r="F24" s="9" t="s">
        <v>579</v>
      </c>
      <c r="G24" s="9"/>
      <c r="H24" s="9"/>
      <c r="I24" s="9"/>
      <c r="J24" s="9" t="s">
        <v>580</v>
      </c>
      <c r="K24" s="9"/>
      <c r="L24" s="9"/>
      <c r="M24" s="9"/>
      <c r="N24" s="9" t="s">
        <v>235</v>
      </c>
      <c r="O24" s="9"/>
      <c r="P24" s="9"/>
      <c r="Q24" s="9"/>
      <c r="R24" s="198"/>
      <c r="S24" s="198"/>
      <c r="T24" s="200"/>
    </row>
    <row r="25" ht="25" customHeight="1" spans="1:20">
      <c r="A25" s="136"/>
      <c r="B25" s="136" t="s">
        <v>211</v>
      </c>
      <c r="C25" s="136" t="s">
        <v>569</v>
      </c>
      <c r="D25" s="136" t="s">
        <v>570</v>
      </c>
      <c r="E25" s="136" t="s">
        <v>571</v>
      </c>
      <c r="F25" s="136" t="s">
        <v>211</v>
      </c>
      <c r="G25" s="136" t="s">
        <v>569</v>
      </c>
      <c r="H25" s="136" t="s">
        <v>570</v>
      </c>
      <c r="I25" s="136" t="s">
        <v>571</v>
      </c>
      <c r="J25" s="136" t="s">
        <v>211</v>
      </c>
      <c r="K25" s="136" t="s">
        <v>569</v>
      </c>
      <c r="L25" s="136" t="s">
        <v>570</v>
      </c>
      <c r="M25" s="136" t="s">
        <v>571</v>
      </c>
      <c r="N25" s="136" t="s">
        <v>211</v>
      </c>
      <c r="O25" s="136" t="s">
        <v>569</v>
      </c>
      <c r="P25" s="136" t="s">
        <v>570</v>
      </c>
      <c r="Q25" s="136" t="s">
        <v>571</v>
      </c>
      <c r="R25" s="198"/>
      <c r="S25" s="198"/>
      <c r="T25" s="200"/>
    </row>
    <row r="26" ht="25" customHeight="1" spans="1:20">
      <c r="A26" s="136" t="s">
        <v>581</v>
      </c>
      <c r="B26" s="138">
        <v>416.19</v>
      </c>
      <c r="C26" s="143">
        <v>416.1792</v>
      </c>
      <c r="D26" s="138">
        <v>2.16</v>
      </c>
      <c r="E26" s="138">
        <v>0</v>
      </c>
      <c r="F26" s="143">
        <v>125436.0177</v>
      </c>
      <c r="G26" s="143">
        <v>125433.1849</v>
      </c>
      <c r="H26" s="138">
        <v>820.393</v>
      </c>
      <c r="I26" s="138"/>
      <c r="J26" s="143">
        <v>122670.5515</v>
      </c>
      <c r="K26" s="143">
        <v>122667.7714</v>
      </c>
      <c r="L26" s="138">
        <v>804.237</v>
      </c>
      <c r="M26" s="138"/>
      <c r="N26" s="143">
        <f t="shared" ref="N26:N34" si="4">B26+F26-J26</f>
        <v>3181.6562</v>
      </c>
      <c r="O26" s="143">
        <f t="shared" ref="O26:O34" si="5">C26+G26-K26</f>
        <v>3181.5927</v>
      </c>
      <c r="P26" s="138">
        <f t="shared" ref="P26:P34" si="6">D26+H26-L26</f>
        <v>18.316</v>
      </c>
      <c r="Q26" s="138">
        <f t="shared" ref="Q26:Q34" si="7">E26+I26-M26</f>
        <v>0</v>
      </c>
      <c r="R26" s="198"/>
      <c r="S26" s="198"/>
      <c r="T26" s="200"/>
    </row>
    <row r="27" ht="25" customHeight="1" spans="1:17">
      <c r="A27" s="136" t="s">
        <v>63</v>
      </c>
      <c r="B27" s="138">
        <v>64.249</v>
      </c>
      <c r="C27" s="138">
        <v>11.852</v>
      </c>
      <c r="D27" s="138">
        <v>4910.507</v>
      </c>
      <c r="E27" s="138">
        <v>118.583</v>
      </c>
      <c r="F27" s="138">
        <f>540.432+125.726</f>
        <v>666.158</v>
      </c>
      <c r="G27" s="138">
        <f>91.192+17.748</f>
        <v>108.94</v>
      </c>
      <c r="H27" s="138">
        <f>38322.407+8722.555</f>
        <v>47044.962</v>
      </c>
      <c r="I27" s="138">
        <f>839.016+182.237</f>
        <v>1021.253</v>
      </c>
      <c r="J27" s="180">
        <v>307.506555</v>
      </c>
      <c r="K27" s="138">
        <v>51.221</v>
      </c>
      <c r="L27" s="138">
        <v>22917.304</v>
      </c>
      <c r="M27" s="138">
        <v>448.696</v>
      </c>
      <c r="N27" s="138">
        <f t="shared" si="4"/>
        <v>422.9</v>
      </c>
      <c r="O27" s="138">
        <f t="shared" si="5"/>
        <v>69.571</v>
      </c>
      <c r="P27" s="138">
        <f t="shared" si="6"/>
        <v>29038.165</v>
      </c>
      <c r="Q27" s="138">
        <f t="shared" si="7"/>
        <v>691.14</v>
      </c>
    </row>
    <row r="28" ht="25" customHeight="1" spans="1:17">
      <c r="A28" s="136" t="s">
        <v>76</v>
      </c>
      <c r="B28" s="138">
        <v>16642.032</v>
      </c>
      <c r="C28" s="138">
        <v>45.985</v>
      </c>
      <c r="D28" s="138">
        <v>11.391</v>
      </c>
      <c r="E28" s="138">
        <v>0</v>
      </c>
      <c r="F28" s="138">
        <v>76445.254</v>
      </c>
      <c r="G28" s="138">
        <v>319.703</v>
      </c>
      <c r="H28" s="138">
        <v>210.248</v>
      </c>
      <c r="I28" s="138"/>
      <c r="J28" s="138">
        <v>69623.501</v>
      </c>
      <c r="K28" s="138">
        <v>271.833</v>
      </c>
      <c r="L28" s="138">
        <v>126.141</v>
      </c>
      <c r="M28" s="138"/>
      <c r="N28" s="138">
        <f t="shared" si="4"/>
        <v>23463.785</v>
      </c>
      <c r="O28" s="138">
        <f t="shared" si="5"/>
        <v>93.855</v>
      </c>
      <c r="P28" s="138">
        <f t="shared" si="6"/>
        <v>95.498</v>
      </c>
      <c r="Q28" s="138">
        <f t="shared" si="7"/>
        <v>0</v>
      </c>
    </row>
    <row r="29" ht="25" customHeight="1" spans="1:17">
      <c r="A29" s="136" t="s">
        <v>77</v>
      </c>
      <c r="B29" s="138">
        <v>73928.842</v>
      </c>
      <c r="C29" s="138">
        <v>192.959</v>
      </c>
      <c r="D29" s="138">
        <v>48.555</v>
      </c>
      <c r="E29" s="138">
        <v>0</v>
      </c>
      <c r="F29" s="138">
        <v>165784.907</v>
      </c>
      <c r="G29" s="138">
        <v>369.194</v>
      </c>
      <c r="H29" s="138">
        <v>395.091</v>
      </c>
      <c r="I29" s="138"/>
      <c r="J29" s="138">
        <v>223973.251</v>
      </c>
      <c r="K29" s="138">
        <v>524.376</v>
      </c>
      <c r="L29" s="138">
        <v>381.943</v>
      </c>
      <c r="M29" s="138"/>
      <c r="N29" s="138">
        <f t="shared" si="4"/>
        <v>15740.498</v>
      </c>
      <c r="O29" s="138">
        <f t="shared" si="5"/>
        <v>37.777</v>
      </c>
      <c r="P29" s="138">
        <f t="shared" si="6"/>
        <v>61.703</v>
      </c>
      <c r="Q29" s="138">
        <f t="shared" si="7"/>
        <v>0</v>
      </c>
    </row>
    <row r="30" ht="25" customHeight="1" spans="1:17">
      <c r="A30" s="136" t="s">
        <v>582</v>
      </c>
      <c r="B30" s="138">
        <v>0</v>
      </c>
      <c r="C30" s="138">
        <v>0</v>
      </c>
      <c r="D30" s="138">
        <v>0</v>
      </c>
      <c r="E30" s="138">
        <v>0</v>
      </c>
      <c r="F30" s="138"/>
      <c r="G30" s="138"/>
      <c r="H30" s="138"/>
      <c r="I30" s="138"/>
      <c r="J30" s="138"/>
      <c r="K30" s="138"/>
      <c r="L30" s="138"/>
      <c r="M30" s="138"/>
      <c r="N30" s="138">
        <f t="shared" si="4"/>
        <v>0</v>
      </c>
      <c r="O30" s="138">
        <f t="shared" si="5"/>
        <v>0</v>
      </c>
      <c r="P30" s="138">
        <f t="shared" si="6"/>
        <v>0</v>
      </c>
      <c r="Q30" s="138">
        <f t="shared" si="7"/>
        <v>0</v>
      </c>
    </row>
    <row r="31" ht="25" customHeight="1" spans="1:17">
      <c r="A31" s="136" t="s">
        <v>583</v>
      </c>
      <c r="B31" s="138">
        <v>0</v>
      </c>
      <c r="C31" s="138">
        <v>0</v>
      </c>
      <c r="D31" s="138">
        <v>0</v>
      </c>
      <c r="E31" s="138">
        <v>0</v>
      </c>
      <c r="F31" s="138"/>
      <c r="G31" s="138"/>
      <c r="H31" s="138"/>
      <c r="I31" s="138"/>
      <c r="J31" s="138"/>
      <c r="K31" s="138"/>
      <c r="L31" s="138"/>
      <c r="M31" s="138"/>
      <c r="N31" s="138">
        <f t="shared" si="4"/>
        <v>0</v>
      </c>
      <c r="O31" s="138">
        <f t="shared" si="5"/>
        <v>0</v>
      </c>
      <c r="P31" s="138">
        <f t="shared" si="6"/>
        <v>0</v>
      </c>
      <c r="Q31" s="138">
        <f t="shared" si="7"/>
        <v>0</v>
      </c>
    </row>
    <row r="32" ht="25" customHeight="1" spans="1:17">
      <c r="A32" s="144" t="s">
        <v>79</v>
      </c>
      <c r="B32" s="145"/>
      <c r="C32" s="145">
        <f>SUM(C26:C31)</f>
        <v>666.975</v>
      </c>
      <c r="D32" s="145">
        <f>SUM(D26:D31)</f>
        <v>4972.613</v>
      </c>
      <c r="E32" s="145">
        <f>SUM(E26:E31)</f>
        <v>118.583</v>
      </c>
      <c r="F32" s="145"/>
      <c r="G32" s="145">
        <f>SUM(G26:G31)</f>
        <v>126231.022</v>
      </c>
      <c r="H32" s="145">
        <f>SUM(H26:H31)</f>
        <v>48470.694</v>
      </c>
      <c r="I32" s="145">
        <f>SUM(I26:I31)</f>
        <v>1021.253</v>
      </c>
      <c r="J32" s="145"/>
      <c r="K32" s="146">
        <f>SUM(K26:K31)</f>
        <v>123515.2014</v>
      </c>
      <c r="L32" s="145">
        <f>SUM(L26:L31)</f>
        <v>24229.625</v>
      </c>
      <c r="M32" s="145">
        <f>SUM(M26:M31)</f>
        <v>448.696</v>
      </c>
      <c r="N32" s="145"/>
      <c r="O32" s="185">
        <f>SUM(O26:O31)</f>
        <v>3382.796</v>
      </c>
      <c r="P32" s="185">
        <f>SUM(P26:P31)</f>
        <v>29213.682</v>
      </c>
      <c r="Q32" s="185">
        <f>SUM(Q26:Q31)</f>
        <v>691.14</v>
      </c>
    </row>
    <row r="33" ht="25" customHeight="1" spans="1:19">
      <c r="A33" s="147"/>
      <c r="B33" s="147"/>
      <c r="C33" s="147"/>
      <c r="D33" s="147"/>
      <c r="E33" s="147"/>
      <c r="F33" s="147"/>
      <c r="G33" s="147"/>
      <c r="H33" s="147"/>
      <c r="I33" s="147"/>
      <c r="J33" s="182"/>
      <c r="K33" s="207"/>
      <c r="L33" s="184"/>
      <c r="M33" s="147"/>
      <c r="N33" s="147"/>
      <c r="O33" s="147"/>
      <c r="P33" s="207"/>
      <c r="Q33" s="207"/>
      <c r="R33" s="147"/>
      <c r="S33" s="147"/>
    </row>
    <row r="34" ht="25" customHeight="1" spans="1:20">
      <c r="A34" s="133" t="s">
        <v>584</v>
      </c>
      <c r="B34" s="201"/>
      <c r="C34" s="201"/>
      <c r="D34" s="201"/>
      <c r="E34" s="201"/>
      <c r="F34" s="201"/>
      <c r="G34" s="201"/>
      <c r="H34" s="201"/>
      <c r="I34" s="201"/>
      <c r="J34" s="201"/>
      <c r="K34" s="201"/>
      <c r="L34" s="201"/>
      <c r="M34" s="201"/>
      <c r="N34" s="201"/>
      <c r="O34" s="201"/>
      <c r="P34" s="201"/>
      <c r="Q34" s="201"/>
      <c r="R34" s="198"/>
      <c r="S34" s="198"/>
      <c r="T34" s="199"/>
    </row>
    <row r="35" ht="25" customHeight="1" spans="1:20">
      <c r="A35" s="136" t="s">
        <v>276</v>
      </c>
      <c r="B35" s="9" t="s">
        <v>566</v>
      </c>
      <c r="C35" s="9"/>
      <c r="D35" s="9"/>
      <c r="E35" s="9"/>
      <c r="F35" s="9" t="s">
        <v>579</v>
      </c>
      <c r="G35" s="9"/>
      <c r="H35" s="9"/>
      <c r="I35" s="9"/>
      <c r="J35" s="9" t="s">
        <v>580</v>
      </c>
      <c r="K35" s="9"/>
      <c r="L35" s="9"/>
      <c r="M35" s="9"/>
      <c r="N35" s="9" t="s">
        <v>235</v>
      </c>
      <c r="O35" s="9"/>
      <c r="P35" s="9"/>
      <c r="Q35" s="9"/>
      <c r="R35" s="198"/>
      <c r="S35" s="198"/>
      <c r="T35" s="200"/>
    </row>
    <row r="36" ht="25" customHeight="1" spans="1:20">
      <c r="A36" s="136"/>
      <c r="B36" s="136" t="s">
        <v>211</v>
      </c>
      <c r="C36" s="136" t="s">
        <v>569</v>
      </c>
      <c r="D36" s="136" t="s">
        <v>570</v>
      </c>
      <c r="E36" s="136" t="s">
        <v>571</v>
      </c>
      <c r="F36" s="136" t="s">
        <v>211</v>
      </c>
      <c r="G36" s="136" t="s">
        <v>569</v>
      </c>
      <c r="H36" s="136" t="s">
        <v>570</v>
      </c>
      <c r="I36" s="136" t="s">
        <v>571</v>
      </c>
      <c r="J36" s="136" t="s">
        <v>211</v>
      </c>
      <c r="K36" s="136" t="s">
        <v>569</v>
      </c>
      <c r="L36" s="136" t="s">
        <v>570</v>
      </c>
      <c r="M36" s="136" t="s">
        <v>571</v>
      </c>
      <c r="N36" s="136" t="s">
        <v>211</v>
      </c>
      <c r="O36" s="136" t="s">
        <v>569</v>
      </c>
      <c r="P36" s="136" t="s">
        <v>570</v>
      </c>
      <c r="Q36" s="136" t="s">
        <v>571</v>
      </c>
      <c r="R36" s="198"/>
      <c r="S36" s="198"/>
      <c r="T36" s="200"/>
    </row>
    <row r="37" ht="25" customHeight="1" spans="1:20">
      <c r="A37" s="136" t="s">
        <v>90</v>
      </c>
      <c r="B37" s="138">
        <v>1247.87</v>
      </c>
      <c r="C37" s="138">
        <v>69.384</v>
      </c>
      <c r="D37" s="138">
        <v>115.252</v>
      </c>
      <c r="E37" s="138">
        <v>0.613</v>
      </c>
      <c r="F37" s="138">
        <v>1171.94</v>
      </c>
      <c r="G37" s="138">
        <v>84.483</v>
      </c>
      <c r="H37" s="138">
        <v>68.383</v>
      </c>
      <c r="I37" s="138">
        <v>0.71</v>
      </c>
      <c r="J37" s="138">
        <v>109.08</v>
      </c>
      <c r="K37" s="138">
        <v>4.547</v>
      </c>
      <c r="L37" s="138">
        <v>10.593</v>
      </c>
      <c r="M37" s="138">
        <v>0.03</v>
      </c>
      <c r="N37" s="138">
        <f>B37+F37-J37</f>
        <v>2310.73</v>
      </c>
      <c r="O37" s="138">
        <f>C37+G37-K37</f>
        <v>149.32</v>
      </c>
      <c r="P37" s="138">
        <f>D37+H37-L37</f>
        <v>173.042</v>
      </c>
      <c r="Q37" s="138">
        <f>E37+I37-M37</f>
        <v>1.293</v>
      </c>
      <c r="R37" s="198"/>
      <c r="S37" s="198"/>
      <c r="T37" s="200"/>
    </row>
    <row r="38" ht="25" customHeight="1" spans="1:17">
      <c r="A38" s="136" t="s">
        <v>44</v>
      </c>
      <c r="B38" s="138">
        <v>67.681</v>
      </c>
      <c r="C38" s="138">
        <v>3.114</v>
      </c>
      <c r="D38" s="138">
        <v>6.388</v>
      </c>
      <c r="E38" s="138">
        <v>0.013</v>
      </c>
      <c r="F38" s="138">
        <v>87.127</v>
      </c>
      <c r="G38" s="138">
        <v>7.649</v>
      </c>
      <c r="H38" s="138">
        <v>40.869</v>
      </c>
      <c r="I38" s="138">
        <v>0.2</v>
      </c>
      <c r="J38" s="138">
        <v>105.952</v>
      </c>
      <c r="K38" s="138">
        <v>8.284</v>
      </c>
      <c r="L38" s="138">
        <v>38.438</v>
      </c>
      <c r="M38" s="138">
        <v>0.117</v>
      </c>
      <c r="N38" s="138">
        <f>B38+F38-J38</f>
        <v>48.856</v>
      </c>
      <c r="O38" s="138">
        <f>C38+G38-K38</f>
        <v>2.479</v>
      </c>
      <c r="P38" s="138">
        <f>D38+H38-L38</f>
        <v>8.819</v>
      </c>
      <c r="Q38" s="138">
        <f>E38+I38-M38</f>
        <v>0.096</v>
      </c>
    </row>
    <row r="39" ht="25" customHeight="1" spans="1:17">
      <c r="A39" s="136" t="s">
        <v>46</v>
      </c>
      <c r="B39" s="138">
        <v>704.94</v>
      </c>
      <c r="C39" s="138">
        <v>12.897</v>
      </c>
      <c r="D39" s="138">
        <v>4.691</v>
      </c>
      <c r="E39" s="138">
        <v>0.298</v>
      </c>
      <c r="F39" s="138">
        <v>1258.322</v>
      </c>
      <c r="G39" s="138">
        <v>18.896</v>
      </c>
      <c r="H39" s="138">
        <v>4.04</v>
      </c>
      <c r="I39" s="138">
        <v>0.104</v>
      </c>
      <c r="J39" s="138"/>
      <c r="K39" s="138"/>
      <c r="L39" s="138"/>
      <c r="M39" s="138"/>
      <c r="N39" s="138">
        <f>B39+F39-J39</f>
        <v>1963.262</v>
      </c>
      <c r="O39" s="138">
        <f>C39+G39-K39</f>
        <v>31.793</v>
      </c>
      <c r="P39" s="138">
        <f>D39+H39-L39</f>
        <v>8.731</v>
      </c>
      <c r="Q39" s="138">
        <f>E39+I39-M39</f>
        <v>0.402</v>
      </c>
    </row>
    <row r="40" ht="25" customHeight="1" spans="1:17">
      <c r="A40" s="144" t="s">
        <v>79</v>
      </c>
      <c r="B40" s="145"/>
      <c r="C40" s="145">
        <f>SUM(C37:C39)</f>
        <v>85.395</v>
      </c>
      <c r="D40" s="145">
        <f>SUM(D37:D39)</f>
        <v>126.331</v>
      </c>
      <c r="E40" s="145">
        <f>SUM(E37:E39)</f>
        <v>0.924</v>
      </c>
      <c r="F40" s="145"/>
      <c r="G40" s="145">
        <f>SUM(G37:G39)</f>
        <v>111.028</v>
      </c>
      <c r="H40" s="145">
        <f>SUM(H37:H39)</f>
        <v>113.292</v>
      </c>
      <c r="I40" s="145">
        <f>SUM(I37:I39)</f>
        <v>1.014</v>
      </c>
      <c r="J40" s="145"/>
      <c r="K40" s="145">
        <f>SUM(K37:K39)</f>
        <v>12.831</v>
      </c>
      <c r="L40" s="145">
        <f>SUM(L37:L39)</f>
        <v>49.031</v>
      </c>
      <c r="M40" s="145">
        <f>SUM(M37:M39)</f>
        <v>0.147</v>
      </c>
      <c r="N40" s="145"/>
      <c r="O40" s="185">
        <f>SUM(O37:O39)</f>
        <v>183.592</v>
      </c>
      <c r="P40" s="185">
        <f>SUM(P37:P39)</f>
        <v>190.592</v>
      </c>
      <c r="Q40" s="185">
        <f>SUM(Q37:Q39)</f>
        <v>1.791</v>
      </c>
    </row>
    <row r="41" ht="25" customHeight="1" spans="1:17">
      <c r="A41" s="150"/>
      <c r="B41" s="151"/>
      <c r="C41" s="151"/>
      <c r="D41" s="151"/>
      <c r="E41" s="151"/>
      <c r="F41" s="151"/>
      <c r="G41" s="151"/>
      <c r="H41" s="151"/>
      <c r="I41" s="151"/>
      <c r="J41" s="151"/>
      <c r="K41" s="151"/>
      <c r="L41" s="151"/>
      <c r="M41" s="151"/>
      <c r="N41" s="151"/>
      <c r="O41" s="186"/>
      <c r="P41" s="186"/>
      <c r="Q41" s="186"/>
    </row>
    <row r="42" ht="21" customHeight="1" spans="1:16">
      <c r="A42" s="204"/>
      <c r="B42" s="204"/>
      <c r="C42" s="205"/>
      <c r="D42" s="9" t="s">
        <v>92</v>
      </c>
      <c r="E42" s="9"/>
      <c r="F42" s="152"/>
      <c r="G42" s="47" t="s">
        <v>93</v>
      </c>
      <c r="H42" s="47"/>
      <c r="I42" s="47" t="s">
        <v>94</v>
      </c>
      <c r="J42" s="47"/>
      <c r="K42" s="47" t="s">
        <v>95</v>
      </c>
      <c r="L42" s="47"/>
      <c r="N42" s="207"/>
      <c r="O42" s="207"/>
      <c r="P42" s="207"/>
    </row>
    <row r="43" ht="21" customHeight="1" spans="1:16">
      <c r="A43" s="206"/>
      <c r="B43" s="207"/>
      <c r="C43" s="206"/>
      <c r="D43" s="153" t="s">
        <v>97</v>
      </c>
      <c r="E43" s="153"/>
      <c r="F43" s="9" t="s">
        <v>585</v>
      </c>
      <c r="G43" s="154">
        <v>27974.5392</v>
      </c>
      <c r="H43" s="154"/>
      <c r="I43" s="47">
        <v>14307.797</v>
      </c>
      <c r="J43" s="47"/>
      <c r="K43" s="155">
        <v>334.483</v>
      </c>
      <c r="L43" s="155"/>
      <c r="N43" s="85"/>
      <c r="O43" s="85"/>
      <c r="P43" s="85"/>
    </row>
    <row r="44" ht="21" customHeight="1" spans="1:12">
      <c r="A44" s="206"/>
      <c r="B44" s="207"/>
      <c r="C44" s="206"/>
      <c r="D44" s="153"/>
      <c r="E44" s="153"/>
      <c r="F44" s="9" t="s">
        <v>586</v>
      </c>
      <c r="G44" s="47">
        <f>G22</f>
        <v>129167.803</v>
      </c>
      <c r="H44" s="47"/>
      <c r="I44" s="47">
        <f>H22</f>
        <v>52885.185</v>
      </c>
      <c r="J44" s="47"/>
      <c r="K44" s="155">
        <f>I22</f>
        <v>1103.207</v>
      </c>
      <c r="L44" s="155"/>
    </row>
    <row r="45" ht="21" customHeight="1" spans="1:12">
      <c r="A45" s="206"/>
      <c r="B45" s="207"/>
      <c r="C45" s="206"/>
      <c r="D45" s="153"/>
      <c r="E45" s="153"/>
      <c r="F45" s="9" t="s">
        <v>587</v>
      </c>
      <c r="G45" s="154">
        <f>K32+K40</f>
        <v>123528.0324</v>
      </c>
      <c r="H45" s="154"/>
      <c r="I45" s="47">
        <f>L32+L40</f>
        <v>24278.656</v>
      </c>
      <c r="J45" s="47"/>
      <c r="K45" s="155">
        <f>M32+M40</f>
        <v>448.843</v>
      </c>
      <c r="L45" s="155"/>
    </row>
    <row r="46" ht="21" customHeight="1" spans="1:12">
      <c r="A46" s="206"/>
      <c r="B46" s="207"/>
      <c r="C46" s="206"/>
      <c r="D46" s="153"/>
      <c r="E46" s="153"/>
      <c r="F46" s="9" t="s">
        <v>98</v>
      </c>
      <c r="G46" s="154">
        <f>'平衡表（全厂）'!H70</f>
        <v>28475.7565</v>
      </c>
      <c r="H46" s="154"/>
      <c r="I46" s="47">
        <f>'平衡表（全厂）'!J70</f>
        <v>51238.072</v>
      </c>
      <c r="J46" s="47"/>
      <c r="K46" s="155">
        <f>'平衡表（全厂）'!L70</f>
        <v>1117.459</v>
      </c>
      <c r="L46" s="155"/>
    </row>
    <row r="47" ht="21" customHeight="1" spans="1:12">
      <c r="A47" s="206"/>
      <c r="B47" s="207"/>
      <c r="C47" s="206"/>
      <c r="D47" s="153"/>
      <c r="E47" s="153"/>
      <c r="F47" s="9" t="s">
        <v>102</v>
      </c>
      <c r="G47" s="156">
        <f>G48-G49</f>
        <v>-5138.5533</v>
      </c>
      <c r="H47" s="156"/>
      <c r="I47" s="156">
        <f>I48-I49</f>
        <v>8323.746</v>
      </c>
      <c r="J47" s="156"/>
      <c r="K47" s="156">
        <f>K48-K49</f>
        <v>128.612</v>
      </c>
      <c r="L47" s="156"/>
    </row>
    <row r="48" ht="21" customHeight="1" spans="1:12">
      <c r="A48" s="206"/>
      <c r="B48" s="207"/>
      <c r="C48" s="206"/>
      <c r="D48" s="153" t="s">
        <v>103</v>
      </c>
      <c r="E48" s="153"/>
      <c r="F48" s="208" t="s">
        <v>104</v>
      </c>
      <c r="G48" s="167">
        <f>G45+G46</f>
        <v>152003.7889</v>
      </c>
      <c r="H48" s="168"/>
      <c r="I48" s="167">
        <f>I45+I46</f>
        <v>75516.728</v>
      </c>
      <c r="J48" s="168"/>
      <c r="K48" s="167">
        <f>K45+K46</f>
        <v>1566.302</v>
      </c>
      <c r="L48" s="168"/>
    </row>
    <row r="49" ht="21" customHeight="1" spans="1:12">
      <c r="A49" s="206"/>
      <c r="B49" s="207"/>
      <c r="C49" s="206"/>
      <c r="D49" s="153"/>
      <c r="E49" s="153"/>
      <c r="F49" s="208" t="s">
        <v>105</v>
      </c>
      <c r="G49" s="167">
        <f>G43+G44</f>
        <v>157142.3422</v>
      </c>
      <c r="H49" s="168"/>
      <c r="I49" s="167">
        <f>I43+I44</f>
        <v>67192.982</v>
      </c>
      <c r="J49" s="168"/>
      <c r="K49" s="167">
        <f>K43+K44</f>
        <v>1437.69</v>
      </c>
      <c r="L49" s="168"/>
    </row>
    <row r="50" ht="21" customHeight="1" spans="1:12">
      <c r="A50" s="206"/>
      <c r="B50" s="207"/>
      <c r="C50" s="206"/>
      <c r="D50" s="153"/>
      <c r="E50" s="153"/>
      <c r="F50" s="208" t="s">
        <v>106</v>
      </c>
      <c r="G50" s="209">
        <f t="shared" ref="G50:K50" si="8">G48/G49*100</f>
        <v>96.73</v>
      </c>
      <c r="H50" s="210"/>
      <c r="I50" s="209">
        <f t="shared" si="8"/>
        <v>112.39</v>
      </c>
      <c r="J50" s="210"/>
      <c r="K50" s="209">
        <f t="shared" si="8"/>
        <v>108.95</v>
      </c>
      <c r="L50" s="210"/>
    </row>
    <row r="51" ht="21" customHeight="1" spans="1:12">
      <c r="A51" s="211"/>
      <c r="B51" s="211"/>
      <c r="C51" s="212"/>
      <c r="D51" s="163" t="s">
        <v>107</v>
      </c>
      <c r="E51" s="213"/>
      <c r="F51" s="214"/>
      <c r="G51" s="209" t="s">
        <v>108</v>
      </c>
      <c r="H51" s="215"/>
      <c r="I51" s="215"/>
      <c r="J51" s="215"/>
      <c r="K51" s="215"/>
      <c r="L51" s="210"/>
    </row>
    <row r="52" ht="21" customHeight="1" spans="1:12">
      <c r="A52" s="211"/>
      <c r="B52" s="211"/>
      <c r="C52" s="212"/>
      <c r="D52" s="216" t="s">
        <v>114</v>
      </c>
      <c r="E52" s="217"/>
      <c r="F52" s="214" t="s">
        <v>588</v>
      </c>
      <c r="G52" s="47">
        <f>22382.164-C40+C39</f>
        <v>22309.666</v>
      </c>
      <c r="H52" s="47"/>
      <c r="I52" s="47">
        <f>8625.486-D40+D39</f>
        <v>8503.846</v>
      </c>
      <c r="J52" s="47"/>
      <c r="K52" s="47">
        <f>173.179-E40+E39</f>
        <v>172.553</v>
      </c>
      <c r="L52" s="47"/>
    </row>
    <row r="53" ht="27" customHeight="1" spans="1:12">
      <c r="A53" s="194"/>
      <c r="B53" s="194"/>
      <c r="C53" s="99"/>
      <c r="D53" s="218"/>
      <c r="E53" s="219"/>
      <c r="F53" s="165" t="s">
        <v>589</v>
      </c>
      <c r="G53" s="47">
        <f>'回收率（全厂）'!R49</f>
        <v>16916.168</v>
      </c>
      <c r="H53" s="47"/>
      <c r="I53" s="47">
        <f>'回收率（全厂）'!T49</f>
        <v>7632.269</v>
      </c>
      <c r="J53" s="47"/>
      <c r="K53" s="47">
        <f>'回收率（全厂）'!V49</f>
        <v>188.031</v>
      </c>
      <c r="L53" s="47"/>
    </row>
    <row r="54" ht="21" customHeight="1" spans="1:12">
      <c r="A54" s="206"/>
      <c r="B54" s="207"/>
      <c r="C54" s="220"/>
      <c r="D54" s="218"/>
      <c r="E54" s="219"/>
      <c r="F54" s="208" t="s">
        <v>590</v>
      </c>
      <c r="G54" s="167">
        <f>G26</f>
        <v>125433.1849</v>
      </c>
      <c r="H54" s="168"/>
      <c r="I54" s="169">
        <f>H27</f>
        <v>47044.962</v>
      </c>
      <c r="J54" s="170"/>
      <c r="K54" s="169">
        <f>I27</f>
        <v>1021.253</v>
      </c>
      <c r="L54" s="170"/>
    </row>
    <row r="55" ht="21" customHeight="1" spans="1:12">
      <c r="A55" s="206"/>
      <c r="B55" s="207"/>
      <c r="C55" s="220"/>
      <c r="D55" s="218"/>
      <c r="E55" s="219"/>
      <c r="F55" s="208" t="s">
        <v>591</v>
      </c>
      <c r="G55" s="167">
        <f>K22+G52-G53-G27</f>
        <v>126995.629</v>
      </c>
      <c r="H55" s="168"/>
      <c r="I55" s="169">
        <f>L22+I52-I53</f>
        <v>46225.019</v>
      </c>
      <c r="J55" s="170"/>
      <c r="K55" s="169">
        <f>M22+K52-K53</f>
        <v>1036.24</v>
      </c>
      <c r="L55" s="170"/>
    </row>
    <row r="56" ht="21" customHeight="1" spans="1:12">
      <c r="A56" s="206"/>
      <c r="B56" s="207"/>
      <c r="C56" s="221"/>
      <c r="D56" s="222"/>
      <c r="E56" s="223"/>
      <c r="F56" s="208" t="s">
        <v>592</v>
      </c>
      <c r="G56" s="209">
        <f>G54/G55*100</f>
        <v>98.77</v>
      </c>
      <c r="H56" s="210"/>
      <c r="I56" s="209">
        <f>I54/I55*100</f>
        <v>101.77</v>
      </c>
      <c r="J56" s="210"/>
      <c r="K56" s="209">
        <f>K54/K55*100</f>
        <v>98.55</v>
      </c>
      <c r="L56" s="210"/>
    </row>
    <row r="57" ht="21" customHeight="1" spans="1:12">
      <c r="A57" s="204"/>
      <c r="B57" s="204"/>
      <c r="C57" s="220"/>
      <c r="D57" s="9" t="s">
        <v>102</v>
      </c>
      <c r="E57" s="9"/>
      <c r="F57" s="224"/>
      <c r="G57" s="167">
        <f>G54-G55</f>
        <v>-1562.4441</v>
      </c>
      <c r="H57" s="168"/>
      <c r="I57" s="169">
        <f>I54-I55</f>
        <v>819.943</v>
      </c>
      <c r="J57" s="170"/>
      <c r="K57" s="169">
        <f>K54-K55</f>
        <v>-14.987</v>
      </c>
      <c r="L57" s="170"/>
    </row>
    <row r="58" ht="21" customHeight="1" spans="1:12">
      <c r="A58" s="207"/>
      <c r="B58" s="204"/>
      <c r="C58" s="220"/>
      <c r="D58" s="154" t="s">
        <v>593</v>
      </c>
      <c r="E58" s="154"/>
      <c r="F58" s="225" t="s">
        <v>594</v>
      </c>
      <c r="G58" s="167">
        <f>G28+G29+G40</f>
        <v>799.925</v>
      </c>
      <c r="H58" s="168"/>
      <c r="I58" s="169">
        <f>H26+H28+H29+H40</f>
        <v>1539.024</v>
      </c>
      <c r="J58" s="170"/>
      <c r="K58" s="169">
        <f>I28+I29+I40</f>
        <v>1.014</v>
      </c>
      <c r="L58" s="170"/>
    </row>
    <row r="59" ht="21" customHeight="1" spans="1:12">
      <c r="A59" s="207"/>
      <c r="B59" s="204"/>
      <c r="C59" s="220"/>
      <c r="D59" s="154"/>
      <c r="E59" s="154"/>
      <c r="F59" s="225" t="s">
        <v>595</v>
      </c>
      <c r="G59" s="167">
        <f>G57+G58</f>
        <v>-762.5191</v>
      </c>
      <c r="H59" s="168"/>
      <c r="I59" s="169">
        <f>I57+I58</f>
        <v>2358.967</v>
      </c>
      <c r="J59" s="170"/>
      <c r="K59" s="169">
        <f>K57+K58</f>
        <v>-13.973</v>
      </c>
      <c r="L59" s="170"/>
    </row>
    <row r="60" ht="21" customHeight="1" spans="1:12">
      <c r="A60" s="207"/>
      <c r="B60" s="204"/>
      <c r="C60" s="220"/>
      <c r="D60" s="154"/>
      <c r="E60" s="154"/>
      <c r="F60" s="225" t="s">
        <v>596</v>
      </c>
      <c r="G60" s="167">
        <f>G47-G59</f>
        <v>-4376.0342</v>
      </c>
      <c r="H60" s="168"/>
      <c r="I60" s="169">
        <f>I47-I59</f>
        <v>5964.779</v>
      </c>
      <c r="J60" s="170"/>
      <c r="K60" s="169">
        <f>K47-K59</f>
        <v>142.585</v>
      </c>
      <c r="L60" s="170"/>
    </row>
  </sheetData>
  <mergeCells count="86">
    <mergeCell ref="A1:Q1"/>
    <mergeCell ref="B2:E2"/>
    <mergeCell ref="F2:I2"/>
    <mergeCell ref="J2:M2"/>
    <mergeCell ref="N2:Q2"/>
    <mergeCell ref="A23:Q23"/>
    <mergeCell ref="B24:E24"/>
    <mergeCell ref="F24:I24"/>
    <mergeCell ref="J24:M24"/>
    <mergeCell ref="N24:Q24"/>
    <mergeCell ref="A34:Q34"/>
    <mergeCell ref="B35:E35"/>
    <mergeCell ref="F35:I35"/>
    <mergeCell ref="J35:M35"/>
    <mergeCell ref="N35:Q35"/>
    <mergeCell ref="D42:E42"/>
    <mergeCell ref="G42:H42"/>
    <mergeCell ref="I42:J42"/>
    <mergeCell ref="K42:L42"/>
    <mergeCell ref="G43:H43"/>
    <mergeCell ref="I43:J43"/>
    <mergeCell ref="K43:L43"/>
    <mergeCell ref="G44:H44"/>
    <mergeCell ref="I44:J44"/>
    <mergeCell ref="K44:L44"/>
    <mergeCell ref="G45:H45"/>
    <mergeCell ref="I45:J45"/>
    <mergeCell ref="K45:L45"/>
    <mergeCell ref="G46:H46"/>
    <mergeCell ref="I46:J46"/>
    <mergeCell ref="K46:L46"/>
    <mergeCell ref="G47:H47"/>
    <mergeCell ref="I47:J47"/>
    <mergeCell ref="K47:L47"/>
    <mergeCell ref="G48:H48"/>
    <mergeCell ref="I48:J48"/>
    <mergeCell ref="K48:L48"/>
    <mergeCell ref="G49:H49"/>
    <mergeCell ref="I49:J49"/>
    <mergeCell ref="K49:L49"/>
    <mergeCell ref="G50:H50"/>
    <mergeCell ref="I50:J50"/>
    <mergeCell ref="K50:L50"/>
    <mergeCell ref="D51:E51"/>
    <mergeCell ref="G51:L51"/>
    <mergeCell ref="G52:H52"/>
    <mergeCell ref="I52:J52"/>
    <mergeCell ref="K52:L52"/>
    <mergeCell ref="G53:H53"/>
    <mergeCell ref="I53:J53"/>
    <mergeCell ref="K53:L53"/>
    <mergeCell ref="G54:H54"/>
    <mergeCell ref="I54:J54"/>
    <mergeCell ref="K54:L54"/>
    <mergeCell ref="G55:H55"/>
    <mergeCell ref="I55:J55"/>
    <mergeCell ref="K55:L55"/>
    <mergeCell ref="G56:H56"/>
    <mergeCell ref="I56:J56"/>
    <mergeCell ref="K56:L56"/>
    <mergeCell ref="D57:E57"/>
    <mergeCell ref="G57:H57"/>
    <mergeCell ref="I57:J57"/>
    <mergeCell ref="K57:L57"/>
    <mergeCell ref="G58:H58"/>
    <mergeCell ref="I58:J58"/>
    <mergeCell ref="K58:L58"/>
    <mergeCell ref="G59:H59"/>
    <mergeCell ref="I59:J59"/>
    <mergeCell ref="K59:L59"/>
    <mergeCell ref="G60:H60"/>
    <mergeCell ref="I60:J60"/>
    <mergeCell ref="K60:L60"/>
    <mergeCell ref="A2:A3"/>
    <mergeCell ref="A24:A25"/>
    <mergeCell ref="A35:A36"/>
    <mergeCell ref="A43:A47"/>
    <mergeCell ref="A48:A50"/>
    <mergeCell ref="A54:A56"/>
    <mergeCell ref="A58:A60"/>
    <mergeCell ref="C43:C47"/>
    <mergeCell ref="C48:C50"/>
    <mergeCell ref="D43:E47"/>
    <mergeCell ref="D48:E50"/>
    <mergeCell ref="D58:E60"/>
    <mergeCell ref="D52:E56"/>
  </mergeCells>
  <pageMargins left="0.393055555555556" right="0.196527777777778" top="0.393055555555556" bottom="0.354166666666667" header="0.354166666666667" footer="0.196527777777778"/>
  <pageSetup paperSize="9" orientation="landscape" horizontalDpi="6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5"/>
  <sheetViews>
    <sheetView showGridLines="0" topLeftCell="A24" workbookViewId="0">
      <selection activeCell="B32" sqref="B32:B38"/>
    </sheetView>
  </sheetViews>
  <sheetFormatPr defaultColWidth="9" defaultRowHeight="13.5"/>
  <cols>
    <col min="2" max="2" width="14.5" customWidth="1"/>
    <col min="3" max="3" width="18.1333333333333" customWidth="1"/>
    <col min="4" max="4" width="13" customWidth="1"/>
    <col min="5" max="5" width="12" customWidth="1"/>
    <col min="6" max="6" width="10.6333333333333" customWidth="1"/>
    <col min="7" max="7" width="14.8833333333333" customWidth="1"/>
    <col min="8" max="8" width="13" customWidth="1"/>
    <col min="9" max="9" width="12" customWidth="1"/>
    <col min="10" max="10" width="10.6333333333333" customWidth="1"/>
    <col min="11" max="11" width="12.3833333333333" customWidth="1"/>
    <col min="12" max="12" width="13" customWidth="1"/>
    <col min="13" max="13" width="12.3833333333333" customWidth="1"/>
    <col min="14" max="14" width="10.6333333333333" customWidth="1"/>
    <col min="15" max="15" width="12.5" customWidth="1"/>
    <col min="16" max="16" width="12.6333333333333" customWidth="1"/>
    <col min="17" max="20" width="11.6333333333333" customWidth="1"/>
  </cols>
  <sheetData>
    <row r="1" ht="28" customHeight="1" spans="2:18">
      <c r="B1" s="133" t="s">
        <v>597</v>
      </c>
      <c r="C1" s="134"/>
      <c r="D1" s="134"/>
      <c r="E1" s="134"/>
      <c r="F1" s="134"/>
      <c r="G1" s="134"/>
      <c r="H1" s="134"/>
      <c r="I1" s="134"/>
      <c r="J1" s="134"/>
      <c r="K1" s="134"/>
      <c r="L1" s="134"/>
      <c r="M1" s="134"/>
      <c r="N1" s="134"/>
      <c r="O1" s="134"/>
      <c r="P1" s="134"/>
      <c r="Q1" s="134"/>
      <c r="R1" s="134"/>
    </row>
    <row r="2" ht="25" customHeight="1" spans="1:20">
      <c r="A2" s="135" t="s">
        <v>598</v>
      </c>
      <c r="B2" s="136" t="s">
        <v>276</v>
      </c>
      <c r="C2" s="9" t="s">
        <v>566</v>
      </c>
      <c r="D2" s="9"/>
      <c r="E2" s="9"/>
      <c r="F2" s="9"/>
      <c r="G2" s="9" t="s">
        <v>567</v>
      </c>
      <c r="H2" s="9"/>
      <c r="I2" s="9"/>
      <c r="J2" s="9"/>
      <c r="K2" s="9" t="s">
        <v>568</v>
      </c>
      <c r="L2" s="9"/>
      <c r="M2" s="9"/>
      <c r="N2" s="9"/>
      <c r="O2" s="9" t="s">
        <v>235</v>
      </c>
      <c r="P2" s="9"/>
      <c r="Q2" s="9"/>
      <c r="R2" s="9"/>
      <c r="S2" s="85"/>
      <c r="T2" s="85"/>
    </row>
    <row r="3" ht="25" customHeight="1" spans="1:20">
      <c r="A3" s="137"/>
      <c r="B3" s="136"/>
      <c r="C3" s="136" t="s">
        <v>211</v>
      </c>
      <c r="D3" s="136" t="s">
        <v>569</v>
      </c>
      <c r="E3" s="136" t="s">
        <v>570</v>
      </c>
      <c r="F3" s="136" t="s">
        <v>571</v>
      </c>
      <c r="G3" s="136" t="s">
        <v>211</v>
      </c>
      <c r="H3" s="136" t="s">
        <v>569</v>
      </c>
      <c r="I3" s="136" t="s">
        <v>570</v>
      </c>
      <c r="J3" s="136" t="s">
        <v>571</v>
      </c>
      <c r="K3" s="136" t="s">
        <v>211</v>
      </c>
      <c r="L3" s="136" t="s">
        <v>569</v>
      </c>
      <c r="M3" s="136" t="s">
        <v>570</v>
      </c>
      <c r="N3" s="136" t="s">
        <v>571</v>
      </c>
      <c r="O3" s="136" t="s">
        <v>211</v>
      </c>
      <c r="P3" s="136" t="s">
        <v>569</v>
      </c>
      <c r="Q3" s="136" t="s">
        <v>570</v>
      </c>
      <c r="R3" s="136" t="s">
        <v>571</v>
      </c>
      <c r="S3" s="195"/>
      <c r="T3" s="195"/>
    </row>
    <row r="4" ht="25" customHeight="1" spans="1:20">
      <c r="A4" s="135" t="s">
        <v>599</v>
      </c>
      <c r="B4" s="136" t="s">
        <v>17</v>
      </c>
      <c r="C4" s="138">
        <v>0</v>
      </c>
      <c r="D4" s="138">
        <v>0</v>
      </c>
      <c r="E4" s="138">
        <v>0</v>
      </c>
      <c r="F4" s="138">
        <v>0</v>
      </c>
      <c r="G4" s="138">
        <v>466215.893</v>
      </c>
      <c r="H4" s="138">
        <v>116861.942</v>
      </c>
      <c r="I4" s="138">
        <v>40990.907</v>
      </c>
      <c r="J4" s="138">
        <v>914.554</v>
      </c>
      <c r="K4" s="138">
        <v>447894.646</v>
      </c>
      <c r="L4" s="138">
        <v>112094.565</v>
      </c>
      <c r="M4" s="138">
        <v>40334.736</v>
      </c>
      <c r="N4" s="138">
        <v>872.265</v>
      </c>
      <c r="O4" s="138">
        <f t="shared" ref="O4:O10" si="0">C4+G4-K4</f>
        <v>18321.247</v>
      </c>
      <c r="P4" s="138">
        <f t="shared" ref="P4:P10" si="1">D4+H4-L4</f>
        <v>4767.377</v>
      </c>
      <c r="Q4" s="138">
        <f t="shared" ref="Q4:Q10" si="2">E4+I4-M4</f>
        <v>656.171</v>
      </c>
      <c r="R4" s="138">
        <f t="shared" ref="R4:R10" si="3">F4+J4-N4</f>
        <v>42.289</v>
      </c>
      <c r="S4" s="196"/>
      <c r="T4" s="196"/>
    </row>
    <row r="5" ht="25" customHeight="1" spans="1:20">
      <c r="A5" s="139"/>
      <c r="B5" s="136" t="s">
        <v>18</v>
      </c>
      <c r="C5" s="138">
        <v>0</v>
      </c>
      <c r="D5" s="138">
        <v>0</v>
      </c>
      <c r="E5" s="138">
        <v>0</v>
      </c>
      <c r="F5" s="138">
        <v>0</v>
      </c>
      <c r="G5" s="138">
        <v>499.575</v>
      </c>
      <c r="H5" s="138">
        <v>327.925</v>
      </c>
      <c r="I5" s="138">
        <v>83.058</v>
      </c>
      <c r="J5" s="138">
        <v>0.226</v>
      </c>
      <c r="K5" s="138">
        <v>307.017</v>
      </c>
      <c r="L5" s="138">
        <v>210.19</v>
      </c>
      <c r="M5" s="138">
        <v>51.92</v>
      </c>
      <c r="N5" s="138">
        <v>0.109</v>
      </c>
      <c r="O5" s="138">
        <f t="shared" si="0"/>
        <v>192.558</v>
      </c>
      <c r="P5" s="138">
        <f t="shared" si="1"/>
        <v>117.735</v>
      </c>
      <c r="Q5" s="138">
        <f t="shared" si="2"/>
        <v>31.138</v>
      </c>
      <c r="R5" s="138">
        <f t="shared" si="3"/>
        <v>0.117</v>
      </c>
      <c r="S5" s="196"/>
      <c r="T5" s="196"/>
    </row>
    <row r="6" ht="25" customHeight="1" spans="1:20">
      <c r="A6" s="139"/>
      <c r="B6" s="136" t="s">
        <v>600</v>
      </c>
      <c r="C6" s="138">
        <v>0</v>
      </c>
      <c r="D6" s="138">
        <v>0</v>
      </c>
      <c r="E6" s="138">
        <v>0</v>
      </c>
      <c r="F6" s="138">
        <v>0</v>
      </c>
      <c r="G6" s="138">
        <v>298.12</v>
      </c>
      <c r="H6" s="138">
        <v>296.45</v>
      </c>
      <c r="I6" s="138">
        <v>11.13</v>
      </c>
      <c r="J6" s="138">
        <v>1.23</v>
      </c>
      <c r="K6" s="138">
        <v>298.12</v>
      </c>
      <c r="L6" s="138">
        <v>296.45</v>
      </c>
      <c r="M6" s="138">
        <v>11.13</v>
      </c>
      <c r="N6" s="138">
        <v>1.23</v>
      </c>
      <c r="O6" s="138">
        <f t="shared" si="0"/>
        <v>0</v>
      </c>
      <c r="P6" s="138">
        <f t="shared" si="1"/>
        <v>0</v>
      </c>
      <c r="Q6" s="138">
        <f t="shared" si="2"/>
        <v>0</v>
      </c>
      <c r="R6" s="138">
        <f t="shared" si="3"/>
        <v>0</v>
      </c>
      <c r="S6" s="196"/>
      <c r="T6" s="196"/>
    </row>
    <row r="7" ht="25" customHeight="1" spans="1:20">
      <c r="A7" s="139"/>
      <c r="B7" s="136" t="s">
        <v>601</v>
      </c>
      <c r="C7" s="138">
        <v>0</v>
      </c>
      <c r="D7" s="138">
        <v>0</v>
      </c>
      <c r="E7" s="138">
        <v>0</v>
      </c>
      <c r="F7" s="138">
        <v>0</v>
      </c>
      <c r="G7" s="138">
        <v>1497.4</v>
      </c>
      <c r="H7" s="138">
        <v>1489.465</v>
      </c>
      <c r="I7" s="138">
        <v>14.07</v>
      </c>
      <c r="J7" s="138">
        <v>10.175</v>
      </c>
      <c r="K7" s="138">
        <v>1497.4</v>
      </c>
      <c r="L7" s="138">
        <v>1489.465</v>
      </c>
      <c r="M7" s="138">
        <v>14.07</v>
      </c>
      <c r="N7" s="138">
        <v>10.175</v>
      </c>
      <c r="O7" s="138">
        <f t="shared" si="0"/>
        <v>0</v>
      </c>
      <c r="P7" s="138">
        <f t="shared" si="1"/>
        <v>0</v>
      </c>
      <c r="Q7" s="138">
        <f t="shared" si="2"/>
        <v>0</v>
      </c>
      <c r="R7" s="138">
        <f t="shared" si="3"/>
        <v>0</v>
      </c>
      <c r="S7" s="196"/>
      <c r="T7" s="196"/>
    </row>
    <row r="8" ht="25" customHeight="1" spans="1:20">
      <c r="A8" s="139"/>
      <c r="B8" s="136" t="s">
        <v>602</v>
      </c>
      <c r="C8" s="138">
        <v>0</v>
      </c>
      <c r="D8" s="138">
        <v>0</v>
      </c>
      <c r="E8" s="138">
        <v>0</v>
      </c>
      <c r="F8" s="138">
        <v>0</v>
      </c>
      <c r="G8" s="138">
        <v>568.721</v>
      </c>
      <c r="H8" s="138">
        <v>32.011</v>
      </c>
      <c r="I8" s="138">
        <v>15.355</v>
      </c>
      <c r="J8" s="138">
        <v>0.276</v>
      </c>
      <c r="K8" s="138">
        <v>568.721</v>
      </c>
      <c r="L8" s="138">
        <v>32.011</v>
      </c>
      <c r="M8" s="138">
        <v>15.355</v>
      </c>
      <c r="N8" s="138">
        <v>0.276</v>
      </c>
      <c r="O8" s="138">
        <f t="shared" si="0"/>
        <v>0</v>
      </c>
      <c r="P8" s="138">
        <f t="shared" si="1"/>
        <v>0</v>
      </c>
      <c r="Q8" s="138">
        <f t="shared" si="2"/>
        <v>0</v>
      </c>
      <c r="R8" s="138">
        <f t="shared" si="3"/>
        <v>0</v>
      </c>
      <c r="S8" s="196"/>
      <c r="T8" s="196"/>
    </row>
    <row r="9" ht="25" customHeight="1" spans="1:20">
      <c r="A9" s="139"/>
      <c r="B9" s="136" t="s">
        <v>603</v>
      </c>
      <c r="C9" s="138">
        <v>0</v>
      </c>
      <c r="D9" s="138">
        <v>0</v>
      </c>
      <c r="E9" s="138">
        <v>0</v>
      </c>
      <c r="F9" s="138">
        <v>0</v>
      </c>
      <c r="G9" s="138">
        <v>326.425</v>
      </c>
      <c r="H9" s="138">
        <v>159.512</v>
      </c>
      <c r="I9" s="138">
        <v>167.768</v>
      </c>
      <c r="J9" s="138">
        <v>0.017</v>
      </c>
      <c r="K9" s="138">
        <v>287.621</v>
      </c>
      <c r="L9" s="138">
        <v>137.371</v>
      </c>
      <c r="M9" s="138">
        <v>150.07</v>
      </c>
      <c r="N9" s="138">
        <v>0</v>
      </c>
      <c r="O9" s="138">
        <f t="shared" si="0"/>
        <v>38.804</v>
      </c>
      <c r="P9" s="138">
        <f t="shared" si="1"/>
        <v>22.141</v>
      </c>
      <c r="Q9" s="138">
        <f t="shared" si="2"/>
        <v>17.698</v>
      </c>
      <c r="R9" s="138">
        <f t="shared" si="3"/>
        <v>0.017</v>
      </c>
      <c r="S9" s="196"/>
      <c r="T9" s="196"/>
    </row>
    <row r="10" ht="25" customHeight="1" spans="1:20">
      <c r="A10" s="139"/>
      <c r="B10" s="136" t="s">
        <v>572</v>
      </c>
      <c r="C10" s="138">
        <v>0</v>
      </c>
      <c r="D10" s="138">
        <v>0</v>
      </c>
      <c r="E10" s="138">
        <v>0</v>
      </c>
      <c r="F10" s="138">
        <v>0</v>
      </c>
      <c r="G10" s="138">
        <v>600.02</v>
      </c>
      <c r="H10" s="138">
        <v>150.01</v>
      </c>
      <c r="I10" s="138">
        <v>0</v>
      </c>
      <c r="J10" s="138">
        <v>0</v>
      </c>
      <c r="K10" s="138">
        <v>579.02</v>
      </c>
      <c r="L10" s="138">
        <v>144.76</v>
      </c>
      <c r="M10" s="138">
        <v>0</v>
      </c>
      <c r="N10" s="138">
        <v>0</v>
      </c>
      <c r="O10" s="138">
        <f t="shared" si="0"/>
        <v>21</v>
      </c>
      <c r="P10" s="138">
        <f t="shared" si="1"/>
        <v>5.25</v>
      </c>
      <c r="Q10" s="138">
        <f t="shared" si="2"/>
        <v>0</v>
      </c>
      <c r="R10" s="138">
        <f t="shared" si="3"/>
        <v>0</v>
      </c>
      <c r="S10" s="196"/>
      <c r="T10" s="196"/>
    </row>
    <row r="11" ht="25" customHeight="1" spans="1:20">
      <c r="A11" s="137"/>
      <c r="B11" s="140" t="s">
        <v>49</v>
      </c>
      <c r="C11" s="141"/>
      <c r="D11" s="141">
        <f>SUM(D4:D10)</f>
        <v>0</v>
      </c>
      <c r="E11" s="141">
        <f>SUM(E4:E10)</f>
        <v>0</v>
      </c>
      <c r="F11" s="141">
        <f>SUM(F4:F10)</f>
        <v>0</v>
      </c>
      <c r="G11" s="141"/>
      <c r="H11" s="141">
        <f>SUM(H4:H10)</f>
        <v>119317.315</v>
      </c>
      <c r="I11" s="141">
        <f>SUM(I4:I10)</f>
        <v>41282.288</v>
      </c>
      <c r="J11" s="141">
        <f>SUM(J4:J10)</f>
        <v>926.478</v>
      </c>
      <c r="K11" s="141"/>
      <c r="L11" s="179">
        <f>SUM(L4:L10)</f>
        <v>114404.812</v>
      </c>
      <c r="M11" s="179">
        <f>SUM(M4:M10)</f>
        <v>40577.281</v>
      </c>
      <c r="N11" s="179">
        <f>SUM(N4:N10)</f>
        <v>884.055</v>
      </c>
      <c r="O11" s="141"/>
      <c r="P11" s="179">
        <f>SUM(P4:P10)</f>
        <v>4912.503</v>
      </c>
      <c r="Q11" s="179">
        <f>SUM(Q4:Q10)</f>
        <v>705.007</v>
      </c>
      <c r="R11" s="179">
        <f>SUM(R4:R10)</f>
        <v>42.423</v>
      </c>
      <c r="S11" s="197"/>
      <c r="T11" s="197"/>
    </row>
    <row r="12" ht="25" customHeight="1" spans="2:21">
      <c r="B12" s="133" t="s">
        <v>604</v>
      </c>
      <c r="C12" s="134"/>
      <c r="D12" s="134"/>
      <c r="E12" s="134"/>
      <c r="F12" s="134"/>
      <c r="G12" s="134"/>
      <c r="H12" s="134"/>
      <c r="I12" s="134"/>
      <c r="J12" s="134"/>
      <c r="K12" s="134"/>
      <c r="L12" s="134"/>
      <c r="M12" s="134"/>
      <c r="N12" s="134"/>
      <c r="O12" s="134"/>
      <c r="P12" s="134"/>
      <c r="Q12" s="134"/>
      <c r="R12" s="134"/>
      <c r="S12" s="198"/>
      <c r="T12" s="198"/>
      <c r="U12" s="199"/>
    </row>
    <row r="13" ht="25" customHeight="1" spans="1:21">
      <c r="A13" s="142" t="s">
        <v>605</v>
      </c>
      <c r="B13" s="136" t="s">
        <v>276</v>
      </c>
      <c r="C13" s="9" t="s">
        <v>566</v>
      </c>
      <c r="D13" s="9"/>
      <c r="E13" s="9"/>
      <c r="F13" s="9"/>
      <c r="G13" s="9" t="s">
        <v>579</v>
      </c>
      <c r="H13" s="9"/>
      <c r="I13" s="9"/>
      <c r="J13" s="9"/>
      <c r="K13" s="9" t="s">
        <v>580</v>
      </c>
      <c r="L13" s="9"/>
      <c r="M13" s="9"/>
      <c r="N13" s="9"/>
      <c r="O13" s="9" t="s">
        <v>235</v>
      </c>
      <c r="P13" s="9"/>
      <c r="Q13" s="9"/>
      <c r="R13" s="9"/>
      <c r="S13" s="198"/>
      <c r="T13" s="198"/>
      <c r="U13" s="200"/>
    </row>
    <row r="14" ht="25" customHeight="1" spans="1:21">
      <c r="A14" s="142"/>
      <c r="B14" s="136"/>
      <c r="C14" s="136" t="s">
        <v>211</v>
      </c>
      <c r="D14" s="136" t="s">
        <v>569</v>
      </c>
      <c r="E14" s="136" t="s">
        <v>570</v>
      </c>
      <c r="F14" s="136" t="s">
        <v>571</v>
      </c>
      <c r="G14" s="136" t="s">
        <v>211</v>
      </c>
      <c r="H14" s="136" t="s">
        <v>569</v>
      </c>
      <c r="I14" s="136" t="s">
        <v>570</v>
      </c>
      <c r="J14" s="136" t="s">
        <v>571</v>
      </c>
      <c r="K14" s="136" t="s">
        <v>211</v>
      </c>
      <c r="L14" s="136" t="s">
        <v>569</v>
      </c>
      <c r="M14" s="136" t="s">
        <v>570</v>
      </c>
      <c r="N14" s="136" t="s">
        <v>571</v>
      </c>
      <c r="O14" s="136" t="s">
        <v>211</v>
      </c>
      <c r="P14" s="136" t="s">
        <v>569</v>
      </c>
      <c r="Q14" s="136" t="s">
        <v>570</v>
      </c>
      <c r="R14" s="136" t="s">
        <v>571</v>
      </c>
      <c r="S14" s="198"/>
      <c r="T14" s="198"/>
      <c r="U14" s="200"/>
    </row>
    <row r="15" ht="25" customHeight="1" spans="1:21">
      <c r="A15" s="135" t="s">
        <v>599</v>
      </c>
      <c r="B15" s="136" t="s">
        <v>581</v>
      </c>
      <c r="C15" s="138">
        <v>0</v>
      </c>
      <c r="D15" s="138">
        <v>0</v>
      </c>
      <c r="E15" s="138">
        <v>0</v>
      </c>
      <c r="F15" s="138">
        <v>0</v>
      </c>
      <c r="G15" s="143">
        <v>90325.7217</v>
      </c>
      <c r="H15" s="143">
        <v>90323.4166</v>
      </c>
      <c r="I15" s="138">
        <v>678.472</v>
      </c>
      <c r="J15" s="138">
        <v>0</v>
      </c>
      <c r="K15" s="143">
        <v>89909.532</v>
      </c>
      <c r="L15" s="143">
        <v>89907.2374</v>
      </c>
      <c r="M15" s="138">
        <v>676.312</v>
      </c>
      <c r="N15" s="138">
        <v>0</v>
      </c>
      <c r="O15" s="143">
        <f t="shared" ref="O15:O20" si="4">C15+G15-K15</f>
        <v>416.1897</v>
      </c>
      <c r="P15" s="143">
        <f t="shared" ref="P15:P20" si="5">D15+H15-L15</f>
        <v>416.1792</v>
      </c>
      <c r="Q15" s="138">
        <f t="shared" ref="Q15:Q20" si="6">E15+I15-M15</f>
        <v>2.16</v>
      </c>
      <c r="R15" s="138">
        <f t="shared" ref="R15:R20" si="7">F15+J15-N15</f>
        <v>0</v>
      </c>
      <c r="S15" s="198"/>
      <c r="T15" s="198"/>
      <c r="U15" s="200"/>
    </row>
    <row r="16" ht="25" customHeight="1" spans="1:18">
      <c r="A16" s="139"/>
      <c r="B16" s="136" t="s">
        <v>63</v>
      </c>
      <c r="C16" s="138">
        <v>0</v>
      </c>
      <c r="D16" s="138">
        <v>0</v>
      </c>
      <c r="E16" s="138">
        <v>0</v>
      </c>
      <c r="F16" s="138">
        <v>0</v>
      </c>
      <c r="G16" s="138">
        <v>448.506</v>
      </c>
      <c r="H16" s="138">
        <v>73.896</v>
      </c>
      <c r="I16" s="138">
        <v>30335.554</v>
      </c>
      <c r="J16" s="138">
        <v>684.742</v>
      </c>
      <c r="K16" s="180">
        <v>384.256913</v>
      </c>
      <c r="L16" s="138">
        <v>62.044</v>
      </c>
      <c r="M16" s="138">
        <v>25425.047</v>
      </c>
      <c r="N16" s="138">
        <v>566.159</v>
      </c>
      <c r="O16" s="143">
        <f t="shared" si="4"/>
        <v>64.2491</v>
      </c>
      <c r="P16" s="143">
        <f t="shared" si="5"/>
        <v>11.852</v>
      </c>
      <c r="Q16" s="138">
        <f t="shared" si="6"/>
        <v>4910.507</v>
      </c>
      <c r="R16" s="138">
        <f t="shared" si="7"/>
        <v>118.583</v>
      </c>
    </row>
    <row r="17" ht="25" customHeight="1" spans="1:18">
      <c r="A17" s="139"/>
      <c r="B17" s="136" t="s">
        <v>76</v>
      </c>
      <c r="C17" s="138">
        <v>0</v>
      </c>
      <c r="D17" s="138">
        <v>0</v>
      </c>
      <c r="E17" s="138">
        <v>0</v>
      </c>
      <c r="F17" s="138">
        <v>0</v>
      </c>
      <c r="G17" s="138">
        <v>63563.396</v>
      </c>
      <c r="H17" s="138">
        <v>237.86</v>
      </c>
      <c r="I17" s="138">
        <v>30.492</v>
      </c>
      <c r="J17" s="138">
        <v>0.924</v>
      </c>
      <c r="K17" s="138">
        <v>46921.364</v>
      </c>
      <c r="L17" s="138">
        <v>191.875</v>
      </c>
      <c r="M17" s="138">
        <v>19.101</v>
      </c>
      <c r="N17" s="138">
        <v>0.924</v>
      </c>
      <c r="O17" s="143">
        <f t="shared" si="4"/>
        <v>16642.032</v>
      </c>
      <c r="P17" s="143">
        <f t="shared" si="5"/>
        <v>45.985</v>
      </c>
      <c r="Q17" s="138">
        <f t="shared" si="6"/>
        <v>11.391</v>
      </c>
      <c r="R17" s="138">
        <f t="shared" si="7"/>
        <v>0</v>
      </c>
    </row>
    <row r="18" ht="25" customHeight="1" spans="1:18">
      <c r="A18" s="139"/>
      <c r="B18" s="136" t="s">
        <v>77</v>
      </c>
      <c r="C18" s="138">
        <v>0</v>
      </c>
      <c r="D18" s="138">
        <v>0</v>
      </c>
      <c r="E18" s="138">
        <v>0</v>
      </c>
      <c r="F18" s="138">
        <v>0</v>
      </c>
      <c r="G18" s="138">
        <v>187590.124</v>
      </c>
      <c r="H18" s="138">
        <v>471.294</v>
      </c>
      <c r="I18" s="138">
        <v>132.585</v>
      </c>
      <c r="J18" s="138">
        <v>1.629</v>
      </c>
      <c r="K18" s="138">
        <v>113661.282</v>
      </c>
      <c r="L18" s="138">
        <v>278.335</v>
      </c>
      <c r="M18" s="138">
        <v>84.03</v>
      </c>
      <c r="N18" s="138">
        <v>1.629</v>
      </c>
      <c r="O18" s="143">
        <f t="shared" si="4"/>
        <v>73928.842</v>
      </c>
      <c r="P18" s="143">
        <f t="shared" si="5"/>
        <v>192.959</v>
      </c>
      <c r="Q18" s="138">
        <f t="shared" si="6"/>
        <v>48.555</v>
      </c>
      <c r="R18" s="138">
        <f t="shared" si="7"/>
        <v>0</v>
      </c>
    </row>
    <row r="19" ht="25" customHeight="1" spans="1:18">
      <c r="A19" s="139"/>
      <c r="B19" s="136" t="s">
        <v>582</v>
      </c>
      <c r="C19" s="138">
        <v>0</v>
      </c>
      <c r="D19" s="138">
        <v>0</v>
      </c>
      <c r="E19" s="138">
        <v>0</v>
      </c>
      <c r="F19" s="138">
        <v>0</v>
      </c>
      <c r="G19" s="138">
        <v>287.621</v>
      </c>
      <c r="H19" s="138">
        <v>137.371</v>
      </c>
      <c r="I19" s="138">
        <v>150.07</v>
      </c>
      <c r="J19" s="138">
        <v>0</v>
      </c>
      <c r="K19" s="138">
        <v>287.621</v>
      </c>
      <c r="L19" s="138">
        <v>137.371</v>
      </c>
      <c r="M19" s="138">
        <v>150.07</v>
      </c>
      <c r="N19" s="138">
        <v>0</v>
      </c>
      <c r="O19" s="143">
        <f t="shared" si="4"/>
        <v>0</v>
      </c>
      <c r="P19" s="143">
        <f t="shared" si="5"/>
        <v>0</v>
      </c>
      <c r="Q19" s="138">
        <f t="shared" si="6"/>
        <v>0</v>
      </c>
      <c r="R19" s="138">
        <f t="shared" si="7"/>
        <v>0</v>
      </c>
    </row>
    <row r="20" ht="25" customHeight="1" spans="1:18">
      <c r="A20" s="139"/>
      <c r="B20" s="136" t="s">
        <v>583</v>
      </c>
      <c r="C20" s="138">
        <v>0</v>
      </c>
      <c r="D20" s="138">
        <v>0</v>
      </c>
      <c r="E20" s="138"/>
      <c r="F20" s="138"/>
      <c r="G20" s="138">
        <v>286.24</v>
      </c>
      <c r="H20" s="138">
        <v>71.56</v>
      </c>
      <c r="I20" s="138"/>
      <c r="J20" s="138"/>
      <c r="K20" s="138">
        <v>286.24</v>
      </c>
      <c r="L20" s="138">
        <v>71.56</v>
      </c>
      <c r="M20" s="138"/>
      <c r="N20" s="138"/>
      <c r="O20" s="143">
        <f t="shared" si="4"/>
        <v>0</v>
      </c>
      <c r="P20" s="143">
        <f t="shared" si="5"/>
        <v>0</v>
      </c>
      <c r="Q20" s="138">
        <f t="shared" si="6"/>
        <v>0</v>
      </c>
      <c r="R20" s="138">
        <f t="shared" si="7"/>
        <v>0</v>
      </c>
    </row>
    <row r="21" ht="25" customHeight="1" spans="1:18">
      <c r="A21" s="137"/>
      <c r="B21" s="144" t="s">
        <v>79</v>
      </c>
      <c r="C21" s="145"/>
      <c r="D21" s="145">
        <f>SUM(D15:D20)</f>
        <v>0</v>
      </c>
      <c r="E21" s="145">
        <f>SUM(E15:E20)</f>
        <v>0</v>
      </c>
      <c r="F21" s="145">
        <f>SUM(F15:F20)</f>
        <v>0</v>
      </c>
      <c r="G21" s="145"/>
      <c r="H21" s="146">
        <f>SUM(H15:H20)</f>
        <v>91315.3976</v>
      </c>
      <c r="I21" s="145">
        <f>SUM(I15:I20)</f>
        <v>31327.173</v>
      </c>
      <c r="J21" s="145">
        <f>SUM(J15:J20)</f>
        <v>687.295</v>
      </c>
      <c r="K21" s="145"/>
      <c r="L21" s="146">
        <f>SUM(L15:L20)</f>
        <v>90648.4224</v>
      </c>
      <c r="M21" s="145">
        <f>SUM(M15:M20)</f>
        <v>26354.56</v>
      </c>
      <c r="N21" s="145">
        <f>SUM(N15:N20)</f>
        <v>568.712</v>
      </c>
      <c r="O21" s="145"/>
      <c r="P21" s="181">
        <f>SUM(P15:P20)</f>
        <v>666.9752</v>
      </c>
      <c r="Q21" s="185">
        <f>SUM(Q15:Q20)</f>
        <v>4972.613</v>
      </c>
      <c r="R21" s="185">
        <f>SUM(R15:R20)</f>
        <v>118.583</v>
      </c>
    </row>
    <row r="22" ht="23" customHeight="1" spans="2:20">
      <c r="B22" s="147"/>
      <c r="C22" s="147"/>
      <c r="D22" s="147"/>
      <c r="E22" s="147"/>
      <c r="F22" s="147"/>
      <c r="G22" s="147"/>
      <c r="H22" s="147"/>
      <c r="I22" s="147"/>
      <c r="J22" s="147"/>
      <c r="K22" s="182"/>
      <c r="L22" s="183"/>
      <c r="M22" s="184"/>
      <c r="N22" s="147"/>
      <c r="O22" s="147"/>
      <c r="P22" s="147"/>
      <c r="Q22" s="183"/>
      <c r="R22" s="183"/>
      <c r="S22" s="147"/>
      <c r="T22" s="147"/>
    </row>
    <row r="23" ht="25" customHeight="1" spans="1:20">
      <c r="A23" s="133" t="s">
        <v>606</v>
      </c>
      <c r="B23" s="134"/>
      <c r="C23" s="134"/>
      <c r="D23" s="134"/>
      <c r="E23" s="134"/>
      <c r="F23" s="134"/>
      <c r="G23" s="134"/>
      <c r="H23" s="134"/>
      <c r="I23" s="134"/>
      <c r="J23" s="134"/>
      <c r="K23" s="134"/>
      <c r="L23" s="134"/>
      <c r="M23" s="134"/>
      <c r="N23" s="134"/>
      <c r="O23" s="134"/>
      <c r="P23" s="134"/>
      <c r="Q23" s="134"/>
      <c r="R23" s="198"/>
      <c r="S23" s="198"/>
      <c r="T23" s="199"/>
    </row>
    <row r="24" ht="25" customHeight="1" spans="1:20">
      <c r="A24" s="136" t="s">
        <v>276</v>
      </c>
      <c r="B24" s="9" t="s">
        <v>566</v>
      </c>
      <c r="C24" s="9"/>
      <c r="D24" s="9"/>
      <c r="E24" s="9"/>
      <c r="F24" s="9" t="s">
        <v>579</v>
      </c>
      <c r="G24" s="9"/>
      <c r="H24" s="9"/>
      <c r="I24" s="9"/>
      <c r="J24" s="9" t="s">
        <v>580</v>
      </c>
      <c r="K24" s="9"/>
      <c r="L24" s="9"/>
      <c r="M24" s="9"/>
      <c r="N24" s="9" t="s">
        <v>235</v>
      </c>
      <c r="O24" s="9"/>
      <c r="P24" s="9"/>
      <c r="Q24" s="9"/>
      <c r="R24" s="198"/>
      <c r="S24" s="198"/>
      <c r="T24" s="200"/>
    </row>
    <row r="25" ht="25" customHeight="1" spans="1:20">
      <c r="A25" s="136"/>
      <c r="B25" s="136" t="s">
        <v>211</v>
      </c>
      <c r="C25" s="136" t="s">
        <v>569</v>
      </c>
      <c r="D25" s="136" t="s">
        <v>570</v>
      </c>
      <c r="E25" s="136" t="s">
        <v>571</v>
      </c>
      <c r="F25" s="136" t="s">
        <v>211</v>
      </c>
      <c r="G25" s="136" t="s">
        <v>569</v>
      </c>
      <c r="H25" s="136" t="s">
        <v>570</v>
      </c>
      <c r="I25" s="136" t="s">
        <v>571</v>
      </c>
      <c r="J25" s="136" t="s">
        <v>211</v>
      </c>
      <c r="K25" s="136" t="s">
        <v>569</v>
      </c>
      <c r="L25" s="136" t="s">
        <v>570</v>
      </c>
      <c r="M25" s="136" t="s">
        <v>571</v>
      </c>
      <c r="N25" s="136" t="s">
        <v>211</v>
      </c>
      <c r="O25" s="136" t="s">
        <v>569</v>
      </c>
      <c r="P25" s="136" t="s">
        <v>570</v>
      </c>
      <c r="Q25" s="136" t="s">
        <v>571</v>
      </c>
      <c r="R25" s="198"/>
      <c r="S25" s="198"/>
      <c r="T25" s="200"/>
    </row>
    <row r="26" ht="25" customHeight="1" spans="1:20">
      <c r="A26" s="136" t="s">
        <v>90</v>
      </c>
      <c r="B26" s="138">
        <v>0</v>
      </c>
      <c r="C26" s="138">
        <v>0</v>
      </c>
      <c r="D26" s="138">
        <v>0</v>
      </c>
      <c r="E26" s="138">
        <v>0</v>
      </c>
      <c r="F26" s="138">
        <v>1247.87</v>
      </c>
      <c r="G26" s="138">
        <v>69.384</v>
      </c>
      <c r="H26" s="138">
        <v>115.252</v>
      </c>
      <c r="I26" s="138">
        <v>0.613</v>
      </c>
      <c r="J26" s="138"/>
      <c r="K26" s="138"/>
      <c r="L26" s="138"/>
      <c r="M26" s="138"/>
      <c r="N26" s="138">
        <f t="shared" ref="N26:N28" si="8">B26+F26-J26</f>
        <v>1247.87</v>
      </c>
      <c r="O26" s="138">
        <f t="shared" ref="O26:O28" si="9">C26+G26-K26</f>
        <v>69.384</v>
      </c>
      <c r="P26" s="138">
        <f t="shared" ref="P26:P28" si="10">D26+H26-L26</f>
        <v>115.252</v>
      </c>
      <c r="Q26" s="138">
        <f t="shared" ref="Q26:Q28" si="11">E26+I26-M26</f>
        <v>0.613</v>
      </c>
      <c r="R26" s="198"/>
      <c r="S26" s="198"/>
      <c r="T26" s="200"/>
    </row>
    <row r="27" ht="25" customHeight="1" spans="1:17">
      <c r="A27" s="136" t="s">
        <v>44</v>
      </c>
      <c r="B27" s="138">
        <v>0</v>
      </c>
      <c r="C27" s="138">
        <v>0</v>
      </c>
      <c r="D27" s="138">
        <v>0</v>
      </c>
      <c r="E27" s="138">
        <v>0</v>
      </c>
      <c r="F27" s="138">
        <v>67.681</v>
      </c>
      <c r="G27" s="138">
        <v>3.114</v>
      </c>
      <c r="H27" s="138">
        <v>6.388</v>
      </c>
      <c r="I27" s="138">
        <v>0.013</v>
      </c>
      <c r="J27" s="138"/>
      <c r="K27" s="138"/>
      <c r="L27" s="138"/>
      <c r="M27" s="138"/>
      <c r="N27" s="138">
        <f t="shared" si="8"/>
        <v>67.681</v>
      </c>
      <c r="O27" s="138">
        <f t="shared" si="9"/>
        <v>3.114</v>
      </c>
      <c r="P27" s="138">
        <f t="shared" si="10"/>
        <v>6.388</v>
      </c>
      <c r="Q27" s="138">
        <f t="shared" si="11"/>
        <v>0.013</v>
      </c>
    </row>
    <row r="28" ht="25" customHeight="1" spans="1:17">
      <c r="A28" s="148" t="s">
        <v>46</v>
      </c>
      <c r="B28" s="149">
        <v>0</v>
      </c>
      <c r="C28" s="149">
        <v>0</v>
      </c>
      <c r="D28" s="149">
        <v>0</v>
      </c>
      <c r="E28" s="149">
        <v>0</v>
      </c>
      <c r="F28" s="149">
        <v>704.94</v>
      </c>
      <c r="G28" s="149">
        <v>12.897</v>
      </c>
      <c r="H28" s="149">
        <v>4.691</v>
      </c>
      <c r="I28" s="149">
        <v>0.298</v>
      </c>
      <c r="J28" s="149"/>
      <c r="K28" s="149"/>
      <c r="L28" s="149"/>
      <c r="M28" s="149"/>
      <c r="N28" s="149">
        <f t="shared" si="8"/>
        <v>704.94</v>
      </c>
      <c r="O28" s="149">
        <f t="shared" si="9"/>
        <v>12.897</v>
      </c>
      <c r="P28" s="149">
        <f t="shared" si="10"/>
        <v>4.691</v>
      </c>
      <c r="Q28" s="149">
        <f t="shared" si="11"/>
        <v>0.298</v>
      </c>
    </row>
    <row r="29" ht="25" customHeight="1" spans="1:17">
      <c r="A29" s="144" t="s">
        <v>79</v>
      </c>
      <c r="B29" s="145"/>
      <c r="C29" s="145">
        <f t="shared" ref="C29:I29" si="12">SUM(C26:C28)</f>
        <v>0</v>
      </c>
      <c r="D29" s="145">
        <f t="shared" si="12"/>
        <v>0</v>
      </c>
      <c r="E29" s="145">
        <f t="shared" si="12"/>
        <v>0</v>
      </c>
      <c r="F29" s="145"/>
      <c r="G29" s="145">
        <f>SUM(G26:G28)</f>
        <v>85.395</v>
      </c>
      <c r="H29" s="145">
        <f>SUM(H26:H28)</f>
        <v>126.331</v>
      </c>
      <c r="I29" s="145">
        <f>SUM(I26:I28)</f>
        <v>0.924</v>
      </c>
      <c r="J29" s="145"/>
      <c r="K29" s="145">
        <f t="shared" ref="K29:M29" si="13">SUM(K26:K28)</f>
        <v>0</v>
      </c>
      <c r="L29" s="145">
        <f t="shared" si="13"/>
        <v>0</v>
      </c>
      <c r="M29" s="145">
        <f t="shared" si="13"/>
        <v>0</v>
      </c>
      <c r="N29" s="145"/>
      <c r="O29" s="185">
        <f t="shared" ref="O29:Q29" si="14">SUM(O26:O28)</f>
        <v>85.395</v>
      </c>
      <c r="P29" s="185">
        <f t="shared" si="14"/>
        <v>126.331</v>
      </c>
      <c r="Q29" s="185">
        <f t="shared" si="14"/>
        <v>0.924</v>
      </c>
    </row>
    <row r="30" ht="25" customHeight="1" spans="1:17">
      <c r="A30" s="150"/>
      <c r="B30" s="151"/>
      <c r="C30" s="151"/>
      <c r="D30" s="151"/>
      <c r="E30" s="151"/>
      <c r="F30" s="151"/>
      <c r="G30" s="151"/>
      <c r="H30" s="151"/>
      <c r="I30" s="151"/>
      <c r="J30" s="151"/>
      <c r="K30" s="151"/>
      <c r="L30" s="151"/>
      <c r="M30" s="151"/>
      <c r="N30" s="151"/>
      <c r="O30" s="186"/>
      <c r="P30" s="186"/>
      <c r="Q30" s="186"/>
    </row>
    <row r="31" ht="21" customHeight="1" spans="2:17">
      <c r="B31" s="152" t="s">
        <v>92</v>
      </c>
      <c r="C31" s="152"/>
      <c r="D31" s="47" t="s">
        <v>93</v>
      </c>
      <c r="E31" s="47"/>
      <c r="F31" s="47" t="s">
        <v>94</v>
      </c>
      <c r="G31" s="47"/>
      <c r="H31" s="47" t="s">
        <v>95</v>
      </c>
      <c r="I31" s="47"/>
      <c r="J31" s="96"/>
      <c r="K31" s="96"/>
      <c r="L31" s="96"/>
      <c r="M31" s="96"/>
      <c r="N31" s="187"/>
      <c r="O31" s="183"/>
      <c r="P31" s="183"/>
      <c r="Q31" s="183"/>
    </row>
    <row r="32" ht="21" customHeight="1" spans="2:17">
      <c r="B32" s="153" t="s">
        <v>97</v>
      </c>
      <c r="C32" s="9" t="s">
        <v>607</v>
      </c>
      <c r="D32" s="154">
        <v>0</v>
      </c>
      <c r="E32" s="154"/>
      <c r="F32" s="47">
        <v>0</v>
      </c>
      <c r="G32" s="47"/>
      <c r="H32" s="155">
        <v>0</v>
      </c>
      <c r="I32" s="155"/>
      <c r="J32" s="96"/>
      <c r="K32" s="96"/>
      <c r="L32" s="188"/>
      <c r="M32" s="188"/>
      <c r="N32" s="187"/>
      <c r="O32" s="189"/>
      <c r="P32" s="189"/>
      <c r="Q32" s="189"/>
    </row>
    <row r="33" ht="21" customHeight="1" spans="2:13">
      <c r="B33" s="153"/>
      <c r="C33" s="9" t="s">
        <v>608</v>
      </c>
      <c r="D33" s="156">
        <v>119317.315</v>
      </c>
      <c r="E33" s="156"/>
      <c r="F33" s="47">
        <v>41282.288</v>
      </c>
      <c r="G33" s="47"/>
      <c r="H33" s="155">
        <v>926.478</v>
      </c>
      <c r="I33" s="155"/>
      <c r="J33" s="96"/>
      <c r="K33" s="96"/>
      <c r="L33" s="188"/>
      <c r="M33" s="188"/>
    </row>
    <row r="34" ht="21" customHeight="1" spans="2:13">
      <c r="B34" s="153"/>
      <c r="C34" s="9" t="s">
        <v>586</v>
      </c>
      <c r="D34" s="156">
        <f>'1-8月报表'!G22</f>
        <v>129167.803</v>
      </c>
      <c r="E34" s="156"/>
      <c r="F34" s="47">
        <f>'1-8月报表'!H22</f>
        <v>52885.185</v>
      </c>
      <c r="G34" s="47"/>
      <c r="H34" s="47">
        <f>'1-8月报表'!I22</f>
        <v>1103.207</v>
      </c>
      <c r="I34" s="47"/>
      <c r="J34" s="96"/>
      <c r="K34" s="96"/>
      <c r="L34" s="96"/>
      <c r="M34" s="96"/>
    </row>
    <row r="35" ht="21" customHeight="1" spans="2:13">
      <c r="B35" s="153"/>
      <c r="C35" s="9" t="s">
        <v>609</v>
      </c>
      <c r="D35" s="156">
        <f>L21+K29</f>
        <v>90648.4224</v>
      </c>
      <c r="E35" s="156"/>
      <c r="F35" s="47">
        <f>M21+L29</f>
        <v>26354.56</v>
      </c>
      <c r="G35" s="47"/>
      <c r="H35" s="155">
        <f>N21+M29</f>
        <v>568.712</v>
      </c>
      <c r="I35" s="155"/>
      <c r="J35" s="96"/>
      <c r="K35" s="96"/>
      <c r="L35" s="188"/>
      <c r="M35" s="188"/>
    </row>
    <row r="36" ht="21" customHeight="1" spans="2:13">
      <c r="B36" s="153"/>
      <c r="C36" s="9" t="s">
        <v>587</v>
      </c>
      <c r="D36" s="156">
        <f>'1-8月报表'!G45</f>
        <v>123528.0324</v>
      </c>
      <c r="E36" s="156"/>
      <c r="F36" s="47">
        <f>'1-8月报表'!I45</f>
        <v>24278.656</v>
      </c>
      <c r="G36" s="47"/>
      <c r="H36" s="47">
        <f>'1-8月报表'!K45</f>
        <v>448.843</v>
      </c>
      <c r="I36" s="47"/>
      <c r="J36" s="96"/>
      <c r="K36" s="96"/>
      <c r="L36" s="96"/>
      <c r="M36" s="96"/>
    </row>
    <row r="37" ht="21" customHeight="1" spans="2:13">
      <c r="B37" s="153"/>
      <c r="C37" s="9" t="str">
        <f>'1-8月报表'!F46</f>
        <v>2020年7月库存</v>
      </c>
      <c r="D37" s="156">
        <f>'平衡表（全厂）'!H70</f>
        <v>28475.7565</v>
      </c>
      <c r="E37" s="156"/>
      <c r="F37" s="47">
        <f>'平衡表（全厂）'!J70</f>
        <v>51238.072</v>
      </c>
      <c r="G37" s="47"/>
      <c r="H37" s="155">
        <f>'平衡表（全厂）'!L70</f>
        <v>1117.459</v>
      </c>
      <c r="I37" s="155"/>
      <c r="J37" s="96"/>
      <c r="K37" s="96"/>
      <c r="L37" s="188"/>
      <c r="M37" s="188"/>
    </row>
    <row r="38" ht="21" customHeight="1" spans="2:13">
      <c r="B38" s="153"/>
      <c r="C38" s="157" t="s">
        <v>102</v>
      </c>
      <c r="D38" s="158">
        <f>D39-D40</f>
        <v>-5832.9067</v>
      </c>
      <c r="E38" s="158"/>
      <c r="F38" s="158">
        <f>F39-F40</f>
        <v>7703.815</v>
      </c>
      <c r="G38" s="158"/>
      <c r="H38" s="158">
        <f>H39-H40</f>
        <v>105.329</v>
      </c>
      <c r="I38" s="158"/>
      <c r="J38" s="190"/>
      <c r="K38" s="190"/>
      <c r="L38" s="190"/>
      <c r="M38" s="190"/>
    </row>
    <row r="39" ht="21" customHeight="1" spans="2:13">
      <c r="B39" s="153" t="s">
        <v>103</v>
      </c>
      <c r="C39" s="9" t="s">
        <v>104</v>
      </c>
      <c r="D39" s="159">
        <f>D35+D36+D37</f>
        <v>242652.2113</v>
      </c>
      <c r="E39" s="160"/>
      <c r="F39" s="159">
        <f>F35+F36+F37</f>
        <v>101871.288</v>
      </c>
      <c r="G39" s="160"/>
      <c r="H39" s="159">
        <f>H35+H36+H37</f>
        <v>2135.014</v>
      </c>
      <c r="I39" s="160"/>
      <c r="J39" s="191"/>
      <c r="K39" s="191"/>
      <c r="L39" s="191"/>
      <c r="M39" s="191"/>
    </row>
    <row r="40" ht="21" customHeight="1" spans="2:13">
      <c r="B40" s="153"/>
      <c r="C40" s="9" t="s">
        <v>105</v>
      </c>
      <c r="D40" s="159">
        <f>D32+D33+D34</f>
        <v>248485.118</v>
      </c>
      <c r="E40" s="160"/>
      <c r="F40" s="159">
        <f>F32+F33+F34</f>
        <v>94167.473</v>
      </c>
      <c r="G40" s="160"/>
      <c r="H40" s="159">
        <f>H32+H33+H34</f>
        <v>2029.685</v>
      </c>
      <c r="I40" s="160"/>
      <c r="J40" s="191"/>
      <c r="K40" s="191"/>
      <c r="L40" s="191"/>
      <c r="M40" s="191"/>
    </row>
    <row r="41" ht="21" customHeight="1" spans="2:13">
      <c r="B41" s="153"/>
      <c r="C41" s="9" t="s">
        <v>106</v>
      </c>
      <c r="D41" s="161">
        <f t="shared" ref="D41:H41" si="15">D39/D40*100</f>
        <v>97.65</v>
      </c>
      <c r="E41" s="162"/>
      <c r="F41" s="161">
        <f t="shared" si="15"/>
        <v>108.18</v>
      </c>
      <c r="G41" s="162"/>
      <c r="H41" s="73">
        <f t="shared" si="15"/>
        <v>105.19</v>
      </c>
      <c r="I41" s="73"/>
      <c r="J41" s="99"/>
      <c r="K41" s="99"/>
      <c r="L41" s="99"/>
      <c r="M41" s="99"/>
    </row>
    <row r="42" ht="21" customHeight="1" spans="2:14">
      <c r="B42" s="163" t="s">
        <v>107</v>
      </c>
      <c r="C42" s="163"/>
      <c r="D42" s="163"/>
      <c r="E42" s="163"/>
      <c r="F42" s="163"/>
      <c r="G42" s="163"/>
      <c r="H42" s="163"/>
      <c r="I42" s="163"/>
      <c r="J42" s="192"/>
      <c r="K42" s="192"/>
      <c r="L42" s="192"/>
      <c r="M42" s="192"/>
      <c r="N42" s="193"/>
    </row>
    <row r="43" ht="21" customHeight="1" spans="2:14">
      <c r="B43" s="164" t="s">
        <v>610</v>
      </c>
      <c r="C43" s="165"/>
      <c r="D43" s="163">
        <v>0</v>
      </c>
      <c r="E43" s="163"/>
      <c r="F43" s="163">
        <v>0</v>
      </c>
      <c r="G43" s="163"/>
      <c r="H43" s="163">
        <v>0</v>
      </c>
      <c r="I43" s="163"/>
      <c r="J43" s="194"/>
      <c r="K43" s="194"/>
      <c r="L43" s="194"/>
      <c r="M43" s="194"/>
      <c r="N43" s="187"/>
    </row>
    <row r="44" ht="21" customHeight="1" spans="2:14">
      <c r="B44" s="164" t="s">
        <v>611</v>
      </c>
      <c r="C44" s="165"/>
      <c r="D44" s="163">
        <f>22382.164-G26-G27</f>
        <v>22309.666</v>
      </c>
      <c r="E44" s="163"/>
      <c r="F44" s="163">
        <f>8625.486-H26-H27</f>
        <v>8503.846</v>
      </c>
      <c r="G44" s="163"/>
      <c r="H44" s="163">
        <f>173.179-I26-I27</f>
        <v>172.553</v>
      </c>
      <c r="I44" s="163"/>
      <c r="J44" s="194"/>
      <c r="K44" s="194"/>
      <c r="L44" s="194"/>
      <c r="M44" s="194"/>
      <c r="N44" s="187"/>
    </row>
    <row r="45" ht="21" customHeight="1" spans="2:13">
      <c r="B45" s="164" t="s">
        <v>612</v>
      </c>
      <c r="C45" s="165"/>
      <c r="D45" s="164">
        <f>'回收率（全厂）'!R49</f>
        <v>16916.168</v>
      </c>
      <c r="E45" s="165"/>
      <c r="F45" s="164">
        <f>'回收率（全厂）'!T49</f>
        <v>7632.269</v>
      </c>
      <c r="G45" s="165"/>
      <c r="H45" s="164">
        <f>'回收率（全厂）'!V49</f>
        <v>188.031</v>
      </c>
      <c r="I45" s="165"/>
      <c r="J45" s="194"/>
      <c r="K45" s="194"/>
      <c r="L45" s="194"/>
      <c r="M45" s="194"/>
    </row>
    <row r="46" ht="21" customHeight="1" spans="2:13">
      <c r="B46" s="166" t="s">
        <v>114</v>
      </c>
      <c r="C46" s="9" t="s">
        <v>613</v>
      </c>
      <c r="D46" s="167">
        <f>H15</f>
        <v>90323.4166</v>
      </c>
      <c r="E46" s="168"/>
      <c r="F46" s="169">
        <f>I16</f>
        <v>30335.554</v>
      </c>
      <c r="G46" s="170"/>
      <c r="H46" s="154">
        <f>J16</f>
        <v>684.742</v>
      </c>
      <c r="I46" s="154"/>
      <c r="J46" s="96"/>
      <c r="K46" s="96"/>
      <c r="L46" s="191"/>
      <c r="M46" s="191"/>
    </row>
    <row r="47" ht="21" customHeight="1" spans="2:13">
      <c r="B47" s="171"/>
      <c r="C47" s="9" t="s">
        <v>614</v>
      </c>
      <c r="D47" s="167">
        <f>'1-8月报表'!G26</f>
        <v>125433.1849</v>
      </c>
      <c r="E47" s="168"/>
      <c r="F47" s="167">
        <f>'1-8月报表'!H27</f>
        <v>47044.962</v>
      </c>
      <c r="G47" s="168"/>
      <c r="H47" s="167">
        <f>'1-8月报表'!I27</f>
        <v>1021.253</v>
      </c>
      <c r="I47" s="168"/>
      <c r="J47" s="96"/>
      <c r="K47" s="96"/>
      <c r="L47" s="96"/>
      <c r="M47" s="96"/>
    </row>
    <row r="48" ht="21" customHeight="1" spans="2:13">
      <c r="B48" s="171"/>
      <c r="C48" s="9" t="s">
        <v>615</v>
      </c>
      <c r="D48" s="167">
        <f>L11-H16-L19-L20+D43-D44</f>
        <v>91812.319</v>
      </c>
      <c r="E48" s="168"/>
      <c r="F48" s="167">
        <f>M11-M19-M20+F43-F44</f>
        <v>31923.365</v>
      </c>
      <c r="G48" s="168"/>
      <c r="H48" s="167">
        <f>N11-N19-N20+H43-H44</f>
        <v>711.502</v>
      </c>
      <c r="I48" s="168"/>
      <c r="J48" s="96"/>
      <c r="K48" s="96"/>
      <c r="L48" s="96"/>
      <c r="M48" s="96"/>
    </row>
    <row r="49" ht="21" customHeight="1" spans="2:13">
      <c r="B49" s="171"/>
      <c r="C49" s="9" t="s">
        <v>616</v>
      </c>
      <c r="D49" s="167">
        <f>'1-8月报表'!G55</f>
        <v>126995.629</v>
      </c>
      <c r="E49" s="168"/>
      <c r="F49" s="169">
        <f>'1-8月报表'!I55</f>
        <v>46225.019</v>
      </c>
      <c r="G49" s="170"/>
      <c r="H49" s="154">
        <f>'1-8月报表'!K55</f>
        <v>1036.24</v>
      </c>
      <c r="I49" s="154"/>
      <c r="J49" s="96"/>
      <c r="K49" s="96"/>
      <c r="L49" s="96"/>
      <c r="M49" s="96"/>
    </row>
    <row r="50" ht="21" customHeight="1" spans="2:13">
      <c r="B50" s="172"/>
      <c r="C50" s="157" t="s">
        <v>592</v>
      </c>
      <c r="D50" s="173">
        <f>(D46+D47)/(D48+D49)*100</f>
        <v>98.61</v>
      </c>
      <c r="E50" s="174"/>
      <c r="F50" s="173">
        <f>(F46+F47)/(F48+F49)*100</f>
        <v>99.02</v>
      </c>
      <c r="G50" s="174"/>
      <c r="H50" s="173">
        <f>(H46+H47)/(H48+H49)*100</f>
        <v>97.61</v>
      </c>
      <c r="I50" s="174"/>
      <c r="J50" s="99"/>
      <c r="K50" s="99"/>
      <c r="L50" s="99"/>
      <c r="M50" s="99"/>
    </row>
    <row r="51" ht="21" customHeight="1" spans="2:13">
      <c r="B51" s="175" t="s">
        <v>102</v>
      </c>
      <c r="C51" s="176"/>
      <c r="D51" s="167">
        <f>(D46+D47)-(D48+D49)</f>
        <v>-3051.3465</v>
      </c>
      <c r="E51" s="168"/>
      <c r="F51" s="167">
        <f>(F46+F47)-(F48+F49)</f>
        <v>-767.868</v>
      </c>
      <c r="G51" s="168"/>
      <c r="H51" s="167">
        <f>(H46+H47)-(H48+H49)</f>
        <v>-41.747</v>
      </c>
      <c r="I51" s="168"/>
      <c r="J51" s="191"/>
      <c r="K51" s="191"/>
      <c r="L51" s="191"/>
      <c r="M51" s="191"/>
    </row>
    <row r="52" ht="21" customHeight="1" spans="2:13">
      <c r="B52" s="12" t="s">
        <v>593</v>
      </c>
      <c r="C52" s="152" t="s">
        <v>617</v>
      </c>
      <c r="D52" s="167">
        <f>H17+H18+G29</f>
        <v>794.549</v>
      </c>
      <c r="E52" s="168"/>
      <c r="F52" s="169">
        <f>I15+I17+I18+H29</f>
        <v>967.88</v>
      </c>
      <c r="G52" s="170"/>
      <c r="H52" s="47">
        <f>J15+J17+J18+I29</f>
        <v>3.477</v>
      </c>
      <c r="I52" s="47"/>
      <c r="J52" s="96"/>
      <c r="K52" s="96"/>
      <c r="L52" s="96"/>
      <c r="M52" s="96"/>
    </row>
    <row r="53" ht="21" customHeight="1" spans="2:13">
      <c r="B53" s="177"/>
      <c r="C53" s="152" t="s">
        <v>618</v>
      </c>
      <c r="D53" s="167">
        <f>'1-8月报表'!G58</f>
        <v>799.925</v>
      </c>
      <c r="E53" s="168"/>
      <c r="F53" s="169">
        <f>'1-8月报表'!I58</f>
        <v>1539.024</v>
      </c>
      <c r="G53" s="170"/>
      <c r="H53" s="169">
        <f>'1-8月报表'!K58</f>
        <v>1.014</v>
      </c>
      <c r="I53" s="170"/>
      <c r="J53" s="96"/>
      <c r="K53" s="96"/>
      <c r="L53" s="96"/>
      <c r="M53" s="96"/>
    </row>
    <row r="54" ht="21" customHeight="1" spans="2:13">
      <c r="B54" s="177"/>
      <c r="C54" s="152" t="s">
        <v>595</v>
      </c>
      <c r="D54" s="167">
        <f>D51+D52+D53</f>
        <v>-1456.8725</v>
      </c>
      <c r="E54" s="168"/>
      <c r="F54" s="167">
        <f>F51+F52+F53</f>
        <v>1739.036</v>
      </c>
      <c r="G54" s="168"/>
      <c r="H54" s="167">
        <f>H51+H52+H53</f>
        <v>-37.256</v>
      </c>
      <c r="I54" s="168"/>
      <c r="J54" s="96"/>
      <c r="K54" s="96"/>
      <c r="L54" s="96"/>
      <c r="M54" s="96"/>
    </row>
    <row r="55" ht="21" customHeight="1" spans="2:13">
      <c r="B55" s="178"/>
      <c r="C55" s="152" t="s">
        <v>596</v>
      </c>
      <c r="D55" s="167">
        <f>D38-D54</f>
        <v>-4376.0342</v>
      </c>
      <c r="E55" s="168"/>
      <c r="F55" s="167">
        <f>F38-F54</f>
        <v>5964.779</v>
      </c>
      <c r="G55" s="168"/>
      <c r="H55" s="167">
        <f>H38-H54</f>
        <v>142.585</v>
      </c>
      <c r="I55" s="168"/>
      <c r="J55" s="99"/>
      <c r="K55" s="99"/>
      <c r="L55" s="99"/>
      <c r="M55" s="99"/>
    </row>
  </sheetData>
  <mergeCells count="139">
    <mergeCell ref="B1:R1"/>
    <mergeCell ref="C2:F2"/>
    <mergeCell ref="G2:J2"/>
    <mergeCell ref="K2:N2"/>
    <mergeCell ref="O2:R2"/>
    <mergeCell ref="B12:R12"/>
    <mergeCell ref="C13:F13"/>
    <mergeCell ref="G13:J13"/>
    <mergeCell ref="K13:N13"/>
    <mergeCell ref="O13:R13"/>
    <mergeCell ref="A23:Q23"/>
    <mergeCell ref="B24:E24"/>
    <mergeCell ref="F24:I24"/>
    <mergeCell ref="J24:M24"/>
    <mergeCell ref="N24:Q24"/>
    <mergeCell ref="D31:E31"/>
    <mergeCell ref="F31:G31"/>
    <mergeCell ref="H31:I31"/>
    <mergeCell ref="J31:K31"/>
    <mergeCell ref="L31:M31"/>
    <mergeCell ref="D32:E32"/>
    <mergeCell ref="F32:G32"/>
    <mergeCell ref="H32:I32"/>
    <mergeCell ref="J32:K32"/>
    <mergeCell ref="L32:M32"/>
    <mergeCell ref="D33:E33"/>
    <mergeCell ref="F33:G33"/>
    <mergeCell ref="H33:I33"/>
    <mergeCell ref="J33:K33"/>
    <mergeCell ref="L33:M33"/>
    <mergeCell ref="D34:E34"/>
    <mergeCell ref="F34:G34"/>
    <mergeCell ref="H34:I34"/>
    <mergeCell ref="J34:K34"/>
    <mergeCell ref="L34:M34"/>
    <mergeCell ref="D35:E35"/>
    <mergeCell ref="F35:G35"/>
    <mergeCell ref="H35:I35"/>
    <mergeCell ref="J35:K35"/>
    <mergeCell ref="L35:M35"/>
    <mergeCell ref="D36:E36"/>
    <mergeCell ref="F36:G36"/>
    <mergeCell ref="H36:I36"/>
    <mergeCell ref="J36:K36"/>
    <mergeCell ref="L36:M36"/>
    <mergeCell ref="D37:E37"/>
    <mergeCell ref="F37:G37"/>
    <mergeCell ref="H37:I37"/>
    <mergeCell ref="J37:K37"/>
    <mergeCell ref="L37:M37"/>
    <mergeCell ref="D38:E38"/>
    <mergeCell ref="F38:G38"/>
    <mergeCell ref="H38:I38"/>
    <mergeCell ref="J38:K38"/>
    <mergeCell ref="L38:M38"/>
    <mergeCell ref="D39:E39"/>
    <mergeCell ref="F39:G39"/>
    <mergeCell ref="H39:I39"/>
    <mergeCell ref="J39:K39"/>
    <mergeCell ref="L39:M39"/>
    <mergeCell ref="D40:E40"/>
    <mergeCell ref="F40:G40"/>
    <mergeCell ref="H40:I40"/>
    <mergeCell ref="J40:K40"/>
    <mergeCell ref="L40:M40"/>
    <mergeCell ref="D41:E41"/>
    <mergeCell ref="F41:G41"/>
    <mergeCell ref="H41:I41"/>
    <mergeCell ref="J41:K41"/>
    <mergeCell ref="L41:M41"/>
    <mergeCell ref="B42:I42"/>
    <mergeCell ref="B43:C43"/>
    <mergeCell ref="D43:E43"/>
    <mergeCell ref="F43:G43"/>
    <mergeCell ref="H43:I43"/>
    <mergeCell ref="B44:C44"/>
    <mergeCell ref="D44:E44"/>
    <mergeCell ref="F44:G44"/>
    <mergeCell ref="H44:I44"/>
    <mergeCell ref="B45:C45"/>
    <mergeCell ref="D45:E45"/>
    <mergeCell ref="F45:G45"/>
    <mergeCell ref="H45:I45"/>
    <mergeCell ref="D46:E46"/>
    <mergeCell ref="F46:G46"/>
    <mergeCell ref="H46:I46"/>
    <mergeCell ref="J46:K46"/>
    <mergeCell ref="L46:M46"/>
    <mergeCell ref="D47:E47"/>
    <mergeCell ref="F47:G47"/>
    <mergeCell ref="H47:I47"/>
    <mergeCell ref="D48:E48"/>
    <mergeCell ref="F48:G48"/>
    <mergeCell ref="H48:I48"/>
    <mergeCell ref="D49:E49"/>
    <mergeCell ref="F49:G49"/>
    <mergeCell ref="H49:I49"/>
    <mergeCell ref="J49:K49"/>
    <mergeCell ref="L49:M49"/>
    <mergeCell ref="D50:E50"/>
    <mergeCell ref="F50:G50"/>
    <mergeCell ref="H50:I50"/>
    <mergeCell ref="J50:K50"/>
    <mergeCell ref="L50:M50"/>
    <mergeCell ref="B51:C51"/>
    <mergeCell ref="D51:E51"/>
    <mergeCell ref="F51:G51"/>
    <mergeCell ref="H51:I51"/>
    <mergeCell ref="J51:K51"/>
    <mergeCell ref="L51:M51"/>
    <mergeCell ref="D52:E52"/>
    <mergeCell ref="F52:G52"/>
    <mergeCell ref="H52:I52"/>
    <mergeCell ref="J52:K52"/>
    <mergeCell ref="L52:M52"/>
    <mergeCell ref="D53:E53"/>
    <mergeCell ref="F53:G53"/>
    <mergeCell ref="H53:I53"/>
    <mergeCell ref="D54:E54"/>
    <mergeCell ref="F54:G54"/>
    <mergeCell ref="H54:I54"/>
    <mergeCell ref="J54:K54"/>
    <mergeCell ref="L54:M54"/>
    <mergeCell ref="D55:E55"/>
    <mergeCell ref="F55:G55"/>
    <mergeCell ref="H55:I55"/>
    <mergeCell ref="J55:K55"/>
    <mergeCell ref="L55:M55"/>
    <mergeCell ref="A2:A3"/>
    <mergeCell ref="A4:A11"/>
    <mergeCell ref="A13:A14"/>
    <mergeCell ref="A15:A21"/>
    <mergeCell ref="A24:A25"/>
    <mergeCell ref="B2:B3"/>
    <mergeCell ref="B13:B14"/>
    <mergeCell ref="B32:B38"/>
    <mergeCell ref="B39:B41"/>
    <mergeCell ref="B46:B50"/>
    <mergeCell ref="B52:B55"/>
  </mergeCell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
  <sheetViews>
    <sheetView showGridLines="0" workbookViewId="0">
      <pane ySplit="3" topLeftCell="A4" activePane="bottomLeft" state="frozen"/>
      <selection/>
      <selection pane="bottomLeft" activeCell="N4" sqref="N4"/>
    </sheetView>
  </sheetViews>
  <sheetFormatPr defaultColWidth="9" defaultRowHeight="13.5"/>
  <cols>
    <col min="1" max="1" width="16" customWidth="1"/>
    <col min="2" max="7" width="13.75" customWidth="1"/>
    <col min="8" max="8" width="15.1333333333333" customWidth="1"/>
    <col min="9" max="9" width="16.75" customWidth="1"/>
    <col min="10" max="13" width="13.75" hidden="1" customWidth="1"/>
    <col min="14" max="14" width="19.75" customWidth="1"/>
    <col min="16" max="16" width="22.5" customWidth="1"/>
  </cols>
  <sheetData>
    <row r="1" ht="41" customHeight="1" spans="1:14">
      <c r="A1" s="114" t="s">
        <v>619</v>
      </c>
      <c r="B1" s="114"/>
      <c r="C1" s="114"/>
      <c r="D1" s="114"/>
      <c r="E1" s="114"/>
      <c r="F1" s="114"/>
      <c r="G1" s="114"/>
      <c r="H1" s="114"/>
      <c r="I1" s="114"/>
      <c r="J1" s="114"/>
      <c r="K1" s="114"/>
      <c r="L1" s="114"/>
      <c r="M1" s="114"/>
      <c r="N1" s="114"/>
    </row>
    <row r="2" ht="17" customHeight="1" spans="1:14">
      <c r="A2" s="114"/>
      <c r="B2" s="114"/>
      <c r="C2" s="114"/>
      <c r="D2" s="114"/>
      <c r="E2" s="114"/>
      <c r="F2" s="114"/>
      <c r="G2" s="114"/>
      <c r="H2" s="114"/>
      <c r="I2" s="114"/>
      <c r="J2" s="114"/>
      <c r="K2" s="114"/>
      <c r="L2" s="114"/>
      <c r="M2" s="124" t="s">
        <v>620</v>
      </c>
      <c r="N2" s="124" t="s">
        <v>621</v>
      </c>
    </row>
    <row r="3" ht="31" customHeight="1" spans="1:14">
      <c r="A3" s="115" t="s">
        <v>276</v>
      </c>
      <c r="B3" s="115" t="s">
        <v>622</v>
      </c>
      <c r="C3" s="115" t="s">
        <v>623</v>
      </c>
      <c r="D3" s="115" t="s">
        <v>624</v>
      </c>
      <c r="E3" s="115" t="s">
        <v>625</v>
      </c>
      <c r="F3" s="115" t="s">
        <v>626</v>
      </c>
      <c r="G3" s="115" t="s">
        <v>627</v>
      </c>
      <c r="H3" s="115" t="s">
        <v>628</v>
      </c>
      <c r="I3" s="115" t="s">
        <v>629</v>
      </c>
      <c r="J3" s="115" t="s">
        <v>630</v>
      </c>
      <c r="K3" s="115" t="s">
        <v>631</v>
      </c>
      <c r="L3" s="115" t="s">
        <v>632</v>
      </c>
      <c r="M3" s="115" t="s">
        <v>633</v>
      </c>
      <c r="N3" s="115" t="s">
        <v>634</v>
      </c>
    </row>
    <row r="4" ht="31" customHeight="1" spans="1:14">
      <c r="A4" s="116" t="s">
        <v>635</v>
      </c>
      <c r="B4" s="117">
        <v>0</v>
      </c>
      <c r="C4" s="117">
        <v>29883.8</v>
      </c>
      <c r="D4" s="117">
        <v>87829.24</v>
      </c>
      <c r="E4" s="117">
        <v>104239.07</v>
      </c>
      <c r="F4" s="117">
        <v>102482.38</v>
      </c>
      <c r="G4" s="117">
        <v>92322.88</v>
      </c>
      <c r="H4" s="117">
        <v>105477.94</v>
      </c>
      <c r="I4" s="125">
        <v>106217.2</v>
      </c>
      <c r="J4" s="125"/>
      <c r="K4" s="125"/>
      <c r="L4" s="125"/>
      <c r="M4" s="125"/>
      <c r="N4" s="126">
        <f>B4+C4+D4+E4+F4+G4+H4+I4+J4+K4+L4+M4</f>
        <v>628452.51</v>
      </c>
    </row>
    <row r="5" ht="31" customHeight="1" spans="1:14">
      <c r="A5" s="116" t="s">
        <v>636</v>
      </c>
      <c r="B5" s="117">
        <v>0</v>
      </c>
      <c r="C5" s="117">
        <v>27712.044</v>
      </c>
      <c r="D5" s="117">
        <v>80385.125</v>
      </c>
      <c r="E5" s="117">
        <v>95199.675</v>
      </c>
      <c r="F5" s="117">
        <v>94773.838</v>
      </c>
      <c r="G5" s="117">
        <v>85341.558</v>
      </c>
      <c r="H5" s="117">
        <v>97469.612</v>
      </c>
      <c r="I5" s="125">
        <v>98023.043</v>
      </c>
      <c r="J5" s="125"/>
      <c r="K5" s="125"/>
      <c r="L5" s="125"/>
      <c r="M5" s="125"/>
      <c r="N5" s="126">
        <f t="shared" ref="N4:N11" si="0">B5+C5+D5+E5+F5+G5+H5+I5+J5+K5+L5+M5</f>
        <v>578904.895</v>
      </c>
    </row>
    <row r="6" ht="30" customHeight="1" spans="1:14">
      <c r="A6" s="118" t="s">
        <v>35</v>
      </c>
      <c r="B6" s="117">
        <v>1491.575</v>
      </c>
      <c r="C6" s="117">
        <v>9545.72</v>
      </c>
      <c r="D6" s="117">
        <v>23293.5</v>
      </c>
      <c r="E6" s="117">
        <v>28037.52</v>
      </c>
      <c r="F6" s="117">
        <v>26621.68</v>
      </c>
      <c r="G6" s="117">
        <v>24320.8</v>
      </c>
      <c r="H6" s="117">
        <v>27761.27</v>
      </c>
      <c r="I6" s="125">
        <v>28537</v>
      </c>
      <c r="J6" s="117"/>
      <c r="K6" s="117"/>
      <c r="L6" s="117"/>
      <c r="M6" s="117"/>
      <c r="N6" s="126">
        <f t="shared" si="0"/>
        <v>169609.065</v>
      </c>
    </row>
    <row r="7" ht="30" customHeight="1" spans="1:14">
      <c r="A7" s="118" t="s">
        <v>581</v>
      </c>
      <c r="B7" s="119">
        <v>12827.3057</v>
      </c>
      <c r="C7" s="119">
        <v>3677.2316</v>
      </c>
      <c r="D7" s="119">
        <v>14933.5895</v>
      </c>
      <c r="E7" s="119">
        <v>23373.876</v>
      </c>
      <c r="F7" s="117">
        <v>23742.866</v>
      </c>
      <c r="G7" s="117">
        <v>23508.418</v>
      </c>
      <c r="H7" s="119">
        <v>23372.7314</v>
      </c>
      <c r="I7" s="127">
        <v>23417.4736</v>
      </c>
      <c r="J7" s="119"/>
      <c r="K7" s="119"/>
      <c r="L7" s="119"/>
      <c r="M7" s="119"/>
      <c r="N7" s="128">
        <f t="shared" si="0"/>
        <v>148853.4918</v>
      </c>
    </row>
    <row r="8" ht="30" customHeight="1" spans="1:14">
      <c r="A8" s="118" t="s">
        <v>308</v>
      </c>
      <c r="B8" s="117">
        <v>87.604</v>
      </c>
      <c r="C8" s="117">
        <v>24.86</v>
      </c>
      <c r="D8" s="117">
        <v>89.93</v>
      </c>
      <c r="E8" s="117">
        <v>157.58</v>
      </c>
      <c r="F8" s="117">
        <v>205.44</v>
      </c>
      <c r="G8" s="117">
        <v>175.64</v>
      </c>
      <c r="H8" s="117">
        <f>167.38+4.66</f>
        <v>172.04</v>
      </c>
      <c r="I8" s="125">
        <v>170.18</v>
      </c>
      <c r="J8" s="117"/>
      <c r="K8" s="117"/>
      <c r="L8" s="117"/>
      <c r="M8" s="117"/>
      <c r="N8" s="126">
        <f t="shared" si="0"/>
        <v>1083.274</v>
      </c>
    </row>
    <row r="9" ht="30" customHeight="1" spans="1:14">
      <c r="A9" s="118" t="s">
        <v>637</v>
      </c>
      <c r="B9" s="117">
        <v>87.751</v>
      </c>
      <c r="C9" s="117">
        <v>17.173</v>
      </c>
      <c r="D9" s="117">
        <v>62.761</v>
      </c>
      <c r="E9" s="117">
        <v>108.323</v>
      </c>
      <c r="F9" s="117">
        <v>142.443</v>
      </c>
      <c r="G9" s="117">
        <v>121.981</v>
      </c>
      <c r="H9" s="117">
        <v>125.726</v>
      </c>
      <c r="I9" s="125">
        <v>124.729</v>
      </c>
      <c r="J9" s="117"/>
      <c r="K9" s="117"/>
      <c r="L9" s="117"/>
      <c r="M9" s="117"/>
      <c r="N9" s="126">
        <f t="shared" si="0"/>
        <v>790.887</v>
      </c>
    </row>
    <row r="10" ht="30" customHeight="1" spans="1:14">
      <c r="A10" s="118" t="s">
        <v>345</v>
      </c>
      <c r="B10" s="120">
        <v>0</v>
      </c>
      <c r="C10" s="120">
        <v>26993.43</v>
      </c>
      <c r="D10" s="120">
        <v>77192.13</v>
      </c>
      <c r="E10" s="120">
        <v>94917.92</v>
      </c>
      <c r="F10" s="120">
        <v>94482.43</v>
      </c>
      <c r="G10" s="117">
        <v>88443.56</v>
      </c>
      <c r="H10" s="120">
        <v>99252.07</v>
      </c>
      <c r="I10" s="129">
        <v>100684.01</v>
      </c>
      <c r="J10" s="120"/>
      <c r="K10" s="120"/>
      <c r="L10" s="120"/>
      <c r="M10" s="120"/>
      <c r="N10" s="130">
        <f t="shared" si="0"/>
        <v>581965.55</v>
      </c>
    </row>
    <row r="11" ht="30" customHeight="1" spans="1:14">
      <c r="A11" s="116" t="s">
        <v>638</v>
      </c>
      <c r="B11" s="117">
        <v>9063.78</v>
      </c>
      <c r="C11" s="117">
        <v>0</v>
      </c>
      <c r="D11" s="117">
        <v>45709.435</v>
      </c>
      <c r="E11" s="117">
        <v>36978.565</v>
      </c>
      <c r="F11" s="117">
        <v>47315</v>
      </c>
      <c r="G11" s="117">
        <v>74861</v>
      </c>
      <c r="H11" s="117">
        <v>58084.58</v>
      </c>
      <c r="I11" s="125">
        <v>59054.16</v>
      </c>
      <c r="J11" s="117"/>
      <c r="K11" s="117"/>
      <c r="L11" s="117"/>
      <c r="M11" s="117"/>
      <c r="N11" s="126">
        <f t="shared" si="0"/>
        <v>331066.52</v>
      </c>
    </row>
    <row r="12" ht="30" customHeight="1" spans="1:14">
      <c r="A12" s="118" t="s">
        <v>289</v>
      </c>
      <c r="B12" s="117">
        <v>874</v>
      </c>
      <c r="C12" s="117">
        <v>0</v>
      </c>
      <c r="D12" s="117">
        <v>3894.52</v>
      </c>
      <c r="E12" s="117">
        <v>1972.52</v>
      </c>
      <c r="F12" s="117">
        <v>2643.1</v>
      </c>
      <c r="G12" s="117">
        <v>5136.56</v>
      </c>
      <c r="H12" s="117">
        <v>3837.94</v>
      </c>
      <c r="I12" s="125">
        <v>3524.19</v>
      </c>
      <c r="J12" s="117"/>
      <c r="K12" s="117"/>
      <c r="L12" s="117"/>
      <c r="M12" s="117"/>
      <c r="N12" s="126">
        <f t="shared" ref="N10:N18" si="1">B12+C12+D12+E12+F12+G12+H12+I12+J12+K12+L12+M12</f>
        <v>21882.83</v>
      </c>
    </row>
    <row r="13" ht="30" customHeight="1" spans="1:14">
      <c r="A13" s="118" t="s">
        <v>312</v>
      </c>
      <c r="B13" s="117">
        <v>333</v>
      </c>
      <c r="C13" s="117">
        <v>0</v>
      </c>
      <c r="D13" s="117">
        <v>11622.8</v>
      </c>
      <c r="E13" s="117">
        <v>13289.5</v>
      </c>
      <c r="F13" s="117">
        <v>14342.18</v>
      </c>
      <c r="G13" s="117">
        <v>24862.14</v>
      </c>
      <c r="H13" s="117">
        <v>11366.48</v>
      </c>
      <c r="I13" s="125">
        <v>20045.28</v>
      </c>
      <c r="J13" s="117"/>
      <c r="K13" s="117"/>
      <c r="L13" s="117"/>
      <c r="M13" s="117"/>
      <c r="N13" s="126">
        <f t="shared" si="1"/>
        <v>95861.38</v>
      </c>
    </row>
    <row r="14" ht="30" customHeight="1" spans="1:14">
      <c r="A14" s="118" t="s">
        <v>639</v>
      </c>
      <c r="B14" s="117">
        <v>1927.4</v>
      </c>
      <c r="C14" s="117">
        <v>-9061.32</v>
      </c>
      <c r="D14" s="117">
        <v>29049.5</v>
      </c>
      <c r="E14" s="117">
        <v>30200.02</v>
      </c>
      <c r="F14" s="117">
        <v>35210.46</v>
      </c>
      <c r="G14" s="117">
        <v>52057.14</v>
      </c>
      <c r="H14" s="117">
        <v>47597.42</v>
      </c>
      <c r="I14" s="125">
        <v>40273.198</v>
      </c>
      <c r="J14" s="117"/>
      <c r="K14" s="117"/>
      <c r="L14" s="117"/>
      <c r="M14" s="117"/>
      <c r="N14" s="126">
        <f t="shared" si="1"/>
        <v>227253.818</v>
      </c>
    </row>
    <row r="15" ht="30" customHeight="1" spans="1:16">
      <c r="A15" s="118" t="s">
        <v>640</v>
      </c>
      <c r="B15" s="121">
        <f>2212.92+60-1448.4</f>
        <v>824.52</v>
      </c>
      <c r="C15" s="117">
        <v>610.5</v>
      </c>
      <c r="D15" s="117">
        <v>1502.06</v>
      </c>
      <c r="E15" s="117">
        <v>1858.62</v>
      </c>
      <c r="F15" s="117">
        <v>1314.98</v>
      </c>
      <c r="G15" s="117">
        <v>1504.75</v>
      </c>
      <c r="H15" s="117">
        <v>916.57</v>
      </c>
      <c r="I15" s="125">
        <v>353.24</v>
      </c>
      <c r="J15" s="117"/>
      <c r="K15" s="117"/>
      <c r="L15" s="117"/>
      <c r="M15" s="117"/>
      <c r="N15" s="126">
        <f t="shared" si="1"/>
        <v>8885.24</v>
      </c>
      <c r="O15" s="131"/>
      <c r="P15" s="132"/>
    </row>
    <row r="16" ht="30" customHeight="1" spans="1:16">
      <c r="A16" s="118" t="s">
        <v>328</v>
      </c>
      <c r="B16" s="117">
        <v>0</v>
      </c>
      <c r="C16" s="117">
        <v>0</v>
      </c>
      <c r="D16" s="117">
        <v>36.46</v>
      </c>
      <c r="E16" s="117">
        <v>146.15</v>
      </c>
      <c r="F16" s="117">
        <v>187.26</v>
      </c>
      <c r="G16" s="117">
        <v>29.52</v>
      </c>
      <c r="H16" s="117">
        <v>11.84</v>
      </c>
      <c r="I16" s="125">
        <v>52.22</v>
      </c>
      <c r="J16" s="117"/>
      <c r="K16" s="117"/>
      <c r="L16" s="117"/>
      <c r="M16" s="117"/>
      <c r="N16" s="126">
        <f t="shared" si="1"/>
        <v>463.45</v>
      </c>
      <c r="O16" s="131"/>
      <c r="P16" s="132"/>
    </row>
    <row r="17" ht="30" customHeight="1" spans="1:16">
      <c r="A17" s="116" t="s">
        <v>413</v>
      </c>
      <c r="B17" s="117">
        <v>0</v>
      </c>
      <c r="C17" s="117">
        <v>0</v>
      </c>
      <c r="D17" s="117">
        <v>0</v>
      </c>
      <c r="E17" s="117">
        <v>159.68</v>
      </c>
      <c r="F17" s="117">
        <v>496.36</v>
      </c>
      <c r="G17" s="117">
        <v>490.24</v>
      </c>
      <c r="H17" s="117">
        <v>266.46</v>
      </c>
      <c r="I17" s="125">
        <v>557.72</v>
      </c>
      <c r="J17" s="117"/>
      <c r="K17" s="117"/>
      <c r="L17" s="117"/>
      <c r="M17" s="117"/>
      <c r="N17" s="126">
        <f t="shared" si="1"/>
        <v>1970.46</v>
      </c>
      <c r="O17" s="131"/>
      <c r="P17" s="131"/>
    </row>
    <row r="18" ht="30" customHeight="1" spans="1:16">
      <c r="A18" s="116" t="s">
        <v>641</v>
      </c>
      <c r="B18" s="119">
        <v>0</v>
      </c>
      <c r="C18" s="119">
        <v>20.9377</v>
      </c>
      <c r="D18" s="119">
        <v>0</v>
      </c>
      <c r="E18" s="119">
        <v>88.068</v>
      </c>
      <c r="F18" s="119">
        <v>165.6429</v>
      </c>
      <c r="G18" s="119">
        <v>142.4996</v>
      </c>
      <c r="H18" s="119">
        <v>195.9646</v>
      </c>
      <c r="I18" s="127">
        <v>231.2289</v>
      </c>
      <c r="J18" s="119"/>
      <c r="K18" s="119"/>
      <c r="L18" s="119"/>
      <c r="M18" s="119"/>
      <c r="N18" s="128">
        <f t="shared" si="1"/>
        <v>844.3417</v>
      </c>
      <c r="O18" s="131"/>
      <c r="P18" s="131"/>
    </row>
    <row r="19" ht="14.25" spans="3:7">
      <c r="C19" s="122"/>
      <c r="D19" s="123"/>
      <c r="E19" s="123"/>
      <c r="F19" s="123"/>
      <c r="G19" s="123"/>
    </row>
  </sheetData>
  <mergeCells count="1">
    <mergeCell ref="A1:N1"/>
  </mergeCells>
  <pageMargins left="0.472222222222222" right="0.432638888888889" top="1" bottom="1" header="0.5" footer="0.5"/>
  <pageSetup paperSize="8"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55"/>
  <sheetViews>
    <sheetView showGridLines="0" workbookViewId="0">
      <pane xSplit="1" ySplit="4" topLeftCell="I5" activePane="bottomRight" state="frozen"/>
      <selection/>
      <selection pane="topRight"/>
      <selection pane="bottomLeft"/>
      <selection pane="bottomRight" activeCell="K20" sqref="K20"/>
    </sheetView>
  </sheetViews>
  <sheetFormatPr defaultColWidth="9" defaultRowHeight="13.5"/>
  <cols>
    <col min="1" max="1" width="15.6333333333333" customWidth="1"/>
    <col min="2" max="4" width="10.5" customWidth="1"/>
    <col min="5" max="5" width="7.75833333333333" customWidth="1"/>
    <col min="6" max="6" width="11.225" customWidth="1"/>
    <col min="7" max="7" width="6.75833333333333" customWidth="1"/>
    <col min="8" max="8" width="11.1083333333333" customWidth="1"/>
    <col min="9" max="9" width="11.775" customWidth="1"/>
    <col min="10" max="10" width="7.5" customWidth="1"/>
    <col min="11" max="11" width="12.3333333333333" customWidth="1"/>
    <col min="12" max="12" width="11.3333333333333" customWidth="1"/>
    <col min="13" max="13" width="12" customWidth="1"/>
    <col min="14" max="14" width="8.38333333333333" customWidth="1"/>
    <col min="15" max="15" width="11.775" customWidth="1"/>
    <col min="16" max="16" width="11" customWidth="1"/>
    <col min="17" max="17" width="7.63333333333333" customWidth="1"/>
    <col min="18" max="18" width="13.225" customWidth="1"/>
    <col min="19" max="19" width="8.75" customWidth="1"/>
    <col min="20" max="20" width="14.775" customWidth="1"/>
    <col min="21" max="21" width="7.89166666666667" customWidth="1"/>
    <col min="22" max="22" width="8.63333333333333" customWidth="1"/>
    <col min="23" max="23" width="10.6333333333333" customWidth="1"/>
    <col min="24" max="24" width="13.5583333333333" customWidth="1"/>
    <col min="25" max="25" width="13.6666666666667" customWidth="1"/>
    <col min="26" max="26" width="13" customWidth="1"/>
    <col min="27" max="27" width="9.5" customWidth="1"/>
    <col min="28" max="28" width="11.3833333333333" customWidth="1"/>
    <col min="29" max="29" width="11.5" customWidth="1"/>
    <col min="30" max="30" width="11.7583333333333" customWidth="1"/>
    <col min="31" max="31" width="9.38333333333333"/>
    <col min="32" max="32" width="11.5"/>
  </cols>
  <sheetData>
    <row r="1" ht="32" customHeight="1" spans="1:27">
      <c r="A1" s="1" t="s">
        <v>192</v>
      </c>
      <c r="B1" s="2"/>
      <c r="C1" s="2"/>
      <c r="D1" s="2"/>
      <c r="E1" s="2"/>
      <c r="F1" s="2"/>
      <c r="G1" s="2"/>
      <c r="H1" s="2"/>
      <c r="I1" s="2"/>
      <c r="J1" s="2"/>
      <c r="K1" s="2"/>
      <c r="L1" s="2"/>
      <c r="M1" s="2"/>
      <c r="N1" s="2"/>
      <c r="O1" s="2"/>
      <c r="P1" s="2"/>
      <c r="Q1" s="2"/>
      <c r="R1" s="2"/>
      <c r="S1" s="2"/>
      <c r="T1" s="2"/>
      <c r="U1" s="2"/>
      <c r="V1" s="2"/>
      <c r="W1" s="2"/>
      <c r="X1" s="2"/>
      <c r="Y1" s="2"/>
      <c r="Z1" s="86"/>
      <c r="AA1" s="87"/>
    </row>
    <row r="2" ht="17" customHeight="1" spans="1:32">
      <c r="A2" s="3" t="s">
        <v>130</v>
      </c>
      <c r="B2" s="4" t="s">
        <v>131</v>
      </c>
      <c r="C2" s="5"/>
      <c r="D2" s="5"/>
      <c r="E2" s="5"/>
      <c r="F2" s="5"/>
      <c r="G2" s="5"/>
      <c r="H2" s="6"/>
      <c r="I2" s="4" t="s">
        <v>132</v>
      </c>
      <c r="J2" s="5"/>
      <c r="K2" s="5"/>
      <c r="L2" s="5"/>
      <c r="M2" s="5"/>
      <c r="N2" s="5"/>
      <c r="O2" s="6"/>
      <c r="P2" s="4" t="s">
        <v>133</v>
      </c>
      <c r="Q2" s="5"/>
      <c r="R2" s="5"/>
      <c r="S2" s="5"/>
      <c r="T2" s="5"/>
      <c r="U2" s="5"/>
      <c r="V2" s="6"/>
      <c r="W2" s="4" t="s">
        <v>134</v>
      </c>
      <c r="X2" s="5"/>
      <c r="Y2" s="5"/>
      <c r="Z2" s="6"/>
      <c r="AA2" s="88"/>
      <c r="AB2" s="89"/>
      <c r="AC2" s="89"/>
      <c r="AD2" s="89"/>
      <c r="AE2" s="89"/>
      <c r="AF2" s="89"/>
    </row>
    <row r="3" ht="17" customHeight="1" spans="1:32">
      <c r="A3" s="3"/>
      <c r="B3" s="7" t="s">
        <v>135</v>
      </c>
      <c r="C3" s="4" t="s">
        <v>8</v>
      </c>
      <c r="D3" s="6"/>
      <c r="E3" s="4" t="s">
        <v>9</v>
      </c>
      <c r="F3" s="6"/>
      <c r="G3" s="5" t="s">
        <v>10</v>
      </c>
      <c r="H3" s="6"/>
      <c r="I3" s="7" t="s">
        <v>136</v>
      </c>
      <c r="J3" s="4" t="s">
        <v>8</v>
      </c>
      <c r="K3" s="6"/>
      <c r="L3" s="4" t="s">
        <v>9</v>
      </c>
      <c r="M3" s="6"/>
      <c r="N3" s="5" t="s">
        <v>10</v>
      </c>
      <c r="O3" s="6"/>
      <c r="P3" s="7" t="s">
        <v>136</v>
      </c>
      <c r="Q3" s="4" t="s">
        <v>8</v>
      </c>
      <c r="R3" s="6"/>
      <c r="S3" s="4" t="s">
        <v>9</v>
      </c>
      <c r="T3" s="6"/>
      <c r="U3" s="5" t="s">
        <v>10</v>
      </c>
      <c r="V3" s="6"/>
      <c r="W3" s="7" t="s">
        <v>136</v>
      </c>
      <c r="X3" s="3" t="s">
        <v>8</v>
      </c>
      <c r="Y3" s="3" t="s">
        <v>9</v>
      </c>
      <c r="Z3" s="3" t="s">
        <v>10</v>
      </c>
      <c r="AA3" s="88"/>
      <c r="AB3" s="89"/>
      <c r="AC3" s="89"/>
      <c r="AD3" s="89"/>
      <c r="AE3" s="89"/>
      <c r="AF3" s="89"/>
    </row>
    <row r="4" ht="17" customHeight="1" spans="1:32">
      <c r="A4" s="3"/>
      <c r="B4" s="8"/>
      <c r="C4" s="3" t="s">
        <v>137</v>
      </c>
      <c r="D4" s="3" t="s">
        <v>138</v>
      </c>
      <c r="E4" s="3" t="s">
        <v>13</v>
      </c>
      <c r="F4" s="3" t="s">
        <v>139</v>
      </c>
      <c r="G4" s="3" t="s">
        <v>13</v>
      </c>
      <c r="H4" s="3" t="s">
        <v>139</v>
      </c>
      <c r="I4" s="8"/>
      <c r="J4" s="3" t="s">
        <v>137</v>
      </c>
      <c r="K4" s="3" t="s">
        <v>138</v>
      </c>
      <c r="L4" s="3" t="s">
        <v>13</v>
      </c>
      <c r="M4" s="3" t="s">
        <v>139</v>
      </c>
      <c r="N4" s="3" t="s">
        <v>13</v>
      </c>
      <c r="O4" s="3" t="s">
        <v>139</v>
      </c>
      <c r="P4" s="8"/>
      <c r="Q4" s="3" t="s">
        <v>137</v>
      </c>
      <c r="R4" s="3" t="s">
        <v>138</v>
      </c>
      <c r="S4" s="3" t="s">
        <v>13</v>
      </c>
      <c r="T4" s="3" t="s">
        <v>139</v>
      </c>
      <c r="U4" s="3" t="s">
        <v>13</v>
      </c>
      <c r="V4" s="3" t="s">
        <v>139</v>
      </c>
      <c r="W4" s="8"/>
      <c r="X4" s="3" t="s">
        <v>138</v>
      </c>
      <c r="Y4" s="3" t="s">
        <v>139</v>
      </c>
      <c r="Z4" s="3" t="s">
        <v>139</v>
      </c>
      <c r="AA4" s="88"/>
      <c r="AB4" s="90"/>
      <c r="AC4" s="90"/>
      <c r="AD4" s="91"/>
      <c r="AE4" s="89"/>
      <c r="AF4" s="89"/>
    </row>
    <row r="5" ht="16" customHeight="1" spans="1:32">
      <c r="A5" s="9" t="s">
        <v>17</v>
      </c>
      <c r="B5" s="10">
        <v>49497.619</v>
      </c>
      <c r="C5" s="11">
        <v>24.44</v>
      </c>
      <c r="D5" s="10">
        <f>B5*C5/100</f>
        <v>12097.218</v>
      </c>
      <c r="E5" s="11">
        <v>80.72</v>
      </c>
      <c r="F5" s="10">
        <v>3995.674</v>
      </c>
      <c r="G5" s="11">
        <v>1.8</v>
      </c>
      <c r="H5" s="10">
        <v>89.101</v>
      </c>
      <c r="I5" s="10">
        <f>'平衡表（全厂）'!F75</f>
        <v>77156.528</v>
      </c>
      <c r="J5" s="11">
        <f>K5/I5*100</f>
        <v>25.72</v>
      </c>
      <c r="K5" s="10">
        <f>'平衡表（全厂）'!H75</f>
        <v>19841.681</v>
      </c>
      <c r="L5" s="11">
        <f>M5/I5*1000</f>
        <v>118.3</v>
      </c>
      <c r="M5" s="10">
        <f>'平衡表（全厂）'!J75</f>
        <v>9127.248</v>
      </c>
      <c r="N5" s="11">
        <f>O5/I5*1000</f>
        <v>2.37</v>
      </c>
      <c r="O5" s="10">
        <f>'平衡表（全厂）'!L75</f>
        <v>182.548</v>
      </c>
      <c r="P5" s="10">
        <f>'平衡表（全厂）'!F5</f>
        <v>28631.104</v>
      </c>
      <c r="Q5" s="11">
        <f t="shared" ref="Q5:Q7" si="0">R5/P5*100</f>
        <v>25.64</v>
      </c>
      <c r="R5" s="10">
        <f>'平衡表（全厂）'!H5</f>
        <v>7340.159</v>
      </c>
      <c r="S5" s="11">
        <f>T5/P5*1000</f>
        <v>130.08</v>
      </c>
      <c r="T5" s="10">
        <f>'平衡表（全厂）'!J5</f>
        <v>3724.354</v>
      </c>
      <c r="U5" s="11">
        <f>V5/P5*1000</f>
        <v>1.82</v>
      </c>
      <c r="V5" s="10">
        <f>'平衡表（全厂）'!L5</f>
        <v>52.01</v>
      </c>
      <c r="W5" s="15">
        <f t="shared" ref="W5:W17" si="1">B5+I5-P5</f>
        <v>98023.043</v>
      </c>
      <c r="X5" s="15">
        <f t="shared" ref="X5:X17" si="2">D5+K5-R5</f>
        <v>24598.74</v>
      </c>
      <c r="Y5" s="15">
        <f t="shared" ref="Y5:Y17" si="3">F5+M5-T5</f>
        <v>9398.568</v>
      </c>
      <c r="Z5" s="15">
        <f t="shared" ref="Z5:Z17" si="4">H5+O5-V5</f>
        <v>219.639</v>
      </c>
      <c r="AA5" s="85"/>
      <c r="AB5" s="92"/>
      <c r="AC5" s="93"/>
      <c r="AD5" s="94"/>
      <c r="AE5" s="95"/>
      <c r="AF5" s="95"/>
    </row>
    <row r="6" ht="16" customHeight="1" spans="1:27">
      <c r="A6" s="9" t="s">
        <v>18</v>
      </c>
      <c r="B6" s="10">
        <v>187.616</v>
      </c>
      <c r="C6" s="11">
        <v>60.4</v>
      </c>
      <c r="D6" s="10">
        <v>113.314</v>
      </c>
      <c r="E6" s="11">
        <v>140.73</v>
      </c>
      <c r="F6" s="10">
        <v>26.404</v>
      </c>
      <c r="G6" s="11">
        <v>0.46</v>
      </c>
      <c r="H6" s="10">
        <v>0.086</v>
      </c>
      <c r="I6" s="10">
        <v>0</v>
      </c>
      <c r="J6" s="11"/>
      <c r="K6" s="10">
        <v>0</v>
      </c>
      <c r="L6" s="11"/>
      <c r="M6" s="10">
        <v>0</v>
      </c>
      <c r="N6" s="11"/>
      <c r="O6" s="10">
        <v>0</v>
      </c>
      <c r="P6" s="10">
        <f>'平衡表（全厂）'!F6</f>
        <v>187.616</v>
      </c>
      <c r="Q6" s="11">
        <f t="shared" si="0"/>
        <v>60.4</v>
      </c>
      <c r="R6" s="10">
        <f>'平衡表（全厂）'!H6</f>
        <v>113.314</v>
      </c>
      <c r="S6" s="11">
        <f>T6/P6*1000</f>
        <v>140.73</v>
      </c>
      <c r="T6" s="10">
        <f>'平衡表（全厂）'!J6</f>
        <v>26.404</v>
      </c>
      <c r="U6" s="11">
        <f>V6/P6*1000</f>
        <v>0.46</v>
      </c>
      <c r="V6" s="10">
        <f>'平衡表（全厂）'!L6</f>
        <v>0.086</v>
      </c>
      <c r="W6" s="15">
        <f t="shared" si="1"/>
        <v>0</v>
      </c>
      <c r="X6" s="15">
        <f t="shared" si="2"/>
        <v>0</v>
      </c>
      <c r="Y6" s="15">
        <f t="shared" si="3"/>
        <v>0</v>
      </c>
      <c r="Z6" s="15">
        <f t="shared" si="4"/>
        <v>0</v>
      </c>
      <c r="AA6" s="88"/>
    </row>
    <row r="7" ht="16" customHeight="1" spans="1:27">
      <c r="A7" s="12" t="s">
        <v>19</v>
      </c>
      <c r="B7" s="10">
        <v>293.75</v>
      </c>
      <c r="C7" s="11">
        <v>97.8</v>
      </c>
      <c r="D7" s="10">
        <v>287.288</v>
      </c>
      <c r="E7" s="11"/>
      <c r="F7" s="10">
        <v>0</v>
      </c>
      <c r="G7" s="11"/>
      <c r="H7" s="10">
        <v>0</v>
      </c>
      <c r="I7" s="10">
        <f>'平衡表（全厂）'!F76</f>
        <v>334.94</v>
      </c>
      <c r="J7" s="10">
        <f>'平衡表（全厂）'!G76</f>
        <v>96.56</v>
      </c>
      <c r="K7" s="10">
        <f>'平衡表（全厂）'!H76</f>
        <v>323.418</v>
      </c>
      <c r="L7" s="10">
        <f>'平衡表（全厂）'!I76</f>
        <v>0</v>
      </c>
      <c r="M7" s="10">
        <f>'平衡表（全厂）'!J76</f>
        <v>0</v>
      </c>
      <c r="N7" s="10">
        <f>'平衡表（全厂）'!K76</f>
        <v>0</v>
      </c>
      <c r="O7" s="10">
        <f>'平衡表（全厂）'!L76</f>
        <v>0</v>
      </c>
      <c r="P7" s="10">
        <f>'平衡表（全厂）'!F7</f>
        <v>114.64</v>
      </c>
      <c r="Q7" s="11">
        <f t="shared" si="0"/>
        <v>96.56</v>
      </c>
      <c r="R7" s="10">
        <f>'平衡表（全厂）'!H7</f>
        <v>110.696</v>
      </c>
      <c r="S7" s="11"/>
      <c r="T7" s="10">
        <v>0</v>
      </c>
      <c r="U7" s="11"/>
      <c r="V7" s="10">
        <v>0</v>
      </c>
      <c r="W7" s="15">
        <f t="shared" si="1"/>
        <v>514.05</v>
      </c>
      <c r="X7" s="15">
        <f t="shared" si="2"/>
        <v>500.01</v>
      </c>
      <c r="Y7" s="15">
        <f t="shared" si="3"/>
        <v>0</v>
      </c>
      <c r="Z7" s="15">
        <f t="shared" si="4"/>
        <v>0</v>
      </c>
      <c r="AA7" s="88"/>
    </row>
    <row r="8" ht="16" customHeight="1" spans="1:27">
      <c r="A8" s="12" t="s">
        <v>21</v>
      </c>
      <c r="B8" s="10">
        <v>0</v>
      </c>
      <c r="C8" s="11"/>
      <c r="D8" s="10">
        <v>0</v>
      </c>
      <c r="E8" s="11"/>
      <c r="F8" s="10">
        <v>0</v>
      </c>
      <c r="G8" s="11"/>
      <c r="H8" s="10">
        <v>0</v>
      </c>
      <c r="I8" s="10">
        <f>'平衡表（全厂）'!F77</f>
        <v>14.016</v>
      </c>
      <c r="J8" s="10">
        <f>'平衡表（全厂）'!G77</f>
        <v>37.4</v>
      </c>
      <c r="K8" s="10">
        <f>'平衡表（全厂）'!H77</f>
        <v>5.242</v>
      </c>
      <c r="L8" s="10">
        <f>'平衡表（全厂）'!I77</f>
        <v>0</v>
      </c>
      <c r="M8" s="10">
        <f>'平衡表（全厂）'!J77</f>
        <v>0</v>
      </c>
      <c r="N8" s="10">
        <f>'平衡表（全厂）'!K77</f>
        <v>0</v>
      </c>
      <c r="O8" s="10">
        <f>'平衡表（全厂）'!L77</f>
        <v>0</v>
      </c>
      <c r="P8" s="10">
        <f>'平衡表（全厂）'!F9</f>
        <v>14.016</v>
      </c>
      <c r="Q8" s="10">
        <f>'平衡表（全厂）'!G9</f>
        <v>37.4</v>
      </c>
      <c r="R8" s="10">
        <f>'平衡表（全厂）'!H9</f>
        <v>5.242</v>
      </c>
      <c r="S8" s="10">
        <f>'平衡表（全厂）'!I9</f>
        <v>0</v>
      </c>
      <c r="T8" s="10">
        <f>'平衡表（全厂）'!J9</f>
        <v>0</v>
      </c>
      <c r="U8" s="10">
        <f>'平衡表（全厂）'!K9</f>
        <v>0</v>
      </c>
      <c r="V8" s="10">
        <f>'平衡表（全厂）'!L9</f>
        <v>0</v>
      </c>
      <c r="W8" s="15">
        <f t="shared" si="1"/>
        <v>0</v>
      </c>
      <c r="X8" s="15">
        <f t="shared" si="2"/>
        <v>0</v>
      </c>
      <c r="Y8" s="15">
        <f t="shared" si="3"/>
        <v>0</v>
      </c>
      <c r="Z8" s="15">
        <f t="shared" si="4"/>
        <v>0</v>
      </c>
      <c r="AA8" s="88"/>
    </row>
    <row r="9" ht="16" customHeight="1" spans="1:27">
      <c r="A9" s="12" t="s">
        <v>22</v>
      </c>
      <c r="B9" s="10">
        <v>0</v>
      </c>
      <c r="C9" s="11"/>
      <c r="D9" s="10">
        <v>0</v>
      </c>
      <c r="E9" s="11"/>
      <c r="F9" s="10">
        <v>0</v>
      </c>
      <c r="G9" s="11"/>
      <c r="H9" s="10">
        <v>0</v>
      </c>
      <c r="I9" s="10">
        <f>'平衡表（全厂）'!F78</f>
        <v>7.14</v>
      </c>
      <c r="J9" s="10">
        <f>'平衡表（全厂）'!G78</f>
        <v>99.62</v>
      </c>
      <c r="K9" s="10">
        <f>'平衡表（全厂）'!H78</f>
        <v>7.113</v>
      </c>
      <c r="L9" s="10">
        <f>'平衡表（全厂）'!I78</f>
        <v>0</v>
      </c>
      <c r="M9" s="10">
        <f>'平衡表（全厂）'!J78</f>
        <v>0</v>
      </c>
      <c r="N9" s="10">
        <f>'平衡表（全厂）'!K78</f>
        <v>0</v>
      </c>
      <c r="O9" s="10">
        <f>'平衡表（全厂）'!L78</f>
        <v>0</v>
      </c>
      <c r="P9" s="10">
        <f>'平衡表（全厂）'!F10</f>
        <v>7.14</v>
      </c>
      <c r="Q9" s="10">
        <f>'平衡表（全厂）'!G10</f>
        <v>99.62</v>
      </c>
      <c r="R9" s="10">
        <f>'平衡表（全厂）'!H10</f>
        <v>7.113</v>
      </c>
      <c r="S9" s="10">
        <f>'平衡表（全厂）'!I10</f>
        <v>0</v>
      </c>
      <c r="T9" s="10">
        <f>'平衡表（全厂）'!J10</f>
        <v>0</v>
      </c>
      <c r="U9" s="10">
        <f>'平衡表（全厂）'!K10</f>
        <v>0</v>
      </c>
      <c r="V9" s="10">
        <f>'平衡表（全厂）'!L10</f>
        <v>0</v>
      </c>
      <c r="W9" s="15">
        <f t="shared" si="1"/>
        <v>0</v>
      </c>
      <c r="X9" s="15">
        <f t="shared" si="2"/>
        <v>0</v>
      </c>
      <c r="Y9" s="15">
        <f t="shared" si="3"/>
        <v>0</v>
      </c>
      <c r="Z9" s="15">
        <f t="shared" si="4"/>
        <v>0</v>
      </c>
      <c r="AA9" s="88"/>
    </row>
    <row r="10" ht="16" customHeight="1" spans="1:32">
      <c r="A10" s="12" t="s">
        <v>143</v>
      </c>
      <c r="B10" s="10">
        <v>0</v>
      </c>
      <c r="C10" s="11"/>
      <c r="D10" s="10">
        <v>0</v>
      </c>
      <c r="E10" s="11"/>
      <c r="F10" s="10">
        <v>0</v>
      </c>
      <c r="G10" s="11"/>
      <c r="H10" s="10">
        <v>0</v>
      </c>
      <c r="I10" s="10">
        <v>0</v>
      </c>
      <c r="J10" s="11"/>
      <c r="K10" s="10">
        <v>0</v>
      </c>
      <c r="L10" s="11">
        <v>0</v>
      </c>
      <c r="M10" s="10">
        <v>0</v>
      </c>
      <c r="N10" s="11">
        <v>0</v>
      </c>
      <c r="O10" s="10">
        <v>0</v>
      </c>
      <c r="P10" s="10">
        <v>0</v>
      </c>
      <c r="Q10" s="11"/>
      <c r="R10" s="10">
        <v>0</v>
      </c>
      <c r="S10" s="11"/>
      <c r="T10" s="10">
        <v>0</v>
      </c>
      <c r="U10" s="11"/>
      <c r="V10" s="10"/>
      <c r="W10" s="15">
        <f t="shared" si="1"/>
        <v>0</v>
      </c>
      <c r="X10" s="15">
        <f t="shared" si="2"/>
        <v>0</v>
      </c>
      <c r="Y10" s="15">
        <f t="shared" si="3"/>
        <v>0</v>
      </c>
      <c r="Z10" s="15">
        <f t="shared" si="4"/>
        <v>0</v>
      </c>
      <c r="AA10" s="85"/>
      <c r="AB10" s="92"/>
      <c r="AC10" s="93"/>
      <c r="AD10" s="94"/>
      <c r="AE10" s="95"/>
      <c r="AF10" s="95"/>
    </row>
    <row r="11" ht="16" customHeight="1" spans="1:32">
      <c r="A11" s="12" t="s">
        <v>24</v>
      </c>
      <c r="B11" s="10">
        <v>1559.97</v>
      </c>
      <c r="C11" s="11">
        <v>24.55</v>
      </c>
      <c r="D11" s="10">
        <v>382.973</v>
      </c>
      <c r="E11" s="11">
        <v>42.05</v>
      </c>
      <c r="F11" s="10">
        <v>65.597</v>
      </c>
      <c r="G11" s="11">
        <v>0.24</v>
      </c>
      <c r="H11" s="10">
        <v>0.374</v>
      </c>
      <c r="I11" s="10">
        <f>'回收率（综合厂)'!W16</f>
        <v>2451.282</v>
      </c>
      <c r="J11" s="11">
        <f t="shared" ref="J11:J17" si="5">K11/I11*100</f>
        <v>26.67</v>
      </c>
      <c r="K11" s="10">
        <f>'回收率（综合厂)'!X16</f>
        <v>653.781</v>
      </c>
      <c r="L11" s="11">
        <f t="shared" ref="L11:L17" si="6">M11/I11*1000</f>
        <v>34.87</v>
      </c>
      <c r="M11" s="10">
        <f>'回收率（综合厂)'!Y16</f>
        <v>85.488</v>
      </c>
      <c r="N11" s="11">
        <f t="shared" ref="N11:N17" si="7">O11/I11*1000</f>
        <v>0.34</v>
      </c>
      <c r="O11" s="10">
        <f>'回收率（综合厂)'!Z16</f>
        <v>0.827</v>
      </c>
      <c r="P11" s="10">
        <f>'平衡表（全厂）'!F11</f>
        <v>2024</v>
      </c>
      <c r="Q11" s="11">
        <f t="shared" ref="Q11:Q16" si="8">R11/P11*100</f>
        <v>26.67</v>
      </c>
      <c r="R11" s="10">
        <f>'平衡表（全厂）'!H11</f>
        <v>539.801</v>
      </c>
      <c r="S11" s="11">
        <f>T11/P11*1000</f>
        <v>34.88</v>
      </c>
      <c r="T11" s="10">
        <f>'平衡表（全厂）'!J11</f>
        <v>70.597</v>
      </c>
      <c r="U11" s="11">
        <f t="shared" ref="U11:U16" si="9">V11/P11*1000</f>
        <v>0.34</v>
      </c>
      <c r="V11" s="10">
        <f>'平衡表（全厂）'!L11</f>
        <v>0.688</v>
      </c>
      <c r="W11" s="15">
        <f t="shared" si="1"/>
        <v>1987.252</v>
      </c>
      <c r="X11" s="15">
        <f t="shared" si="2"/>
        <v>496.953</v>
      </c>
      <c r="Y11" s="15">
        <f t="shared" si="3"/>
        <v>80.488</v>
      </c>
      <c r="Z11" s="15">
        <f t="shared" si="4"/>
        <v>0.513</v>
      </c>
      <c r="AA11" s="85"/>
      <c r="AB11" s="92"/>
      <c r="AC11" s="93"/>
      <c r="AD11" s="94"/>
      <c r="AE11" s="95"/>
      <c r="AF11" s="95"/>
    </row>
    <row r="12" ht="16" customHeight="1" spans="1:32">
      <c r="A12" s="13" t="s">
        <v>41</v>
      </c>
      <c r="B12" s="14">
        <v>11.82</v>
      </c>
      <c r="C12" s="11">
        <v>99.54</v>
      </c>
      <c r="D12" s="10">
        <v>11.766</v>
      </c>
      <c r="E12" s="11">
        <v>332.49</v>
      </c>
      <c r="F12" s="10">
        <v>3.93</v>
      </c>
      <c r="G12" s="11">
        <v>7.53</v>
      </c>
      <c r="H12" s="15">
        <v>0.089</v>
      </c>
      <c r="I12" s="45">
        <f>'回收率（精炼） '!W18</f>
        <v>3656.48</v>
      </c>
      <c r="J12" s="11">
        <f t="shared" si="5"/>
        <v>99.47</v>
      </c>
      <c r="K12" s="45">
        <f>'回收率（精炼） '!X18</f>
        <v>3637.195</v>
      </c>
      <c r="L12" s="11">
        <f t="shared" si="6"/>
        <v>366.29</v>
      </c>
      <c r="M12" s="10">
        <f>'回收率（精炼） '!Y18</f>
        <v>1339.35</v>
      </c>
      <c r="N12" s="11">
        <f t="shared" si="7"/>
        <v>8.63</v>
      </c>
      <c r="O12" s="10">
        <f>'回收率（精炼） '!Z18</f>
        <v>31.544</v>
      </c>
      <c r="P12" s="15">
        <f>'平衡表（全厂）'!F28</f>
        <v>59.42</v>
      </c>
      <c r="Q12" s="14">
        <f t="shared" si="8"/>
        <v>99.47</v>
      </c>
      <c r="R12" s="72">
        <f>'平衡表（全厂）'!H28</f>
        <v>59.105</v>
      </c>
      <c r="S12" s="11">
        <f>T12/P12*1000</f>
        <v>371.98</v>
      </c>
      <c r="T12" s="10">
        <f>'平衡表（全厂）'!J28</f>
        <v>22.103</v>
      </c>
      <c r="U12" s="11">
        <f t="shared" si="9"/>
        <v>8.67</v>
      </c>
      <c r="V12" s="10">
        <f>'平衡表（全厂）'!L28</f>
        <v>0.515</v>
      </c>
      <c r="W12" s="15">
        <f t="shared" si="1"/>
        <v>3608.88</v>
      </c>
      <c r="X12" s="15">
        <f t="shared" si="2"/>
        <v>3589.856</v>
      </c>
      <c r="Y12" s="15">
        <f t="shared" si="3"/>
        <v>1321.177</v>
      </c>
      <c r="Z12" s="15">
        <f t="shared" si="4"/>
        <v>31.118</v>
      </c>
      <c r="AA12" s="96"/>
      <c r="AB12" s="92"/>
      <c r="AC12" s="93"/>
      <c r="AD12" s="97"/>
      <c r="AE12" s="95"/>
      <c r="AF12" s="95"/>
    </row>
    <row r="13" ht="16" customHeight="1" spans="1:32">
      <c r="A13" s="13" t="s">
        <v>42</v>
      </c>
      <c r="B13" s="14">
        <v>2.74</v>
      </c>
      <c r="C13" s="11">
        <v>100</v>
      </c>
      <c r="D13" s="10">
        <v>2.74</v>
      </c>
      <c r="E13" s="11"/>
      <c r="F13" s="10">
        <v>0</v>
      </c>
      <c r="G13" s="11"/>
      <c r="H13" s="15">
        <v>0</v>
      </c>
      <c r="I13" s="45">
        <f>'回收率（精炼） '!W19</f>
        <v>13.8</v>
      </c>
      <c r="J13" s="11">
        <f t="shared" si="5"/>
        <v>100</v>
      </c>
      <c r="K13" s="46">
        <f>'回收率（精炼） '!X19</f>
        <v>13.8</v>
      </c>
      <c r="L13" s="11"/>
      <c r="M13" s="10"/>
      <c r="N13" s="11"/>
      <c r="O13" s="10"/>
      <c r="P13" s="15">
        <f>'平衡表（全厂）'!F29</f>
        <v>0</v>
      </c>
      <c r="Q13" s="14"/>
      <c r="R13" s="72">
        <f>'平衡表（全厂）'!H29</f>
        <v>0</v>
      </c>
      <c r="S13" s="11"/>
      <c r="T13" s="10">
        <v>0</v>
      </c>
      <c r="U13" s="11"/>
      <c r="V13" s="10">
        <v>0</v>
      </c>
      <c r="W13" s="15">
        <f t="shared" si="1"/>
        <v>16.54</v>
      </c>
      <c r="X13" s="15">
        <f t="shared" si="2"/>
        <v>16.54</v>
      </c>
      <c r="Y13" s="15">
        <f t="shared" si="3"/>
        <v>0</v>
      </c>
      <c r="Z13" s="15">
        <f t="shared" si="4"/>
        <v>0</v>
      </c>
      <c r="AA13" s="98"/>
      <c r="AB13" s="92"/>
      <c r="AC13" s="93"/>
      <c r="AD13" s="97"/>
      <c r="AE13" s="95"/>
      <c r="AF13" s="95"/>
    </row>
    <row r="14" ht="16" customHeight="1" spans="1:32">
      <c r="A14" s="13" t="s">
        <v>43</v>
      </c>
      <c r="B14" s="14">
        <v>0</v>
      </c>
      <c r="C14" s="11"/>
      <c r="D14" s="10">
        <v>0</v>
      </c>
      <c r="E14" s="11"/>
      <c r="F14" s="10">
        <v>0</v>
      </c>
      <c r="G14" s="11"/>
      <c r="H14" s="15">
        <v>0</v>
      </c>
      <c r="I14" s="45">
        <f>'回收率（精炼） '!W21</f>
        <v>26.74</v>
      </c>
      <c r="J14" s="11">
        <f t="shared" si="5"/>
        <v>99.96</v>
      </c>
      <c r="K14" s="45">
        <f>'回收率（精炼） '!X21</f>
        <v>26.73</v>
      </c>
      <c r="L14" s="11">
        <f t="shared" si="6"/>
        <v>6.1</v>
      </c>
      <c r="M14" s="10">
        <f>'回收率（精炼） '!Y21</f>
        <v>0.163</v>
      </c>
      <c r="N14" s="11"/>
      <c r="O14" s="10">
        <v>0</v>
      </c>
      <c r="P14" s="15">
        <f>'平衡表（全厂）'!F30</f>
        <v>10.54</v>
      </c>
      <c r="Q14" s="14"/>
      <c r="R14" s="72">
        <f>'平衡表（全厂）'!H30</f>
        <v>10.537</v>
      </c>
      <c r="S14" s="11"/>
      <c r="T14" s="10">
        <f>'平衡表（全厂）'!J30</f>
        <v>0.059</v>
      </c>
      <c r="U14" s="11"/>
      <c r="V14" s="10">
        <f>'平衡表（全厂）'!L30</f>
        <v>0</v>
      </c>
      <c r="W14" s="15">
        <f t="shared" si="1"/>
        <v>16.2</v>
      </c>
      <c r="X14" s="15">
        <f t="shared" si="2"/>
        <v>16.193</v>
      </c>
      <c r="Y14" s="15">
        <f t="shared" si="3"/>
        <v>0.104</v>
      </c>
      <c r="Z14" s="15">
        <f t="shared" si="4"/>
        <v>0</v>
      </c>
      <c r="AA14" s="98"/>
      <c r="AB14" s="92"/>
      <c r="AC14" s="93"/>
      <c r="AD14" s="97"/>
      <c r="AE14" s="95"/>
      <c r="AF14" s="95"/>
    </row>
    <row r="15" ht="16" customHeight="1" spans="1:32">
      <c r="A15" s="13" t="s">
        <v>193</v>
      </c>
      <c r="B15" s="14">
        <v>0</v>
      </c>
      <c r="C15" s="11"/>
      <c r="D15" s="10">
        <v>0</v>
      </c>
      <c r="E15" s="11"/>
      <c r="F15" s="10">
        <v>0</v>
      </c>
      <c r="G15" s="11"/>
      <c r="H15" s="15">
        <v>0</v>
      </c>
      <c r="I15" s="45">
        <f>'回收率（精炼） '!W22</f>
        <v>35.22</v>
      </c>
      <c r="J15" s="11">
        <f t="shared" si="5"/>
        <v>100</v>
      </c>
      <c r="K15" s="45">
        <f>'回收率（精炼） '!X22</f>
        <v>35.22</v>
      </c>
      <c r="L15" s="11">
        <f t="shared" si="6"/>
        <v>5.51</v>
      </c>
      <c r="M15" s="10">
        <f>'回收率（精炼） '!Y22</f>
        <v>0.194</v>
      </c>
      <c r="N15" s="11"/>
      <c r="O15" s="10">
        <f>'回收率（精炼） '!Z22</f>
        <v>0</v>
      </c>
      <c r="P15" s="15">
        <v>0</v>
      </c>
      <c r="Q15" s="14"/>
      <c r="R15" s="72">
        <v>0</v>
      </c>
      <c r="S15" s="11"/>
      <c r="T15" s="10">
        <v>0</v>
      </c>
      <c r="U15" s="11"/>
      <c r="V15" s="10">
        <v>0</v>
      </c>
      <c r="W15" s="15">
        <f t="shared" si="1"/>
        <v>35.22</v>
      </c>
      <c r="X15" s="15">
        <f t="shared" si="2"/>
        <v>35.22</v>
      </c>
      <c r="Y15" s="15">
        <f t="shared" si="3"/>
        <v>0.194</v>
      </c>
      <c r="Z15" s="15">
        <f t="shared" si="4"/>
        <v>0</v>
      </c>
      <c r="AA15" s="98"/>
      <c r="AB15" s="92"/>
      <c r="AC15" s="93"/>
      <c r="AD15" s="97"/>
      <c r="AE15" s="95"/>
      <c r="AF15" s="95"/>
    </row>
    <row r="16" ht="16" customHeight="1" spans="1:32">
      <c r="A16" s="13" t="s">
        <v>47</v>
      </c>
      <c r="B16" s="15">
        <v>1957.298</v>
      </c>
      <c r="C16" s="11">
        <v>0.03</v>
      </c>
      <c r="D16" s="10">
        <v>0.587</v>
      </c>
      <c r="E16" s="11">
        <v>0</v>
      </c>
      <c r="F16" s="10">
        <v>0</v>
      </c>
      <c r="G16" s="11">
        <v>0</v>
      </c>
      <c r="H16" s="15">
        <v>0</v>
      </c>
      <c r="I16" s="45">
        <v>641.514</v>
      </c>
      <c r="J16" s="11">
        <f t="shared" si="5"/>
        <v>0.13</v>
      </c>
      <c r="K16" s="45">
        <v>0.86</v>
      </c>
      <c r="L16" s="11">
        <f t="shared" si="6"/>
        <v>0</v>
      </c>
      <c r="M16" s="10"/>
      <c r="N16" s="11">
        <f t="shared" si="7"/>
        <v>0</v>
      </c>
      <c r="O16" s="10"/>
      <c r="P16" s="15">
        <f>'平衡表（全厂）'!F34</f>
        <v>1874.842</v>
      </c>
      <c r="Q16" s="14">
        <f t="shared" si="8"/>
        <v>0.05</v>
      </c>
      <c r="R16" s="72">
        <f>'平衡表（全厂）'!H34</f>
        <v>0.937</v>
      </c>
      <c r="S16" s="11">
        <f>T16/P16*100</f>
        <v>0</v>
      </c>
      <c r="T16" s="10">
        <f>'平衡表（全厂）'!J34</f>
        <v>0</v>
      </c>
      <c r="U16" s="11">
        <f t="shared" si="9"/>
        <v>0</v>
      </c>
      <c r="V16" s="10">
        <f>'平衡表（全厂）'!L34</f>
        <v>0</v>
      </c>
      <c r="W16" s="15">
        <f t="shared" si="1"/>
        <v>723.97</v>
      </c>
      <c r="X16" s="15">
        <f t="shared" si="2"/>
        <v>0.51</v>
      </c>
      <c r="Y16" s="15">
        <f t="shared" si="3"/>
        <v>0</v>
      </c>
      <c r="Z16" s="15">
        <f t="shared" si="4"/>
        <v>0</v>
      </c>
      <c r="AA16" s="98"/>
      <c r="AB16" s="92"/>
      <c r="AC16" s="93"/>
      <c r="AD16" s="97"/>
      <c r="AE16" s="95"/>
      <c r="AF16" s="95"/>
    </row>
    <row r="17" ht="16" customHeight="1" spans="1:32">
      <c r="A17" s="13" t="s">
        <v>150</v>
      </c>
      <c r="B17" s="15">
        <v>0</v>
      </c>
      <c r="C17" s="11"/>
      <c r="D17" s="10">
        <v>0</v>
      </c>
      <c r="E17" s="11"/>
      <c r="F17" s="10">
        <v>0</v>
      </c>
      <c r="G17" s="11"/>
      <c r="H17" s="15">
        <v>0</v>
      </c>
      <c r="I17" s="47">
        <v>19.428</v>
      </c>
      <c r="J17" s="11">
        <f t="shared" si="5"/>
        <v>0.1</v>
      </c>
      <c r="K17" s="10">
        <v>0.02</v>
      </c>
      <c r="L17" s="11">
        <f t="shared" si="6"/>
        <v>0</v>
      </c>
      <c r="M17" s="10"/>
      <c r="N17" s="11">
        <f t="shared" si="7"/>
        <v>0</v>
      </c>
      <c r="O17" s="10"/>
      <c r="P17" s="15">
        <f>'平衡表（全厂）'!F35</f>
        <v>0</v>
      </c>
      <c r="Q17" s="14"/>
      <c r="R17" s="72">
        <f>'平衡表（全厂）'!H35</f>
        <v>0</v>
      </c>
      <c r="S17" s="11"/>
      <c r="T17" s="10">
        <f>'平衡表（全厂）'!J35</f>
        <v>0</v>
      </c>
      <c r="U17" s="11"/>
      <c r="V17" s="10">
        <f>'平衡表（全厂）'!L35</f>
        <v>0</v>
      </c>
      <c r="W17" s="15">
        <f t="shared" si="1"/>
        <v>19.428</v>
      </c>
      <c r="X17" s="15">
        <f t="shared" si="2"/>
        <v>0.02</v>
      </c>
      <c r="Y17" s="15">
        <f t="shared" si="3"/>
        <v>0</v>
      </c>
      <c r="Z17" s="15">
        <f t="shared" si="4"/>
        <v>0</v>
      </c>
      <c r="AA17" s="98"/>
      <c r="AB17" s="92"/>
      <c r="AC17" s="93"/>
      <c r="AD17" s="97"/>
      <c r="AE17" s="95"/>
      <c r="AF17" s="95"/>
    </row>
    <row r="18" ht="16" customHeight="1" spans="1:32">
      <c r="A18" s="14" t="s">
        <v>25</v>
      </c>
      <c r="B18" s="14">
        <v>414.32</v>
      </c>
      <c r="C18" s="11">
        <v>73.62</v>
      </c>
      <c r="D18" s="10">
        <v>305.022</v>
      </c>
      <c r="E18" s="11">
        <v>241.58</v>
      </c>
      <c r="F18" s="10">
        <v>100.091</v>
      </c>
      <c r="G18" s="11">
        <v>4.33</v>
      </c>
      <c r="H18" s="10">
        <v>1.794</v>
      </c>
      <c r="I18" s="46"/>
      <c r="J18" s="46"/>
      <c r="K18" s="45"/>
      <c r="L18" s="10"/>
      <c r="M18" s="10"/>
      <c r="N18" s="10"/>
      <c r="O18" s="10"/>
      <c r="P18" s="15">
        <f>'平衡表（全厂）'!F12</f>
        <v>447.48</v>
      </c>
      <c r="Q18" s="14">
        <f t="shared" ref="Q18:Q26" si="10">R18/P18*100</f>
        <v>74.25</v>
      </c>
      <c r="R18" s="72">
        <f>'平衡表（全厂）'!H12</f>
        <v>332.254</v>
      </c>
      <c r="S18" s="11">
        <f t="shared" ref="S18:S26" si="11">T18/P18*1000</f>
        <v>275.05</v>
      </c>
      <c r="T18" s="10">
        <f>'平衡表（全厂）'!J12</f>
        <v>123.079</v>
      </c>
      <c r="U18" s="11">
        <f t="shared" ref="U18:U26" si="12">V18/P18*1000</f>
        <v>6.8</v>
      </c>
      <c r="V18" s="10">
        <f>'平衡表（全厂）'!L12</f>
        <v>3.043</v>
      </c>
      <c r="W18" s="47">
        <f t="shared" ref="W18:W36" si="13">B18+I18-P18</f>
        <v>-33.16</v>
      </c>
      <c r="X18" s="47">
        <f t="shared" ref="X18:X36" si="14">D18+K18-R18</f>
        <v>-27.232</v>
      </c>
      <c r="Y18" s="47">
        <f t="shared" ref="Y18:Y36" si="15">F18+M18-T18</f>
        <v>-22.988</v>
      </c>
      <c r="Z18" s="47">
        <f t="shared" ref="Z18:Z36" si="16">H18+O18-V18</f>
        <v>-1.249</v>
      </c>
      <c r="AA18" s="96"/>
      <c r="AB18" s="92"/>
      <c r="AC18" s="99"/>
      <c r="AD18" s="97"/>
      <c r="AE18" s="95"/>
      <c r="AF18" s="95"/>
    </row>
    <row r="19" ht="16" customHeight="1" spans="1:32">
      <c r="A19" s="14" t="s">
        <v>26</v>
      </c>
      <c r="B19" s="14">
        <v>206.91</v>
      </c>
      <c r="C19" s="11">
        <v>1.92</v>
      </c>
      <c r="D19" s="10">
        <v>3.973</v>
      </c>
      <c r="E19" s="11">
        <v>3.53</v>
      </c>
      <c r="F19" s="10">
        <v>0.73</v>
      </c>
      <c r="G19" s="11">
        <v>0.01</v>
      </c>
      <c r="H19" s="10">
        <v>0.002</v>
      </c>
      <c r="I19" s="46"/>
      <c r="J19" s="46"/>
      <c r="K19" s="45"/>
      <c r="L19" s="10"/>
      <c r="M19" s="10"/>
      <c r="N19" s="10"/>
      <c r="O19" s="10"/>
      <c r="P19" s="15">
        <f>'平衡表（全厂）'!F13</f>
        <v>181.83</v>
      </c>
      <c r="Q19" s="14">
        <f t="shared" si="10"/>
        <v>1.77</v>
      </c>
      <c r="R19" s="72">
        <f>'平衡表（全厂）'!H13</f>
        <v>3.218</v>
      </c>
      <c r="S19" s="11">
        <f t="shared" si="11"/>
        <v>1.98</v>
      </c>
      <c r="T19" s="10">
        <f>'平衡表（全厂）'!J13</f>
        <v>0.36</v>
      </c>
      <c r="U19" s="11">
        <f t="shared" si="12"/>
        <v>0.04</v>
      </c>
      <c r="V19" s="10">
        <f>'平衡表（全厂）'!L13</f>
        <v>0.007</v>
      </c>
      <c r="W19" s="47">
        <f t="shared" si="13"/>
        <v>25.08</v>
      </c>
      <c r="X19" s="47">
        <f t="shared" si="14"/>
        <v>0.755</v>
      </c>
      <c r="Y19" s="47">
        <f t="shared" si="15"/>
        <v>0.37</v>
      </c>
      <c r="Z19" s="47">
        <f t="shared" si="16"/>
        <v>-0.005</v>
      </c>
      <c r="AA19" s="96"/>
      <c r="AB19" s="92"/>
      <c r="AC19" s="99"/>
      <c r="AD19" s="97"/>
      <c r="AE19" s="95"/>
      <c r="AF19" s="95"/>
    </row>
    <row r="20" ht="16" customHeight="1" spans="1:32">
      <c r="A20" s="14" t="s">
        <v>28</v>
      </c>
      <c r="B20" s="14">
        <v>200</v>
      </c>
      <c r="C20" s="11">
        <v>24.15</v>
      </c>
      <c r="D20" s="10">
        <v>48.3</v>
      </c>
      <c r="E20" s="11">
        <v>121.5</v>
      </c>
      <c r="F20" s="10">
        <v>24.3</v>
      </c>
      <c r="G20" s="11">
        <v>1.45</v>
      </c>
      <c r="H20" s="10">
        <v>0.29</v>
      </c>
      <c r="I20" s="46"/>
      <c r="J20" s="46"/>
      <c r="K20" s="45"/>
      <c r="L20" s="10"/>
      <c r="M20" s="10"/>
      <c r="N20" s="10"/>
      <c r="O20" s="10"/>
      <c r="P20" s="15">
        <f>'平衡表（全厂）'!F15</f>
        <v>239.5</v>
      </c>
      <c r="Q20" s="14">
        <f t="shared" si="10"/>
        <v>12.66</v>
      </c>
      <c r="R20" s="72">
        <f>'平衡表（全厂）'!H15</f>
        <v>30.321</v>
      </c>
      <c r="S20" s="11">
        <f t="shared" si="11"/>
        <v>121.8</v>
      </c>
      <c r="T20" s="10">
        <f>'平衡表（全厂）'!J15</f>
        <v>29.171</v>
      </c>
      <c r="U20" s="11">
        <f t="shared" si="12"/>
        <v>1.28</v>
      </c>
      <c r="V20" s="10">
        <f>'平衡表（全厂）'!L15</f>
        <v>0.307</v>
      </c>
      <c r="W20" s="47">
        <f t="shared" si="13"/>
        <v>-39.5</v>
      </c>
      <c r="X20" s="47">
        <f t="shared" si="14"/>
        <v>17.979</v>
      </c>
      <c r="Y20" s="47">
        <f t="shared" si="15"/>
        <v>-4.871</v>
      </c>
      <c r="Z20" s="47">
        <f t="shared" si="16"/>
        <v>-0.017</v>
      </c>
      <c r="AA20" s="96"/>
      <c r="AB20" s="92"/>
      <c r="AC20" s="99"/>
      <c r="AD20" s="97"/>
      <c r="AE20" s="95"/>
      <c r="AF20" s="95"/>
    </row>
    <row r="21" ht="16" customHeight="1" spans="1:32">
      <c r="A21" s="14" t="s">
        <v>29</v>
      </c>
      <c r="B21" s="14">
        <v>515.16</v>
      </c>
      <c r="C21" s="11">
        <v>99.01</v>
      </c>
      <c r="D21" s="10">
        <v>510.06</v>
      </c>
      <c r="E21" s="11">
        <v>302.68</v>
      </c>
      <c r="F21" s="10">
        <v>155.929</v>
      </c>
      <c r="G21" s="11">
        <v>10.96</v>
      </c>
      <c r="H21" s="10">
        <v>5.646</v>
      </c>
      <c r="I21" s="46"/>
      <c r="J21" s="46"/>
      <c r="K21" s="45"/>
      <c r="L21" s="10"/>
      <c r="M21" s="10"/>
      <c r="N21" s="10"/>
      <c r="O21" s="10"/>
      <c r="P21" s="15">
        <f>'平衡表（全厂）'!F16</f>
        <v>303.55</v>
      </c>
      <c r="Q21" s="14">
        <f t="shared" si="10"/>
        <v>98.89</v>
      </c>
      <c r="R21" s="72">
        <f>'平衡表（全厂）'!H16</f>
        <v>300.181</v>
      </c>
      <c r="S21" s="11">
        <f t="shared" si="11"/>
        <v>410.13</v>
      </c>
      <c r="T21" s="10">
        <f>'平衡表（全厂）'!J16</f>
        <v>124.495</v>
      </c>
      <c r="U21" s="11">
        <f t="shared" si="12"/>
        <v>8.73</v>
      </c>
      <c r="V21" s="10">
        <f>'平衡表（全厂）'!L16</f>
        <v>2.65</v>
      </c>
      <c r="W21" s="47">
        <f t="shared" si="13"/>
        <v>211.61</v>
      </c>
      <c r="X21" s="47">
        <f t="shared" si="14"/>
        <v>209.879</v>
      </c>
      <c r="Y21" s="47">
        <f t="shared" si="15"/>
        <v>31.434</v>
      </c>
      <c r="Z21" s="47">
        <f t="shared" si="16"/>
        <v>2.996</v>
      </c>
      <c r="AA21" s="96"/>
      <c r="AB21" s="92"/>
      <c r="AC21" s="100"/>
      <c r="AD21" s="97"/>
      <c r="AE21" s="95"/>
      <c r="AF21" s="95"/>
    </row>
    <row r="22" ht="16" customHeight="1" spans="1:32">
      <c r="A22" s="14" t="s">
        <v>30</v>
      </c>
      <c r="B22" s="14">
        <v>139.65</v>
      </c>
      <c r="C22" s="11">
        <v>29.42</v>
      </c>
      <c r="D22" s="10">
        <v>41.085</v>
      </c>
      <c r="E22" s="11">
        <v>12.88</v>
      </c>
      <c r="F22" s="10">
        <v>1.799</v>
      </c>
      <c r="G22" s="11">
        <v>0.1</v>
      </c>
      <c r="H22" s="10">
        <v>0.014</v>
      </c>
      <c r="I22" s="46"/>
      <c r="J22" s="46"/>
      <c r="K22" s="46"/>
      <c r="L22" s="10"/>
      <c r="M22" s="10"/>
      <c r="N22" s="10"/>
      <c r="O22" s="10"/>
      <c r="P22" s="15">
        <f>'平衡表（全厂）'!F17</f>
        <v>143.22</v>
      </c>
      <c r="Q22" s="14">
        <f t="shared" si="10"/>
        <v>31.93</v>
      </c>
      <c r="R22" s="72">
        <f>'平衡表（全厂）'!H17</f>
        <v>45.73</v>
      </c>
      <c r="S22" s="11">
        <f t="shared" si="11"/>
        <v>8.93</v>
      </c>
      <c r="T22" s="10">
        <f>'平衡表（全厂）'!J17</f>
        <v>1.279</v>
      </c>
      <c r="U22" s="11">
        <f t="shared" si="12"/>
        <v>0.15</v>
      </c>
      <c r="V22" s="10">
        <f>'平衡表（全厂）'!L17</f>
        <v>0.021</v>
      </c>
      <c r="W22" s="47">
        <f t="shared" si="13"/>
        <v>-3.57</v>
      </c>
      <c r="X22" s="47">
        <f t="shared" si="14"/>
        <v>-4.645</v>
      </c>
      <c r="Y22" s="47">
        <f t="shared" si="15"/>
        <v>0.52</v>
      </c>
      <c r="Z22" s="47">
        <f t="shared" si="16"/>
        <v>-0.007</v>
      </c>
      <c r="AA22" s="96"/>
      <c r="AB22" s="92"/>
      <c r="AC22" s="92"/>
      <c r="AD22" s="97"/>
      <c r="AE22" s="95"/>
      <c r="AF22" s="95"/>
    </row>
    <row r="23" ht="16" customHeight="1" spans="1:32">
      <c r="A23" s="14" t="s">
        <v>31</v>
      </c>
      <c r="B23" s="14">
        <v>350</v>
      </c>
      <c r="C23" s="11">
        <v>29.42</v>
      </c>
      <c r="D23" s="10">
        <v>102.97</v>
      </c>
      <c r="E23" s="11">
        <v>12.88</v>
      </c>
      <c r="F23" s="10">
        <v>4.508</v>
      </c>
      <c r="G23" s="11">
        <v>0.1</v>
      </c>
      <c r="H23" s="10">
        <v>0.035</v>
      </c>
      <c r="I23" s="46"/>
      <c r="J23" s="46"/>
      <c r="K23" s="46"/>
      <c r="L23" s="10"/>
      <c r="M23" s="10"/>
      <c r="N23" s="10"/>
      <c r="O23" s="10"/>
      <c r="P23" s="15">
        <f>'平衡表（全厂）'!F18</f>
        <v>312</v>
      </c>
      <c r="Q23" s="14">
        <f t="shared" si="10"/>
        <v>31.93</v>
      </c>
      <c r="R23" s="72">
        <f>'平衡表（全厂）'!H18</f>
        <v>99.622</v>
      </c>
      <c r="S23" s="11">
        <f t="shared" si="11"/>
        <v>8.93</v>
      </c>
      <c r="T23" s="10">
        <f>'平衡表（全厂）'!J18</f>
        <v>2.786</v>
      </c>
      <c r="U23" s="11">
        <f t="shared" si="12"/>
        <v>0.15</v>
      </c>
      <c r="V23" s="10">
        <f>'平衡表（全厂）'!L18</f>
        <v>0.047</v>
      </c>
      <c r="W23" s="47">
        <f t="shared" si="13"/>
        <v>38</v>
      </c>
      <c r="X23" s="47">
        <f t="shared" si="14"/>
        <v>3.348</v>
      </c>
      <c r="Y23" s="47">
        <f t="shared" si="15"/>
        <v>1.722</v>
      </c>
      <c r="Z23" s="47">
        <f t="shared" si="16"/>
        <v>-0.012</v>
      </c>
      <c r="AA23" s="96"/>
      <c r="AB23" s="92"/>
      <c r="AC23" s="92"/>
      <c r="AD23" s="97"/>
      <c r="AE23" s="95"/>
      <c r="AF23" s="95"/>
    </row>
    <row r="24" ht="16" customHeight="1" spans="1:32">
      <c r="A24" s="14" t="s">
        <v>32</v>
      </c>
      <c r="B24" s="14">
        <v>214</v>
      </c>
      <c r="C24" s="11">
        <v>24.15</v>
      </c>
      <c r="D24" s="10">
        <v>51.681</v>
      </c>
      <c r="E24" s="11">
        <v>121.5</v>
      </c>
      <c r="F24" s="10">
        <v>26.001</v>
      </c>
      <c r="G24" s="11">
        <v>1.45</v>
      </c>
      <c r="H24" s="10">
        <v>0.31</v>
      </c>
      <c r="I24" s="46"/>
      <c r="J24" s="46"/>
      <c r="K24" s="46"/>
      <c r="L24" s="10"/>
      <c r="M24" s="10"/>
      <c r="N24" s="10"/>
      <c r="O24" s="10"/>
      <c r="P24" s="15">
        <f>'平衡表（全厂）'!F19</f>
        <v>60.5</v>
      </c>
      <c r="Q24" s="14">
        <f t="shared" si="10"/>
        <v>12.66</v>
      </c>
      <c r="R24" s="72">
        <f>'平衡表（全厂）'!H19</f>
        <v>7.659</v>
      </c>
      <c r="S24" s="11">
        <f t="shared" si="11"/>
        <v>121.8</v>
      </c>
      <c r="T24" s="10">
        <f>'平衡表（全厂）'!J19</f>
        <v>7.369</v>
      </c>
      <c r="U24" s="11">
        <f t="shared" si="12"/>
        <v>1.27</v>
      </c>
      <c r="V24" s="10">
        <f>'平衡表（全厂）'!L19</f>
        <v>0.077</v>
      </c>
      <c r="W24" s="47">
        <f t="shared" si="13"/>
        <v>153.5</v>
      </c>
      <c r="X24" s="47">
        <f t="shared" si="14"/>
        <v>44.022</v>
      </c>
      <c r="Y24" s="47">
        <f t="shared" si="15"/>
        <v>18.632</v>
      </c>
      <c r="Z24" s="47">
        <f t="shared" si="16"/>
        <v>0.233</v>
      </c>
      <c r="AA24" s="96"/>
      <c r="AB24" s="92"/>
      <c r="AC24" s="92"/>
      <c r="AD24" s="97"/>
      <c r="AE24" s="95"/>
      <c r="AF24" s="95"/>
    </row>
    <row r="25" ht="16" customHeight="1" spans="1:32">
      <c r="A25" s="14" t="s">
        <v>34</v>
      </c>
      <c r="B25" s="14">
        <v>350</v>
      </c>
      <c r="C25" s="11">
        <v>99.54</v>
      </c>
      <c r="D25" s="10">
        <v>348.39</v>
      </c>
      <c r="E25" s="11">
        <v>332.45</v>
      </c>
      <c r="F25" s="10">
        <v>116.358</v>
      </c>
      <c r="G25" s="11">
        <v>7.5</v>
      </c>
      <c r="H25" s="10">
        <v>2.625</v>
      </c>
      <c r="I25" s="46"/>
      <c r="J25" s="46"/>
      <c r="K25" s="46"/>
      <c r="L25" s="10"/>
      <c r="M25" s="10"/>
      <c r="N25" s="10"/>
      <c r="O25" s="10"/>
      <c r="P25" s="15">
        <f>'平衡表（全厂）'!F21</f>
        <v>223</v>
      </c>
      <c r="Q25" s="14">
        <f t="shared" si="10"/>
        <v>99.47</v>
      </c>
      <c r="R25" s="72">
        <f>'平衡表（全厂）'!H21</f>
        <v>221.818</v>
      </c>
      <c r="S25" s="11">
        <f t="shared" si="11"/>
        <v>371.98</v>
      </c>
      <c r="T25" s="10">
        <f>'平衡表（全厂）'!J21</f>
        <v>82.952</v>
      </c>
      <c r="U25" s="11">
        <f t="shared" si="12"/>
        <v>8.67</v>
      </c>
      <c r="V25" s="10">
        <f>'平衡表（全厂）'!L21</f>
        <v>1.933</v>
      </c>
      <c r="W25" s="47">
        <f t="shared" si="13"/>
        <v>127</v>
      </c>
      <c r="X25" s="47">
        <f t="shared" si="14"/>
        <v>126.572</v>
      </c>
      <c r="Y25" s="47">
        <f t="shared" si="15"/>
        <v>33.406</v>
      </c>
      <c r="Z25" s="47">
        <f t="shared" si="16"/>
        <v>0.692</v>
      </c>
      <c r="AA25" s="96"/>
      <c r="AB25" s="92"/>
      <c r="AC25" s="93"/>
      <c r="AD25" s="94"/>
      <c r="AE25" s="95"/>
      <c r="AF25" s="95"/>
    </row>
    <row r="26" ht="16" customHeight="1" spans="1:32">
      <c r="A26" s="14" t="s">
        <v>36</v>
      </c>
      <c r="B26" s="14">
        <v>58.97</v>
      </c>
      <c r="C26" s="11">
        <v>99.54</v>
      </c>
      <c r="D26" s="10">
        <v>58.699</v>
      </c>
      <c r="E26" s="11">
        <v>332.46</v>
      </c>
      <c r="F26" s="10">
        <v>19.605</v>
      </c>
      <c r="G26" s="11">
        <v>7.5</v>
      </c>
      <c r="H26" s="10">
        <v>0.442</v>
      </c>
      <c r="I26" s="46"/>
      <c r="J26" s="46"/>
      <c r="K26" s="46"/>
      <c r="L26" s="10"/>
      <c r="M26" s="10"/>
      <c r="N26" s="10"/>
      <c r="O26" s="10"/>
      <c r="P26" s="15">
        <f>'平衡表（全厂）'!F23</f>
        <v>12.5</v>
      </c>
      <c r="Q26" s="14">
        <f t="shared" si="10"/>
        <v>99.47</v>
      </c>
      <c r="R26" s="72">
        <f>'平衡表（全厂）'!H23</f>
        <v>12.434</v>
      </c>
      <c r="S26" s="11">
        <f t="shared" si="11"/>
        <v>372</v>
      </c>
      <c r="T26" s="10">
        <f>'平衡表（全厂）'!J23</f>
        <v>4.65</v>
      </c>
      <c r="U26" s="11">
        <f t="shared" si="12"/>
        <v>8.64</v>
      </c>
      <c r="V26" s="10">
        <f>'平衡表（全厂）'!L23</f>
        <v>0.108</v>
      </c>
      <c r="W26" s="47">
        <f t="shared" si="13"/>
        <v>46.47</v>
      </c>
      <c r="X26" s="47">
        <f t="shared" si="14"/>
        <v>46.265</v>
      </c>
      <c r="Y26" s="47">
        <f t="shared" si="15"/>
        <v>14.955</v>
      </c>
      <c r="Z26" s="47">
        <f t="shared" si="16"/>
        <v>0.334</v>
      </c>
      <c r="AA26" s="96"/>
      <c r="AB26" s="92"/>
      <c r="AC26" s="92"/>
      <c r="AD26" s="94"/>
      <c r="AE26" s="95"/>
      <c r="AF26" s="95"/>
    </row>
    <row r="27" ht="16" customHeight="1" spans="1:32">
      <c r="A27" s="14" t="s">
        <v>37</v>
      </c>
      <c r="B27" s="14">
        <v>79.8</v>
      </c>
      <c r="C27" s="11"/>
      <c r="D27" s="10">
        <v>79.433</v>
      </c>
      <c r="E27" s="11"/>
      <c r="F27" s="10">
        <v>26.53</v>
      </c>
      <c r="G27" s="11"/>
      <c r="H27" s="10">
        <v>0.599</v>
      </c>
      <c r="I27" s="46"/>
      <c r="J27" s="46"/>
      <c r="K27" s="46"/>
      <c r="L27" s="10"/>
      <c r="M27" s="10"/>
      <c r="N27" s="10"/>
      <c r="O27" s="10"/>
      <c r="P27" s="15">
        <f>'平衡表（全厂）'!F24</f>
        <v>91.2</v>
      </c>
      <c r="Q27" s="14"/>
      <c r="R27" s="72">
        <f>'平衡表（全厂）'!H24</f>
        <v>90.717</v>
      </c>
      <c r="S27" s="11"/>
      <c r="T27" s="10">
        <f>'平衡表（全厂）'!J24</f>
        <v>33.925</v>
      </c>
      <c r="U27" s="11"/>
      <c r="V27" s="10">
        <f>'平衡表（全厂）'!L24</f>
        <v>0.791</v>
      </c>
      <c r="W27" s="47">
        <f t="shared" si="13"/>
        <v>-11.4</v>
      </c>
      <c r="X27" s="47">
        <f t="shared" si="14"/>
        <v>-11.284</v>
      </c>
      <c r="Y27" s="47">
        <f t="shared" si="15"/>
        <v>-7.395</v>
      </c>
      <c r="Z27" s="47">
        <f t="shared" si="16"/>
        <v>-0.192</v>
      </c>
      <c r="AA27" s="96"/>
      <c r="AB27" s="92"/>
      <c r="AC27" s="92"/>
      <c r="AD27" s="94"/>
      <c r="AE27" s="95"/>
      <c r="AF27" s="95"/>
    </row>
    <row r="28" ht="16" customHeight="1" spans="1:32">
      <c r="A28" s="14" t="s">
        <v>38</v>
      </c>
      <c r="B28" s="14">
        <v>881.7</v>
      </c>
      <c r="C28" s="11">
        <v>40.32</v>
      </c>
      <c r="D28" s="10">
        <v>355.512</v>
      </c>
      <c r="E28" s="11">
        <v>91.86</v>
      </c>
      <c r="F28" s="10">
        <v>80.99</v>
      </c>
      <c r="G28" s="11">
        <v>1.68</v>
      </c>
      <c r="H28" s="10">
        <v>1.478</v>
      </c>
      <c r="I28" s="46"/>
      <c r="J28" s="46"/>
      <c r="K28" s="46"/>
      <c r="L28" s="10"/>
      <c r="M28" s="10"/>
      <c r="N28" s="10"/>
      <c r="O28" s="10"/>
      <c r="P28" s="15">
        <f>'平衡表（全厂）'!F25</f>
        <v>667.24</v>
      </c>
      <c r="Q28" s="14">
        <f>R28/P28*100</f>
        <v>43.1</v>
      </c>
      <c r="R28" s="72">
        <f>'平衡表（全厂）'!H25</f>
        <v>287.593</v>
      </c>
      <c r="S28" s="11">
        <f>T28/P28*1000</f>
        <v>98.04</v>
      </c>
      <c r="T28" s="10">
        <f>'平衡表（全厂）'!J25</f>
        <v>65.413</v>
      </c>
      <c r="U28" s="11">
        <f>V28/P28*1000</f>
        <v>1.64</v>
      </c>
      <c r="V28" s="10">
        <f>'平衡表（全厂）'!L25</f>
        <v>1.095</v>
      </c>
      <c r="W28" s="47">
        <f t="shared" si="13"/>
        <v>214.46</v>
      </c>
      <c r="X28" s="47">
        <f t="shared" si="14"/>
        <v>67.919</v>
      </c>
      <c r="Y28" s="47">
        <f t="shared" si="15"/>
        <v>15.577</v>
      </c>
      <c r="Z28" s="47">
        <f t="shared" si="16"/>
        <v>0.383</v>
      </c>
      <c r="AA28" s="96"/>
      <c r="AB28" s="92"/>
      <c r="AC28" s="92"/>
      <c r="AD28" s="97"/>
      <c r="AE28" s="95"/>
      <c r="AF28" s="95"/>
    </row>
    <row r="29" ht="16" customHeight="1" spans="1:32">
      <c r="A29" s="13" t="s">
        <v>39</v>
      </c>
      <c r="B29" s="14">
        <v>2.75</v>
      </c>
      <c r="C29" s="11"/>
      <c r="D29" s="10">
        <v>1.109</v>
      </c>
      <c r="E29" s="11"/>
      <c r="F29" s="10">
        <v>0.253</v>
      </c>
      <c r="G29" s="11"/>
      <c r="H29" s="10">
        <v>0.005</v>
      </c>
      <c r="I29" s="46"/>
      <c r="J29" s="46"/>
      <c r="K29" s="46"/>
      <c r="L29" s="10"/>
      <c r="M29" s="10"/>
      <c r="N29" s="10"/>
      <c r="O29" s="10"/>
      <c r="P29" s="15">
        <f>'平衡表（全厂）'!F26</f>
        <v>0</v>
      </c>
      <c r="Q29" s="14"/>
      <c r="R29" s="72">
        <f>'平衡表（全厂）'!H26</f>
        <v>0</v>
      </c>
      <c r="S29" s="11"/>
      <c r="T29" s="10">
        <f>'平衡表（全厂）'!J26</f>
        <v>0</v>
      </c>
      <c r="U29" s="11"/>
      <c r="V29" s="10">
        <f>'平衡表（全厂）'!L26</f>
        <v>0</v>
      </c>
      <c r="W29" s="47">
        <f t="shared" si="13"/>
        <v>2.75</v>
      </c>
      <c r="X29" s="47">
        <f t="shared" si="14"/>
        <v>1.109</v>
      </c>
      <c r="Y29" s="47">
        <f t="shared" si="15"/>
        <v>0.253</v>
      </c>
      <c r="Z29" s="47">
        <f t="shared" si="16"/>
        <v>0.005</v>
      </c>
      <c r="AA29" s="96"/>
      <c r="AB29" s="92"/>
      <c r="AC29" s="92"/>
      <c r="AD29" s="97"/>
      <c r="AE29" s="95"/>
      <c r="AF29" s="95"/>
    </row>
    <row r="30" ht="16" customHeight="1" spans="1:32">
      <c r="A30" s="13" t="s">
        <v>40</v>
      </c>
      <c r="B30" s="14">
        <v>0</v>
      </c>
      <c r="C30" s="11"/>
      <c r="D30" s="10">
        <v>0</v>
      </c>
      <c r="E30" s="11"/>
      <c r="F30" s="10">
        <v>0</v>
      </c>
      <c r="G30" s="11"/>
      <c r="H30" s="10">
        <v>0</v>
      </c>
      <c r="I30" s="46"/>
      <c r="J30" s="46"/>
      <c r="K30" s="46"/>
      <c r="L30" s="10"/>
      <c r="M30" s="10"/>
      <c r="N30" s="10"/>
      <c r="O30" s="10"/>
      <c r="P30" s="15">
        <f>'平衡表（全厂）'!F27</f>
        <v>0</v>
      </c>
      <c r="Q30" s="14"/>
      <c r="R30" s="72">
        <f>'平衡表（全厂）'!H27</f>
        <v>0</v>
      </c>
      <c r="S30" s="11"/>
      <c r="T30" s="10">
        <f>'平衡表（全厂）'!J27</f>
        <v>0</v>
      </c>
      <c r="U30" s="11"/>
      <c r="V30" s="10">
        <f>'平衡表（全厂）'!L27</f>
        <v>0</v>
      </c>
      <c r="W30" s="47">
        <f t="shared" si="13"/>
        <v>0</v>
      </c>
      <c r="X30" s="47">
        <f t="shared" si="14"/>
        <v>0</v>
      </c>
      <c r="Y30" s="47">
        <f t="shared" si="15"/>
        <v>0</v>
      </c>
      <c r="Z30" s="47">
        <f t="shared" si="16"/>
        <v>0</v>
      </c>
      <c r="AA30" s="96"/>
      <c r="AB30" s="92"/>
      <c r="AC30" s="92"/>
      <c r="AD30" s="97"/>
      <c r="AE30" s="95"/>
      <c r="AF30" s="95"/>
    </row>
    <row r="31" ht="16" customHeight="1" spans="1:32">
      <c r="A31" s="13" t="s">
        <v>45</v>
      </c>
      <c r="B31" s="15">
        <v>0</v>
      </c>
      <c r="C31" s="11"/>
      <c r="D31" s="10">
        <v>0</v>
      </c>
      <c r="E31" s="11"/>
      <c r="F31" s="10">
        <v>0</v>
      </c>
      <c r="G31" s="11"/>
      <c r="H31" s="10">
        <v>0</v>
      </c>
      <c r="I31" s="46"/>
      <c r="J31" s="46"/>
      <c r="K31" s="46"/>
      <c r="L31" s="10"/>
      <c r="M31" s="10"/>
      <c r="N31" s="10"/>
      <c r="O31" s="10"/>
      <c r="P31" s="15">
        <f>'平衡表（全厂）'!F32</f>
        <v>0</v>
      </c>
      <c r="Q31" s="14"/>
      <c r="R31" s="72">
        <f>'平衡表（全厂）'!H32</f>
        <v>0</v>
      </c>
      <c r="S31" s="11"/>
      <c r="T31" s="10">
        <f>'平衡表（全厂）'!J32</f>
        <v>0</v>
      </c>
      <c r="U31" s="11"/>
      <c r="V31" s="10">
        <f>'平衡表（全厂）'!L32</f>
        <v>0</v>
      </c>
      <c r="W31" s="47">
        <f t="shared" si="13"/>
        <v>0</v>
      </c>
      <c r="X31" s="47">
        <f t="shared" si="14"/>
        <v>0</v>
      </c>
      <c r="Y31" s="47">
        <f t="shared" si="15"/>
        <v>0</v>
      </c>
      <c r="Z31" s="47">
        <f t="shared" si="16"/>
        <v>0</v>
      </c>
      <c r="AA31" s="96"/>
      <c r="AB31" s="92"/>
      <c r="AC31" s="92"/>
      <c r="AD31" s="97"/>
      <c r="AE31" s="95"/>
      <c r="AF31" s="95"/>
    </row>
    <row r="32" ht="16" customHeight="1" spans="1:32">
      <c r="A32" s="16" t="s">
        <v>27</v>
      </c>
      <c r="B32" s="17">
        <v>148.32</v>
      </c>
      <c r="C32" s="18">
        <v>1.89</v>
      </c>
      <c r="D32" s="19">
        <v>2.803</v>
      </c>
      <c r="E32" s="18">
        <v>6.1</v>
      </c>
      <c r="F32" s="19">
        <v>0.905</v>
      </c>
      <c r="G32" s="18">
        <v>0.05</v>
      </c>
      <c r="H32" s="19">
        <v>0.007</v>
      </c>
      <c r="I32" s="46">
        <f>62473-932.636</f>
        <v>61540.36</v>
      </c>
      <c r="J32" s="46">
        <f>2.11-0.34</f>
        <v>1.77</v>
      </c>
      <c r="K32" s="45">
        <f>I32*J32/100</f>
        <v>1089.264</v>
      </c>
      <c r="L32" s="11">
        <f>2.48-0.5</f>
        <v>1.98</v>
      </c>
      <c r="M32" s="10">
        <f>I32*L32/1000</f>
        <v>121.85</v>
      </c>
      <c r="N32" s="11">
        <v>0.04</v>
      </c>
      <c r="O32" s="10">
        <f>I32*N32/1000</f>
        <v>2.462</v>
      </c>
      <c r="P32" s="25">
        <f>'平衡表（全厂）'!F14</f>
        <v>148.32</v>
      </c>
      <c r="Q32" s="26">
        <f>R32/P32*100</f>
        <v>1.89</v>
      </c>
      <c r="R32" s="19">
        <f>'平衡表（全厂）'!H14</f>
        <v>2.803</v>
      </c>
      <c r="S32" s="18">
        <f>T32/P32*1000</f>
        <v>6.1</v>
      </c>
      <c r="T32" s="19">
        <f>'平衡表（全厂）'!J14</f>
        <v>0.905</v>
      </c>
      <c r="U32" s="18">
        <f>V32/P32*1000</f>
        <v>0.05</v>
      </c>
      <c r="V32" s="19">
        <f>'平衡表（全厂）'!L14</f>
        <v>0.007</v>
      </c>
      <c r="W32" s="20">
        <f t="shared" si="13"/>
        <v>61540.36</v>
      </c>
      <c r="X32" s="20">
        <f t="shared" si="14"/>
        <v>1089.264</v>
      </c>
      <c r="Y32" s="20">
        <f t="shared" si="15"/>
        <v>121.85</v>
      </c>
      <c r="Z32" s="20">
        <f t="shared" si="16"/>
        <v>2.462</v>
      </c>
      <c r="AA32" s="101"/>
      <c r="AB32" s="102"/>
      <c r="AC32" s="103"/>
      <c r="AD32" s="104"/>
      <c r="AE32" s="105"/>
      <c r="AF32" s="105"/>
    </row>
    <row r="33" ht="16" customHeight="1" spans="1:31">
      <c r="A33" s="20" t="s">
        <v>35</v>
      </c>
      <c r="B33" s="21">
        <v>1430</v>
      </c>
      <c r="C33" s="18">
        <v>99.54</v>
      </c>
      <c r="D33" s="22">
        <v>1423.422</v>
      </c>
      <c r="E33" s="18">
        <v>332.45</v>
      </c>
      <c r="F33" s="22">
        <v>475.404</v>
      </c>
      <c r="G33" s="18">
        <v>7.5</v>
      </c>
      <c r="H33" s="23">
        <v>10.725</v>
      </c>
      <c r="I33" s="47">
        <v>28537</v>
      </c>
      <c r="J33" s="48">
        <v>99.47</v>
      </c>
      <c r="K33" s="47">
        <f>I33*J33/100</f>
        <v>28385.754</v>
      </c>
      <c r="L33" s="49">
        <f>343.88+28.1</f>
        <v>371.98</v>
      </c>
      <c r="M33" s="50">
        <f>I33*L33/1000</f>
        <v>10615.193</v>
      </c>
      <c r="N33" s="51">
        <f>9.01-0.34</f>
        <v>8.67</v>
      </c>
      <c r="O33" s="50">
        <f>I33*N33/1000</f>
        <v>247.416</v>
      </c>
      <c r="P33" s="20">
        <f>'平衡表（全厂）'!F22</f>
        <v>487.6</v>
      </c>
      <c r="Q33" s="26">
        <f>R33/P33*100</f>
        <v>99.47</v>
      </c>
      <c r="R33" s="20">
        <f>'平衡表（全厂）'!H22</f>
        <v>485.016</v>
      </c>
      <c r="S33" s="22">
        <f>T33/P33*1000</f>
        <v>371.979</v>
      </c>
      <c r="T33" s="22">
        <f>'平衡表（全厂）'!J22</f>
        <v>181.377</v>
      </c>
      <c r="U33" s="27">
        <f>V33/P33*1000</f>
        <v>8.67</v>
      </c>
      <c r="V33" s="22">
        <f>'平衡表（全厂）'!L22</f>
        <v>4.227</v>
      </c>
      <c r="W33" s="20">
        <f t="shared" si="13"/>
        <v>29479.4</v>
      </c>
      <c r="X33" s="20">
        <f t="shared" si="14"/>
        <v>29324.16</v>
      </c>
      <c r="Y33" s="20">
        <f t="shared" si="15"/>
        <v>10909.22</v>
      </c>
      <c r="Z33" s="20">
        <f t="shared" si="16"/>
        <v>253.914</v>
      </c>
      <c r="AA33" s="101"/>
      <c r="AB33" s="102"/>
      <c r="AC33" s="103"/>
      <c r="AD33" s="104"/>
      <c r="AE33" s="105"/>
    </row>
    <row r="34" ht="16" customHeight="1" spans="1:26">
      <c r="A34" s="24" t="s">
        <v>90</v>
      </c>
      <c r="B34" s="25">
        <v>2310.73</v>
      </c>
      <c r="C34" s="25">
        <v>6.46</v>
      </c>
      <c r="D34" s="25">
        <v>149.32</v>
      </c>
      <c r="E34" s="25">
        <v>74.89</v>
      </c>
      <c r="F34" s="25">
        <v>173.042</v>
      </c>
      <c r="G34" s="25">
        <v>0.56</v>
      </c>
      <c r="H34" s="25">
        <v>1.293</v>
      </c>
      <c r="I34" s="15">
        <v>334.68</v>
      </c>
      <c r="J34" s="14">
        <f t="shared" ref="J34:J36" si="17">K34/I34*100</f>
        <v>3.2</v>
      </c>
      <c r="K34" s="15">
        <v>10.71</v>
      </c>
      <c r="L34" s="14">
        <f t="shared" ref="L34:L36" si="18">M34/I34*1000</f>
        <v>69.48</v>
      </c>
      <c r="M34" s="15">
        <v>23.254</v>
      </c>
      <c r="N34" s="14">
        <f t="shared" ref="N34:N36" si="19">O34/I34*1000</f>
        <v>0.49</v>
      </c>
      <c r="O34" s="15">
        <v>0.164</v>
      </c>
      <c r="P34" s="25">
        <f>'平衡表（全厂）'!F20</f>
        <v>2620.55</v>
      </c>
      <c r="Q34" s="26">
        <f>R34/P34*100</f>
        <v>6.06</v>
      </c>
      <c r="R34" s="25">
        <f>'平衡表（全厂）'!H20</f>
        <v>158.693</v>
      </c>
      <c r="S34" s="27">
        <f>T34/P34*1000</f>
        <v>74.25</v>
      </c>
      <c r="T34" s="25">
        <f>'平衡表（全厂）'!J20</f>
        <v>194.569</v>
      </c>
      <c r="U34" s="27">
        <f>V34/P34*1000</f>
        <v>0.55</v>
      </c>
      <c r="V34" s="25">
        <f>'平衡表（全厂）'!L20</f>
        <v>1.445</v>
      </c>
      <c r="W34" s="25">
        <f t="shared" si="13"/>
        <v>24.86</v>
      </c>
      <c r="X34" s="25">
        <f t="shared" si="14"/>
        <v>1.337</v>
      </c>
      <c r="Y34" s="25">
        <f t="shared" si="15"/>
        <v>1.727</v>
      </c>
      <c r="Z34" s="25">
        <f t="shared" si="16"/>
        <v>0.012</v>
      </c>
    </row>
    <row r="35" ht="16" customHeight="1" spans="1:26">
      <c r="A35" s="24" t="s">
        <v>44</v>
      </c>
      <c r="B35" s="25">
        <v>48.856</v>
      </c>
      <c r="C35" s="25">
        <v>5.07</v>
      </c>
      <c r="D35" s="25">
        <v>2.479</v>
      </c>
      <c r="E35" s="25">
        <v>180.51</v>
      </c>
      <c r="F35" s="25">
        <v>8.819</v>
      </c>
      <c r="G35" s="25">
        <v>1.96</v>
      </c>
      <c r="H35" s="25">
        <v>0.096</v>
      </c>
      <c r="I35" s="15">
        <v>174.104</v>
      </c>
      <c r="J35" s="14">
        <f t="shared" si="17"/>
        <v>9.6</v>
      </c>
      <c r="K35" s="15">
        <v>16.714</v>
      </c>
      <c r="L35" s="14">
        <f t="shared" si="18"/>
        <v>211.9</v>
      </c>
      <c r="M35" s="15">
        <v>36.893</v>
      </c>
      <c r="N35" s="14">
        <f t="shared" si="19"/>
        <v>0.76</v>
      </c>
      <c r="O35" s="15">
        <v>0.132</v>
      </c>
      <c r="P35" s="25">
        <f>'平衡表（全厂）'!F31</f>
        <v>167.391</v>
      </c>
      <c r="Q35" s="26">
        <f>R35/P35*100</f>
        <v>8.28</v>
      </c>
      <c r="R35" s="25">
        <f>'平衡表（全厂）'!H31</f>
        <v>13.858</v>
      </c>
      <c r="S35" s="27">
        <f>T35/P35*1000</f>
        <v>202.74</v>
      </c>
      <c r="T35" s="25">
        <f>'平衡表（全厂）'!J31</f>
        <v>33.937</v>
      </c>
      <c r="U35" s="27">
        <f>V35/P35*1000</f>
        <v>1.11</v>
      </c>
      <c r="V35" s="25">
        <f>'平衡表（全厂）'!L31</f>
        <v>0.186</v>
      </c>
      <c r="W35" s="25">
        <f t="shared" si="13"/>
        <v>55.569</v>
      </c>
      <c r="X35" s="25">
        <f t="shared" si="14"/>
        <v>5.335</v>
      </c>
      <c r="Y35" s="25">
        <f t="shared" si="15"/>
        <v>11.775</v>
      </c>
      <c r="Z35" s="25">
        <f t="shared" si="16"/>
        <v>0.042</v>
      </c>
    </row>
    <row r="36" ht="16" customHeight="1" spans="1:31">
      <c r="A36" s="24" t="s">
        <v>46</v>
      </c>
      <c r="B36" s="20">
        <v>1963.262</v>
      </c>
      <c r="C36" s="26">
        <v>1.62</v>
      </c>
      <c r="D36" s="20">
        <v>31.793</v>
      </c>
      <c r="E36" s="27">
        <v>4.45</v>
      </c>
      <c r="F36" s="20">
        <v>8.731</v>
      </c>
      <c r="G36" s="27">
        <v>0.2</v>
      </c>
      <c r="H36" s="20">
        <v>0.402</v>
      </c>
      <c r="I36" s="10">
        <v>183.095</v>
      </c>
      <c r="J36" s="14">
        <f t="shared" si="17"/>
        <v>1.16</v>
      </c>
      <c r="K36" s="10">
        <v>2.124</v>
      </c>
      <c r="L36" s="14">
        <f t="shared" si="18"/>
        <v>3.65</v>
      </c>
      <c r="M36" s="52">
        <v>0.668</v>
      </c>
      <c r="N36" s="14">
        <f t="shared" si="19"/>
        <v>0.03</v>
      </c>
      <c r="O36" s="52">
        <v>0.005</v>
      </c>
      <c r="P36" s="20">
        <f>'平衡表（全厂）'!F33</f>
        <v>2146.357</v>
      </c>
      <c r="Q36" s="26">
        <f>R36/P36*100</f>
        <v>1.58</v>
      </c>
      <c r="R36" s="20">
        <f>'平衡表（全厂）'!H33</f>
        <v>33.917</v>
      </c>
      <c r="S36" s="27">
        <f>T36/P36*1000</f>
        <v>4.38</v>
      </c>
      <c r="T36" s="20">
        <f>'平衡表（全厂）'!J33</f>
        <v>9.399</v>
      </c>
      <c r="U36" s="27">
        <f>V36/P36*1000</f>
        <v>0.19</v>
      </c>
      <c r="V36" s="20">
        <f>'平衡表（全厂）'!L33</f>
        <v>0.407</v>
      </c>
      <c r="W36" s="25">
        <f t="shared" si="13"/>
        <v>0</v>
      </c>
      <c r="X36" s="25">
        <f t="shared" si="14"/>
        <v>0</v>
      </c>
      <c r="Y36" s="25">
        <f t="shared" si="15"/>
        <v>0</v>
      </c>
      <c r="Z36" s="25">
        <f t="shared" si="16"/>
        <v>0</v>
      </c>
      <c r="AA36" s="101"/>
      <c r="AB36" s="102"/>
      <c r="AC36" s="103"/>
      <c r="AD36" s="104"/>
      <c r="AE36" s="105"/>
    </row>
    <row r="37" ht="17" customHeight="1" spans="1:31">
      <c r="A37" s="28" t="s">
        <v>144</v>
      </c>
      <c r="B37" s="29"/>
      <c r="C37" s="30"/>
      <c r="D37" s="29">
        <f t="shared" ref="D37:H37" si="20">SUM(D34:D36)</f>
        <v>183.592</v>
      </c>
      <c r="E37" s="30">
        <f t="shared" si="20"/>
        <v>259.85</v>
      </c>
      <c r="F37" s="30">
        <f t="shared" si="20"/>
        <v>190.592</v>
      </c>
      <c r="G37" s="30">
        <f t="shared" si="20"/>
        <v>2.72</v>
      </c>
      <c r="H37" s="30">
        <f t="shared" si="20"/>
        <v>1.791</v>
      </c>
      <c r="I37" s="53"/>
      <c r="J37" s="28"/>
      <c r="K37" s="53">
        <f t="shared" ref="K37:O37" si="21">SUM(K34:K36)</f>
        <v>29.548</v>
      </c>
      <c r="L37" s="30"/>
      <c r="M37" s="30">
        <f t="shared" si="21"/>
        <v>60.815</v>
      </c>
      <c r="N37" s="30"/>
      <c r="O37" s="30">
        <f t="shared" si="21"/>
        <v>0.301</v>
      </c>
      <c r="P37" s="53"/>
      <c r="Q37" s="28"/>
      <c r="R37" s="28">
        <f t="shared" ref="R37:V37" si="22">SUM(R34:R36)</f>
        <v>206.468</v>
      </c>
      <c r="S37" s="30"/>
      <c r="T37" s="30">
        <f t="shared" si="22"/>
        <v>237.905</v>
      </c>
      <c r="U37" s="30"/>
      <c r="V37" s="30">
        <f t="shared" si="22"/>
        <v>2.038</v>
      </c>
      <c r="W37" s="28"/>
      <c r="X37" s="28">
        <f t="shared" ref="X37:Z37" si="23">SUM(X34:X36)</f>
        <v>6.672</v>
      </c>
      <c r="Y37" s="28">
        <f t="shared" si="23"/>
        <v>13.502</v>
      </c>
      <c r="Z37" s="28">
        <f t="shared" si="23"/>
        <v>0.054</v>
      </c>
      <c r="AA37" s="106"/>
      <c r="AB37" s="107"/>
      <c r="AC37" s="107"/>
      <c r="AD37" s="107"/>
      <c r="AE37" s="108"/>
    </row>
    <row r="38" ht="17" customHeight="1" spans="1:31">
      <c r="A38" s="31" t="s">
        <v>161</v>
      </c>
      <c r="B38" s="31"/>
      <c r="C38" s="31" t="s">
        <v>162</v>
      </c>
      <c r="D38" s="32" t="s">
        <v>162</v>
      </c>
      <c r="E38" s="33"/>
      <c r="F38" s="32" t="e">
        <f>#REF!</f>
        <v>#REF!</v>
      </c>
      <c r="G38" s="34"/>
      <c r="H38" s="35"/>
      <c r="I38" s="54" t="e">
        <f>F38/F39*100</f>
        <v>#REF!</v>
      </c>
      <c r="J38" s="55"/>
      <c r="K38" s="31" t="s">
        <v>163</v>
      </c>
      <c r="L38" s="31"/>
      <c r="M38" s="31" t="s">
        <v>162</v>
      </c>
      <c r="N38" s="31" t="e">
        <f>#REF!</f>
        <v>#REF!</v>
      </c>
      <c r="O38" s="31"/>
      <c r="P38" s="31"/>
      <c r="Q38" s="73" t="e">
        <f>N38/N39*100</f>
        <v>#REF!</v>
      </c>
      <c r="R38" s="73"/>
      <c r="S38" s="31" t="s">
        <v>164</v>
      </c>
      <c r="T38" s="31"/>
      <c r="U38" s="31" t="s">
        <v>162</v>
      </c>
      <c r="V38" s="31" t="e">
        <f>#REF!</f>
        <v>#REF!</v>
      </c>
      <c r="W38" s="31"/>
      <c r="X38" s="31"/>
      <c r="Y38" s="73" t="e">
        <f>V38/V39*100</f>
        <v>#REF!</v>
      </c>
      <c r="Z38" s="73"/>
      <c r="AA38" s="109"/>
      <c r="AB38" s="89"/>
      <c r="AC38" s="89"/>
      <c r="AD38" s="89"/>
      <c r="AE38" s="89"/>
    </row>
    <row r="39" ht="17" customHeight="1" spans="1:31">
      <c r="A39" s="31"/>
      <c r="B39" s="31"/>
      <c r="C39" s="31" t="s">
        <v>165</v>
      </c>
      <c r="D39" s="32" t="s">
        <v>165</v>
      </c>
      <c r="E39" s="33"/>
      <c r="F39" s="32" t="e">
        <f>#REF!+#REF!-#REF!</f>
        <v>#REF!</v>
      </c>
      <c r="G39" s="34"/>
      <c r="H39" s="35"/>
      <c r="I39" s="56"/>
      <c r="J39" s="57"/>
      <c r="K39" s="31"/>
      <c r="L39" s="31"/>
      <c r="M39" s="31" t="s">
        <v>165</v>
      </c>
      <c r="N39" s="31" t="e">
        <f>#REF!+#REF!-#REF!</f>
        <v>#REF!</v>
      </c>
      <c r="O39" s="31"/>
      <c r="P39" s="31"/>
      <c r="Q39" s="73"/>
      <c r="R39" s="73"/>
      <c r="S39" s="31"/>
      <c r="T39" s="31"/>
      <c r="U39" s="31" t="s">
        <v>165</v>
      </c>
      <c r="V39" s="31" t="e">
        <f>#REF!+#REF!-#REF!</f>
        <v>#REF!</v>
      </c>
      <c r="W39" s="31"/>
      <c r="X39" s="31"/>
      <c r="Y39" s="73"/>
      <c r="Z39" s="73"/>
      <c r="AA39" s="109"/>
      <c r="AB39" s="89"/>
      <c r="AC39" s="89"/>
      <c r="AD39" s="89"/>
      <c r="AE39" s="89"/>
    </row>
    <row r="40" ht="25" customHeight="1" spans="1:26">
      <c r="A40" s="31" t="s">
        <v>166</v>
      </c>
      <c r="B40" s="36" t="s">
        <v>194</v>
      </c>
      <c r="C40" s="36"/>
      <c r="D40" s="36"/>
      <c r="E40" s="36"/>
      <c r="F40" s="36"/>
      <c r="G40" s="36"/>
      <c r="H40" s="36"/>
      <c r="I40" s="36"/>
      <c r="J40" s="36"/>
      <c r="K40" s="36"/>
      <c r="L40" s="36"/>
      <c r="M40" s="36"/>
      <c r="N40" s="36"/>
      <c r="O40" s="36"/>
      <c r="P40" s="36"/>
      <c r="Q40" s="36"/>
      <c r="R40" s="36"/>
      <c r="S40" s="36"/>
      <c r="T40" s="36"/>
      <c r="U40" s="36"/>
      <c r="V40" s="36"/>
      <c r="W40" s="36"/>
      <c r="X40" s="36"/>
      <c r="Y40" s="36"/>
      <c r="Z40" s="36"/>
    </row>
    <row r="41" ht="36" customHeight="1" spans="1:27">
      <c r="A41" s="37" t="s">
        <v>195</v>
      </c>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110"/>
    </row>
    <row r="42" ht="15.75" spans="1:27">
      <c r="A42" s="38"/>
      <c r="B42" s="39"/>
      <c r="C42" s="40"/>
      <c r="D42" s="40"/>
      <c r="E42" s="40"/>
      <c r="F42" s="41" t="s">
        <v>169</v>
      </c>
      <c r="G42" s="41"/>
      <c r="H42" s="41"/>
      <c r="I42" s="58">
        <v>99.08</v>
      </c>
      <c r="J42" s="59" t="s">
        <v>196</v>
      </c>
      <c r="K42" s="60"/>
      <c r="L42" s="60"/>
      <c r="M42" s="61" t="s">
        <v>170</v>
      </c>
      <c r="N42" s="62"/>
      <c r="O42" s="63">
        <v>98.63</v>
      </c>
      <c r="P42" s="58" t="s">
        <v>196</v>
      </c>
      <c r="Q42" s="60"/>
      <c r="R42" s="68"/>
      <c r="S42" s="61" t="s">
        <v>171</v>
      </c>
      <c r="T42" s="62"/>
      <c r="U42" s="74">
        <v>97.59</v>
      </c>
      <c r="V42" s="75"/>
      <c r="W42" s="58" t="s">
        <v>196</v>
      </c>
      <c r="X42" s="60"/>
      <c r="Y42" s="111"/>
      <c r="Z42" s="112"/>
      <c r="AA42" s="113"/>
    </row>
    <row r="43" ht="21" customHeight="1" spans="1:27">
      <c r="A43" s="42"/>
      <c r="B43" s="42"/>
      <c r="C43" s="42"/>
      <c r="D43" s="42"/>
      <c r="E43" s="42"/>
      <c r="F43" s="42"/>
      <c r="G43" s="42"/>
      <c r="H43" s="43"/>
      <c r="I43" s="64" t="s">
        <v>197</v>
      </c>
      <c r="J43" s="65"/>
      <c r="K43" s="64" t="s">
        <v>198</v>
      </c>
      <c r="L43" s="65"/>
      <c r="M43" s="64" t="s">
        <v>199</v>
      </c>
      <c r="N43" s="42"/>
      <c r="O43" s="66"/>
      <c r="P43" s="67" t="s">
        <v>200</v>
      </c>
      <c r="Q43" s="76"/>
      <c r="R43" s="67" t="s">
        <v>201</v>
      </c>
      <c r="S43" s="76"/>
      <c r="T43" s="77" t="s">
        <v>202</v>
      </c>
      <c r="U43" s="69" t="s">
        <v>203</v>
      </c>
      <c r="V43" s="69"/>
      <c r="W43" s="42"/>
      <c r="X43" s="42"/>
      <c r="Y43" s="42"/>
      <c r="Z43" s="42"/>
      <c r="AA43" s="113"/>
    </row>
    <row r="44" ht="21" customHeight="1" spans="1:27">
      <c r="A44" s="42"/>
      <c r="B44" s="42"/>
      <c r="C44" s="42"/>
      <c r="D44" s="42"/>
      <c r="E44" s="42"/>
      <c r="F44" s="42"/>
      <c r="G44" s="42"/>
      <c r="H44" s="43" t="s">
        <v>204</v>
      </c>
      <c r="I44" s="68" t="e">
        <f>F38-F39</f>
        <v>#REF!</v>
      </c>
      <c r="J44" s="68"/>
      <c r="K44" s="68" t="e">
        <f>N38-N39</f>
        <v>#REF!</v>
      </c>
      <c r="L44" s="68"/>
      <c r="M44" s="68" t="e">
        <f>V38-V39</f>
        <v>#REF!</v>
      </c>
      <c r="N44" s="42"/>
      <c r="O44" s="69" t="s">
        <v>183</v>
      </c>
      <c r="P44" s="70" t="e">
        <f>#REF!</f>
        <v>#REF!</v>
      </c>
      <c r="Q44" s="78"/>
      <c r="R44" s="79" t="e">
        <f>#REF!</f>
        <v>#REF!</v>
      </c>
      <c r="S44" s="80"/>
      <c r="T44" s="81" t="e">
        <f>#REF!+#REF!+#REF!+#REF!+D37</f>
        <v>#REF!</v>
      </c>
      <c r="U44" s="69" t="e">
        <f>#REF!+#REF!+#REF!+#REF!+R37</f>
        <v>#REF!</v>
      </c>
      <c r="V44" s="69"/>
      <c r="W44" s="42"/>
      <c r="X44" s="42"/>
      <c r="Y44" s="42"/>
      <c r="Z44" s="42"/>
      <c r="AA44" s="113"/>
    </row>
    <row r="45" ht="18" customHeight="1" spans="2:22">
      <c r="B45" s="44"/>
      <c r="H45" s="43" t="s">
        <v>205</v>
      </c>
      <c r="I45" s="68">
        <v>-255.191999999999</v>
      </c>
      <c r="J45" s="68"/>
      <c r="K45" s="68">
        <v>-128.657999999999</v>
      </c>
      <c r="L45" s="68"/>
      <c r="M45" s="68">
        <v>-5.13200000000001</v>
      </c>
      <c r="O45" s="69" t="s">
        <v>185</v>
      </c>
      <c r="P45" s="70" t="e">
        <f>#REF!</f>
        <v>#REF!</v>
      </c>
      <c r="Q45" s="78"/>
      <c r="R45" s="79" t="e">
        <f>#REF!</f>
        <v>#REF!</v>
      </c>
      <c r="S45" s="80"/>
      <c r="T45" s="81" t="e">
        <f>#REF!+#REF!+#REF!+#REF!+F37</f>
        <v>#REF!</v>
      </c>
      <c r="U45" s="69" t="e">
        <f>#REF!+#REF!+#REF!+#REF!+T37</f>
        <v>#REF!</v>
      </c>
      <c r="V45" s="69"/>
    </row>
    <row r="46" ht="18" customHeight="1" spans="2:22">
      <c r="B46" s="44"/>
      <c r="O46" s="69" t="s">
        <v>187</v>
      </c>
      <c r="P46" s="70" t="e">
        <f>#REF!</f>
        <v>#REF!</v>
      </c>
      <c r="Q46" s="78"/>
      <c r="R46" s="79" t="e">
        <f>#REF!</f>
        <v>#REF!</v>
      </c>
      <c r="S46" s="80"/>
      <c r="T46" s="81" t="e">
        <f>#REF!+#REF!+#REF!+#REF!+H37</f>
        <v>#REF!</v>
      </c>
      <c r="U46" s="69" t="e">
        <f>#REF!+#REF!+#REF!+#REF!+V37</f>
        <v>#REF!</v>
      </c>
      <c r="V46" s="69"/>
    </row>
    <row r="47" ht="18" customHeight="1" spans="15:22">
      <c r="O47" s="71"/>
      <c r="P47" s="70" t="s">
        <v>189</v>
      </c>
      <c r="Q47" s="78"/>
      <c r="R47" s="79" t="s">
        <v>189</v>
      </c>
      <c r="S47" s="80"/>
      <c r="T47" s="81" t="s">
        <v>188</v>
      </c>
      <c r="U47" s="79" t="s">
        <v>188</v>
      </c>
      <c r="V47" s="80"/>
    </row>
    <row r="48" ht="18" customHeight="1" spans="15:22">
      <c r="O48" s="69" t="s">
        <v>183</v>
      </c>
      <c r="P48" s="70">
        <v>1906.234</v>
      </c>
      <c r="Q48" s="78"/>
      <c r="R48" s="79">
        <f>'平衡表（全厂）'!H36-'平衡表（全厂）'!H5-'平衡表（全厂）'!H6-'平衡表（全厂）'!H7-'平衡表（全厂）'!H8-'平衡表（全厂）'!H9-'平衡表（全厂）'!H10-'平衡表（全厂）'!H11-'平衡表（全厂）'!H14-'平衡表（全厂）'!H20-'平衡表（全厂）'!H22-'平衡表（全厂）'!H28-'平衡表（全厂）'!H29-'平衡表（全厂）'!H30-'平衡表（全厂）'!H31-'平衡表（全厂）'!H33-'平衡表（全厂）'!H34-'平衡表（全厂）'!H35</f>
        <v>1431.547</v>
      </c>
      <c r="S48" s="80"/>
      <c r="T48" s="81">
        <f>12898.063+1906.234+2.803+1423.422+183.592</f>
        <v>16414.114</v>
      </c>
      <c r="U48" s="69">
        <f>'平衡表（全厂）'!H36-'平衡表（全厂）'!H8</f>
        <v>10312.738</v>
      </c>
      <c r="V48" s="69"/>
    </row>
    <row r="49" ht="18" customHeight="1" spans="15:22">
      <c r="O49" s="69" t="s">
        <v>185</v>
      </c>
      <c r="P49" s="70">
        <v>557.094</v>
      </c>
      <c r="Q49" s="78"/>
      <c r="R49" s="79">
        <f>'平衡表（全厂）'!J36-'平衡表（全厂）'!J5-'平衡表（全厂）'!J6-'平衡表（全厂）'!J7-'平衡表（全厂）'!J8-'平衡表（全厂）'!J9-'平衡表（全厂）'!J10-'平衡表（全厂）'!J11-'平衡表（全厂）'!J14-'平衡表（全厂）'!J20-'平衡表（全厂）'!J22-'平衡表（全厂）'!J28-'平衡表（全厂）'!J29-'平衡表（全厂）'!J30-'平衡表（全厂）'!J31-'平衡表（全厂）'!J33-'平衡表（全厂）'!J34-'平衡表（全厂）'!J35</f>
        <v>475.479</v>
      </c>
      <c r="S49" s="80"/>
      <c r="T49" s="81">
        <f>4091.605+557.094+0.905+475.404+190.592</f>
        <v>5315.6</v>
      </c>
      <c r="U49" s="69">
        <f>'平衡表（全厂）'!J36-'平衡表（全厂）'!J8</f>
        <v>4739.183</v>
      </c>
      <c r="V49" s="69"/>
    </row>
    <row r="50" ht="14.25" spans="15:22">
      <c r="O50" s="69" t="s">
        <v>187</v>
      </c>
      <c r="P50" s="70">
        <v>13.24</v>
      </c>
      <c r="Q50" s="78"/>
      <c r="R50" s="79">
        <f>'平衡表（全厂）'!L36-'平衡表（全厂）'!L5-'平衡表（全厂）'!L6-'平衡表（全厂）'!L7-'平衡表（全厂）'!L8-'平衡表（全厂）'!L9-'平衡表（全厂）'!L10-'平衡表（全厂）'!L11-'平衡表（全厂）'!L14-'平衡表（全厂）'!L20-'平衡表（全厂）'!L22-'平衡表（全厂）'!L28-'平衡表（全厂）'!L29-'平衡表（全厂）'!L30-'平衡表（全厂）'!L31-'平衡表（全厂）'!L32-'平衡表（全厂）'!L33-'平衡表（全厂）'!L34-'平衡表（全厂）'!L35</f>
        <v>10.079</v>
      </c>
      <c r="S50" s="80"/>
      <c r="T50" s="81">
        <f>89.65+13.24+0.007+10.725+1.791</f>
        <v>115.413</v>
      </c>
      <c r="U50" s="69">
        <f>'平衡表（全厂）'!L36-'平衡表（全厂）'!L8</f>
        <v>69.65</v>
      </c>
      <c r="V50" s="69"/>
    </row>
    <row r="51" ht="14.25" spans="15:22">
      <c r="O51" s="69"/>
      <c r="P51" s="70"/>
      <c r="Q51" s="78"/>
      <c r="R51" s="79"/>
      <c r="S51" s="80"/>
      <c r="T51" s="82"/>
      <c r="U51" s="69"/>
      <c r="V51" s="69"/>
    </row>
    <row r="52" ht="14.25" spans="15:22">
      <c r="O52" s="69" t="s">
        <v>183</v>
      </c>
      <c r="P52" s="70" t="e">
        <f t="shared" ref="P52:U52" si="24">P44-P48</f>
        <v>#REF!</v>
      </c>
      <c r="Q52" s="78"/>
      <c r="R52" s="79" t="e">
        <f t="shared" si="24"/>
        <v>#REF!</v>
      </c>
      <c r="S52" s="80"/>
      <c r="T52" s="81" t="e">
        <f t="shared" si="24"/>
        <v>#REF!</v>
      </c>
      <c r="U52" s="69" t="e">
        <f t="shared" si="24"/>
        <v>#REF!</v>
      </c>
      <c r="V52" s="69"/>
    </row>
    <row r="53" ht="14.25" spans="15:22">
      <c r="O53" s="69" t="s">
        <v>185</v>
      </c>
      <c r="P53" s="70" t="e">
        <f t="shared" ref="P53:U53" si="25">P45-P49</f>
        <v>#REF!</v>
      </c>
      <c r="Q53" s="78"/>
      <c r="R53" s="83" t="e">
        <f t="shared" si="25"/>
        <v>#REF!</v>
      </c>
      <c r="S53" s="84"/>
      <c r="T53" s="81" t="e">
        <f t="shared" si="25"/>
        <v>#REF!</v>
      </c>
      <c r="U53" s="69" t="e">
        <f t="shared" si="25"/>
        <v>#REF!</v>
      </c>
      <c r="V53" s="69"/>
    </row>
    <row r="54" ht="14.25" spans="15:22">
      <c r="O54" s="69" t="s">
        <v>187</v>
      </c>
      <c r="P54" s="70" t="e">
        <f t="shared" ref="P54:U54" si="26">P46-P50</f>
        <v>#REF!</v>
      </c>
      <c r="Q54" s="78"/>
      <c r="R54" s="79" t="e">
        <f t="shared" si="26"/>
        <v>#REF!</v>
      </c>
      <c r="S54" s="80"/>
      <c r="T54" s="81" t="e">
        <f t="shared" si="26"/>
        <v>#REF!</v>
      </c>
      <c r="U54" s="69" t="e">
        <f t="shared" si="26"/>
        <v>#REF!</v>
      </c>
      <c r="V54" s="69"/>
    </row>
    <row r="55" ht="20" customHeight="1" spans="20:20">
      <c r="T55" s="85"/>
    </row>
  </sheetData>
  <mergeCells count="75">
    <mergeCell ref="A1:Z1"/>
    <mergeCell ref="B2:H2"/>
    <mergeCell ref="I2:O2"/>
    <mergeCell ref="P2:V2"/>
    <mergeCell ref="W2:Z2"/>
    <mergeCell ref="C3:D3"/>
    <mergeCell ref="E3:F3"/>
    <mergeCell ref="G3:H3"/>
    <mergeCell ref="J3:K3"/>
    <mergeCell ref="L3:M3"/>
    <mergeCell ref="N3:O3"/>
    <mergeCell ref="Q3:R3"/>
    <mergeCell ref="S3:T3"/>
    <mergeCell ref="U3:V3"/>
    <mergeCell ref="F38:H38"/>
    <mergeCell ref="N38:P38"/>
    <mergeCell ref="V38:X38"/>
    <mergeCell ref="F39:H39"/>
    <mergeCell ref="N39:P39"/>
    <mergeCell ref="V39:X39"/>
    <mergeCell ref="B40:Z40"/>
    <mergeCell ref="A41:Z41"/>
    <mergeCell ref="F42:H42"/>
    <mergeCell ref="J42:K42"/>
    <mergeCell ref="M42:N42"/>
    <mergeCell ref="P42:Q42"/>
    <mergeCell ref="S42:T42"/>
    <mergeCell ref="U42:V42"/>
    <mergeCell ref="W42:X42"/>
    <mergeCell ref="Y42:Z42"/>
    <mergeCell ref="P43:Q43"/>
    <mergeCell ref="R43:S43"/>
    <mergeCell ref="U43:V43"/>
    <mergeCell ref="P44:Q44"/>
    <mergeCell ref="R44:S44"/>
    <mergeCell ref="U44:V44"/>
    <mergeCell ref="P45:Q45"/>
    <mergeCell ref="R45:S45"/>
    <mergeCell ref="U45:V45"/>
    <mergeCell ref="P46:Q46"/>
    <mergeCell ref="R46:S46"/>
    <mergeCell ref="U46:V46"/>
    <mergeCell ref="P47:Q47"/>
    <mergeCell ref="R47:S47"/>
    <mergeCell ref="U47:V47"/>
    <mergeCell ref="P48:Q48"/>
    <mergeCell ref="R48:S48"/>
    <mergeCell ref="U48:V48"/>
    <mergeCell ref="P49:Q49"/>
    <mergeCell ref="R49:S49"/>
    <mergeCell ref="U49:V49"/>
    <mergeCell ref="P50:Q50"/>
    <mergeCell ref="R50:S50"/>
    <mergeCell ref="U50:V50"/>
    <mergeCell ref="U51:V51"/>
    <mergeCell ref="P52:Q52"/>
    <mergeCell ref="R52:S52"/>
    <mergeCell ref="U52:V52"/>
    <mergeCell ref="P53:Q53"/>
    <mergeCell ref="R53:S53"/>
    <mergeCell ref="U53:V53"/>
    <mergeCell ref="P54:Q54"/>
    <mergeCell ref="R54:S54"/>
    <mergeCell ref="U54:V54"/>
    <mergeCell ref="A2:A4"/>
    <mergeCell ref="B3:B4"/>
    <mergeCell ref="I3:I4"/>
    <mergeCell ref="P3:P4"/>
    <mergeCell ref="W3:W4"/>
    <mergeCell ref="A38:B39"/>
    <mergeCell ref="I38:J39"/>
    <mergeCell ref="K38:L39"/>
    <mergeCell ref="Q38:R39"/>
    <mergeCell ref="S38:T39"/>
    <mergeCell ref="Y38:Z39"/>
  </mergeCells>
  <pageMargins left="0.590277777777778" right="0.354166666666667" top="0.629861111111111" bottom="1" header="0.629861111111111" footer="0.5"/>
  <pageSetup paperSize="8"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86"/>
  <sheetViews>
    <sheetView showGridLines="0" zoomScale="115" zoomScaleNormal="115" workbookViewId="0">
      <pane xSplit="1" ySplit="5" topLeftCell="B18" activePane="bottomRight" state="frozen"/>
      <selection/>
      <selection pane="topRight"/>
      <selection pane="bottomLeft"/>
      <selection pane="bottomRight" activeCell="I6" sqref="I6:O14"/>
    </sheetView>
  </sheetViews>
  <sheetFormatPr defaultColWidth="9" defaultRowHeight="13.5"/>
  <cols>
    <col min="1" max="1" width="17.0333333333333" customWidth="1"/>
    <col min="2" max="2" width="10.8" customWidth="1"/>
    <col min="3" max="3" width="7.94166666666667" hidden="1" customWidth="1"/>
    <col min="4" max="4" width="12.1083333333333" customWidth="1"/>
    <col min="5" max="5" width="10.6833333333333" hidden="1" customWidth="1"/>
    <col min="6" max="6" width="10.8" customWidth="1"/>
    <col min="7" max="7" width="7.75833333333333" hidden="1" customWidth="1"/>
    <col min="8" max="8" width="8.75833333333333" customWidth="1"/>
    <col min="9" max="9" width="12.0166666666667" customWidth="1"/>
    <col min="10" max="10" width="8.58333333333333" customWidth="1"/>
    <col min="11" max="11" width="13.6416666666667" customWidth="1"/>
    <col min="12" max="12" width="9.55" customWidth="1"/>
    <col min="13" max="13" width="9.65833333333333" customWidth="1"/>
    <col min="14" max="14" width="7.61666666666667" customWidth="1"/>
    <col min="15" max="15" width="8.51666666666667" customWidth="1"/>
    <col min="16" max="16" width="13.025" customWidth="1"/>
    <col min="17" max="17" width="8.68333333333333" customWidth="1"/>
    <col min="18" max="18" width="11.5083333333333" customWidth="1"/>
    <col min="19" max="19" width="9.09166666666667" customWidth="1"/>
    <col min="20" max="20" width="11.3166666666667" customWidth="1"/>
    <col min="21" max="21" width="7.5" customWidth="1"/>
    <col min="22" max="22" width="8" customWidth="1"/>
    <col min="23" max="23" width="10.3833333333333" customWidth="1"/>
    <col min="24" max="24" width="11.3583333333333" customWidth="1"/>
    <col min="25" max="26" width="9.25833333333333" customWidth="1"/>
    <col min="27" max="27" width="9.5" customWidth="1"/>
    <col min="28" max="28" width="12.6333333333333"/>
  </cols>
  <sheetData>
    <row r="1" ht="32" customHeight="1" spans="1:27">
      <c r="A1" s="718" t="s">
        <v>129</v>
      </c>
      <c r="B1" s="719"/>
      <c r="C1" s="719"/>
      <c r="D1" s="719"/>
      <c r="E1" s="719"/>
      <c r="F1" s="719"/>
      <c r="G1" s="719"/>
      <c r="H1" s="719"/>
      <c r="I1" s="719"/>
      <c r="J1" s="719"/>
      <c r="K1" s="719"/>
      <c r="L1" s="719"/>
      <c r="M1" s="719"/>
      <c r="N1" s="719"/>
      <c r="O1" s="719"/>
      <c r="P1" s="719"/>
      <c r="Q1" s="719"/>
      <c r="R1" s="719"/>
      <c r="S1" s="719"/>
      <c r="T1" s="719"/>
      <c r="U1" s="719"/>
      <c r="V1" s="719"/>
      <c r="W1" s="719"/>
      <c r="X1" s="719"/>
      <c r="Y1" s="719"/>
      <c r="Z1" s="750"/>
      <c r="AA1" s="751"/>
    </row>
    <row r="2" ht="17" customHeight="1" spans="1:27">
      <c r="A2" s="520" t="s">
        <v>130</v>
      </c>
      <c r="B2" s="557" t="s">
        <v>131</v>
      </c>
      <c r="C2" s="558"/>
      <c r="D2" s="558"/>
      <c r="E2" s="558"/>
      <c r="F2" s="558"/>
      <c r="G2" s="558"/>
      <c r="H2" s="559"/>
      <c r="I2" s="557" t="s">
        <v>132</v>
      </c>
      <c r="J2" s="558"/>
      <c r="K2" s="558"/>
      <c r="L2" s="558"/>
      <c r="M2" s="558"/>
      <c r="N2" s="558"/>
      <c r="O2" s="559"/>
      <c r="P2" s="557" t="s">
        <v>133</v>
      </c>
      <c r="Q2" s="558"/>
      <c r="R2" s="558"/>
      <c r="S2" s="558"/>
      <c r="T2" s="558"/>
      <c r="U2" s="558"/>
      <c r="V2" s="559"/>
      <c r="W2" s="557" t="s">
        <v>134</v>
      </c>
      <c r="X2" s="558"/>
      <c r="Y2" s="558"/>
      <c r="Z2" s="559"/>
      <c r="AA2" s="752"/>
    </row>
    <row r="3" ht="17" customHeight="1" spans="1:27">
      <c r="A3" s="521"/>
      <c r="B3" s="720" t="s">
        <v>135</v>
      </c>
      <c r="C3" s="557" t="s">
        <v>8</v>
      </c>
      <c r="D3" s="559"/>
      <c r="E3" s="721" t="s">
        <v>9</v>
      </c>
      <c r="F3" s="722"/>
      <c r="G3" s="723" t="s">
        <v>10</v>
      </c>
      <c r="H3" s="722"/>
      <c r="I3" s="720" t="s">
        <v>136</v>
      </c>
      <c r="J3" s="557" t="s">
        <v>8</v>
      </c>
      <c r="K3" s="559"/>
      <c r="L3" s="721" t="s">
        <v>9</v>
      </c>
      <c r="M3" s="722"/>
      <c r="N3" s="723" t="s">
        <v>10</v>
      </c>
      <c r="O3" s="722"/>
      <c r="P3" s="720" t="s">
        <v>136</v>
      </c>
      <c r="Q3" s="557" t="s">
        <v>8</v>
      </c>
      <c r="R3" s="559"/>
      <c r="S3" s="721" t="s">
        <v>9</v>
      </c>
      <c r="T3" s="722"/>
      <c r="U3" s="723" t="s">
        <v>10</v>
      </c>
      <c r="V3" s="722"/>
      <c r="W3" s="720" t="s">
        <v>136</v>
      </c>
      <c r="X3" s="520" t="s">
        <v>8</v>
      </c>
      <c r="Y3" s="520" t="s">
        <v>9</v>
      </c>
      <c r="Z3" s="520" t="s">
        <v>10</v>
      </c>
      <c r="AA3" s="752"/>
    </row>
    <row r="4" ht="17" customHeight="1" spans="1:27">
      <c r="A4" s="521"/>
      <c r="B4" s="724"/>
      <c r="C4" s="520" t="s">
        <v>137</v>
      </c>
      <c r="D4" s="520" t="s">
        <v>138</v>
      </c>
      <c r="E4" s="520" t="s">
        <v>13</v>
      </c>
      <c r="F4" s="520" t="s">
        <v>139</v>
      </c>
      <c r="G4" s="520" t="s">
        <v>13</v>
      </c>
      <c r="H4" s="520" t="s">
        <v>139</v>
      </c>
      <c r="I4" s="724"/>
      <c r="J4" s="520" t="s">
        <v>137</v>
      </c>
      <c r="K4" s="520" t="s">
        <v>138</v>
      </c>
      <c r="L4" s="520" t="s">
        <v>13</v>
      </c>
      <c r="M4" s="520" t="s">
        <v>139</v>
      </c>
      <c r="N4" s="520" t="s">
        <v>13</v>
      </c>
      <c r="O4" s="520" t="s">
        <v>139</v>
      </c>
      <c r="P4" s="724"/>
      <c r="Q4" s="520" t="s">
        <v>137</v>
      </c>
      <c r="R4" s="520" t="s">
        <v>138</v>
      </c>
      <c r="S4" s="520" t="s">
        <v>13</v>
      </c>
      <c r="T4" s="520" t="s">
        <v>139</v>
      </c>
      <c r="U4" s="520" t="s">
        <v>13</v>
      </c>
      <c r="V4" s="520" t="s">
        <v>139</v>
      </c>
      <c r="W4" s="724"/>
      <c r="X4" s="520" t="s">
        <v>138</v>
      </c>
      <c r="Y4" s="520" t="s">
        <v>139</v>
      </c>
      <c r="Z4" s="520" t="s">
        <v>139</v>
      </c>
      <c r="AA4" s="753"/>
    </row>
    <row r="5" ht="16" customHeight="1" spans="1:27">
      <c r="A5" s="523" t="s">
        <v>140</v>
      </c>
      <c r="B5" s="523"/>
      <c r="C5" s="523"/>
      <c r="D5" s="523"/>
      <c r="E5" s="523"/>
      <c r="F5" s="523"/>
      <c r="G5" s="523"/>
      <c r="H5" s="523"/>
      <c r="I5" s="523"/>
      <c r="J5" s="523"/>
      <c r="K5" s="523"/>
      <c r="L5" s="523"/>
      <c r="M5" s="523"/>
      <c r="N5" s="523"/>
      <c r="O5" s="523"/>
      <c r="P5" s="523"/>
      <c r="Q5" s="523"/>
      <c r="R5" s="523"/>
      <c r="S5" s="523"/>
      <c r="T5" s="523"/>
      <c r="U5" s="523"/>
      <c r="V5" s="523"/>
      <c r="W5" s="523"/>
      <c r="X5" s="523"/>
      <c r="Y5" s="523"/>
      <c r="Z5" s="523"/>
      <c r="AA5" s="754"/>
    </row>
    <row r="6" ht="16" customHeight="1" spans="1:27">
      <c r="A6" s="555" t="s">
        <v>17</v>
      </c>
      <c r="B6" s="527">
        <v>49497.619</v>
      </c>
      <c r="C6" s="528">
        <v>24.44</v>
      </c>
      <c r="D6" s="527">
        <v>12099.395</v>
      </c>
      <c r="E6" s="528">
        <v>80.72</v>
      </c>
      <c r="F6" s="527">
        <v>3995.674</v>
      </c>
      <c r="G6" s="528">
        <v>1.8</v>
      </c>
      <c r="H6" s="527">
        <v>89.101</v>
      </c>
      <c r="I6" s="527">
        <f>'平衡表（全厂）'!F75</f>
        <v>77156.528</v>
      </c>
      <c r="J6" s="528">
        <f>K6/I6*100</f>
        <v>25.72</v>
      </c>
      <c r="K6" s="527">
        <f>'平衡表（全厂）'!H75</f>
        <v>19841.681</v>
      </c>
      <c r="L6" s="528">
        <f>M6/I6*1000</f>
        <v>118.3</v>
      </c>
      <c r="M6" s="527">
        <f>'平衡表（全厂）'!J75</f>
        <v>9127.248</v>
      </c>
      <c r="N6" s="528">
        <f>O6/I6*1000</f>
        <v>2.37</v>
      </c>
      <c r="O6" s="527">
        <f>'平衡表（全厂）'!L75</f>
        <v>182.548</v>
      </c>
      <c r="P6" s="527">
        <f>'平衡表（全厂）'!F5</f>
        <v>28631.104</v>
      </c>
      <c r="Q6" s="528">
        <f t="shared" ref="Q6:Q9" si="0">R6/P6*100</f>
        <v>25.64</v>
      </c>
      <c r="R6" s="527">
        <f>'平衡表（全厂）'!H5</f>
        <v>7340.159</v>
      </c>
      <c r="S6" s="528">
        <f>T6/P6*1000</f>
        <v>130.08</v>
      </c>
      <c r="T6" s="527">
        <f>'平衡表（全厂）'!J5</f>
        <v>3724.354</v>
      </c>
      <c r="U6" s="528">
        <f>V6/P6*1000</f>
        <v>1.82</v>
      </c>
      <c r="V6" s="527">
        <f>'平衡表（全厂）'!L5</f>
        <v>52.01</v>
      </c>
      <c r="W6" s="525">
        <f t="shared" ref="W6:W17" si="1">B6+I6-P6</f>
        <v>98023.043</v>
      </c>
      <c r="X6" s="525">
        <f t="shared" ref="X6:X17" si="2">D6+K6-R6</f>
        <v>24600.917</v>
      </c>
      <c r="Y6" s="525">
        <f t="shared" ref="Y6:Y17" si="3">F6+M6-T6</f>
        <v>9398.568</v>
      </c>
      <c r="Z6" s="525">
        <f>H6+O6-V6</f>
        <v>219.639</v>
      </c>
      <c r="AA6" s="753"/>
    </row>
    <row r="7" ht="16" customHeight="1" spans="1:27">
      <c r="A7" s="555" t="s">
        <v>18</v>
      </c>
      <c r="B7" s="527">
        <v>187.616</v>
      </c>
      <c r="C7" s="528">
        <v>60.4</v>
      </c>
      <c r="D7" s="527">
        <v>113.314</v>
      </c>
      <c r="E7" s="528">
        <v>1407.34</v>
      </c>
      <c r="F7" s="527">
        <v>26.404</v>
      </c>
      <c r="G7" s="528">
        <v>0.46</v>
      </c>
      <c r="H7" s="527">
        <v>0.086</v>
      </c>
      <c r="I7" s="527">
        <v>0</v>
      </c>
      <c r="J7" s="528"/>
      <c r="K7" s="527">
        <v>0</v>
      </c>
      <c r="L7" s="528"/>
      <c r="M7" s="527">
        <v>0</v>
      </c>
      <c r="N7" s="528"/>
      <c r="O7" s="527">
        <v>0</v>
      </c>
      <c r="P7" s="527">
        <f>'平衡表（全厂）'!F6</f>
        <v>187.616</v>
      </c>
      <c r="Q7" s="528">
        <f t="shared" si="0"/>
        <v>60.4</v>
      </c>
      <c r="R7" s="527">
        <f>'平衡表（全厂）'!H6</f>
        <v>113.314</v>
      </c>
      <c r="S7" s="528">
        <f>T7/P7*10000</f>
        <v>1407.34</v>
      </c>
      <c r="T7" s="527">
        <f>'平衡表（全厂）'!J6</f>
        <v>26.404</v>
      </c>
      <c r="U7" s="528">
        <f>V7/P7*1000</f>
        <v>0.46</v>
      </c>
      <c r="V7" s="527">
        <f>'平衡表（全厂）'!L6</f>
        <v>0.086</v>
      </c>
      <c r="W7" s="525">
        <f t="shared" si="1"/>
        <v>0</v>
      </c>
      <c r="X7" s="525">
        <f t="shared" si="2"/>
        <v>0</v>
      </c>
      <c r="Y7" s="525">
        <f t="shared" si="3"/>
        <v>0</v>
      </c>
      <c r="Z7" s="525">
        <f t="shared" ref="Z6:Z17" si="4">H7+O7-V7</f>
        <v>0</v>
      </c>
      <c r="AA7" s="753"/>
    </row>
    <row r="8" ht="16" customHeight="1" spans="1:27">
      <c r="A8" s="725" t="s">
        <v>19</v>
      </c>
      <c r="B8" s="726">
        <v>293.75</v>
      </c>
      <c r="C8" s="727">
        <v>97.8</v>
      </c>
      <c r="D8" s="726">
        <v>287.288</v>
      </c>
      <c r="E8" s="727"/>
      <c r="F8" s="726">
        <v>0</v>
      </c>
      <c r="G8" s="727"/>
      <c r="H8" s="726">
        <v>0</v>
      </c>
      <c r="I8" s="726">
        <f>'平衡表（全厂）'!F76</f>
        <v>334.94</v>
      </c>
      <c r="J8" s="742">
        <f>K8/I8*100</f>
        <v>96.56</v>
      </c>
      <c r="K8" s="726">
        <f>'平衡表（全厂）'!H76</f>
        <v>323.418</v>
      </c>
      <c r="L8" s="727"/>
      <c r="M8" s="726">
        <v>0</v>
      </c>
      <c r="N8" s="727"/>
      <c r="O8" s="726">
        <v>0</v>
      </c>
      <c r="P8" s="726">
        <f>'平衡表（全厂）'!F7</f>
        <v>114.64</v>
      </c>
      <c r="Q8" s="727">
        <f t="shared" si="0"/>
        <v>96.56</v>
      </c>
      <c r="R8" s="726">
        <f>'平衡表（全厂）'!H7</f>
        <v>110.696</v>
      </c>
      <c r="S8" s="727"/>
      <c r="T8" s="726">
        <v>0</v>
      </c>
      <c r="U8" s="528"/>
      <c r="V8" s="726">
        <v>0</v>
      </c>
      <c r="W8" s="525">
        <f t="shared" si="1"/>
        <v>514.05</v>
      </c>
      <c r="X8" s="525">
        <f t="shared" si="2"/>
        <v>500.01</v>
      </c>
      <c r="Y8" s="525">
        <f t="shared" si="3"/>
        <v>0</v>
      </c>
      <c r="Z8" s="525">
        <f t="shared" si="4"/>
        <v>0</v>
      </c>
      <c r="AA8" s="755"/>
    </row>
    <row r="9" ht="16" customHeight="1" spans="1:27">
      <c r="A9" s="725" t="s">
        <v>51</v>
      </c>
      <c r="B9" s="726">
        <v>10</v>
      </c>
      <c r="C9" s="727">
        <v>99.8</v>
      </c>
      <c r="D9" s="726">
        <v>9.98</v>
      </c>
      <c r="E9" s="727"/>
      <c r="F9" s="726">
        <v>0</v>
      </c>
      <c r="G9" s="727"/>
      <c r="H9" s="726">
        <v>0</v>
      </c>
      <c r="I9" s="726">
        <f>'平衡表（全厂）'!F79</f>
        <v>17.54</v>
      </c>
      <c r="J9" s="726">
        <f>'平衡表（全厂）'!G79</f>
        <v>99.86</v>
      </c>
      <c r="K9" s="726">
        <f>'平衡表（全厂）'!H79</f>
        <v>17.515</v>
      </c>
      <c r="L9" s="726">
        <f>'平衡表（全厂）'!I79</f>
        <v>0</v>
      </c>
      <c r="M9" s="726">
        <f>'平衡表（全厂）'!J79</f>
        <v>0</v>
      </c>
      <c r="N9" s="726">
        <f>'平衡表（全厂）'!K79</f>
        <v>0</v>
      </c>
      <c r="O9" s="726">
        <f>'平衡表（全厂）'!L79</f>
        <v>0</v>
      </c>
      <c r="P9" s="726">
        <f>'平衡表（全厂）'!F38</f>
        <v>27.54</v>
      </c>
      <c r="Q9" s="727">
        <f t="shared" si="0"/>
        <v>99.84</v>
      </c>
      <c r="R9" s="726">
        <f>'平衡表（全厂）'!H38</f>
        <v>27.495</v>
      </c>
      <c r="S9" s="727"/>
      <c r="T9" s="726">
        <v>0</v>
      </c>
      <c r="U9" s="528"/>
      <c r="V9" s="726">
        <v>0</v>
      </c>
      <c r="W9" s="525">
        <f t="shared" si="1"/>
        <v>0</v>
      </c>
      <c r="X9" s="525">
        <f t="shared" si="2"/>
        <v>0</v>
      </c>
      <c r="Y9" s="525">
        <f t="shared" si="3"/>
        <v>0</v>
      </c>
      <c r="Z9" s="525">
        <f t="shared" si="4"/>
        <v>0</v>
      </c>
      <c r="AA9" s="755"/>
    </row>
    <row r="10" ht="16" customHeight="1" spans="1:27">
      <c r="A10" s="728" t="s">
        <v>141</v>
      </c>
      <c r="B10" s="729">
        <v>29.0146</v>
      </c>
      <c r="C10" s="729"/>
      <c r="D10" s="527">
        <v>0</v>
      </c>
      <c r="E10" s="528">
        <v>999910</v>
      </c>
      <c r="F10" s="527">
        <v>29.012</v>
      </c>
      <c r="G10" s="729"/>
      <c r="H10" s="729">
        <v>0</v>
      </c>
      <c r="I10" s="729">
        <v>0</v>
      </c>
      <c r="J10" s="729"/>
      <c r="K10" s="729">
        <v>0</v>
      </c>
      <c r="L10" s="729"/>
      <c r="M10" s="729">
        <v>0</v>
      </c>
      <c r="N10" s="729"/>
      <c r="O10" s="729">
        <v>0</v>
      </c>
      <c r="P10" s="729">
        <f>'平衡表（全厂）'!F37</f>
        <v>29.0146</v>
      </c>
      <c r="Q10" s="11"/>
      <c r="R10" s="729">
        <f>'平衡表（全厂）'!H37</f>
        <v>0</v>
      </c>
      <c r="S10" s="743">
        <f>T10/P10*1000000</f>
        <v>999910</v>
      </c>
      <c r="T10" s="729">
        <f>'平衡表（全厂）'!J37</f>
        <v>29.012</v>
      </c>
      <c r="U10" s="528"/>
      <c r="V10" s="729">
        <v>0</v>
      </c>
      <c r="W10" s="525">
        <f t="shared" si="1"/>
        <v>0</v>
      </c>
      <c r="X10" s="525">
        <f t="shared" si="2"/>
        <v>0</v>
      </c>
      <c r="Y10" s="525">
        <f t="shared" si="3"/>
        <v>0</v>
      </c>
      <c r="Z10" s="525">
        <f t="shared" si="4"/>
        <v>0</v>
      </c>
      <c r="AA10" s="756"/>
    </row>
    <row r="11" ht="16" customHeight="1" spans="1:27">
      <c r="A11" s="555" t="s">
        <v>52</v>
      </c>
      <c r="B11" s="527">
        <v>1</v>
      </c>
      <c r="C11" s="528"/>
      <c r="D11" s="527">
        <v>0</v>
      </c>
      <c r="E11" s="528">
        <v>999900</v>
      </c>
      <c r="F11" s="527">
        <v>999.9</v>
      </c>
      <c r="G11" s="528"/>
      <c r="H11" s="527">
        <v>0</v>
      </c>
      <c r="I11" s="527">
        <v>0</v>
      </c>
      <c r="J11" s="528"/>
      <c r="K11" s="527">
        <v>0</v>
      </c>
      <c r="L11" s="743">
        <v>999900</v>
      </c>
      <c r="M11" s="527">
        <f>L11*I11/1000</f>
        <v>0</v>
      </c>
      <c r="N11" s="528"/>
      <c r="O11" s="527">
        <v>0</v>
      </c>
      <c r="P11" s="527">
        <f>'平衡表（全厂）'!F39</f>
        <v>1</v>
      </c>
      <c r="Q11" s="11"/>
      <c r="R11" s="527">
        <f>'平衡表（全厂）'!H39</f>
        <v>0</v>
      </c>
      <c r="S11" s="743">
        <f>T11/P11*1000</f>
        <v>999900</v>
      </c>
      <c r="T11" s="527">
        <f>'平衡表（全厂）'!J39</f>
        <v>999.9</v>
      </c>
      <c r="U11" s="528"/>
      <c r="V11" s="527">
        <v>0</v>
      </c>
      <c r="W11" s="525">
        <f t="shared" si="1"/>
        <v>0</v>
      </c>
      <c r="X11" s="525">
        <f t="shared" si="2"/>
        <v>0</v>
      </c>
      <c r="Y11" s="525">
        <f t="shared" si="3"/>
        <v>0</v>
      </c>
      <c r="Z11" s="525">
        <f t="shared" si="4"/>
        <v>0</v>
      </c>
      <c r="AA11" s="753"/>
    </row>
    <row r="12" ht="16" customHeight="1" spans="1:27">
      <c r="A12" s="555" t="s">
        <v>20</v>
      </c>
      <c r="B12" s="527">
        <v>54.895</v>
      </c>
      <c r="C12" s="528">
        <v>1.33</v>
      </c>
      <c r="D12" s="527">
        <v>0.73</v>
      </c>
      <c r="E12" s="528">
        <v>58021</v>
      </c>
      <c r="F12" s="527">
        <v>3185.064</v>
      </c>
      <c r="G12" s="528">
        <v>86.07</v>
      </c>
      <c r="H12" s="527">
        <v>4.725</v>
      </c>
      <c r="I12" s="527">
        <v>0</v>
      </c>
      <c r="J12" s="528">
        <v>0</v>
      </c>
      <c r="K12" s="527">
        <v>0</v>
      </c>
      <c r="L12" s="743">
        <v>0</v>
      </c>
      <c r="M12" s="527">
        <v>0</v>
      </c>
      <c r="N12" s="528">
        <v>0</v>
      </c>
      <c r="O12" s="527">
        <v>0</v>
      </c>
      <c r="P12" s="527">
        <f>'平衡表（全厂）'!F8</f>
        <v>54.895</v>
      </c>
      <c r="Q12" s="11">
        <f>R12/P12*100</f>
        <v>1.33</v>
      </c>
      <c r="R12" s="527">
        <f>'平衡表（全厂）'!H8</f>
        <v>0.73</v>
      </c>
      <c r="S12" s="743">
        <f>T12/P12*1000</f>
        <v>58021</v>
      </c>
      <c r="T12" s="527">
        <f>'平衡表（全厂）'!J8</f>
        <v>3185.064</v>
      </c>
      <c r="U12" s="528">
        <f>V12/P12*1000</f>
        <v>86.07</v>
      </c>
      <c r="V12" s="527">
        <f>'平衡表（全厂）'!L8</f>
        <v>4.725</v>
      </c>
      <c r="W12" s="525">
        <f t="shared" si="1"/>
        <v>0</v>
      </c>
      <c r="X12" s="525">
        <f t="shared" si="2"/>
        <v>0</v>
      </c>
      <c r="Y12" s="525">
        <f t="shared" si="3"/>
        <v>0</v>
      </c>
      <c r="Z12" s="525">
        <f t="shared" si="4"/>
        <v>0</v>
      </c>
      <c r="AA12" s="753"/>
    </row>
    <row r="13" ht="16" customHeight="1" spans="1:27">
      <c r="A13" s="555" t="s">
        <v>21</v>
      </c>
      <c r="B13" s="527">
        <v>0</v>
      </c>
      <c r="C13" s="528"/>
      <c r="D13" s="527">
        <v>0</v>
      </c>
      <c r="E13" s="528"/>
      <c r="F13" s="527">
        <v>0</v>
      </c>
      <c r="G13" s="528"/>
      <c r="H13" s="527">
        <v>0</v>
      </c>
      <c r="I13" s="527">
        <f>'回收率（熔炼） '!I9</f>
        <v>14.016</v>
      </c>
      <c r="J13" s="527">
        <f>'回收率（熔炼） '!J9</f>
        <v>37.4</v>
      </c>
      <c r="K13" s="527">
        <f>'回收率（熔炼） '!K9</f>
        <v>5.242</v>
      </c>
      <c r="L13" s="527">
        <f>'回收率（熔炼） '!L9</f>
        <v>0</v>
      </c>
      <c r="M13" s="527">
        <f>'回收率（熔炼） '!M9</f>
        <v>0</v>
      </c>
      <c r="N13" s="527">
        <f>'回收率（熔炼） '!N9</f>
        <v>0</v>
      </c>
      <c r="O13" s="527">
        <f>'回收率（熔炼） '!O9</f>
        <v>0</v>
      </c>
      <c r="P13" s="527">
        <f>'平衡表（全厂）'!F9</f>
        <v>14.016</v>
      </c>
      <c r="Q13" s="527">
        <f>'平衡表（全厂）'!G9</f>
        <v>37.4</v>
      </c>
      <c r="R13" s="527">
        <f>'平衡表（全厂）'!H9</f>
        <v>5.242</v>
      </c>
      <c r="S13" s="527">
        <f>'平衡表（全厂）'!I9</f>
        <v>0</v>
      </c>
      <c r="T13" s="527">
        <f>'平衡表（全厂）'!J9</f>
        <v>0</v>
      </c>
      <c r="U13" s="527">
        <f>'平衡表（全厂）'!K9</f>
        <v>0</v>
      </c>
      <c r="V13" s="527">
        <f>'平衡表（全厂）'!L9</f>
        <v>0</v>
      </c>
      <c r="W13" s="525">
        <f t="shared" si="1"/>
        <v>0</v>
      </c>
      <c r="X13" s="525">
        <f t="shared" si="2"/>
        <v>0</v>
      </c>
      <c r="Y13" s="525">
        <f t="shared" si="3"/>
        <v>0</v>
      </c>
      <c r="Z13" s="525">
        <f t="shared" si="4"/>
        <v>0</v>
      </c>
      <c r="AA13" s="753"/>
    </row>
    <row r="14" ht="16" customHeight="1" spans="1:27">
      <c r="A14" s="555" t="s">
        <v>22</v>
      </c>
      <c r="B14" s="527">
        <v>0</v>
      </c>
      <c r="C14" s="528"/>
      <c r="D14" s="527">
        <v>0</v>
      </c>
      <c r="E14" s="528"/>
      <c r="F14" s="527">
        <v>0</v>
      </c>
      <c r="G14" s="528"/>
      <c r="H14" s="527">
        <v>0</v>
      </c>
      <c r="I14" s="527">
        <f>'回收率（熔炼） '!I10</f>
        <v>7.14</v>
      </c>
      <c r="J14" s="527">
        <f>'回收率（熔炼） '!J10</f>
        <v>99.62</v>
      </c>
      <c r="K14" s="527">
        <f>'回收率（熔炼） '!K10</f>
        <v>7.113</v>
      </c>
      <c r="L14" s="527">
        <f>'回收率（熔炼） '!L10</f>
        <v>0</v>
      </c>
      <c r="M14" s="527">
        <f>'回收率（熔炼） '!M10</f>
        <v>0</v>
      </c>
      <c r="N14" s="527">
        <f>'回收率（熔炼） '!N10</f>
        <v>0</v>
      </c>
      <c r="O14" s="527">
        <f>'回收率（熔炼） '!O10</f>
        <v>0</v>
      </c>
      <c r="P14" s="527">
        <f>'回收率（熔炼） '!P10</f>
        <v>7.14</v>
      </c>
      <c r="Q14" s="527">
        <f>'回收率（熔炼） '!Q10</f>
        <v>99.62</v>
      </c>
      <c r="R14" s="527">
        <f>'回收率（熔炼） '!R10</f>
        <v>7.113</v>
      </c>
      <c r="S14" s="527">
        <f>'回收率（熔炼） '!S10</f>
        <v>0</v>
      </c>
      <c r="T14" s="527">
        <f>'回收率（熔炼） '!T10</f>
        <v>0</v>
      </c>
      <c r="U14" s="527">
        <f>'回收率（熔炼） '!U10</f>
        <v>0</v>
      </c>
      <c r="V14" s="527">
        <f>'回收率（熔炼） '!V10</f>
        <v>0</v>
      </c>
      <c r="W14" s="525">
        <f t="shared" si="1"/>
        <v>0</v>
      </c>
      <c r="X14" s="525">
        <f t="shared" si="2"/>
        <v>0</v>
      </c>
      <c r="Y14" s="525">
        <f t="shared" si="3"/>
        <v>0</v>
      </c>
      <c r="Z14" s="525">
        <f t="shared" si="4"/>
        <v>0</v>
      </c>
      <c r="AA14" s="753"/>
    </row>
    <row r="15" ht="16" customHeight="1" spans="1:27">
      <c r="A15" s="555" t="s">
        <v>142</v>
      </c>
      <c r="B15" s="527">
        <v>4.46</v>
      </c>
      <c r="C15" s="528"/>
      <c r="D15" s="527">
        <v>0</v>
      </c>
      <c r="E15" s="528"/>
      <c r="F15" s="527">
        <v>0.564</v>
      </c>
      <c r="G15" s="528"/>
      <c r="H15" s="527">
        <v>0</v>
      </c>
      <c r="I15" s="527">
        <v>0</v>
      </c>
      <c r="J15" s="528"/>
      <c r="K15" s="527">
        <v>0</v>
      </c>
      <c r="L15" s="528"/>
      <c r="M15" s="527">
        <v>0</v>
      </c>
      <c r="N15" s="528"/>
      <c r="O15" s="527">
        <v>0</v>
      </c>
      <c r="P15" s="527">
        <f>'平衡表（全厂）'!F40</f>
        <v>4.46</v>
      </c>
      <c r="Q15" s="528"/>
      <c r="R15" s="527">
        <v>0</v>
      </c>
      <c r="S15" s="528"/>
      <c r="T15" s="527">
        <f>'平衡表（全厂）'!J40</f>
        <v>0.564</v>
      </c>
      <c r="U15" s="528"/>
      <c r="V15" s="527">
        <v>0</v>
      </c>
      <c r="W15" s="525">
        <f t="shared" si="1"/>
        <v>0</v>
      </c>
      <c r="X15" s="525">
        <f t="shared" si="2"/>
        <v>0</v>
      </c>
      <c r="Y15" s="525">
        <f t="shared" si="3"/>
        <v>0</v>
      </c>
      <c r="Z15" s="525">
        <f t="shared" si="4"/>
        <v>0</v>
      </c>
      <c r="AA15" s="753"/>
    </row>
    <row r="16" ht="16" customHeight="1" spans="1:27">
      <c r="A16" s="555" t="s">
        <v>54</v>
      </c>
      <c r="B16" s="527">
        <v>9.08</v>
      </c>
      <c r="C16" s="528"/>
      <c r="D16" s="527">
        <v>0</v>
      </c>
      <c r="E16" s="528"/>
      <c r="F16" s="527">
        <v>0.132</v>
      </c>
      <c r="G16" s="528"/>
      <c r="H16" s="527"/>
      <c r="I16" s="527">
        <v>0</v>
      </c>
      <c r="J16" s="528"/>
      <c r="K16" s="527">
        <v>0</v>
      </c>
      <c r="L16" s="528"/>
      <c r="M16" s="527">
        <v>0</v>
      </c>
      <c r="N16" s="528"/>
      <c r="O16" s="527">
        <v>0</v>
      </c>
      <c r="P16" s="527">
        <f>'平衡表（全厂）'!F41</f>
        <v>9.08</v>
      </c>
      <c r="Q16" s="527"/>
      <c r="R16" s="527">
        <f>'平衡表（全厂）'!H41</f>
        <v>0</v>
      </c>
      <c r="S16" s="527"/>
      <c r="T16" s="527">
        <f>'平衡表（全厂）'!J41</f>
        <v>0.132</v>
      </c>
      <c r="U16" s="528"/>
      <c r="V16" s="527"/>
      <c r="W16" s="525">
        <f t="shared" si="1"/>
        <v>0</v>
      </c>
      <c r="X16" s="525">
        <f t="shared" si="2"/>
        <v>0</v>
      </c>
      <c r="Y16" s="525">
        <f t="shared" si="3"/>
        <v>0</v>
      </c>
      <c r="Z16" s="525">
        <f t="shared" si="4"/>
        <v>0</v>
      </c>
      <c r="AA16" s="753"/>
    </row>
    <row r="17" ht="16" customHeight="1" spans="1:32">
      <c r="A17" s="725" t="s">
        <v>143</v>
      </c>
      <c r="B17" s="726">
        <v>0</v>
      </c>
      <c r="C17" s="727"/>
      <c r="D17" s="726">
        <v>0</v>
      </c>
      <c r="E17" s="727"/>
      <c r="F17" s="726">
        <v>0</v>
      </c>
      <c r="G17" s="727"/>
      <c r="H17" s="726"/>
      <c r="I17" s="726">
        <v>0</v>
      </c>
      <c r="J17" s="727"/>
      <c r="K17" s="726">
        <f>J17*I17/100</f>
        <v>0</v>
      </c>
      <c r="L17" s="727">
        <v>0</v>
      </c>
      <c r="M17" s="726">
        <v>0</v>
      </c>
      <c r="N17" s="727">
        <v>0</v>
      </c>
      <c r="O17" s="726">
        <v>0</v>
      </c>
      <c r="P17" s="726">
        <v>0</v>
      </c>
      <c r="Q17" s="727"/>
      <c r="R17" s="726">
        <v>0</v>
      </c>
      <c r="S17" s="727"/>
      <c r="T17" s="726">
        <v>0</v>
      </c>
      <c r="U17" s="727"/>
      <c r="V17" s="726"/>
      <c r="W17" s="525">
        <f t="shared" si="1"/>
        <v>0</v>
      </c>
      <c r="X17" s="525">
        <f t="shared" si="2"/>
        <v>0</v>
      </c>
      <c r="Y17" s="525">
        <f t="shared" si="3"/>
        <v>0</v>
      </c>
      <c r="Z17" s="525">
        <f t="shared" si="4"/>
        <v>0</v>
      </c>
      <c r="AA17" s="757"/>
      <c r="AB17" s="758"/>
      <c r="AC17" s="759"/>
      <c r="AD17" s="760"/>
      <c r="AE17" s="761"/>
      <c r="AF17" s="761"/>
    </row>
    <row r="18" ht="16" customHeight="1" spans="1:27">
      <c r="A18" s="529" t="s">
        <v>144</v>
      </c>
      <c r="B18" s="530"/>
      <c r="C18" s="531"/>
      <c r="D18" s="532">
        <v>12510.707</v>
      </c>
      <c r="E18" s="528"/>
      <c r="F18" s="532">
        <v>8236.75</v>
      </c>
      <c r="G18" s="528"/>
      <c r="H18" s="532">
        <v>93.912</v>
      </c>
      <c r="I18" s="532"/>
      <c r="J18" s="553"/>
      <c r="K18" s="541">
        <f>SUM(K6:K16)</f>
        <v>20194.969</v>
      </c>
      <c r="L18" s="532"/>
      <c r="M18" s="532">
        <f>SUM(M6:M16)</f>
        <v>9127.248</v>
      </c>
      <c r="N18" s="532"/>
      <c r="O18" s="532">
        <f>SUM(O6:O16)</f>
        <v>182.548</v>
      </c>
      <c r="P18" s="532"/>
      <c r="Q18" s="531"/>
      <c r="R18" s="532">
        <f>SUM(R6:R16)</f>
        <v>7604.749</v>
      </c>
      <c r="S18" s="532"/>
      <c r="T18" s="532">
        <f>SUM(T6:T17)</f>
        <v>7965.43</v>
      </c>
      <c r="U18" s="532"/>
      <c r="V18" s="532">
        <f>SUM(V6:V16)</f>
        <v>56.821</v>
      </c>
      <c r="W18" s="532"/>
      <c r="X18" s="532">
        <f>SUM(X6:X17)</f>
        <v>25100.927</v>
      </c>
      <c r="Y18" s="532">
        <f>SUM(Y6:Y17)</f>
        <v>9398.568</v>
      </c>
      <c r="Z18" s="532">
        <f>SUM(Z6:Z17)</f>
        <v>219.639</v>
      </c>
      <c r="AA18" s="762"/>
    </row>
    <row r="19" ht="16" customHeight="1" spans="1:27">
      <c r="A19" s="533" t="s">
        <v>145</v>
      </c>
      <c r="B19" s="533"/>
      <c r="C19" s="533"/>
      <c r="D19" s="533"/>
      <c r="E19" s="528"/>
      <c r="F19" s="533"/>
      <c r="G19" s="528"/>
      <c r="H19" s="533"/>
      <c r="I19" s="533"/>
      <c r="J19" s="533"/>
      <c r="K19" s="533"/>
      <c r="L19" s="533"/>
      <c r="M19" s="533"/>
      <c r="N19" s="533"/>
      <c r="O19" s="533"/>
      <c r="P19" s="555"/>
      <c r="Q19" s="555"/>
      <c r="R19" s="555"/>
      <c r="S19" s="555"/>
      <c r="T19" s="555"/>
      <c r="U19" s="555"/>
      <c r="V19" s="555"/>
      <c r="W19" s="533"/>
      <c r="X19" s="533"/>
      <c r="Y19" s="533"/>
      <c r="Z19" s="533"/>
      <c r="AA19" s="763"/>
    </row>
    <row r="20" ht="16" customHeight="1" spans="1:27">
      <c r="A20" s="14" t="s">
        <v>146</v>
      </c>
      <c r="B20" s="525">
        <v>414.32</v>
      </c>
      <c r="C20" s="536">
        <v>73.62</v>
      </c>
      <c r="D20" s="566">
        <v>305.022</v>
      </c>
      <c r="E20" s="528">
        <v>241.58</v>
      </c>
      <c r="F20" s="527">
        <v>100.091</v>
      </c>
      <c r="G20" s="528">
        <v>4.33</v>
      </c>
      <c r="H20" s="527">
        <v>1.794</v>
      </c>
      <c r="I20" s="526"/>
      <c r="J20" s="526"/>
      <c r="K20" s="526"/>
      <c r="L20" s="527"/>
      <c r="M20" s="527"/>
      <c r="N20" s="527"/>
      <c r="O20" s="527"/>
      <c r="P20" s="525">
        <f>'平衡表（全厂）'!F12</f>
        <v>447.48</v>
      </c>
      <c r="Q20" s="536">
        <f t="shared" ref="Q20:Q30" si="5">R20/P20*100</f>
        <v>74.25</v>
      </c>
      <c r="R20" s="566">
        <f>'平衡表（全厂）'!H12</f>
        <v>332.254</v>
      </c>
      <c r="S20" s="528">
        <f t="shared" ref="S20:S30" si="6">T20/P20*1000</f>
        <v>275.05</v>
      </c>
      <c r="T20" s="527">
        <f>'平衡表（全厂）'!J12</f>
        <v>123.079</v>
      </c>
      <c r="U20" s="528">
        <f t="shared" ref="U20:U30" si="7">V20/P20*1000</f>
        <v>6.8</v>
      </c>
      <c r="V20" s="527">
        <f>'平衡表（全厂）'!L12</f>
        <v>3.043</v>
      </c>
      <c r="W20" s="547">
        <f>B20+I20-P20</f>
        <v>-33.16</v>
      </c>
      <c r="X20" s="547">
        <f>D20+K20-R20</f>
        <v>-27.232</v>
      </c>
      <c r="Y20" s="547">
        <f>F20+M20-T20</f>
        <v>-22.988</v>
      </c>
      <c r="Z20" s="547">
        <f>H20+O20-V20</f>
        <v>-1.249</v>
      </c>
      <c r="AA20" s="764"/>
    </row>
    <row r="21" ht="16" customHeight="1" spans="1:27">
      <c r="A21" s="14" t="s">
        <v>27</v>
      </c>
      <c r="B21" s="525">
        <v>11855.23</v>
      </c>
      <c r="C21" s="536">
        <v>2.09</v>
      </c>
      <c r="D21" s="566">
        <v>248.276</v>
      </c>
      <c r="E21" s="528">
        <v>3.56</v>
      </c>
      <c r="F21" s="527">
        <v>42.23</v>
      </c>
      <c r="G21" s="528">
        <v>0.01</v>
      </c>
      <c r="H21" s="527">
        <v>0.124</v>
      </c>
      <c r="I21" s="526"/>
      <c r="J21" s="526"/>
      <c r="K21" s="526"/>
      <c r="L21" s="527"/>
      <c r="M21" s="527"/>
      <c r="N21" s="527"/>
      <c r="O21" s="527"/>
      <c r="P21" s="525">
        <f>'平衡表（全厂）'!F13+'平衡表（全厂）'!F14+'平衡表（全厂）'!F58</f>
        <v>14316.35</v>
      </c>
      <c r="Q21" s="536">
        <f t="shared" si="5"/>
        <v>1.77</v>
      </c>
      <c r="R21" s="566">
        <f>'平衡表（全厂）'!H13+'平衡表（全厂）'!H14+'平衡表（全厂）'!H58</f>
        <v>253.577</v>
      </c>
      <c r="S21" s="528">
        <f t="shared" si="6"/>
        <v>2.02</v>
      </c>
      <c r="T21" s="527">
        <f>'平衡表（全厂）'!J13+'平衡表（全厂）'!J14+'平衡表（全厂）'!J58</f>
        <v>28.958</v>
      </c>
      <c r="U21" s="528">
        <f t="shared" si="7"/>
        <v>0.04</v>
      </c>
      <c r="V21" s="527">
        <f>'平衡表（全厂）'!L13+'平衡表（全厂）'!L14+'平衡表（全厂）'!L58</f>
        <v>0.573</v>
      </c>
      <c r="W21" s="547">
        <f t="shared" ref="W21:W48" si="8">B21+I21-P21</f>
        <v>-2461.12</v>
      </c>
      <c r="X21" s="547">
        <f t="shared" ref="X21:X48" si="9">D21+K21-R21</f>
        <v>-5.301</v>
      </c>
      <c r="Y21" s="547">
        <f t="shared" ref="Y21:Y48" si="10">F21+M21-T21</f>
        <v>13.272</v>
      </c>
      <c r="Z21" s="547">
        <f t="shared" ref="Z21:Z48" si="11">H21+O21-V21</f>
        <v>-0.449</v>
      </c>
      <c r="AA21" s="764"/>
    </row>
    <row r="22" ht="16" customHeight="1" spans="1:27">
      <c r="A22" s="14" t="s">
        <v>28</v>
      </c>
      <c r="B22" s="525">
        <v>200</v>
      </c>
      <c r="C22" s="536">
        <v>24.15</v>
      </c>
      <c r="D22" s="566">
        <v>48.3</v>
      </c>
      <c r="E22" s="528">
        <v>121.5</v>
      </c>
      <c r="F22" s="527">
        <v>24.3</v>
      </c>
      <c r="G22" s="528">
        <v>1.45</v>
      </c>
      <c r="H22" s="527">
        <v>0.29</v>
      </c>
      <c r="I22" s="526"/>
      <c r="J22" s="526"/>
      <c r="K22" s="526"/>
      <c r="L22" s="527"/>
      <c r="M22" s="527"/>
      <c r="N22" s="527"/>
      <c r="O22" s="527"/>
      <c r="P22" s="525">
        <f>'平衡表（全厂）'!F15</f>
        <v>239.5</v>
      </c>
      <c r="Q22" s="536">
        <f t="shared" si="5"/>
        <v>12.66</v>
      </c>
      <c r="R22" s="566">
        <f>'平衡表（全厂）'!H15</f>
        <v>30.321</v>
      </c>
      <c r="S22" s="528">
        <f t="shared" si="6"/>
        <v>121.8</v>
      </c>
      <c r="T22" s="527">
        <f>'平衡表（全厂）'!J15</f>
        <v>29.171</v>
      </c>
      <c r="U22" s="528">
        <f t="shared" si="7"/>
        <v>1.28</v>
      </c>
      <c r="V22" s="527">
        <f>'平衡表（全厂）'!L15</f>
        <v>0.307</v>
      </c>
      <c r="W22" s="547">
        <f t="shared" si="8"/>
        <v>-39.5</v>
      </c>
      <c r="X22" s="547">
        <f t="shared" si="9"/>
        <v>17.979</v>
      </c>
      <c r="Y22" s="547">
        <f t="shared" si="10"/>
        <v>-4.871</v>
      </c>
      <c r="Z22" s="547">
        <f t="shared" si="11"/>
        <v>-0.017</v>
      </c>
      <c r="AA22" s="764"/>
    </row>
    <row r="23" ht="16" customHeight="1" spans="1:27">
      <c r="A23" s="14" t="s">
        <v>147</v>
      </c>
      <c r="B23" s="525">
        <v>515.16</v>
      </c>
      <c r="C23" s="536">
        <v>99.01</v>
      </c>
      <c r="D23" s="566">
        <v>510.06</v>
      </c>
      <c r="E23" s="528">
        <v>302.68</v>
      </c>
      <c r="F23" s="527">
        <v>155.929</v>
      </c>
      <c r="G23" s="528">
        <v>10.96</v>
      </c>
      <c r="H23" s="527">
        <v>5.646</v>
      </c>
      <c r="I23" s="526"/>
      <c r="J23" s="526"/>
      <c r="K23" s="526"/>
      <c r="L23" s="527"/>
      <c r="M23" s="527"/>
      <c r="N23" s="527"/>
      <c r="O23" s="527"/>
      <c r="P23" s="525">
        <f>'平衡表（全厂）'!F16</f>
        <v>303.55</v>
      </c>
      <c r="Q23" s="536">
        <f t="shared" si="5"/>
        <v>98.89</v>
      </c>
      <c r="R23" s="566">
        <f>'平衡表（全厂）'!H16</f>
        <v>300.181</v>
      </c>
      <c r="S23" s="528">
        <f t="shared" si="6"/>
        <v>410.13</v>
      </c>
      <c r="T23" s="527">
        <f>'平衡表（全厂）'!J16</f>
        <v>124.495</v>
      </c>
      <c r="U23" s="528">
        <f t="shared" si="7"/>
        <v>8.73</v>
      </c>
      <c r="V23" s="527">
        <f>'平衡表（全厂）'!L16</f>
        <v>2.65</v>
      </c>
      <c r="W23" s="547">
        <f t="shared" si="8"/>
        <v>211.61</v>
      </c>
      <c r="X23" s="547">
        <f t="shared" si="9"/>
        <v>209.879</v>
      </c>
      <c r="Y23" s="547">
        <f t="shared" si="10"/>
        <v>31.434</v>
      </c>
      <c r="Z23" s="547">
        <f t="shared" si="11"/>
        <v>2.996</v>
      </c>
      <c r="AA23" s="764"/>
    </row>
    <row r="24" ht="16" customHeight="1" spans="1:27">
      <c r="A24" s="14" t="s">
        <v>31</v>
      </c>
      <c r="B24" s="525">
        <v>489.65</v>
      </c>
      <c r="C24" s="536">
        <v>29.42</v>
      </c>
      <c r="D24" s="566">
        <v>144.055</v>
      </c>
      <c r="E24" s="528">
        <v>12.88</v>
      </c>
      <c r="F24" s="527">
        <v>6.307</v>
      </c>
      <c r="G24" s="528">
        <v>0.1</v>
      </c>
      <c r="H24" s="527">
        <v>0.049</v>
      </c>
      <c r="I24" s="526"/>
      <c r="J24" s="526"/>
      <c r="K24" s="526"/>
      <c r="L24" s="527"/>
      <c r="M24" s="527"/>
      <c r="N24" s="527"/>
      <c r="O24" s="527"/>
      <c r="P24" s="525">
        <f>'平衡表（全厂）'!F17+'平衡表（全厂）'!F18</f>
        <v>455.22</v>
      </c>
      <c r="Q24" s="536">
        <f t="shared" si="5"/>
        <v>31.93</v>
      </c>
      <c r="R24" s="566">
        <f>'平衡表（全厂）'!H17+'平衡表（全厂）'!H18</f>
        <v>145.352</v>
      </c>
      <c r="S24" s="528">
        <f t="shared" si="6"/>
        <v>8.93</v>
      </c>
      <c r="T24" s="527">
        <f>'平衡表（全厂）'!J17+'平衡表（全厂）'!J18</f>
        <v>4.065</v>
      </c>
      <c r="U24" s="528">
        <f t="shared" si="7"/>
        <v>0.15</v>
      </c>
      <c r="V24" s="527">
        <f>'平衡表（全厂）'!L17+'平衡表（全厂）'!L18</f>
        <v>0.068</v>
      </c>
      <c r="W24" s="547">
        <f t="shared" si="8"/>
        <v>34.43</v>
      </c>
      <c r="X24" s="547">
        <f t="shared" si="9"/>
        <v>-1.297</v>
      </c>
      <c r="Y24" s="547">
        <f t="shared" si="10"/>
        <v>2.242</v>
      </c>
      <c r="Z24" s="547">
        <f t="shared" si="11"/>
        <v>-0.019</v>
      </c>
      <c r="AA24" s="764"/>
    </row>
    <row r="25" ht="16" customHeight="1" spans="1:27">
      <c r="A25" s="14" t="s">
        <v>32</v>
      </c>
      <c r="B25" s="525">
        <v>214</v>
      </c>
      <c r="C25" s="536">
        <v>24.15</v>
      </c>
      <c r="D25" s="566">
        <v>51.681</v>
      </c>
      <c r="E25" s="528">
        <v>121.5</v>
      </c>
      <c r="F25" s="527">
        <v>26.001</v>
      </c>
      <c r="G25" s="528">
        <v>1.45</v>
      </c>
      <c r="H25" s="527">
        <v>0.31</v>
      </c>
      <c r="I25" s="526"/>
      <c r="J25" s="526"/>
      <c r="K25" s="526"/>
      <c r="L25" s="527"/>
      <c r="M25" s="527"/>
      <c r="N25" s="527"/>
      <c r="O25" s="527"/>
      <c r="P25" s="525">
        <f>'平衡表（全厂）'!F19</f>
        <v>60.5</v>
      </c>
      <c r="Q25" s="536">
        <f t="shared" si="5"/>
        <v>12.66</v>
      </c>
      <c r="R25" s="566">
        <f>'平衡表（全厂）'!H19</f>
        <v>7.659</v>
      </c>
      <c r="S25" s="528">
        <f t="shared" si="6"/>
        <v>121.8</v>
      </c>
      <c r="T25" s="527">
        <f>'平衡表（全厂）'!J19</f>
        <v>7.369</v>
      </c>
      <c r="U25" s="528">
        <f t="shared" si="7"/>
        <v>1.27</v>
      </c>
      <c r="V25" s="527">
        <f>'平衡表（全厂）'!L19</f>
        <v>0.077</v>
      </c>
      <c r="W25" s="547">
        <f t="shared" si="8"/>
        <v>153.5</v>
      </c>
      <c r="X25" s="547">
        <f t="shared" si="9"/>
        <v>44.022</v>
      </c>
      <c r="Y25" s="547">
        <f t="shared" si="10"/>
        <v>18.632</v>
      </c>
      <c r="Z25" s="547">
        <f t="shared" si="11"/>
        <v>0.233</v>
      </c>
      <c r="AA25" s="764"/>
    </row>
    <row r="26" ht="16" customHeight="1" spans="1:27">
      <c r="A26" s="13" t="s">
        <v>35</v>
      </c>
      <c r="B26" s="525">
        <v>2031.6</v>
      </c>
      <c r="C26" s="536">
        <v>99.54</v>
      </c>
      <c r="D26" s="566">
        <v>2022.255</v>
      </c>
      <c r="E26" s="528">
        <v>318.33</v>
      </c>
      <c r="F26" s="527">
        <v>646.724</v>
      </c>
      <c r="G26" s="528">
        <v>7.5</v>
      </c>
      <c r="H26" s="527">
        <v>15.237</v>
      </c>
      <c r="I26" s="526"/>
      <c r="J26" s="526"/>
      <c r="K26" s="526"/>
      <c r="L26" s="527"/>
      <c r="M26" s="527"/>
      <c r="N26" s="527"/>
      <c r="O26" s="527"/>
      <c r="P26" s="525">
        <f>'平衡表（全厂）'!F21+'平衡表（全厂）'!F22+'平衡表（全厂）'!F45</f>
        <v>1101.4</v>
      </c>
      <c r="Q26" s="536">
        <f t="shared" si="5"/>
        <v>99.47</v>
      </c>
      <c r="R26" s="566">
        <f>'平衡表（全厂）'!H21+'平衡表（全厂）'!H22+'平衡表（全厂）'!H45</f>
        <v>1095.563</v>
      </c>
      <c r="S26" s="528">
        <f t="shared" si="6"/>
        <v>371.98</v>
      </c>
      <c r="T26" s="527">
        <f>'平衡表（全厂）'!J21+'平衡表（全厂）'!J22+'平衡表（全厂）'!J45</f>
        <v>409.699</v>
      </c>
      <c r="U26" s="528">
        <f t="shared" si="7"/>
        <v>8.67</v>
      </c>
      <c r="V26" s="527">
        <f>'平衡表（全厂）'!L21+'平衡表（全厂）'!L22+'平衡表（全厂）'!L45</f>
        <v>9.548</v>
      </c>
      <c r="W26" s="547">
        <f t="shared" si="8"/>
        <v>930.2</v>
      </c>
      <c r="X26" s="547">
        <f t="shared" si="9"/>
        <v>926.692</v>
      </c>
      <c r="Y26" s="547">
        <f t="shared" si="10"/>
        <v>237.025</v>
      </c>
      <c r="Z26" s="547">
        <f t="shared" si="11"/>
        <v>5.689</v>
      </c>
      <c r="AA26" s="764"/>
    </row>
    <row r="27" ht="16" customHeight="1" spans="1:27">
      <c r="A27" s="13" t="s">
        <v>36</v>
      </c>
      <c r="B27" s="525">
        <v>58.97</v>
      </c>
      <c r="C27" s="536">
        <v>99.54</v>
      </c>
      <c r="D27" s="566">
        <v>58.699</v>
      </c>
      <c r="E27" s="528">
        <v>332.46</v>
      </c>
      <c r="F27" s="527">
        <v>19.605</v>
      </c>
      <c r="G27" s="528">
        <v>7.5</v>
      </c>
      <c r="H27" s="527">
        <v>0.442</v>
      </c>
      <c r="I27" s="526"/>
      <c r="J27" s="526"/>
      <c r="K27" s="526"/>
      <c r="L27" s="527"/>
      <c r="M27" s="527"/>
      <c r="N27" s="527"/>
      <c r="O27" s="527"/>
      <c r="P27" s="525">
        <f>'平衡表（全厂）'!F23</f>
        <v>12.5</v>
      </c>
      <c r="Q27" s="536">
        <f t="shared" si="5"/>
        <v>99.47</v>
      </c>
      <c r="R27" s="566">
        <f>'平衡表（全厂）'!H23</f>
        <v>12.434</v>
      </c>
      <c r="S27" s="528">
        <f t="shared" si="6"/>
        <v>372</v>
      </c>
      <c r="T27" s="527">
        <f>'平衡表（全厂）'!J23</f>
        <v>4.65</v>
      </c>
      <c r="U27" s="528">
        <f t="shared" si="7"/>
        <v>8.64</v>
      </c>
      <c r="V27" s="527">
        <f>'平衡表（全厂）'!L23</f>
        <v>0.108</v>
      </c>
      <c r="W27" s="547">
        <f t="shared" si="8"/>
        <v>46.47</v>
      </c>
      <c r="X27" s="547">
        <f t="shared" si="9"/>
        <v>46.265</v>
      </c>
      <c r="Y27" s="547">
        <f t="shared" si="10"/>
        <v>14.955</v>
      </c>
      <c r="Z27" s="547">
        <f t="shared" si="11"/>
        <v>0.334</v>
      </c>
      <c r="AA27" s="764"/>
    </row>
    <row r="28" ht="16" customHeight="1" spans="1:27">
      <c r="A28" s="13" t="s">
        <v>37</v>
      </c>
      <c r="B28" s="525">
        <v>79.8</v>
      </c>
      <c r="C28" s="536"/>
      <c r="D28" s="566">
        <v>79.433</v>
      </c>
      <c r="E28" s="528"/>
      <c r="F28" s="527">
        <v>26.53</v>
      </c>
      <c r="G28" s="528"/>
      <c r="H28" s="527">
        <v>0.599</v>
      </c>
      <c r="I28" s="526"/>
      <c r="J28" s="526"/>
      <c r="K28" s="526"/>
      <c r="L28" s="527"/>
      <c r="M28" s="527"/>
      <c r="N28" s="527"/>
      <c r="O28" s="527"/>
      <c r="P28" s="525">
        <f>'平衡表（全厂）'!F24</f>
        <v>91.2</v>
      </c>
      <c r="Q28" s="536"/>
      <c r="R28" s="566">
        <f>'平衡表（全厂）'!H24</f>
        <v>90.717</v>
      </c>
      <c r="S28" s="528"/>
      <c r="T28" s="527">
        <f>'平衡表（全厂）'!J24</f>
        <v>33.925</v>
      </c>
      <c r="U28" s="528"/>
      <c r="V28" s="527">
        <f>'平衡表（全厂）'!L24</f>
        <v>0.791</v>
      </c>
      <c r="W28" s="547">
        <f t="shared" si="8"/>
        <v>-11.4</v>
      </c>
      <c r="X28" s="547">
        <f t="shared" si="9"/>
        <v>-11.284</v>
      </c>
      <c r="Y28" s="547">
        <f t="shared" si="10"/>
        <v>-7.395</v>
      </c>
      <c r="Z28" s="547">
        <f t="shared" si="11"/>
        <v>-0.192</v>
      </c>
      <c r="AA28" s="764"/>
    </row>
    <row r="29" ht="16" customHeight="1" spans="1:27">
      <c r="A29" s="13" t="s">
        <v>38</v>
      </c>
      <c r="B29" s="525">
        <v>881.7</v>
      </c>
      <c r="C29" s="536">
        <v>40.32</v>
      </c>
      <c r="D29" s="566">
        <v>355.512</v>
      </c>
      <c r="E29" s="528">
        <v>91.86</v>
      </c>
      <c r="F29" s="527">
        <v>80.99</v>
      </c>
      <c r="G29" s="528">
        <v>1.68</v>
      </c>
      <c r="H29" s="527">
        <v>1.478</v>
      </c>
      <c r="I29" s="526"/>
      <c r="J29" s="526"/>
      <c r="K29" s="526"/>
      <c r="L29" s="527"/>
      <c r="M29" s="527"/>
      <c r="N29" s="527"/>
      <c r="O29" s="527"/>
      <c r="P29" s="525">
        <f>'平衡表（全厂）'!F25</f>
        <v>667.24</v>
      </c>
      <c r="Q29" s="536">
        <f t="shared" si="5"/>
        <v>43.1</v>
      </c>
      <c r="R29" s="566">
        <f>'平衡表（全厂）'!H25</f>
        <v>287.593</v>
      </c>
      <c r="S29" s="528">
        <f t="shared" si="6"/>
        <v>98.04</v>
      </c>
      <c r="T29" s="527">
        <f>'平衡表（全厂）'!J25</f>
        <v>65.413</v>
      </c>
      <c r="U29" s="528">
        <f t="shared" si="7"/>
        <v>1.64</v>
      </c>
      <c r="V29" s="527">
        <f>'平衡表（全厂）'!L25</f>
        <v>1.095</v>
      </c>
      <c r="W29" s="547">
        <f t="shared" si="8"/>
        <v>214.46</v>
      </c>
      <c r="X29" s="547">
        <f t="shared" si="9"/>
        <v>67.919</v>
      </c>
      <c r="Y29" s="547">
        <f t="shared" si="10"/>
        <v>15.577</v>
      </c>
      <c r="Z29" s="547">
        <f t="shared" si="11"/>
        <v>0.383</v>
      </c>
      <c r="AA29" s="764"/>
    </row>
    <row r="30" ht="16" customHeight="1" spans="1:27">
      <c r="A30" s="13" t="s">
        <v>39</v>
      </c>
      <c r="B30" s="525">
        <v>2.75</v>
      </c>
      <c r="C30" s="536">
        <v>40.33</v>
      </c>
      <c r="D30" s="566">
        <v>1.109</v>
      </c>
      <c r="E30" s="528">
        <v>92</v>
      </c>
      <c r="F30" s="527">
        <v>0.253</v>
      </c>
      <c r="G30" s="528">
        <v>1.82</v>
      </c>
      <c r="H30" s="527">
        <v>0.005</v>
      </c>
      <c r="I30" s="526"/>
      <c r="J30" s="526"/>
      <c r="K30" s="526"/>
      <c r="L30" s="527"/>
      <c r="M30" s="527"/>
      <c r="N30" s="527"/>
      <c r="O30" s="527"/>
      <c r="P30" s="525">
        <f>'平衡表（全厂）'!F26</f>
        <v>0</v>
      </c>
      <c r="Q30" s="536" t="e">
        <f t="shared" si="5"/>
        <v>#DIV/0!</v>
      </c>
      <c r="R30" s="566">
        <f>'平衡表（全厂）'!H26</f>
        <v>0</v>
      </c>
      <c r="S30" s="528" t="e">
        <f t="shared" si="6"/>
        <v>#DIV/0!</v>
      </c>
      <c r="T30" s="527">
        <f>'平衡表（全厂）'!J26</f>
        <v>0</v>
      </c>
      <c r="U30" s="528" t="e">
        <f t="shared" si="7"/>
        <v>#DIV/0!</v>
      </c>
      <c r="V30" s="527">
        <f>'平衡表（全厂）'!L26</f>
        <v>0</v>
      </c>
      <c r="W30" s="547">
        <f t="shared" si="8"/>
        <v>2.75</v>
      </c>
      <c r="X30" s="547">
        <f t="shared" si="9"/>
        <v>1.109</v>
      </c>
      <c r="Y30" s="547">
        <f t="shared" si="10"/>
        <v>0.253</v>
      </c>
      <c r="Z30" s="547">
        <f t="shared" si="11"/>
        <v>0.005</v>
      </c>
      <c r="AA30" s="764"/>
    </row>
    <row r="31" ht="16" customHeight="1" spans="1:27">
      <c r="A31" s="14" t="s">
        <v>40</v>
      </c>
      <c r="B31" s="525">
        <v>0</v>
      </c>
      <c r="C31" s="536"/>
      <c r="D31" s="566">
        <v>0</v>
      </c>
      <c r="E31" s="528"/>
      <c r="F31" s="527">
        <v>0</v>
      </c>
      <c r="G31" s="528"/>
      <c r="H31" s="527">
        <v>0</v>
      </c>
      <c r="I31" s="526"/>
      <c r="J31" s="526"/>
      <c r="K31" s="526"/>
      <c r="L31" s="527"/>
      <c r="M31" s="527"/>
      <c r="N31" s="527"/>
      <c r="O31" s="527"/>
      <c r="P31" s="525">
        <f>'平衡表（全厂）'!F27</f>
        <v>0</v>
      </c>
      <c r="Q31" s="536"/>
      <c r="R31" s="566">
        <f>'平衡表（全厂）'!H27</f>
        <v>0</v>
      </c>
      <c r="S31" s="528"/>
      <c r="T31" s="527">
        <f>'平衡表（全厂）'!J27</f>
        <v>0</v>
      </c>
      <c r="U31" s="528"/>
      <c r="V31" s="527">
        <f>'平衡表（全厂）'!L27</f>
        <v>0</v>
      </c>
      <c r="W31" s="547">
        <f t="shared" si="8"/>
        <v>0</v>
      </c>
      <c r="X31" s="547">
        <f t="shared" si="9"/>
        <v>0</v>
      </c>
      <c r="Y31" s="547">
        <f t="shared" si="10"/>
        <v>0</v>
      </c>
      <c r="Z31" s="547">
        <f t="shared" si="11"/>
        <v>0</v>
      </c>
      <c r="AA31" s="764"/>
    </row>
    <row r="32" ht="16" customHeight="1" spans="1:27">
      <c r="A32" s="14" t="s">
        <v>45</v>
      </c>
      <c r="B32" s="525">
        <v>0</v>
      </c>
      <c r="C32" s="536"/>
      <c r="D32" s="566">
        <v>0</v>
      </c>
      <c r="E32" s="528"/>
      <c r="F32" s="527">
        <v>0</v>
      </c>
      <c r="G32" s="528"/>
      <c r="H32" s="527">
        <v>0</v>
      </c>
      <c r="I32" s="526"/>
      <c r="J32" s="526"/>
      <c r="K32" s="526"/>
      <c r="L32" s="527"/>
      <c r="M32" s="527"/>
      <c r="N32" s="527"/>
      <c r="O32" s="527"/>
      <c r="P32" s="525">
        <f>'平衡表（全厂）'!F32</f>
        <v>0</v>
      </c>
      <c r="Q32" s="536"/>
      <c r="R32" s="566">
        <f>'平衡表（全厂）'!H32</f>
        <v>0</v>
      </c>
      <c r="S32" s="528"/>
      <c r="T32" s="527">
        <v>0</v>
      </c>
      <c r="U32" s="528"/>
      <c r="V32" s="527">
        <v>0</v>
      </c>
      <c r="W32" s="547">
        <f t="shared" si="8"/>
        <v>0</v>
      </c>
      <c r="X32" s="547">
        <f t="shared" si="9"/>
        <v>0</v>
      </c>
      <c r="Y32" s="547">
        <f t="shared" si="10"/>
        <v>0</v>
      </c>
      <c r="Z32" s="547">
        <f t="shared" si="11"/>
        <v>0</v>
      </c>
      <c r="AA32" s="764"/>
    </row>
    <row r="33" ht="16" customHeight="1" spans="1:27">
      <c r="A33" s="535" t="s">
        <v>148</v>
      </c>
      <c r="B33" s="525">
        <v>8759.58</v>
      </c>
      <c r="C33" s="536">
        <v>99.54</v>
      </c>
      <c r="D33" s="566">
        <v>8719.286</v>
      </c>
      <c r="E33" s="528">
        <v>218.45</v>
      </c>
      <c r="F33" s="527">
        <v>1913.53</v>
      </c>
      <c r="G33" s="528">
        <v>7.5</v>
      </c>
      <c r="H33" s="527">
        <v>65.697</v>
      </c>
      <c r="I33" s="526"/>
      <c r="J33" s="526"/>
      <c r="K33" s="526"/>
      <c r="L33" s="527"/>
      <c r="M33" s="527"/>
      <c r="N33" s="527"/>
      <c r="O33" s="527"/>
      <c r="P33" s="525">
        <f>'平衡表（全厂）'!F43+'平衡表（全厂）'!F44</f>
        <v>9537.47</v>
      </c>
      <c r="Q33" s="536">
        <f t="shared" ref="Q32:Q49" si="12">R33/P33*100</f>
        <v>99.47</v>
      </c>
      <c r="R33" s="566">
        <f>'平衡表（全厂）'!H43+'平衡表（全厂）'!H44</f>
        <v>9486.921</v>
      </c>
      <c r="S33" s="528">
        <f t="shared" ref="S32:S49" si="13">T33/P33*1000</f>
        <v>371.98</v>
      </c>
      <c r="T33" s="527">
        <f>'平衡表（全厂）'!J43+'平衡表（全厂）'!J44</f>
        <v>3547.748</v>
      </c>
      <c r="U33" s="528">
        <f t="shared" ref="U32:U49" si="14">V33/P33*1000</f>
        <v>8.67</v>
      </c>
      <c r="V33" s="527">
        <f>'平衡表（全厂）'!L43+'平衡表（全厂）'!L44</f>
        <v>82.69</v>
      </c>
      <c r="W33" s="547">
        <f t="shared" si="8"/>
        <v>-777.89</v>
      </c>
      <c r="X33" s="547">
        <f t="shared" si="9"/>
        <v>-767.635</v>
      </c>
      <c r="Y33" s="547">
        <f t="shared" si="10"/>
        <v>-1634.218</v>
      </c>
      <c r="Z33" s="547">
        <f t="shared" si="11"/>
        <v>-16.993</v>
      </c>
      <c r="AA33" s="764"/>
    </row>
    <row r="34" ht="16" customHeight="1" spans="1:27">
      <c r="A34" s="14" t="s">
        <v>41</v>
      </c>
      <c r="B34" s="525">
        <v>147.22</v>
      </c>
      <c r="C34" s="536">
        <v>99.54</v>
      </c>
      <c r="D34" s="566">
        <v>146.543</v>
      </c>
      <c r="E34" s="528">
        <v>227.6</v>
      </c>
      <c r="F34" s="527">
        <v>33.508</v>
      </c>
      <c r="G34" s="528">
        <v>7.51</v>
      </c>
      <c r="H34" s="527">
        <v>1.105</v>
      </c>
      <c r="I34" s="526"/>
      <c r="J34" s="526"/>
      <c r="K34" s="526"/>
      <c r="L34" s="527"/>
      <c r="M34" s="527"/>
      <c r="N34" s="527"/>
      <c r="O34" s="527"/>
      <c r="P34" s="525">
        <f>'平衡表（全厂）'!F28+'平衡表（全厂）'!F46</f>
        <v>565.62</v>
      </c>
      <c r="Q34" s="536">
        <f t="shared" si="12"/>
        <v>99.47</v>
      </c>
      <c r="R34" s="566">
        <f>'平衡表（全厂）'!H28+'平衡表（全厂）'!H46</f>
        <v>562.622</v>
      </c>
      <c r="S34" s="528">
        <f t="shared" si="13"/>
        <v>371.98</v>
      </c>
      <c r="T34" s="527">
        <f>'平衡表（全厂）'!J28+'平衡表（全厂）'!J46</f>
        <v>210.399</v>
      </c>
      <c r="U34" s="528">
        <f t="shared" si="14"/>
        <v>8.67</v>
      </c>
      <c r="V34" s="527">
        <f>'平衡表（全厂）'!L28+'平衡表（全厂）'!L46</f>
        <v>4.904</v>
      </c>
      <c r="W34" s="547">
        <f t="shared" si="8"/>
        <v>-418.4</v>
      </c>
      <c r="X34" s="547">
        <f t="shared" si="9"/>
        <v>-416.079</v>
      </c>
      <c r="Y34" s="547">
        <f t="shared" si="10"/>
        <v>-176.891</v>
      </c>
      <c r="Z34" s="547">
        <f t="shared" si="11"/>
        <v>-3.799</v>
      </c>
      <c r="AA34" s="764"/>
    </row>
    <row r="35" ht="16" customHeight="1" spans="1:27">
      <c r="A35" s="14" t="s">
        <v>149</v>
      </c>
      <c r="B35" s="525">
        <v>44.93</v>
      </c>
      <c r="C35" s="536">
        <v>14.05</v>
      </c>
      <c r="D35" s="566">
        <v>6.314</v>
      </c>
      <c r="E35" s="528">
        <v>33089.87</v>
      </c>
      <c r="F35" s="527">
        <v>1486.728</v>
      </c>
      <c r="G35" s="528">
        <v>1380.7</v>
      </c>
      <c r="H35" s="527">
        <v>62.035</v>
      </c>
      <c r="I35" s="526"/>
      <c r="J35" s="526"/>
      <c r="K35" s="526"/>
      <c r="L35" s="527"/>
      <c r="M35" s="527"/>
      <c r="N35" s="527"/>
      <c r="O35" s="527"/>
      <c r="P35" s="525">
        <f>'平衡表（全厂）'!F47+'平衡表（全厂）'!F48</f>
        <v>47.02</v>
      </c>
      <c r="Q35" s="536">
        <f t="shared" si="12"/>
        <v>14.07</v>
      </c>
      <c r="R35" s="566">
        <f>'平衡表（全厂）'!H47+'平衡表（全厂）'!H48</f>
        <v>6.616</v>
      </c>
      <c r="S35" s="528">
        <f t="shared" si="13"/>
        <v>61643.15</v>
      </c>
      <c r="T35" s="527">
        <f>'平衡表（全厂）'!J47+'平衡表（全厂）'!J48</f>
        <v>2898.461</v>
      </c>
      <c r="U35" s="528">
        <f t="shared" si="14"/>
        <v>1722.93</v>
      </c>
      <c r="V35" s="527">
        <f>'平衡表（全厂）'!L47+'平衡表（全厂）'!L48</f>
        <v>81.012</v>
      </c>
      <c r="W35" s="547">
        <f t="shared" si="8"/>
        <v>-2.09</v>
      </c>
      <c r="X35" s="547">
        <f t="shared" si="9"/>
        <v>-0.302</v>
      </c>
      <c r="Y35" s="547">
        <f t="shared" si="10"/>
        <v>-1411.733</v>
      </c>
      <c r="Z35" s="547">
        <f t="shared" si="11"/>
        <v>-18.977</v>
      </c>
      <c r="AA35" s="764"/>
    </row>
    <row r="36" ht="16" customHeight="1" spans="1:27">
      <c r="A36" s="13" t="s">
        <v>62</v>
      </c>
      <c r="B36" s="525">
        <v>1882.614</v>
      </c>
      <c r="C36" s="536">
        <v>100</v>
      </c>
      <c r="D36" s="566">
        <v>1882.561</v>
      </c>
      <c r="E36" s="528">
        <v>6.02</v>
      </c>
      <c r="F36" s="527">
        <v>11.333</v>
      </c>
      <c r="G36" s="528">
        <v>0</v>
      </c>
      <c r="H36" s="527">
        <v>0</v>
      </c>
      <c r="I36" s="526"/>
      <c r="J36" s="526"/>
      <c r="K36" s="526"/>
      <c r="L36" s="527"/>
      <c r="M36" s="527"/>
      <c r="N36" s="527"/>
      <c r="O36" s="527"/>
      <c r="P36" s="525">
        <f>'平衡表（全厂）'!F49</f>
        <v>2790.79</v>
      </c>
      <c r="Q36" s="536">
        <f t="shared" si="12"/>
        <v>100</v>
      </c>
      <c r="R36" s="566">
        <f>'平衡表（全厂）'!H49</f>
        <v>2790.712</v>
      </c>
      <c r="S36" s="528">
        <f t="shared" si="13"/>
        <v>5.52</v>
      </c>
      <c r="T36" s="527">
        <f>'平衡表（全厂）'!J49</f>
        <v>15.405</v>
      </c>
      <c r="U36" s="528">
        <f t="shared" si="14"/>
        <v>0</v>
      </c>
      <c r="V36" s="527">
        <f>'平衡表（全厂）'!L49</f>
        <v>0</v>
      </c>
      <c r="W36" s="547">
        <f t="shared" si="8"/>
        <v>-908.176</v>
      </c>
      <c r="X36" s="547">
        <f t="shared" si="9"/>
        <v>-908.151</v>
      </c>
      <c r="Y36" s="547">
        <f t="shared" si="10"/>
        <v>-4.072</v>
      </c>
      <c r="Z36" s="547">
        <f t="shared" si="11"/>
        <v>0</v>
      </c>
      <c r="AA36" s="764"/>
    </row>
    <row r="37" ht="16" customHeight="1" spans="1:27">
      <c r="A37" s="14" t="s">
        <v>64</v>
      </c>
      <c r="B37" s="525">
        <v>8270</v>
      </c>
      <c r="C37" s="536">
        <v>4.85</v>
      </c>
      <c r="D37" s="566">
        <v>401.249</v>
      </c>
      <c r="E37" s="528">
        <v>0</v>
      </c>
      <c r="F37" s="527">
        <v>0</v>
      </c>
      <c r="G37" s="528">
        <v>0</v>
      </c>
      <c r="H37" s="527">
        <v>0</v>
      </c>
      <c r="I37" s="526"/>
      <c r="J37" s="526"/>
      <c r="K37" s="526"/>
      <c r="L37" s="527"/>
      <c r="M37" s="527"/>
      <c r="N37" s="527"/>
      <c r="O37" s="527"/>
      <c r="P37" s="525">
        <f>'平衡表（全厂）'!F51</f>
        <v>8450</v>
      </c>
      <c r="Q37" s="536">
        <f t="shared" si="12"/>
        <v>4.87</v>
      </c>
      <c r="R37" s="566">
        <f>'平衡表（全厂）'!H51</f>
        <v>411.931</v>
      </c>
      <c r="S37" s="528">
        <f t="shared" si="13"/>
        <v>0</v>
      </c>
      <c r="T37" s="527">
        <f>'平衡表（全厂）'!J51</f>
        <v>0</v>
      </c>
      <c r="U37" s="528">
        <f t="shared" si="14"/>
        <v>0</v>
      </c>
      <c r="V37" s="527">
        <f>'平衡表（全厂）'!L51</f>
        <v>0</v>
      </c>
      <c r="W37" s="547">
        <f t="shared" si="8"/>
        <v>-180</v>
      </c>
      <c r="X37" s="547">
        <f t="shared" si="9"/>
        <v>-10.682</v>
      </c>
      <c r="Y37" s="547">
        <f t="shared" si="10"/>
        <v>0</v>
      </c>
      <c r="Z37" s="547">
        <f t="shared" si="11"/>
        <v>0</v>
      </c>
      <c r="AA37" s="764"/>
    </row>
    <row r="38" ht="16" customHeight="1" spans="1:27">
      <c r="A38" s="14" t="s">
        <v>42</v>
      </c>
      <c r="B38" s="525">
        <v>2.74</v>
      </c>
      <c r="C38" s="536">
        <v>100</v>
      </c>
      <c r="D38" s="566">
        <v>2.74</v>
      </c>
      <c r="E38" s="528">
        <v>0</v>
      </c>
      <c r="F38" s="527">
        <v>0</v>
      </c>
      <c r="G38" s="528">
        <v>0</v>
      </c>
      <c r="H38" s="527">
        <v>0</v>
      </c>
      <c r="I38" s="526"/>
      <c r="J38" s="526"/>
      <c r="K38" s="526"/>
      <c r="L38" s="527"/>
      <c r="M38" s="527"/>
      <c r="N38" s="527"/>
      <c r="O38" s="527"/>
      <c r="P38" s="525">
        <f>'平衡表（全厂）'!F29</f>
        <v>0</v>
      </c>
      <c r="Q38" s="536"/>
      <c r="R38" s="566">
        <f>'平衡表（全厂）'!H29</f>
        <v>0</v>
      </c>
      <c r="S38" s="528"/>
      <c r="T38" s="527">
        <f>'平衡表（全厂）'!J29</f>
        <v>0</v>
      </c>
      <c r="U38" s="528"/>
      <c r="V38" s="527">
        <f>'平衡表（全厂）'!L29</f>
        <v>0</v>
      </c>
      <c r="W38" s="547">
        <f t="shared" si="8"/>
        <v>2.74</v>
      </c>
      <c r="X38" s="547">
        <f t="shared" si="9"/>
        <v>2.74</v>
      </c>
      <c r="Y38" s="547">
        <f t="shared" si="10"/>
        <v>0</v>
      </c>
      <c r="Z38" s="547">
        <f t="shared" si="11"/>
        <v>0</v>
      </c>
      <c r="AA38" s="764"/>
    </row>
    <row r="39" ht="16" customHeight="1" spans="1:27">
      <c r="A39" s="14" t="s">
        <v>43</v>
      </c>
      <c r="B39" s="525">
        <v>0</v>
      </c>
      <c r="C39" s="536"/>
      <c r="D39" s="566">
        <v>0</v>
      </c>
      <c r="E39" s="528"/>
      <c r="F39" s="527">
        <v>0</v>
      </c>
      <c r="G39" s="528"/>
      <c r="H39" s="527">
        <v>0</v>
      </c>
      <c r="I39" s="526"/>
      <c r="J39" s="526"/>
      <c r="K39" s="526"/>
      <c r="L39" s="527"/>
      <c r="M39" s="527"/>
      <c r="N39" s="527"/>
      <c r="O39" s="527"/>
      <c r="P39" s="525">
        <f>'平衡表（全厂）'!F30+'平衡表（全厂）'!F52</f>
        <v>12.7</v>
      </c>
      <c r="Q39" s="536"/>
      <c r="R39" s="566">
        <f>'平衡表（全厂）'!H30+'平衡表（全厂）'!H52</f>
        <v>12.697</v>
      </c>
      <c r="S39" s="528"/>
      <c r="T39" s="527">
        <f>'平衡表（全厂）'!J30+'平衡表（全厂）'!J52</f>
        <v>0.059</v>
      </c>
      <c r="U39" s="528"/>
      <c r="V39" s="527">
        <f>'平衡表（全厂）'!L30+'平衡表（全厂）'!L52</f>
        <v>0</v>
      </c>
      <c r="W39" s="547">
        <f t="shared" si="8"/>
        <v>-12.7</v>
      </c>
      <c r="X39" s="547">
        <f t="shared" si="9"/>
        <v>-12.697</v>
      </c>
      <c r="Y39" s="547">
        <f t="shared" si="10"/>
        <v>-0.059</v>
      </c>
      <c r="Z39" s="547">
        <f t="shared" si="11"/>
        <v>0</v>
      </c>
      <c r="AA39" s="764"/>
    </row>
    <row r="40" ht="16" customHeight="1" spans="1:27">
      <c r="A40" s="14" t="s">
        <v>65</v>
      </c>
      <c r="B40" s="525">
        <v>88.23</v>
      </c>
      <c r="C40" s="536">
        <v>100</v>
      </c>
      <c r="D40" s="566">
        <v>88.23</v>
      </c>
      <c r="E40" s="528">
        <v>6.02</v>
      </c>
      <c r="F40" s="527">
        <v>0.531</v>
      </c>
      <c r="G40" s="528">
        <v>0</v>
      </c>
      <c r="H40" s="527">
        <v>0</v>
      </c>
      <c r="I40" s="526"/>
      <c r="J40" s="526"/>
      <c r="K40" s="526"/>
      <c r="L40" s="527"/>
      <c r="M40" s="527"/>
      <c r="N40" s="527"/>
      <c r="O40" s="527"/>
      <c r="P40" s="728">
        <f>'平衡表（全厂）'!F53</f>
        <v>52.456</v>
      </c>
      <c r="Q40" s="536">
        <f t="shared" si="12"/>
        <v>100</v>
      </c>
      <c r="R40" s="566">
        <f>'平衡表（全厂）'!H53</f>
        <v>52.456</v>
      </c>
      <c r="S40" s="528">
        <f t="shared" si="13"/>
        <v>5.53</v>
      </c>
      <c r="T40" s="527">
        <f>'平衡表（全厂）'!J53</f>
        <v>0.29</v>
      </c>
      <c r="U40" s="528">
        <f t="shared" si="14"/>
        <v>0</v>
      </c>
      <c r="V40" s="527">
        <f>'平衡表（全厂）'!L53</f>
        <v>0</v>
      </c>
      <c r="W40" s="547">
        <f t="shared" si="8"/>
        <v>35.774</v>
      </c>
      <c r="X40" s="547">
        <f t="shared" si="9"/>
        <v>35.774</v>
      </c>
      <c r="Y40" s="547">
        <f t="shared" si="10"/>
        <v>0.241</v>
      </c>
      <c r="Z40" s="547">
        <f t="shared" si="11"/>
        <v>0</v>
      </c>
      <c r="AA40" s="764"/>
    </row>
    <row r="41" ht="16" customHeight="1" spans="1:27">
      <c r="A41" s="730" t="s">
        <v>24</v>
      </c>
      <c r="B41" s="525">
        <v>1727.26</v>
      </c>
      <c r="C41" s="536">
        <v>25.47</v>
      </c>
      <c r="D41" s="566">
        <v>439.852</v>
      </c>
      <c r="E41" s="528">
        <v>42.05</v>
      </c>
      <c r="F41" s="527">
        <v>72.632</v>
      </c>
      <c r="G41" s="528">
        <v>0.24</v>
      </c>
      <c r="H41" s="527">
        <v>0.414</v>
      </c>
      <c r="I41" s="526"/>
      <c r="J41" s="526"/>
      <c r="K41" s="526"/>
      <c r="L41" s="527"/>
      <c r="M41" s="527"/>
      <c r="N41" s="527"/>
      <c r="O41" s="527"/>
      <c r="P41" s="525">
        <f>'平衡表（全厂）'!F11+'平衡表（全厂）'!F59</f>
        <v>2936.636</v>
      </c>
      <c r="Q41" s="536">
        <f t="shared" si="12"/>
        <v>28.74</v>
      </c>
      <c r="R41" s="566">
        <f>'平衡表（全厂）'!H11+'平衡表（全厂）'!H59</f>
        <v>844.074</v>
      </c>
      <c r="S41" s="528">
        <f t="shared" si="13"/>
        <v>34.88</v>
      </c>
      <c r="T41" s="527">
        <f>'平衡表（全厂）'!J11+'平衡表（全厂）'!J59</f>
        <v>102.43</v>
      </c>
      <c r="U41" s="528">
        <f t="shared" si="14"/>
        <v>0.34</v>
      </c>
      <c r="V41" s="527">
        <f>'平衡表（全厂）'!L11+'平衡表（全厂）'!L59</f>
        <v>0.998</v>
      </c>
      <c r="W41" s="547">
        <f t="shared" si="8"/>
        <v>-1209.376</v>
      </c>
      <c r="X41" s="547">
        <f t="shared" si="9"/>
        <v>-404.222</v>
      </c>
      <c r="Y41" s="547">
        <f t="shared" si="10"/>
        <v>-29.798</v>
      </c>
      <c r="Z41" s="547">
        <f t="shared" si="11"/>
        <v>-0.584</v>
      </c>
      <c r="AA41" s="764"/>
    </row>
    <row r="42" ht="16" customHeight="1" spans="1:27">
      <c r="A42" s="14" t="s">
        <v>71</v>
      </c>
      <c r="B42" s="525">
        <v>765.14</v>
      </c>
      <c r="C42" s="536">
        <v>23.29</v>
      </c>
      <c r="D42" s="566">
        <v>178.201</v>
      </c>
      <c r="E42" s="528">
        <v>31.86</v>
      </c>
      <c r="F42" s="527">
        <v>24.377</v>
      </c>
      <c r="G42" s="528">
        <v>0.2</v>
      </c>
      <c r="H42" s="527">
        <v>0.153</v>
      </c>
      <c r="I42" s="526"/>
      <c r="J42" s="526"/>
      <c r="K42" s="526"/>
      <c r="L42" s="527"/>
      <c r="M42" s="527"/>
      <c r="N42" s="527"/>
      <c r="O42" s="527"/>
      <c r="P42" s="525">
        <f>'平衡表（全厂）'!F60</f>
        <v>765.14</v>
      </c>
      <c r="Q42" s="536">
        <f t="shared" si="12"/>
        <v>23.29</v>
      </c>
      <c r="R42" s="566">
        <f>'平衡表（全厂）'!H60</f>
        <v>178.201</v>
      </c>
      <c r="S42" s="528">
        <f t="shared" si="13"/>
        <v>31.86</v>
      </c>
      <c r="T42" s="527">
        <f>'平衡表（全厂）'!J60</f>
        <v>24.377</v>
      </c>
      <c r="U42" s="528">
        <f t="shared" si="14"/>
        <v>0.2</v>
      </c>
      <c r="V42" s="527">
        <f>'平衡表（全厂）'!L60</f>
        <v>0.153</v>
      </c>
      <c r="W42" s="547">
        <f t="shared" si="8"/>
        <v>0</v>
      </c>
      <c r="X42" s="547">
        <f t="shared" si="9"/>
        <v>0</v>
      </c>
      <c r="Y42" s="547">
        <f t="shared" si="10"/>
        <v>0</v>
      </c>
      <c r="Z42" s="547">
        <f t="shared" si="11"/>
        <v>0</v>
      </c>
      <c r="AA42" s="764"/>
    </row>
    <row r="43" ht="16" customHeight="1" spans="1:27">
      <c r="A43" s="14" t="s">
        <v>72</v>
      </c>
      <c r="B43" s="525">
        <v>765.14</v>
      </c>
      <c r="C43" s="536">
        <v>0.31</v>
      </c>
      <c r="D43" s="566">
        <v>2.372</v>
      </c>
      <c r="E43" s="528">
        <v>0.8</v>
      </c>
      <c r="F43" s="527">
        <v>0.612</v>
      </c>
      <c r="G43" s="528">
        <v>0</v>
      </c>
      <c r="H43" s="527">
        <v>0</v>
      </c>
      <c r="I43" s="526"/>
      <c r="J43" s="526"/>
      <c r="K43" s="526"/>
      <c r="L43" s="527"/>
      <c r="M43" s="527"/>
      <c r="N43" s="527"/>
      <c r="O43" s="527"/>
      <c r="P43" s="525">
        <f>'平衡表（全厂）'!F61</f>
        <v>765.14</v>
      </c>
      <c r="Q43" s="536">
        <f t="shared" si="12"/>
        <v>0.31</v>
      </c>
      <c r="R43" s="566">
        <f>'平衡表（全厂）'!H61</f>
        <v>2.372</v>
      </c>
      <c r="S43" s="528">
        <f t="shared" si="13"/>
        <v>0.8</v>
      </c>
      <c r="T43" s="527">
        <f>'平衡表（全厂）'!J61</f>
        <v>0.612</v>
      </c>
      <c r="U43" s="528">
        <f t="shared" si="14"/>
        <v>0</v>
      </c>
      <c r="V43" s="527">
        <f>'平衡表（全厂）'!L61</f>
        <v>0</v>
      </c>
      <c r="W43" s="547">
        <f t="shared" si="8"/>
        <v>0</v>
      </c>
      <c r="X43" s="547">
        <f t="shared" si="9"/>
        <v>0</v>
      </c>
      <c r="Y43" s="547">
        <f t="shared" si="10"/>
        <v>0</v>
      </c>
      <c r="Z43" s="547">
        <f t="shared" si="11"/>
        <v>0</v>
      </c>
      <c r="AA43" s="764"/>
    </row>
    <row r="44" ht="16" customHeight="1" spans="1:27">
      <c r="A44" s="14" t="s">
        <v>73</v>
      </c>
      <c r="B44" s="525">
        <v>765.14</v>
      </c>
      <c r="C44" s="536">
        <v>0.27</v>
      </c>
      <c r="D44" s="566">
        <v>2.066</v>
      </c>
      <c r="E44" s="528">
        <v>1.3</v>
      </c>
      <c r="F44" s="527">
        <v>0.995</v>
      </c>
      <c r="G44" s="528">
        <v>0</v>
      </c>
      <c r="H44" s="527">
        <v>0</v>
      </c>
      <c r="I44" s="526"/>
      <c r="J44" s="526"/>
      <c r="K44" s="526"/>
      <c r="L44" s="527"/>
      <c r="M44" s="527"/>
      <c r="N44" s="527"/>
      <c r="O44" s="527"/>
      <c r="P44" s="525">
        <f>'平衡表（全厂）'!F62</f>
        <v>765.14</v>
      </c>
      <c r="Q44" s="536">
        <f t="shared" si="12"/>
        <v>0.27</v>
      </c>
      <c r="R44" s="566">
        <f>'平衡表（全厂）'!H62</f>
        <v>2.066</v>
      </c>
      <c r="S44" s="528">
        <f t="shared" si="13"/>
        <v>1.3</v>
      </c>
      <c r="T44" s="527">
        <f>'平衡表（全厂）'!J62</f>
        <v>0.995</v>
      </c>
      <c r="U44" s="528">
        <f t="shared" si="14"/>
        <v>0</v>
      </c>
      <c r="V44" s="527">
        <f>'平衡表（全厂）'!L62</f>
        <v>0</v>
      </c>
      <c r="W44" s="547">
        <f t="shared" si="8"/>
        <v>0</v>
      </c>
      <c r="X44" s="547">
        <f t="shared" si="9"/>
        <v>0</v>
      </c>
      <c r="Y44" s="547">
        <f t="shared" si="10"/>
        <v>0</v>
      </c>
      <c r="Z44" s="547">
        <f t="shared" si="11"/>
        <v>0</v>
      </c>
      <c r="AA44" s="764"/>
    </row>
    <row r="45" ht="16" customHeight="1" spans="1:27">
      <c r="A45" s="14" t="s">
        <v>74</v>
      </c>
      <c r="B45" s="525">
        <v>220.23</v>
      </c>
      <c r="C45" s="536">
        <v>1.89</v>
      </c>
      <c r="D45" s="566">
        <v>4.163</v>
      </c>
      <c r="E45" s="528">
        <v>3.53</v>
      </c>
      <c r="F45" s="527">
        <v>0.777</v>
      </c>
      <c r="G45" s="528">
        <v>0.01</v>
      </c>
      <c r="H45" s="527">
        <v>0.002</v>
      </c>
      <c r="I45" s="526"/>
      <c r="J45" s="526"/>
      <c r="K45" s="526"/>
      <c r="L45" s="527"/>
      <c r="M45" s="527"/>
      <c r="N45" s="527"/>
      <c r="O45" s="527"/>
      <c r="P45" s="525">
        <f>'平衡表（全厂）'!F63</f>
        <v>220.23</v>
      </c>
      <c r="Q45" s="536">
        <f t="shared" si="12"/>
        <v>1.89</v>
      </c>
      <c r="R45" s="566">
        <f>'平衡表（全厂）'!H63</f>
        <v>4.163</v>
      </c>
      <c r="S45" s="528">
        <f t="shared" si="13"/>
        <v>1.98</v>
      </c>
      <c r="T45" s="527">
        <f>'平衡表（全厂）'!J63</f>
        <v>0.436</v>
      </c>
      <c r="U45" s="528">
        <f t="shared" si="14"/>
        <v>0.04</v>
      </c>
      <c r="V45" s="527">
        <f>'平衡表（全厂）'!L63</f>
        <v>0.009</v>
      </c>
      <c r="W45" s="547">
        <f t="shared" si="8"/>
        <v>0</v>
      </c>
      <c r="X45" s="547">
        <f t="shared" si="9"/>
        <v>0</v>
      </c>
      <c r="Y45" s="547">
        <f t="shared" si="10"/>
        <v>0.341</v>
      </c>
      <c r="Z45" s="547">
        <f t="shared" si="11"/>
        <v>-0.007</v>
      </c>
      <c r="AA45" s="764"/>
    </row>
    <row r="46" ht="16" customHeight="1" spans="1:27">
      <c r="A46" s="14" t="s">
        <v>75</v>
      </c>
      <c r="B46" s="525">
        <v>117.819</v>
      </c>
      <c r="C46" s="536">
        <v>3.84</v>
      </c>
      <c r="D46" s="566">
        <v>4.53</v>
      </c>
      <c r="E46" s="528">
        <v>3.53</v>
      </c>
      <c r="F46" s="527">
        <v>0.416</v>
      </c>
      <c r="G46" s="528">
        <v>0.01</v>
      </c>
      <c r="H46" s="527">
        <v>0.001</v>
      </c>
      <c r="I46" s="526"/>
      <c r="J46" s="526"/>
      <c r="K46" s="526"/>
      <c r="L46" s="527"/>
      <c r="M46" s="527"/>
      <c r="N46" s="527"/>
      <c r="O46" s="527"/>
      <c r="P46" s="525">
        <f>'平衡表（全厂）'!F64</f>
        <v>117.819</v>
      </c>
      <c r="Q46" s="536">
        <f t="shared" si="12"/>
        <v>3.84</v>
      </c>
      <c r="R46" s="566">
        <f>'平衡表（全厂）'!H64</f>
        <v>4.53</v>
      </c>
      <c r="S46" s="528">
        <f t="shared" si="13"/>
        <v>1.98</v>
      </c>
      <c r="T46" s="527">
        <f>'平衡表（全厂）'!J64</f>
        <v>0.233</v>
      </c>
      <c r="U46" s="528">
        <f t="shared" si="14"/>
        <v>0.04</v>
      </c>
      <c r="V46" s="527">
        <f>'平衡表（全厂）'!L64</f>
        <v>0.005</v>
      </c>
      <c r="W46" s="547">
        <f t="shared" si="8"/>
        <v>0</v>
      </c>
      <c r="X46" s="547">
        <f t="shared" si="9"/>
        <v>0</v>
      </c>
      <c r="Y46" s="547">
        <f t="shared" si="10"/>
        <v>0.183</v>
      </c>
      <c r="Z46" s="547">
        <f t="shared" si="11"/>
        <v>-0.004</v>
      </c>
      <c r="AA46" s="764"/>
    </row>
    <row r="47" ht="16" customHeight="1" spans="1:27">
      <c r="A47" s="730" t="s">
        <v>47</v>
      </c>
      <c r="B47" s="525">
        <v>2481.03</v>
      </c>
      <c r="C47" s="536">
        <v>0.03</v>
      </c>
      <c r="D47" s="566">
        <v>0.757</v>
      </c>
      <c r="E47" s="528">
        <v>0</v>
      </c>
      <c r="F47" s="527">
        <v>0</v>
      </c>
      <c r="G47" s="528">
        <v>0</v>
      </c>
      <c r="H47" s="527">
        <v>0</v>
      </c>
      <c r="I47" s="526"/>
      <c r="J47" s="526"/>
      <c r="K47" s="526"/>
      <c r="L47" s="527"/>
      <c r="M47" s="527"/>
      <c r="N47" s="527"/>
      <c r="O47" s="527"/>
      <c r="P47" s="525">
        <f>'平衡表（全厂）'!F34+'平衡表（全厂）'!F65</f>
        <v>2299.954</v>
      </c>
      <c r="Q47" s="536">
        <f t="shared" si="12"/>
        <v>0.05</v>
      </c>
      <c r="R47" s="566">
        <f>'平衡表（全厂）'!H34+'平衡表（全厂）'!H65</f>
        <v>1.156</v>
      </c>
      <c r="S47" s="528">
        <f t="shared" si="13"/>
        <v>0</v>
      </c>
      <c r="T47" s="527">
        <f>'平衡表（全厂）'!J34+'平衡表（全厂）'!J65</f>
        <v>0</v>
      </c>
      <c r="U47" s="528">
        <f t="shared" si="14"/>
        <v>0</v>
      </c>
      <c r="V47" s="527">
        <f>'平衡表（全厂）'!L65</f>
        <v>0</v>
      </c>
      <c r="W47" s="547">
        <f t="shared" si="8"/>
        <v>181.076</v>
      </c>
      <c r="X47" s="547">
        <f t="shared" si="9"/>
        <v>-0.399</v>
      </c>
      <c r="Y47" s="547">
        <f t="shared" si="10"/>
        <v>0</v>
      </c>
      <c r="Z47" s="547">
        <f t="shared" si="11"/>
        <v>0</v>
      </c>
      <c r="AA47" s="764"/>
    </row>
    <row r="48" ht="16" customHeight="1" spans="1:27">
      <c r="A48" s="730" t="s">
        <v>150</v>
      </c>
      <c r="B48" s="525">
        <v>0</v>
      </c>
      <c r="C48" s="536"/>
      <c r="D48" s="566">
        <v>0</v>
      </c>
      <c r="E48" s="528"/>
      <c r="F48" s="527">
        <v>0</v>
      </c>
      <c r="G48" s="528"/>
      <c r="H48" s="527">
        <v>0</v>
      </c>
      <c r="I48" s="526"/>
      <c r="J48" s="526"/>
      <c r="K48" s="526"/>
      <c r="L48" s="527"/>
      <c r="M48" s="527"/>
      <c r="N48" s="527"/>
      <c r="O48" s="527"/>
      <c r="P48" s="525">
        <f>'平衡表（全厂）'!F35</f>
        <v>0</v>
      </c>
      <c r="Q48" s="536"/>
      <c r="R48" s="566">
        <f>'平衡表（全厂）'!H35</f>
        <v>0</v>
      </c>
      <c r="S48" s="528"/>
      <c r="T48" s="527">
        <f>'平衡表（全厂）'!J35</f>
        <v>0</v>
      </c>
      <c r="U48" s="528"/>
      <c r="V48" s="527">
        <f>'平衡表（全厂）'!L35</f>
        <v>0</v>
      </c>
      <c r="W48" s="547">
        <f t="shared" si="8"/>
        <v>0</v>
      </c>
      <c r="X48" s="547">
        <f t="shared" si="9"/>
        <v>0</v>
      </c>
      <c r="Y48" s="547">
        <f t="shared" si="10"/>
        <v>0</v>
      </c>
      <c r="Z48" s="547">
        <f t="shared" si="11"/>
        <v>0</v>
      </c>
      <c r="AA48" s="764"/>
    </row>
    <row r="49" ht="16" customHeight="1" spans="1:27">
      <c r="A49" s="539" t="s">
        <v>151</v>
      </c>
      <c r="B49" s="540"/>
      <c r="C49" s="540"/>
      <c r="D49" s="541">
        <v>15703.266</v>
      </c>
      <c r="E49" s="541"/>
      <c r="F49" s="541">
        <v>4674.399</v>
      </c>
      <c r="G49" s="541"/>
      <c r="H49" s="541">
        <v>155.381</v>
      </c>
      <c r="I49" s="540"/>
      <c r="J49" s="540"/>
      <c r="K49" s="540"/>
      <c r="L49" s="541"/>
      <c r="M49" s="541"/>
      <c r="N49" s="541"/>
      <c r="O49" s="541"/>
      <c r="P49" s="532"/>
      <c r="Q49" s="568"/>
      <c r="R49" s="541">
        <f>SUM(R20:R48)</f>
        <v>16916.168</v>
      </c>
      <c r="S49" s="541"/>
      <c r="T49" s="541">
        <f>SUM(T20:T48)</f>
        <v>7632.269</v>
      </c>
      <c r="U49" s="541"/>
      <c r="V49" s="541">
        <f>SUM(V20:V48)</f>
        <v>188.031</v>
      </c>
      <c r="W49" s="452"/>
      <c r="X49" s="452">
        <f>SUM(X20:X48)</f>
        <v>-1212.902</v>
      </c>
      <c r="Y49" s="452">
        <f>SUM(Y20:Y48)</f>
        <v>-2957.87</v>
      </c>
      <c r="Z49" s="452">
        <f>SUM(Z20:Z48)</f>
        <v>-32.65</v>
      </c>
      <c r="AA49" s="765"/>
    </row>
    <row r="50" ht="16" customHeight="1" spans="1:27">
      <c r="A50" s="731" t="s">
        <v>152</v>
      </c>
      <c r="B50" s="732"/>
      <c r="C50" s="732"/>
      <c r="D50" s="732"/>
      <c r="E50" s="732"/>
      <c r="F50" s="732"/>
      <c r="G50" s="732"/>
      <c r="H50" s="733"/>
      <c r="I50" s="557" t="s">
        <v>153</v>
      </c>
      <c r="J50" s="558"/>
      <c r="K50" s="558"/>
      <c r="L50" s="558"/>
      <c r="M50" s="558"/>
      <c r="N50" s="558"/>
      <c r="O50" s="559"/>
      <c r="P50" s="744"/>
      <c r="Q50" s="748"/>
      <c r="R50" s="748"/>
      <c r="S50" s="748"/>
      <c r="T50" s="748"/>
      <c r="U50" s="748"/>
      <c r="V50" s="748"/>
      <c r="W50" s="557" t="s">
        <v>154</v>
      </c>
      <c r="X50" s="558"/>
      <c r="Y50" s="558"/>
      <c r="Z50" s="559"/>
      <c r="AA50" s="766"/>
    </row>
    <row r="51" ht="16" customHeight="1" spans="1:27">
      <c r="A51" s="536" t="s">
        <v>63</v>
      </c>
      <c r="B51" s="525">
        <v>422.9</v>
      </c>
      <c r="C51" s="526">
        <v>16.45</v>
      </c>
      <c r="D51" s="527">
        <v>69.571</v>
      </c>
      <c r="E51" s="528">
        <v>68664.38</v>
      </c>
      <c r="F51" s="527">
        <v>29038.165</v>
      </c>
      <c r="G51" s="528">
        <v>1634.29</v>
      </c>
      <c r="H51" s="527">
        <v>691.14</v>
      </c>
      <c r="I51" s="552">
        <f>'回收率（精炼） '!I20</f>
        <v>124.73</v>
      </c>
      <c r="J51" s="526">
        <f ca="1">K51/I51*100</f>
        <v>14.9</v>
      </c>
      <c r="K51" s="552">
        <f ca="1">'回收率（精炼） '!K20</f>
        <v>18.583</v>
      </c>
      <c r="L51" s="528">
        <f>M51/I51*1000</f>
        <v>49564.78</v>
      </c>
      <c r="M51" s="527">
        <f>'回收率（精炼） '!M20</f>
        <v>6182.215</v>
      </c>
      <c r="N51" s="528">
        <f>O51/I51*1000</f>
        <v>1438.54</v>
      </c>
      <c r="O51" s="527">
        <f>'回收率（精炼） '!O20</f>
        <v>179.429</v>
      </c>
      <c r="P51" s="525">
        <f>'平衡表（全厂）'!F50</f>
        <v>547.63</v>
      </c>
      <c r="Q51" s="536">
        <f>R51/P51*100</f>
        <v>16.1</v>
      </c>
      <c r="R51" s="566">
        <f>'平衡表（全厂）'!H50</f>
        <v>88.154</v>
      </c>
      <c r="S51" s="528">
        <f>T51/P51*1000</f>
        <v>64314.19</v>
      </c>
      <c r="T51" s="527">
        <f>'平衡表（全厂）'!J50</f>
        <v>35220.38</v>
      </c>
      <c r="U51" s="528">
        <f>V51/P51*1000</f>
        <v>1589.7</v>
      </c>
      <c r="V51" s="527">
        <f>'平衡表（全厂）'!L50</f>
        <v>870.569</v>
      </c>
      <c r="W51" s="569">
        <v>0</v>
      </c>
      <c r="X51" s="547">
        <v>0</v>
      </c>
      <c r="Y51" s="547">
        <v>0</v>
      </c>
      <c r="Z51" s="547">
        <v>0</v>
      </c>
      <c r="AA51" s="764"/>
    </row>
    <row r="52" ht="16" customHeight="1" spans="1:27">
      <c r="A52" s="539" t="s">
        <v>144</v>
      </c>
      <c r="B52" s="539"/>
      <c r="C52" s="539"/>
      <c r="D52" s="541">
        <v>69.571</v>
      </c>
      <c r="E52" s="541"/>
      <c r="F52" s="541">
        <v>29038.165</v>
      </c>
      <c r="G52" s="541"/>
      <c r="H52" s="541">
        <v>691.14</v>
      </c>
      <c r="I52" s="556"/>
      <c r="J52" s="539"/>
      <c r="K52" s="556">
        <f ca="1">SUM(K51:K51)</f>
        <v>18.583</v>
      </c>
      <c r="L52" s="541"/>
      <c r="M52" s="541">
        <f>SUM(M51:M51)</f>
        <v>6182.215</v>
      </c>
      <c r="N52" s="541"/>
      <c r="O52" s="541">
        <f>SUM(O51:O51)</f>
        <v>179.429</v>
      </c>
      <c r="P52" s="529"/>
      <c r="Q52" s="749"/>
      <c r="R52" s="541">
        <f>SUM(R51:R51)</f>
        <v>88.154</v>
      </c>
      <c r="S52" s="541"/>
      <c r="T52" s="541">
        <f>SUM(T51:T51)</f>
        <v>35220.38</v>
      </c>
      <c r="U52" s="541"/>
      <c r="V52" s="541">
        <f>SUM(V51:V51)</f>
        <v>870.569</v>
      </c>
      <c r="W52" s="452"/>
      <c r="X52" s="452">
        <f>SUM(X51:X51)</f>
        <v>0</v>
      </c>
      <c r="Y52" s="452">
        <f>SUM(Y51:Y51)</f>
        <v>0</v>
      </c>
      <c r="Z52" s="452">
        <f>SUM(Z51:Z51)</f>
        <v>0</v>
      </c>
      <c r="AA52" s="765"/>
    </row>
    <row r="53" ht="16" customHeight="1" spans="1:27">
      <c r="A53" s="596" t="s">
        <v>155</v>
      </c>
      <c r="B53" s="597"/>
      <c r="C53" s="597"/>
      <c r="D53" s="597"/>
      <c r="E53" s="597"/>
      <c r="F53" s="597"/>
      <c r="G53" s="597"/>
      <c r="H53" s="597"/>
      <c r="I53" s="557" t="s">
        <v>156</v>
      </c>
      <c r="J53" s="558"/>
      <c r="K53" s="558"/>
      <c r="L53" s="558"/>
      <c r="M53" s="558"/>
      <c r="N53" s="558"/>
      <c r="O53" s="559"/>
      <c r="P53" s="597"/>
      <c r="Q53" s="597"/>
      <c r="R53" s="597"/>
      <c r="S53" s="597"/>
      <c r="T53" s="597"/>
      <c r="U53" s="597"/>
      <c r="V53" s="597"/>
      <c r="W53" s="557" t="s">
        <v>157</v>
      </c>
      <c r="X53" s="558"/>
      <c r="Y53" s="558"/>
      <c r="Z53" s="559"/>
      <c r="AA53" s="767"/>
    </row>
    <row r="54" ht="16" customHeight="1" spans="1:27">
      <c r="A54" s="730" t="s">
        <v>67</v>
      </c>
      <c r="B54" s="734">
        <v>3106.2672</v>
      </c>
      <c r="C54" s="526">
        <v>100</v>
      </c>
      <c r="D54" s="735">
        <v>3106.2112</v>
      </c>
      <c r="E54" s="528">
        <v>5.9</v>
      </c>
      <c r="F54" s="726">
        <v>18.316</v>
      </c>
      <c r="G54" s="528">
        <v>0</v>
      </c>
      <c r="H54" s="726">
        <v>0</v>
      </c>
      <c r="I54" s="735">
        <f>'回收率（精炼） '!I25</f>
        <v>23055.7948</v>
      </c>
      <c r="J54" s="562">
        <f>K54/I54*100</f>
        <v>100</v>
      </c>
      <c r="K54" s="561">
        <f>'回收率（精炼） '!K25</f>
        <v>23055.3476</v>
      </c>
      <c r="L54" s="548">
        <f>M54/I54*1000</f>
        <v>5.52</v>
      </c>
      <c r="M54" s="461">
        <f>'回收率（精炼） '!M25</f>
        <v>127.381</v>
      </c>
      <c r="N54" s="548"/>
      <c r="O54" s="461">
        <f>I54*N54/1000</f>
        <v>0</v>
      </c>
      <c r="P54" s="561">
        <f>'平衡表（全厂）'!F54</f>
        <v>3412.6304</v>
      </c>
      <c r="Q54" s="562">
        <f>R54/P54*100</f>
        <v>100</v>
      </c>
      <c r="R54" s="561">
        <f>'平衡表（全厂）'!H54</f>
        <v>3412.5447</v>
      </c>
      <c r="S54" s="461">
        <f>T54/P54*1000</f>
        <v>6.126</v>
      </c>
      <c r="T54" s="461">
        <f>'平衡表（全厂）'!J54</f>
        <v>20.907</v>
      </c>
      <c r="U54" s="548">
        <f>V54/P54*1000</f>
        <v>0</v>
      </c>
      <c r="V54" s="548">
        <f>'平衡表（全厂）'!L54</f>
        <v>0</v>
      </c>
      <c r="W54" s="561">
        <f>B54+I54-P54</f>
        <v>22749.4316</v>
      </c>
      <c r="X54" s="561">
        <f>D54+K54-R54</f>
        <v>22749.0141</v>
      </c>
      <c r="Y54" s="547">
        <f>F54+M54-T54</f>
        <v>124.79</v>
      </c>
      <c r="Z54" s="547">
        <f>H54+O54-V54</f>
        <v>0</v>
      </c>
      <c r="AA54" s="764"/>
    </row>
    <row r="55" ht="16" customHeight="1" spans="1:27">
      <c r="A55" s="736" t="s">
        <v>68</v>
      </c>
      <c r="B55" s="734">
        <v>65.4948</v>
      </c>
      <c r="C55" s="526"/>
      <c r="D55" s="735">
        <v>65.4883</v>
      </c>
      <c r="E55" s="528"/>
      <c r="F55" s="726">
        <v>0</v>
      </c>
      <c r="G55" s="528"/>
      <c r="H55" s="726">
        <v>0</v>
      </c>
      <c r="I55" s="735">
        <f>'回收率（精炼） '!I26</f>
        <v>350.8835</v>
      </c>
      <c r="J55" s="562">
        <f>K55/I55*100</f>
        <v>99.99</v>
      </c>
      <c r="K55" s="561">
        <f>'回收率（精炼） '!K26</f>
        <v>350.8483</v>
      </c>
      <c r="L55" s="548">
        <f>M55/I55*1000</f>
        <v>0.27</v>
      </c>
      <c r="M55" s="461">
        <f>'回收率（精炼） '!M26</f>
        <v>0.096</v>
      </c>
      <c r="N55" s="548"/>
      <c r="O55" s="461"/>
      <c r="P55" s="561">
        <f>'平衡表（全厂）'!F55</f>
        <v>120.2117</v>
      </c>
      <c r="Q55" s="562"/>
      <c r="R55" s="561">
        <f>'平衡表（全厂）'!H55</f>
        <v>120.1996</v>
      </c>
      <c r="S55" s="461"/>
      <c r="T55" s="461">
        <f>'平衡表（全厂）'!J55</f>
        <v>0</v>
      </c>
      <c r="U55" s="548"/>
      <c r="V55" s="548">
        <f>'平衡表（全厂）'!L55</f>
        <v>0</v>
      </c>
      <c r="W55" s="561">
        <f>B55+I55-P55</f>
        <v>296.1666</v>
      </c>
      <c r="X55" s="561">
        <f>D55+K55-R55</f>
        <v>296.137</v>
      </c>
      <c r="Y55" s="547">
        <f>F55+M55-T55</f>
        <v>0.096</v>
      </c>
      <c r="Z55" s="547">
        <f>H55+O55-V55</f>
        <v>0</v>
      </c>
      <c r="AA55" s="764"/>
    </row>
    <row r="56" ht="16" customHeight="1" spans="1:27">
      <c r="A56" s="736" t="s">
        <v>69</v>
      </c>
      <c r="B56" s="734">
        <v>9.8942</v>
      </c>
      <c r="C56" s="526">
        <v>99.99</v>
      </c>
      <c r="D56" s="735">
        <v>9.8932</v>
      </c>
      <c r="E56" s="528">
        <v>0</v>
      </c>
      <c r="F56" s="726">
        <v>0</v>
      </c>
      <c r="G56" s="528">
        <v>0</v>
      </c>
      <c r="H56" s="726">
        <v>0</v>
      </c>
      <c r="I56" s="735">
        <f>'回收率（精炼） '!I27</f>
        <v>10.7953</v>
      </c>
      <c r="J56" s="562">
        <f>K56/I56*100</f>
        <v>99.99</v>
      </c>
      <c r="K56" s="561">
        <f>'回收率（精炼） '!K27</f>
        <v>10.7942</v>
      </c>
      <c r="L56" s="548">
        <f>M56/I56*1000</f>
        <v>0</v>
      </c>
      <c r="M56" s="461">
        <f>'回收率（精炼） '!M27</f>
        <v>0</v>
      </c>
      <c r="N56" s="548"/>
      <c r="O56" s="461"/>
      <c r="P56" s="561">
        <f>'平衡表（全厂）'!F56</f>
        <v>10.7953</v>
      </c>
      <c r="Q56" s="562">
        <f>R56/P56*100</f>
        <v>99.99</v>
      </c>
      <c r="R56" s="561">
        <f>'平衡表（全厂）'!H56</f>
        <v>10.7942</v>
      </c>
      <c r="S56" s="461">
        <f>T56/P56*1000</f>
        <v>0</v>
      </c>
      <c r="T56" s="461">
        <f>'平衡表（全厂）'!J56</f>
        <v>0</v>
      </c>
      <c r="U56" s="548">
        <f>V56/P56*1000</f>
        <v>0</v>
      </c>
      <c r="V56" s="548">
        <f>'平衡表（全厂）'!L56</f>
        <v>0</v>
      </c>
      <c r="W56" s="561">
        <f>B56+I56-P56</f>
        <v>9.8942</v>
      </c>
      <c r="X56" s="561">
        <f>D56+K56-R56</f>
        <v>9.8932</v>
      </c>
      <c r="Y56" s="547">
        <f>F56+M56-T56</f>
        <v>0</v>
      </c>
      <c r="Z56" s="547">
        <f>H56+O56-V56</f>
        <v>0</v>
      </c>
      <c r="AA56" s="764"/>
    </row>
    <row r="57" ht="16" customHeight="1" spans="1:27">
      <c r="A57" s="737" t="s">
        <v>79</v>
      </c>
      <c r="B57" s="738"/>
      <c r="C57" s="590"/>
      <c r="D57" s="739">
        <f>SUM(D54:D56)</f>
        <v>3181.5927</v>
      </c>
      <c r="E57" s="739">
        <f>SUM(E54:E56)</f>
        <v>5.9</v>
      </c>
      <c r="F57" s="739">
        <f>SUM(F54:F56)</f>
        <v>18.316</v>
      </c>
      <c r="G57" s="739">
        <f>SUM(G54:G56)</f>
        <v>0</v>
      </c>
      <c r="H57" s="739">
        <f>SUM(H54:H56)</f>
        <v>0</v>
      </c>
      <c r="I57" s="739"/>
      <c r="J57" s="745"/>
      <c r="K57" s="563">
        <f>SUM(K54:K56)</f>
        <v>23416.9901</v>
      </c>
      <c r="L57" s="746"/>
      <c r="M57" s="747">
        <f>SUM(M54:M56)</f>
        <v>127.477</v>
      </c>
      <c r="N57" s="746"/>
      <c r="O57" s="747">
        <f>SUM(O54:O56)</f>
        <v>0</v>
      </c>
      <c r="P57" s="563"/>
      <c r="Q57" s="745"/>
      <c r="R57" s="563">
        <f>SUM(R54:R56)</f>
        <v>3543.5385</v>
      </c>
      <c r="S57" s="747"/>
      <c r="T57" s="747">
        <f>SUM(T54:T56)</f>
        <v>20.907</v>
      </c>
      <c r="U57" s="746"/>
      <c r="V57" s="746">
        <f>SUM(V54:V56)</f>
        <v>0</v>
      </c>
      <c r="W57" s="563"/>
      <c r="X57" s="563">
        <f>SUM(X54:X56)</f>
        <v>23055.0443</v>
      </c>
      <c r="Y57" s="453">
        <f>SUM(Y54:Y56)</f>
        <v>124.886</v>
      </c>
      <c r="Z57" s="453">
        <f>SUM(Z54:Z56)</f>
        <v>0</v>
      </c>
      <c r="AA57" s="766"/>
    </row>
    <row r="58" ht="16" customHeight="1" spans="1:27">
      <c r="A58" s="546" t="s">
        <v>158</v>
      </c>
      <c r="B58" s="734"/>
      <c r="C58" s="526"/>
      <c r="D58" s="735"/>
      <c r="E58" s="528"/>
      <c r="F58" s="726"/>
      <c r="G58" s="528"/>
      <c r="H58" s="726"/>
      <c r="I58" s="520" t="s">
        <v>159</v>
      </c>
      <c r="J58" s="520"/>
      <c r="K58" s="520"/>
      <c r="L58" s="520"/>
      <c r="M58" s="520"/>
      <c r="N58" s="520"/>
      <c r="O58" s="520"/>
      <c r="P58" s="561"/>
      <c r="Q58" s="562"/>
      <c r="R58" s="561"/>
      <c r="S58" s="461"/>
      <c r="T58" s="461"/>
      <c r="U58" s="548"/>
      <c r="V58" s="548"/>
      <c r="W58" s="520" t="s">
        <v>160</v>
      </c>
      <c r="X58" s="520"/>
      <c r="Y58" s="520"/>
      <c r="Z58" s="520"/>
      <c r="AA58" s="764"/>
    </row>
    <row r="59" ht="16" customHeight="1" spans="1:27">
      <c r="A59" s="14" t="s">
        <v>76</v>
      </c>
      <c r="B59" s="740">
        <v>17468.219</v>
      </c>
      <c r="C59" s="526">
        <v>0.4</v>
      </c>
      <c r="D59" s="726">
        <v>69.873</v>
      </c>
      <c r="E59" s="528">
        <v>4.07</v>
      </c>
      <c r="F59" s="726">
        <v>71.096</v>
      </c>
      <c r="G59" s="528">
        <v>0</v>
      </c>
      <c r="H59" s="726">
        <v>0</v>
      </c>
      <c r="I59" s="726">
        <f>'回收率（综合厂)'!I20</f>
        <v>18579.751</v>
      </c>
      <c r="J59" s="562">
        <f t="shared" ref="J59:J64" si="15">K59/I59*100</f>
        <v>0.31</v>
      </c>
      <c r="K59" s="726">
        <f>'回收率（综合厂)'!K20</f>
        <v>56.734</v>
      </c>
      <c r="L59" s="548">
        <f>M59/I59*1000</f>
        <v>0.2</v>
      </c>
      <c r="M59" s="726">
        <f>'回收率（综合厂)'!M20</f>
        <v>3.717</v>
      </c>
      <c r="N59" s="548">
        <f>O59/I59*1000</f>
        <v>0</v>
      </c>
      <c r="O59" s="726">
        <f>'回收率（综合厂)'!O20</f>
        <v>0</v>
      </c>
      <c r="P59" s="547">
        <f>'平衡表（全厂）'!F66</f>
        <v>21386.476</v>
      </c>
      <c r="Q59" s="562">
        <f t="shared" ref="Q59:Q64" si="16">R59/P59*100</f>
        <v>0.34</v>
      </c>
      <c r="R59" s="547">
        <f>'平衡表（全厂）'!H66</f>
        <v>72.714</v>
      </c>
      <c r="S59" s="548">
        <f t="shared" ref="S59:S64" si="17">T59/P59*1000</f>
        <v>3.1</v>
      </c>
      <c r="T59" s="547">
        <f>'平衡表（全厂）'!J66</f>
        <v>66.255</v>
      </c>
      <c r="U59" s="548">
        <f t="shared" ref="U59:U64" si="18">V59/P59*1000</f>
        <v>0</v>
      </c>
      <c r="V59" s="547">
        <f>'平衡表（全厂）'!L66</f>
        <v>0</v>
      </c>
      <c r="W59" s="547">
        <f t="shared" ref="W59:W64" si="19">B59+I59-P59</f>
        <v>14661.494</v>
      </c>
      <c r="X59" s="547">
        <f t="shared" ref="X59:X64" si="20">D59+K59-R59</f>
        <v>53.893</v>
      </c>
      <c r="Y59" s="547">
        <f t="shared" ref="Y59:Y64" si="21">F59+M59-T59</f>
        <v>8.558</v>
      </c>
      <c r="Z59" s="547">
        <f t="shared" ref="Z59:Z64" si="22">H59+O59-V59</f>
        <v>0</v>
      </c>
      <c r="AA59" s="764"/>
    </row>
    <row r="60" ht="16" customHeight="1" spans="1:27">
      <c r="A60" s="14" t="s">
        <v>77</v>
      </c>
      <c r="B60" s="740">
        <v>21736.098</v>
      </c>
      <c r="C60" s="526">
        <v>0.24</v>
      </c>
      <c r="D60" s="726">
        <v>52.167</v>
      </c>
      <c r="E60" s="528">
        <v>3.92</v>
      </c>
      <c r="F60" s="726">
        <v>85.206</v>
      </c>
      <c r="G60" s="528">
        <v>0</v>
      </c>
      <c r="H60" s="726">
        <v>0</v>
      </c>
      <c r="I60" s="726">
        <f>'回收率（综合厂)'!I21</f>
        <v>37277.785</v>
      </c>
      <c r="J60" s="562">
        <f t="shared" si="15"/>
        <v>0.25</v>
      </c>
      <c r="K60" s="726">
        <f>'回收率（综合厂)'!K21</f>
        <v>94.022</v>
      </c>
      <c r="L60" s="548">
        <f>M60/I60*1000</f>
        <v>0.53</v>
      </c>
      <c r="M60" s="726">
        <f>'回收率（综合厂)'!M21</f>
        <v>19.9</v>
      </c>
      <c r="N60" s="548">
        <f>O60/I60*1000</f>
        <v>0</v>
      </c>
      <c r="O60" s="726">
        <f>'回收率（综合厂)'!O21</f>
        <v>0</v>
      </c>
      <c r="P60" s="547">
        <f>'平衡表（全厂）'!F67</f>
        <v>14878.623</v>
      </c>
      <c r="Q60" s="562">
        <f t="shared" si="16"/>
        <v>0.26</v>
      </c>
      <c r="R60" s="547">
        <f>'平衡表（全厂）'!H67</f>
        <v>38.684</v>
      </c>
      <c r="S60" s="548">
        <f t="shared" si="17"/>
        <v>6.38</v>
      </c>
      <c r="T60" s="547">
        <f>'平衡表（全厂）'!J67</f>
        <v>94.926</v>
      </c>
      <c r="U60" s="548">
        <f t="shared" si="18"/>
        <v>0</v>
      </c>
      <c r="V60" s="547">
        <f>'平衡表（全厂）'!L67</f>
        <v>0</v>
      </c>
      <c r="W60" s="547">
        <f t="shared" si="19"/>
        <v>44135.26</v>
      </c>
      <c r="X60" s="547">
        <f t="shared" si="20"/>
        <v>107.505</v>
      </c>
      <c r="Y60" s="547">
        <f t="shared" si="21"/>
        <v>10.18</v>
      </c>
      <c r="Z60" s="547">
        <f t="shared" si="22"/>
        <v>0</v>
      </c>
      <c r="AA60" s="764"/>
    </row>
    <row r="61" ht="16" customHeight="1" spans="1:27">
      <c r="A61" s="741" t="s">
        <v>78</v>
      </c>
      <c r="B61" s="525">
        <v>143.488</v>
      </c>
      <c r="C61" s="536">
        <v>24.48</v>
      </c>
      <c r="D61" s="566">
        <v>0.029</v>
      </c>
      <c r="E61" s="528">
        <v>0.02</v>
      </c>
      <c r="F61" s="527">
        <v>0</v>
      </c>
      <c r="G61" s="528">
        <v>0</v>
      </c>
      <c r="H61" s="527">
        <v>0</v>
      </c>
      <c r="I61" s="526">
        <v>692.16</v>
      </c>
      <c r="J61" s="562">
        <f t="shared" si="15"/>
        <v>0.02</v>
      </c>
      <c r="K61" s="526">
        <v>0.12</v>
      </c>
      <c r="L61" s="527"/>
      <c r="M61" s="527">
        <v>0</v>
      </c>
      <c r="N61" s="527"/>
      <c r="O61" s="527">
        <v>0</v>
      </c>
      <c r="P61" s="525">
        <f>'平衡表（全厂）'!F68</f>
        <v>153.648</v>
      </c>
      <c r="Q61" s="525">
        <f>'平衡表（全厂）'!E68</f>
        <v>30.16</v>
      </c>
      <c r="R61" s="525">
        <f>'平衡表（全厂）'!H68</f>
        <v>0.031</v>
      </c>
      <c r="S61" s="525">
        <f>'平衡表（全厂）'!G68</f>
        <v>0.02</v>
      </c>
      <c r="T61" s="525">
        <f>'平衡表（全厂）'!J68</f>
        <v>0</v>
      </c>
      <c r="U61" s="525">
        <f>'平衡表（全厂）'!I68</f>
        <v>0</v>
      </c>
      <c r="V61" s="525">
        <f>'平衡表（全厂）'!L68</f>
        <v>0</v>
      </c>
      <c r="W61" s="547">
        <f t="shared" si="19"/>
        <v>682</v>
      </c>
      <c r="X61" s="547">
        <f t="shared" si="20"/>
        <v>0.118</v>
      </c>
      <c r="Y61" s="547">
        <f t="shared" si="21"/>
        <v>0</v>
      </c>
      <c r="Z61" s="547">
        <f t="shared" si="22"/>
        <v>0</v>
      </c>
      <c r="AA61" s="764"/>
    </row>
    <row r="62" ht="16" customHeight="1" spans="1:26">
      <c r="A62" s="14" t="s">
        <v>90</v>
      </c>
      <c r="B62" s="15">
        <v>2310.73</v>
      </c>
      <c r="C62" s="15">
        <v>6.46</v>
      </c>
      <c r="D62" s="15">
        <v>149.32</v>
      </c>
      <c r="E62" s="15">
        <v>74.89</v>
      </c>
      <c r="F62" s="15">
        <v>173.042</v>
      </c>
      <c r="G62" s="15">
        <v>0.56</v>
      </c>
      <c r="H62" s="15">
        <v>1.293</v>
      </c>
      <c r="I62" s="15">
        <f>'回收率（熔炼） '!I43</f>
        <v>334.68</v>
      </c>
      <c r="J62" s="562">
        <f t="shared" si="15"/>
        <v>3.2</v>
      </c>
      <c r="K62" s="15">
        <f>'回收率（熔炼） '!K43</f>
        <v>10.71</v>
      </c>
      <c r="L62" s="548">
        <f>M62/I62*1000</f>
        <v>69.48</v>
      </c>
      <c r="M62" s="15">
        <f>'回收率（熔炼） '!M43</f>
        <v>23.254</v>
      </c>
      <c r="N62" s="548">
        <f>O62/I62*1000</f>
        <v>0.49</v>
      </c>
      <c r="O62" s="15">
        <f>'回收率（熔炼） '!O43</f>
        <v>0.164</v>
      </c>
      <c r="P62" s="15">
        <f>'平衡表（全厂）'!F20</f>
        <v>2620.55</v>
      </c>
      <c r="Q62" s="562">
        <f t="shared" si="16"/>
        <v>6.06</v>
      </c>
      <c r="R62" s="15">
        <f>'平衡表（全厂）'!H20</f>
        <v>158.693</v>
      </c>
      <c r="S62" s="548">
        <f t="shared" si="17"/>
        <v>74.25</v>
      </c>
      <c r="T62" s="15">
        <f>'平衡表（全厂）'!J20</f>
        <v>194.569</v>
      </c>
      <c r="U62" s="548">
        <f t="shared" si="18"/>
        <v>0.55</v>
      </c>
      <c r="V62" s="15">
        <f>'平衡表（全厂）'!L20</f>
        <v>1.445</v>
      </c>
      <c r="W62" s="547">
        <f t="shared" si="19"/>
        <v>24.86</v>
      </c>
      <c r="X62" s="547">
        <f t="shared" si="20"/>
        <v>1.337</v>
      </c>
      <c r="Y62" s="547">
        <f t="shared" si="21"/>
        <v>1.727</v>
      </c>
      <c r="Z62" s="547">
        <f t="shared" si="22"/>
        <v>0.012</v>
      </c>
    </row>
    <row r="63" ht="16" customHeight="1" spans="1:26">
      <c r="A63" s="14" t="s">
        <v>44</v>
      </c>
      <c r="B63" s="15">
        <v>48.856</v>
      </c>
      <c r="C63" s="15">
        <v>5.07</v>
      </c>
      <c r="D63" s="15">
        <v>2.479</v>
      </c>
      <c r="E63" s="15">
        <v>180.51</v>
      </c>
      <c r="F63" s="15">
        <v>8.819</v>
      </c>
      <c r="G63" s="15">
        <v>1.96</v>
      </c>
      <c r="H63" s="15">
        <v>0.096</v>
      </c>
      <c r="I63" s="15">
        <f>'回收率（熔炼） '!I44</f>
        <v>174.104</v>
      </c>
      <c r="J63" s="562">
        <f t="shared" si="15"/>
        <v>9.6</v>
      </c>
      <c r="K63" s="15">
        <f>'回收率（熔炼） '!K44</f>
        <v>16.714</v>
      </c>
      <c r="L63" s="548">
        <f>M63/I63*1000</f>
        <v>211.9</v>
      </c>
      <c r="M63" s="15">
        <f>'回收率（熔炼） '!M44</f>
        <v>36.893</v>
      </c>
      <c r="N63" s="548">
        <f>O63/I63*1000</f>
        <v>0.76</v>
      </c>
      <c r="O63" s="15">
        <f>'回收率（熔炼） '!O44</f>
        <v>0.132</v>
      </c>
      <c r="P63" s="15">
        <f>'平衡表（全厂）'!F31</f>
        <v>167.391</v>
      </c>
      <c r="Q63" s="562">
        <f t="shared" si="16"/>
        <v>8.28</v>
      </c>
      <c r="R63" s="15">
        <f>'平衡表（全厂）'!H31</f>
        <v>13.858</v>
      </c>
      <c r="S63" s="548">
        <f t="shared" si="17"/>
        <v>202.74</v>
      </c>
      <c r="T63" s="15">
        <f>'平衡表（全厂）'!J31</f>
        <v>33.937</v>
      </c>
      <c r="U63" s="548">
        <f t="shared" si="18"/>
        <v>1.11</v>
      </c>
      <c r="V63" s="15">
        <f>'平衡表（全厂）'!L31</f>
        <v>0.186</v>
      </c>
      <c r="W63" s="547">
        <f t="shared" si="19"/>
        <v>55.569</v>
      </c>
      <c r="X63" s="547">
        <f t="shared" si="20"/>
        <v>5.335</v>
      </c>
      <c r="Y63" s="547">
        <f t="shared" si="21"/>
        <v>11.775</v>
      </c>
      <c r="Z63" s="547">
        <f t="shared" si="22"/>
        <v>0.042</v>
      </c>
    </row>
    <row r="64" ht="16" customHeight="1" spans="1:27">
      <c r="A64" s="14" t="s">
        <v>46</v>
      </c>
      <c r="B64" s="740">
        <v>1963.262</v>
      </c>
      <c r="C64" s="526">
        <v>1.62</v>
      </c>
      <c r="D64" s="726">
        <v>31.793</v>
      </c>
      <c r="E64" s="528">
        <v>4.45</v>
      </c>
      <c r="F64" s="726">
        <v>8.731</v>
      </c>
      <c r="G64" s="528">
        <v>0.2</v>
      </c>
      <c r="H64" s="726">
        <v>0.402</v>
      </c>
      <c r="I64" s="726">
        <f>'回收率（熔炼） '!I45</f>
        <v>183.095</v>
      </c>
      <c r="J64" s="562">
        <f t="shared" si="15"/>
        <v>1.16</v>
      </c>
      <c r="K64" s="726">
        <f>'回收率（熔炼） '!K45</f>
        <v>2.124</v>
      </c>
      <c r="L64" s="548">
        <f>M64/I64*1000</f>
        <v>3.65</v>
      </c>
      <c r="M64" s="726">
        <f>'回收率（熔炼） '!M45</f>
        <v>0.668</v>
      </c>
      <c r="N64" s="548">
        <f>O64/I64*1000</f>
        <v>0.03</v>
      </c>
      <c r="O64" s="726">
        <f>'回收率（熔炼） '!O45</f>
        <v>0.005</v>
      </c>
      <c r="P64" s="547">
        <f>'平衡表（全厂）'!F33</f>
        <v>2146.357</v>
      </c>
      <c r="Q64" s="562">
        <f t="shared" si="16"/>
        <v>1.58</v>
      </c>
      <c r="R64" s="547">
        <f>'平衡表（全厂）'!H33</f>
        <v>33.917</v>
      </c>
      <c r="S64" s="548">
        <f t="shared" si="17"/>
        <v>4.38</v>
      </c>
      <c r="T64" s="547">
        <f>'平衡表（全厂）'!J33</f>
        <v>9.399</v>
      </c>
      <c r="U64" s="548">
        <f t="shared" si="18"/>
        <v>0.19</v>
      </c>
      <c r="V64" s="547">
        <f>'平衡表（全厂）'!L33</f>
        <v>0.407</v>
      </c>
      <c r="W64" s="547">
        <f t="shared" si="19"/>
        <v>0</v>
      </c>
      <c r="X64" s="547">
        <f t="shared" si="20"/>
        <v>0</v>
      </c>
      <c r="Y64" s="547">
        <f t="shared" si="21"/>
        <v>0</v>
      </c>
      <c r="Z64" s="547">
        <f t="shared" si="22"/>
        <v>0</v>
      </c>
      <c r="AA64" s="764"/>
    </row>
    <row r="65" ht="17" customHeight="1" spans="1:27">
      <c r="A65" s="452" t="s">
        <v>144</v>
      </c>
      <c r="B65" s="768"/>
      <c r="C65" s="769"/>
      <c r="D65" s="768">
        <f>SUM(D59:D64)</f>
        <v>305.661</v>
      </c>
      <c r="E65" s="769">
        <f>SUM(E59:E64)</f>
        <v>267.86</v>
      </c>
      <c r="F65" s="769">
        <f>SUM(F59:F64)</f>
        <v>346.894</v>
      </c>
      <c r="G65" s="769">
        <f>SUM(G59:G64)</f>
        <v>2.72</v>
      </c>
      <c r="H65" s="769">
        <f>SUM(H59:H64)</f>
        <v>1.791</v>
      </c>
      <c r="I65" s="781"/>
      <c r="J65" s="452"/>
      <c r="K65" s="452">
        <f>SUM(K59:K64)</f>
        <v>180.424</v>
      </c>
      <c r="L65" s="769"/>
      <c r="M65" s="769">
        <f>SUM(M59:M64)</f>
        <v>84.432</v>
      </c>
      <c r="N65" s="769"/>
      <c r="O65" s="769">
        <f>SUM(O59:O64)</f>
        <v>0.301</v>
      </c>
      <c r="P65" s="781"/>
      <c r="Q65" s="452"/>
      <c r="R65" s="452">
        <f>SUM(R59:R64)</f>
        <v>317.897</v>
      </c>
      <c r="S65" s="769"/>
      <c r="T65" s="769">
        <f>SUM(T59:T64)</f>
        <v>399.086</v>
      </c>
      <c r="U65" s="769"/>
      <c r="V65" s="769">
        <f>SUM(V59:V64)</f>
        <v>2.038</v>
      </c>
      <c r="W65" s="452"/>
      <c r="X65" s="452">
        <f>SUM(X59:X64)</f>
        <v>168.188</v>
      </c>
      <c r="Y65" s="452">
        <f>SUM(Y59:Y64)</f>
        <v>32.24</v>
      </c>
      <c r="Z65" s="452">
        <f>SUM(Z59:Z64)</f>
        <v>0.054</v>
      </c>
      <c r="AA65" s="765"/>
    </row>
    <row r="66" ht="17" customHeight="1" spans="1:27">
      <c r="A66" s="453" t="s">
        <v>161</v>
      </c>
      <c r="B66" s="453"/>
      <c r="C66" s="453" t="s">
        <v>162</v>
      </c>
      <c r="D66" s="453" t="s">
        <v>162</v>
      </c>
      <c r="E66" s="454"/>
      <c r="F66" s="770">
        <f>K57</f>
        <v>23416.9901</v>
      </c>
      <c r="G66" s="771"/>
      <c r="H66" s="772"/>
      <c r="I66" s="471">
        <f ca="1">F66/F67*100</f>
        <v>98.1</v>
      </c>
      <c r="J66" s="472"/>
      <c r="K66" s="453" t="s">
        <v>163</v>
      </c>
      <c r="L66" s="453"/>
      <c r="M66" s="473" t="s">
        <v>162</v>
      </c>
      <c r="N66" s="494"/>
      <c r="O66" s="473">
        <f>M52</f>
        <v>6182.215</v>
      </c>
      <c r="P66" s="494"/>
      <c r="Q66" s="745">
        <f>O66/O67*100</f>
        <v>95.99</v>
      </c>
      <c r="R66" s="745"/>
      <c r="S66" s="453" t="s">
        <v>164</v>
      </c>
      <c r="T66" s="453"/>
      <c r="U66" s="473" t="s">
        <v>162</v>
      </c>
      <c r="V66" s="494"/>
      <c r="W66" s="473">
        <f>O52</f>
        <v>179.429</v>
      </c>
      <c r="X66" s="494"/>
      <c r="Y66" s="745">
        <f>W66/W67*100</f>
        <v>95.96</v>
      </c>
      <c r="Z66" s="745"/>
      <c r="AA66" s="795"/>
    </row>
    <row r="67" ht="17" customHeight="1" spans="1:27">
      <c r="A67" s="453"/>
      <c r="B67" s="453"/>
      <c r="C67" s="453" t="s">
        <v>165</v>
      </c>
      <c r="D67" s="453" t="s">
        <v>165</v>
      </c>
      <c r="E67" s="454"/>
      <c r="F67" s="770">
        <f ca="1">X18+X49-K52</f>
        <v>23869.442</v>
      </c>
      <c r="G67" s="771"/>
      <c r="H67" s="772"/>
      <c r="I67" s="475"/>
      <c r="J67" s="476"/>
      <c r="K67" s="453"/>
      <c r="L67" s="453"/>
      <c r="M67" s="473" t="s">
        <v>165</v>
      </c>
      <c r="N67" s="494"/>
      <c r="O67" s="473">
        <f>Y18+Y49</f>
        <v>6440.698</v>
      </c>
      <c r="P67" s="494"/>
      <c r="Q67" s="745"/>
      <c r="R67" s="745"/>
      <c r="S67" s="453"/>
      <c r="T67" s="453"/>
      <c r="U67" s="473" t="s">
        <v>165</v>
      </c>
      <c r="V67" s="494"/>
      <c r="W67" s="473">
        <f>Z18+Z49</f>
        <v>186.989</v>
      </c>
      <c r="X67" s="494"/>
      <c r="Y67" s="745"/>
      <c r="Z67" s="745"/>
      <c r="AA67" s="795"/>
    </row>
    <row r="68" ht="25" customHeight="1" spans="1:26">
      <c r="A68" s="452" t="s">
        <v>166</v>
      </c>
      <c r="B68" s="773" t="s">
        <v>167</v>
      </c>
      <c r="C68" s="773"/>
      <c r="D68" s="773"/>
      <c r="E68" s="773"/>
      <c r="F68" s="773"/>
      <c r="G68" s="773"/>
      <c r="H68" s="773"/>
      <c r="I68" s="773"/>
      <c r="J68" s="773"/>
      <c r="K68" s="773"/>
      <c r="L68" s="773"/>
      <c r="M68" s="773"/>
      <c r="N68" s="773"/>
      <c r="O68" s="773"/>
      <c r="P68" s="773"/>
      <c r="Q68" s="773"/>
      <c r="R68" s="773"/>
      <c r="S68" s="773"/>
      <c r="T68" s="773"/>
      <c r="U68" s="773"/>
      <c r="V68" s="773"/>
      <c r="W68" s="773"/>
      <c r="X68" s="773"/>
      <c r="Y68" s="773"/>
      <c r="Z68" s="773"/>
    </row>
    <row r="69" ht="36" customHeight="1" spans="1:27">
      <c r="A69" s="460" t="s">
        <v>168</v>
      </c>
      <c r="B69" s="460"/>
      <c r="C69" s="460"/>
      <c r="D69" s="460"/>
      <c r="E69" s="460"/>
      <c r="F69" s="460"/>
      <c r="G69" s="460"/>
      <c r="H69" s="460"/>
      <c r="I69" s="460"/>
      <c r="J69" s="460"/>
      <c r="K69" s="460"/>
      <c r="L69" s="460"/>
      <c r="M69" s="460"/>
      <c r="N69" s="460"/>
      <c r="O69" s="460"/>
      <c r="P69" s="460"/>
      <c r="Q69" s="460"/>
      <c r="R69" s="460"/>
      <c r="S69" s="460"/>
      <c r="T69" s="460"/>
      <c r="U69" s="460"/>
      <c r="V69" s="460"/>
      <c r="W69" s="460"/>
      <c r="X69" s="460"/>
      <c r="Y69" s="460"/>
      <c r="Z69" s="460"/>
      <c r="AA69" s="796"/>
    </row>
    <row r="70" ht="15.75" spans="1:27">
      <c r="A70" s="774"/>
      <c r="B70" s="775"/>
      <c r="C70" s="776"/>
      <c r="D70" s="776"/>
      <c r="E70" s="776"/>
      <c r="F70" s="461" t="s">
        <v>169</v>
      </c>
      <c r="G70" s="461"/>
      <c r="H70" s="461"/>
      <c r="I70" s="782">
        <v>98.11</v>
      </c>
      <c r="J70" s="782"/>
      <c r="K70" s="782"/>
      <c r="L70" s="461" t="s">
        <v>170</v>
      </c>
      <c r="M70" s="461"/>
      <c r="N70" s="461"/>
      <c r="O70" s="43">
        <v>95.97</v>
      </c>
      <c r="P70" s="43"/>
      <c r="Q70" s="43"/>
      <c r="R70" s="461" t="s">
        <v>171</v>
      </c>
      <c r="S70" s="461"/>
      <c r="T70" s="461"/>
      <c r="U70" s="43">
        <v>95.95</v>
      </c>
      <c r="V70" s="43"/>
      <c r="W70" s="132"/>
      <c r="X70" s="132"/>
      <c r="Y70" s="777"/>
      <c r="Z70" s="777"/>
      <c r="AA70" s="797"/>
    </row>
    <row r="71" ht="15.75" spans="1:27">
      <c r="A71" s="774"/>
      <c r="B71" s="775"/>
      <c r="C71" s="776"/>
      <c r="D71" s="776"/>
      <c r="E71" s="776"/>
      <c r="F71" s="776"/>
      <c r="G71" s="776"/>
      <c r="H71" s="776"/>
      <c r="I71" s="124"/>
      <c r="J71" s="124"/>
      <c r="K71" s="124"/>
      <c r="L71" s="776"/>
      <c r="M71" s="776"/>
      <c r="N71" s="776"/>
      <c r="O71" s="783"/>
      <c r="P71" s="783"/>
      <c r="Q71" s="783"/>
      <c r="R71" s="790"/>
      <c r="S71" s="790"/>
      <c r="T71" s="790"/>
      <c r="U71" s="775"/>
      <c r="V71" s="775"/>
      <c r="W71" s="132"/>
      <c r="X71" s="132"/>
      <c r="Y71" s="777"/>
      <c r="Z71" s="777"/>
      <c r="AA71" s="797"/>
    </row>
    <row r="72" ht="15.75" spans="1:27">
      <c r="A72" s="774"/>
      <c r="B72" s="775"/>
      <c r="C72" s="776"/>
      <c r="D72" s="461"/>
      <c r="E72" s="461"/>
      <c r="F72" s="461" t="s">
        <v>172</v>
      </c>
      <c r="G72" s="461"/>
      <c r="H72" s="461"/>
      <c r="I72" s="461"/>
      <c r="J72" s="461"/>
      <c r="K72" s="461"/>
      <c r="L72" s="461"/>
      <c r="M72" s="461"/>
      <c r="N72" s="461"/>
      <c r="O72" s="775"/>
      <c r="P72" s="132"/>
      <c r="Q72" s="132"/>
      <c r="R72" s="777"/>
      <c r="S72" s="776"/>
      <c r="T72" s="776"/>
      <c r="U72" s="775"/>
      <c r="V72" s="775"/>
      <c r="W72" s="132"/>
      <c r="X72" s="132"/>
      <c r="Y72" s="777"/>
      <c r="Z72" s="777"/>
      <c r="AA72" s="797"/>
    </row>
    <row r="73" ht="21" customHeight="1" spans="1:27">
      <c r="A73" s="777"/>
      <c r="B73" s="777"/>
      <c r="C73" s="777"/>
      <c r="D73" s="487"/>
      <c r="E73" s="487"/>
      <c r="F73" s="487"/>
      <c r="G73" s="487"/>
      <c r="H73" s="487"/>
      <c r="I73" s="118" t="s">
        <v>173</v>
      </c>
      <c r="J73" s="118"/>
      <c r="K73" s="118" t="s">
        <v>174</v>
      </c>
      <c r="L73" s="118"/>
      <c r="M73" s="118" t="s">
        <v>175</v>
      </c>
      <c r="N73" s="118"/>
      <c r="O73" s="777"/>
      <c r="P73" s="777"/>
      <c r="Q73" s="777"/>
      <c r="R73" s="777"/>
      <c r="S73" s="777"/>
      <c r="T73" s="777"/>
      <c r="U73" s="777"/>
      <c r="V73" s="777"/>
      <c r="W73" s="777"/>
      <c r="X73" s="777"/>
      <c r="Y73" s="777"/>
      <c r="Z73" s="777"/>
      <c r="AA73" s="797"/>
    </row>
    <row r="74" ht="21" customHeight="1" spans="1:27">
      <c r="A74" s="777"/>
      <c r="B74" s="777"/>
      <c r="C74" s="777"/>
      <c r="D74" s="487"/>
      <c r="E74" s="487"/>
      <c r="F74" s="118" t="s">
        <v>176</v>
      </c>
      <c r="G74" s="487"/>
      <c r="H74" s="487"/>
      <c r="I74" s="487">
        <f ca="1">F66-F67</f>
        <v>-452.4519</v>
      </c>
      <c r="J74" s="487"/>
      <c r="K74" s="487">
        <f>O66-O67</f>
        <v>-258.483</v>
      </c>
      <c r="L74" s="487"/>
      <c r="M74" s="784">
        <f>W66-W67</f>
        <v>-7.56</v>
      </c>
      <c r="N74" s="784"/>
      <c r="O74" s="777"/>
      <c r="P74" s="777"/>
      <c r="Q74" s="777"/>
      <c r="R74" s="777"/>
      <c r="S74" s="777"/>
      <c r="T74" s="777"/>
      <c r="U74" s="777"/>
      <c r="V74" s="777"/>
      <c r="W74" s="777"/>
      <c r="X74" s="777"/>
      <c r="Y74" s="777"/>
      <c r="Z74" s="777"/>
      <c r="AA74" s="797"/>
    </row>
    <row r="75" ht="18" customHeight="1" spans="4:23">
      <c r="D75" s="142" t="s">
        <v>177</v>
      </c>
      <c r="E75" s="142"/>
      <c r="F75" s="142"/>
      <c r="G75" s="142"/>
      <c r="H75" s="142"/>
      <c r="I75" s="158">
        <f ca="1">K65+I74</f>
        <v>-272.0279</v>
      </c>
      <c r="J75" s="158"/>
      <c r="K75" s="157">
        <f>K74+M57+M65</f>
        <v>-46.574</v>
      </c>
      <c r="L75" s="157"/>
      <c r="M75" s="785">
        <f>M74+O57+O65</f>
        <v>-7.259</v>
      </c>
      <c r="N75" s="785"/>
      <c r="O75" s="786"/>
      <c r="P75" s="175" t="s">
        <v>178</v>
      </c>
      <c r="Q75" s="208"/>
      <c r="R75" s="175" t="s">
        <v>179</v>
      </c>
      <c r="S75" s="208"/>
      <c r="T75" s="9" t="s">
        <v>180</v>
      </c>
      <c r="U75" s="9"/>
      <c r="V75" s="9" t="s">
        <v>181</v>
      </c>
      <c r="W75" s="9"/>
    </row>
    <row r="76" ht="18" customHeight="1" spans="4:23">
      <c r="D76" s="519"/>
      <c r="E76" s="519"/>
      <c r="F76" s="142" t="s">
        <v>182</v>
      </c>
      <c r="G76" s="142"/>
      <c r="H76" s="142"/>
      <c r="I76" s="9">
        <f>'回收率（熔炼） '!I53</f>
        <v>-253.715</v>
      </c>
      <c r="J76" s="9"/>
      <c r="K76" s="9">
        <f>'回收率（熔炼） '!K53</f>
        <v>-145.103000000001</v>
      </c>
      <c r="L76" s="9"/>
      <c r="M76" s="9">
        <f>'回收率（熔炼） '!M53</f>
        <v>-4.553</v>
      </c>
      <c r="N76" s="9"/>
      <c r="O76" s="208" t="s">
        <v>183</v>
      </c>
      <c r="P76" s="175">
        <f>D49</f>
        <v>15703.266</v>
      </c>
      <c r="Q76" s="208"/>
      <c r="R76" s="175">
        <f>R49</f>
        <v>16916.168</v>
      </c>
      <c r="S76" s="208"/>
      <c r="T76" s="9">
        <f>D18+D49+D52+D57+D65</f>
        <v>31770.7977</v>
      </c>
      <c r="U76" s="9"/>
      <c r="V76" s="503">
        <f>R18+R49+R52+R57+R65</f>
        <v>28470.5065</v>
      </c>
      <c r="W76" s="504"/>
    </row>
    <row r="77" ht="18" customHeight="1" spans="4:23">
      <c r="D77" s="519"/>
      <c r="E77" s="519"/>
      <c r="F77" s="142" t="s">
        <v>184</v>
      </c>
      <c r="G77" s="142"/>
      <c r="H77" s="142"/>
      <c r="I77" s="142">
        <f ca="1">'回收率（精炼） '!L41</f>
        <v>-15.4589999999989</v>
      </c>
      <c r="J77" s="142"/>
      <c r="K77" s="142">
        <f>'回收率（精炼） '!N41</f>
        <v>-88.3899999999994</v>
      </c>
      <c r="L77" s="142"/>
      <c r="M77" s="142">
        <f>'回收率（精炼） '!P41</f>
        <v>-2.09700000000001</v>
      </c>
      <c r="N77" s="142"/>
      <c r="O77" s="9" t="s">
        <v>185</v>
      </c>
      <c r="P77" s="175">
        <f>F49</f>
        <v>4674.399</v>
      </c>
      <c r="Q77" s="208"/>
      <c r="R77" s="175">
        <f>T49</f>
        <v>7632.269</v>
      </c>
      <c r="S77" s="208"/>
      <c r="T77" s="9">
        <f>F18+F49+F52+F57+F65</f>
        <v>42314.524</v>
      </c>
      <c r="U77" s="9"/>
      <c r="V77" s="503">
        <f>T18+T49+T52+T57+T65</f>
        <v>51238.072</v>
      </c>
      <c r="W77" s="504"/>
    </row>
    <row r="78" ht="18" customHeight="1" spans="4:23">
      <c r="D78" s="519"/>
      <c r="E78" s="519"/>
      <c r="F78" s="142" t="s">
        <v>186</v>
      </c>
      <c r="G78" s="142"/>
      <c r="H78" s="142"/>
      <c r="I78" s="142">
        <f>'回收率（综合厂)'!L29</f>
        <v>-182.033</v>
      </c>
      <c r="J78" s="142"/>
      <c r="K78" s="142">
        <f>'回收率（综合厂)'!N29</f>
        <v>-24.99</v>
      </c>
      <c r="L78" s="142"/>
      <c r="M78" s="142">
        <f>'回收率（综合厂)'!P29</f>
        <v>-0.91</v>
      </c>
      <c r="N78" s="142"/>
      <c r="O78" s="9" t="s">
        <v>187</v>
      </c>
      <c r="P78" s="175">
        <f>H49</f>
        <v>155.381</v>
      </c>
      <c r="Q78" s="208"/>
      <c r="R78" s="175">
        <f>V49</f>
        <v>188.031</v>
      </c>
      <c r="S78" s="208"/>
      <c r="T78" s="9">
        <f>H18+H49+H52+H57+H65</f>
        <v>942.224</v>
      </c>
      <c r="U78" s="9"/>
      <c r="V78" s="503">
        <f>V18+V49+V52+V57+V65</f>
        <v>1117.459</v>
      </c>
      <c r="W78" s="504"/>
    </row>
    <row r="79" ht="18" customHeight="1" spans="6:23">
      <c r="F79" s="778" t="s">
        <v>188</v>
      </c>
      <c r="G79" s="779"/>
      <c r="H79" s="485"/>
      <c r="I79" s="778">
        <f ca="1">I75-'平衡表（全厂）'!D100</f>
        <v>0</v>
      </c>
      <c r="J79" s="779"/>
      <c r="K79" s="787">
        <f>K75-'平衡表（全厂）'!F100</f>
        <v>0</v>
      </c>
      <c r="L79" s="787"/>
      <c r="M79" s="788">
        <f>M75-'平衡表（全厂）'!H100</f>
        <v>0</v>
      </c>
      <c r="N79" s="789"/>
      <c r="O79" s="502"/>
      <c r="P79" s="175" t="s">
        <v>189</v>
      </c>
      <c r="Q79" s="208"/>
      <c r="R79" s="175" t="s">
        <v>189</v>
      </c>
      <c r="S79" s="208"/>
      <c r="T79" s="9" t="s">
        <v>189</v>
      </c>
      <c r="U79" s="9"/>
      <c r="V79" s="9" t="s">
        <v>189</v>
      </c>
      <c r="W79" s="9"/>
    </row>
    <row r="80" ht="18" customHeight="1" spans="6:23">
      <c r="F80" s="503" t="s">
        <v>190</v>
      </c>
      <c r="G80" s="551"/>
      <c r="H80" s="504"/>
      <c r="I80" s="503">
        <v>98.18</v>
      </c>
      <c r="J80" s="504"/>
      <c r="K80" s="503">
        <v>94.5</v>
      </c>
      <c r="L80" s="504"/>
      <c r="M80" s="503">
        <v>95</v>
      </c>
      <c r="N80" s="504"/>
      <c r="O80" s="9" t="s">
        <v>183</v>
      </c>
      <c r="P80" s="503">
        <v>15703.266</v>
      </c>
      <c r="Q80" s="504"/>
      <c r="R80" s="159">
        <f>'平衡表（全厂）'!H70-'平衡表（全厂）'!H5-'平衡表（全厂）'!H6-'平衡表（全厂）'!H7-'平衡表（全厂）'!H8-'平衡表（全厂）'!H9-'平衡表（全厂）'!H10-'平衡表（全厂）'!H20-'平衡表（全厂）'!H31-'平衡表（全厂）'!H33-'平衡表（全厂）'!H37-'平衡表（全厂）'!H38-'平衡表（全厂）'!H42-'平衡表（全厂）'!H50-'平衡表（全厂）'!H54-'平衡表（全厂）'!H55-'平衡表（全厂）'!H56-'平衡表（全厂）'!H66-'平衡表（全厂）'!H67-'平衡表（全厂）'!H68</f>
        <v>16916.168</v>
      </c>
      <c r="S80" s="160"/>
      <c r="T80" s="142">
        <f>12510.707+15703.266+69.571+3181.5927+305.661</f>
        <v>31770.7977</v>
      </c>
      <c r="U80" s="142"/>
      <c r="V80" s="503">
        <f>'平衡表（全厂）'!H70-'平衡表（全厂）'!H37-'平衡表（全厂）'!H42</f>
        <v>28470.5065</v>
      </c>
      <c r="W80" s="504"/>
    </row>
    <row r="81" ht="18" customHeight="1" spans="6:23">
      <c r="F81" s="142" t="s">
        <v>191</v>
      </c>
      <c r="G81" s="142"/>
      <c r="H81" s="142"/>
      <c r="I81" s="142"/>
      <c r="J81" s="142"/>
      <c r="K81" s="142"/>
      <c r="L81" s="142"/>
      <c r="M81" s="142"/>
      <c r="N81" s="142"/>
      <c r="O81" s="9" t="s">
        <v>185</v>
      </c>
      <c r="P81" s="503">
        <v>4674.399</v>
      </c>
      <c r="Q81" s="504"/>
      <c r="R81" s="175">
        <f>'平衡表（全厂）'!J70-'平衡表（全厂）'!J5-'平衡表（全厂）'!J6-'平衡表（全厂）'!J8-'平衡表（全厂）'!J9-'平衡表（全厂）'!J10-'平衡表（全厂）'!J20-'平衡表（全厂）'!J31-'平衡表（全厂）'!J33-'平衡表（全厂）'!J37-'平衡表（全厂）'!J38-'平衡表（全厂）'!J39-'平衡表（全厂）'!J40-'平衡表（全厂）'!J41-'平衡表（全厂）'!J42-'平衡表（全厂）'!J50-'平衡表（全厂）'!J54-'平衡表（全厂）'!J55-'平衡表（全厂）'!J56-'平衡表（全厂）'!J66-'平衡表（全厂）'!J67</f>
        <v>7632.269</v>
      </c>
      <c r="S81" s="208"/>
      <c r="T81" s="142">
        <f>8236.75+4674.399+29038.165+18.316+346.894</f>
        <v>42314.524</v>
      </c>
      <c r="U81" s="142"/>
      <c r="V81" s="503">
        <f>'平衡表（全厂）'!J70-'平衡表（全厂）'!J38-'平衡表（全厂）'!J42</f>
        <v>51238.072</v>
      </c>
      <c r="W81" s="504"/>
    </row>
    <row r="82" ht="18" customHeight="1" spans="6:23">
      <c r="F82" s="142" t="s">
        <v>182</v>
      </c>
      <c r="G82" s="142"/>
      <c r="H82" s="142"/>
      <c r="I82" s="503">
        <v>-183.925999999999</v>
      </c>
      <c r="J82" s="504"/>
      <c r="K82" s="503">
        <v>-88.0930000000008</v>
      </c>
      <c r="L82" s="504"/>
      <c r="M82" s="503">
        <v>-3.00900000000001</v>
      </c>
      <c r="N82" s="504"/>
      <c r="O82" s="9" t="s">
        <v>187</v>
      </c>
      <c r="P82" s="503">
        <v>155.381</v>
      </c>
      <c r="Q82" s="504"/>
      <c r="R82" s="175">
        <f>'平衡表（全厂）'!L70-'平衡表（全厂）'!L5-'平衡表（全厂）'!L6-'平衡表（全厂）'!L8-'平衡表（全厂）'!L9-'平衡表（全厂）'!L10-'平衡表（全厂）'!L20-'平衡表（全厂）'!L31-'平衡表（全厂）'!L33-'平衡表（全厂）'!L37-'平衡表（全厂）'!L38-'平衡表（全厂）'!L42-'平衡表（全厂）'!L50-'平衡表（全厂）'!L54-'平衡表（全厂）'!L55-'平衡表（全厂）'!L56-'平衡表（全厂）'!L66-'平衡表（全厂）'!L67</f>
        <v>188.031</v>
      </c>
      <c r="S82" s="208"/>
      <c r="T82" s="142">
        <f>93.912+155.381+691.14+1.791</f>
        <v>942.224</v>
      </c>
      <c r="U82" s="142"/>
      <c r="V82" s="503">
        <f>'平衡表（全厂）'!L70-'平衡表（全厂）'!L37-'平衡表（全厂）'!L38-'平衡表（全厂）'!L42</f>
        <v>1117.459</v>
      </c>
      <c r="W82" s="504"/>
    </row>
    <row r="83" ht="18" customHeight="1" spans="6:23">
      <c r="F83" s="142" t="s">
        <v>184</v>
      </c>
      <c r="G83" s="142"/>
      <c r="H83" s="142"/>
      <c r="I83" s="503">
        <v>-57.9989999999998</v>
      </c>
      <c r="J83" s="504"/>
      <c r="K83" s="503">
        <v>-148.177</v>
      </c>
      <c r="L83" s="504"/>
      <c r="M83" s="503">
        <v>-1.626</v>
      </c>
      <c r="N83" s="504"/>
      <c r="O83" s="9"/>
      <c r="P83" s="503"/>
      <c r="Q83" s="504"/>
      <c r="R83" s="175"/>
      <c r="S83" s="208"/>
      <c r="T83" s="142"/>
      <c r="U83" s="142"/>
      <c r="V83" s="503"/>
      <c r="W83" s="504"/>
    </row>
    <row r="84" ht="18" customHeight="1" spans="6:24">
      <c r="F84" s="142" t="s">
        <v>186</v>
      </c>
      <c r="G84" s="142"/>
      <c r="H84" s="142"/>
      <c r="I84" s="503">
        <v>-211.652</v>
      </c>
      <c r="J84" s="504"/>
      <c r="K84" s="503">
        <v>-168.925</v>
      </c>
      <c r="L84" s="504"/>
      <c r="M84" s="503">
        <v>-2.517</v>
      </c>
      <c r="N84" s="504"/>
      <c r="O84" s="9" t="s">
        <v>183</v>
      </c>
      <c r="P84" s="503">
        <f>P76-P80</f>
        <v>0</v>
      </c>
      <c r="Q84" s="504"/>
      <c r="R84" s="175">
        <f>R76-R80</f>
        <v>0</v>
      </c>
      <c r="S84" s="208"/>
      <c r="T84" s="142">
        <f>T76-T80</f>
        <v>0</v>
      </c>
      <c r="U84" s="142"/>
      <c r="V84" s="503">
        <f>V76-V80</f>
        <v>0</v>
      </c>
      <c r="W84" s="504"/>
      <c r="X84" s="187"/>
    </row>
    <row r="85" ht="18" customHeight="1" spans="6:23">
      <c r="F85" s="616" t="s">
        <v>176</v>
      </c>
      <c r="G85" s="780"/>
      <c r="H85" s="617"/>
      <c r="I85" s="616">
        <v>-453.2873</v>
      </c>
      <c r="J85" s="617"/>
      <c r="K85" s="616">
        <v>-405.195</v>
      </c>
      <c r="L85" s="617"/>
      <c r="M85" s="616">
        <v>-7.152</v>
      </c>
      <c r="N85" s="617"/>
      <c r="O85" s="9" t="s">
        <v>185</v>
      </c>
      <c r="P85" s="503">
        <f>P77-P81</f>
        <v>0</v>
      </c>
      <c r="Q85" s="504"/>
      <c r="R85" s="791">
        <f>R77-R81</f>
        <v>0</v>
      </c>
      <c r="S85" s="792"/>
      <c r="T85" s="142">
        <f>T77-T81</f>
        <v>0</v>
      </c>
      <c r="U85" s="142"/>
      <c r="V85" s="503">
        <f>V77-V81</f>
        <v>0</v>
      </c>
      <c r="W85" s="504"/>
    </row>
    <row r="86" ht="18" customHeight="1" spans="15:23">
      <c r="O86" s="9" t="s">
        <v>187</v>
      </c>
      <c r="P86" s="503">
        <f>P78-P82</f>
        <v>0</v>
      </c>
      <c r="Q86" s="504"/>
      <c r="R86" s="793">
        <f>R78-R82</f>
        <v>0</v>
      </c>
      <c r="S86" s="794"/>
      <c r="T86" s="142">
        <f>T78-T82</f>
        <v>0</v>
      </c>
      <c r="U86" s="142"/>
      <c r="V86" s="503">
        <f>V78-V82</f>
        <v>0</v>
      </c>
      <c r="W86" s="504"/>
    </row>
  </sheetData>
  <mergeCells count="149">
    <mergeCell ref="A1:Z1"/>
    <mergeCell ref="B2:H2"/>
    <mergeCell ref="I2:O2"/>
    <mergeCell ref="P2:V2"/>
    <mergeCell ref="W2:Z2"/>
    <mergeCell ref="C3:D3"/>
    <mergeCell ref="E3:F3"/>
    <mergeCell ref="G3:H3"/>
    <mergeCell ref="J3:K3"/>
    <mergeCell ref="L3:M3"/>
    <mergeCell ref="N3:O3"/>
    <mergeCell ref="Q3:R3"/>
    <mergeCell ref="S3:T3"/>
    <mergeCell ref="U3:V3"/>
    <mergeCell ref="A5:X5"/>
    <mergeCell ref="A50:H50"/>
    <mergeCell ref="I50:O50"/>
    <mergeCell ref="W50:Z50"/>
    <mergeCell ref="I53:O53"/>
    <mergeCell ref="W53:Z53"/>
    <mergeCell ref="I58:O58"/>
    <mergeCell ref="W58:Z58"/>
    <mergeCell ref="F66:H66"/>
    <mergeCell ref="M66:N66"/>
    <mergeCell ref="O66:P66"/>
    <mergeCell ref="U66:V66"/>
    <mergeCell ref="W66:X66"/>
    <mergeCell ref="F67:H67"/>
    <mergeCell ref="M67:N67"/>
    <mergeCell ref="O67:P67"/>
    <mergeCell ref="U67:V67"/>
    <mergeCell ref="W67:X67"/>
    <mergeCell ref="B68:Z68"/>
    <mergeCell ref="A69:Z69"/>
    <mergeCell ref="F70:H70"/>
    <mergeCell ref="I70:K70"/>
    <mergeCell ref="L70:N70"/>
    <mergeCell ref="O70:Q70"/>
    <mergeCell ref="R70:T70"/>
    <mergeCell ref="U70:V70"/>
    <mergeCell ref="W70:X70"/>
    <mergeCell ref="Y70:Z70"/>
    <mergeCell ref="F72:N72"/>
    <mergeCell ref="F73:H73"/>
    <mergeCell ref="I73:J73"/>
    <mergeCell ref="K73:L73"/>
    <mergeCell ref="M73:N73"/>
    <mergeCell ref="F74:H74"/>
    <mergeCell ref="I74:J74"/>
    <mergeCell ref="K74:L74"/>
    <mergeCell ref="M74:N74"/>
    <mergeCell ref="D75:H75"/>
    <mergeCell ref="I75:J75"/>
    <mergeCell ref="K75:L75"/>
    <mergeCell ref="M75:N75"/>
    <mergeCell ref="P75:Q75"/>
    <mergeCell ref="R75:S75"/>
    <mergeCell ref="T75:U75"/>
    <mergeCell ref="V75:W75"/>
    <mergeCell ref="F76:H76"/>
    <mergeCell ref="I76:J76"/>
    <mergeCell ref="K76:L76"/>
    <mergeCell ref="M76:N76"/>
    <mergeCell ref="P76:Q76"/>
    <mergeCell ref="R76:S76"/>
    <mergeCell ref="T76:U76"/>
    <mergeCell ref="V76:W76"/>
    <mergeCell ref="F77:H77"/>
    <mergeCell ref="I77:J77"/>
    <mergeCell ref="K77:L77"/>
    <mergeCell ref="M77:N77"/>
    <mergeCell ref="P77:Q77"/>
    <mergeCell ref="R77:S77"/>
    <mergeCell ref="T77:U77"/>
    <mergeCell ref="V77:W77"/>
    <mergeCell ref="F78:H78"/>
    <mergeCell ref="I78:J78"/>
    <mergeCell ref="K78:L78"/>
    <mergeCell ref="M78:N78"/>
    <mergeCell ref="P78:Q78"/>
    <mergeCell ref="R78:S78"/>
    <mergeCell ref="T78:U78"/>
    <mergeCell ref="V78:W78"/>
    <mergeCell ref="F79:H79"/>
    <mergeCell ref="I79:J79"/>
    <mergeCell ref="K79:L79"/>
    <mergeCell ref="M79:N79"/>
    <mergeCell ref="P79:Q79"/>
    <mergeCell ref="R79:S79"/>
    <mergeCell ref="T79:U79"/>
    <mergeCell ref="V79:W79"/>
    <mergeCell ref="F80:H80"/>
    <mergeCell ref="I80:J80"/>
    <mergeCell ref="K80:L80"/>
    <mergeCell ref="M80:N80"/>
    <mergeCell ref="P80:Q80"/>
    <mergeCell ref="R80:S80"/>
    <mergeCell ref="T80:U80"/>
    <mergeCell ref="V80:W80"/>
    <mergeCell ref="F81:N81"/>
    <mergeCell ref="P81:Q81"/>
    <mergeCell ref="R81:S81"/>
    <mergeCell ref="T81:U81"/>
    <mergeCell ref="V81:W81"/>
    <mergeCell ref="F82:H82"/>
    <mergeCell ref="I82:J82"/>
    <mergeCell ref="K82:L82"/>
    <mergeCell ref="M82:N82"/>
    <mergeCell ref="P82:Q82"/>
    <mergeCell ref="R82:S82"/>
    <mergeCell ref="T82:U82"/>
    <mergeCell ref="V82:W82"/>
    <mergeCell ref="F83:H83"/>
    <mergeCell ref="I83:J83"/>
    <mergeCell ref="K83:L83"/>
    <mergeCell ref="M83:N83"/>
    <mergeCell ref="T83:U83"/>
    <mergeCell ref="V83:W83"/>
    <mergeCell ref="F84:H84"/>
    <mergeCell ref="I84:J84"/>
    <mergeCell ref="K84:L84"/>
    <mergeCell ref="M84:N84"/>
    <mergeCell ref="P84:Q84"/>
    <mergeCell ref="R84:S84"/>
    <mergeCell ref="T84:U84"/>
    <mergeCell ref="V84:W84"/>
    <mergeCell ref="F85:H85"/>
    <mergeCell ref="I85:J85"/>
    <mergeCell ref="K85:L85"/>
    <mergeCell ref="M85:N85"/>
    <mergeCell ref="P85:Q85"/>
    <mergeCell ref="R85:S85"/>
    <mergeCell ref="T85:U85"/>
    <mergeCell ref="V85:W85"/>
    <mergeCell ref="P86:Q86"/>
    <mergeCell ref="R86:S86"/>
    <mergeCell ref="T86:U86"/>
    <mergeCell ref="V86:W86"/>
    <mergeCell ref="A2:A4"/>
    <mergeCell ref="B3:B4"/>
    <mergeCell ref="I3:I4"/>
    <mergeCell ref="P3:P4"/>
    <mergeCell ref="W3:W4"/>
    <mergeCell ref="A66:B67"/>
    <mergeCell ref="I66:J67"/>
    <mergeCell ref="K66:L67"/>
    <mergeCell ref="Q66:R67"/>
    <mergeCell ref="S66:T67"/>
    <mergeCell ref="Y66:Z67"/>
  </mergeCells>
  <pageMargins left="0.590277777777778" right="0.354166666666667" top="0.393055555555556" bottom="0.196527777777778" header="0.629861111111111" footer="0.236111111111111"/>
  <pageSetup paperSize="8" scale="94" orientation="landscape" horizontalDpi="600"/>
  <headerFooter/>
  <rowBreaks count="1" manualBreakCount="1">
    <brk id="67" max="16383" man="1"/>
  </rowBreaks>
  <colBreaks count="1" manualBreakCount="1">
    <brk id="26"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55"/>
  <sheetViews>
    <sheetView showGridLines="0" zoomScale="85" zoomScaleNormal="85" workbookViewId="0">
      <pane xSplit="1" ySplit="5" topLeftCell="N6" activePane="bottomRight" state="frozen"/>
      <selection/>
      <selection pane="topRight"/>
      <selection pane="bottomLeft"/>
      <selection pane="bottomRight" activeCell="AA18" sqref="AA18"/>
    </sheetView>
  </sheetViews>
  <sheetFormatPr defaultColWidth="9" defaultRowHeight="13.5"/>
  <cols>
    <col min="1" max="1" width="15.6333333333333" customWidth="1"/>
    <col min="2" max="2" width="10.5" customWidth="1"/>
    <col min="3" max="3" width="16.7583333333333" customWidth="1"/>
    <col min="4" max="4" width="10.5" customWidth="1"/>
    <col min="5" max="5" width="11.625" customWidth="1"/>
    <col min="6" max="6" width="11.225" customWidth="1"/>
    <col min="7" max="7" width="6.75833333333333" customWidth="1"/>
    <col min="8" max="8" width="11.1083333333333" customWidth="1"/>
    <col min="9" max="9" width="11.775" customWidth="1"/>
    <col min="10" max="10" width="13.375" customWidth="1"/>
    <col min="11" max="11" width="12.3333333333333" customWidth="1"/>
    <col min="12" max="12" width="13.375" customWidth="1"/>
    <col min="13" max="13" width="12" customWidth="1"/>
    <col min="14" max="14" width="13.375" customWidth="1"/>
    <col min="15" max="15" width="11.775" customWidth="1"/>
    <col min="16" max="16" width="11" customWidth="1"/>
    <col min="17" max="17" width="13.375" customWidth="1"/>
    <col min="18" max="18" width="13.225" customWidth="1"/>
    <col min="19" max="19" width="13.375" customWidth="1"/>
    <col min="20" max="20" width="14.775" customWidth="1"/>
    <col min="21" max="21" width="13.375" customWidth="1"/>
    <col min="22" max="22" width="8.63333333333333" customWidth="1"/>
    <col min="23" max="23" width="10.6333333333333" customWidth="1"/>
    <col min="24" max="24" width="13.5583333333333" customWidth="1"/>
    <col min="25" max="25" width="13.6666666666667" customWidth="1"/>
    <col min="26" max="26" width="13" customWidth="1"/>
    <col min="27" max="27" width="13.8166666666667" customWidth="1"/>
    <col min="28" max="28" width="11.3833333333333" customWidth="1"/>
    <col min="29" max="29" width="11.5" customWidth="1"/>
    <col min="30" max="30" width="11.7583333333333" customWidth="1"/>
    <col min="31" max="31" width="13.375" customWidth="1"/>
    <col min="32" max="32" width="11.5"/>
  </cols>
  <sheetData>
    <row r="1" ht="32" customHeight="1" spans="1:27">
      <c r="A1" s="1" t="s">
        <v>192</v>
      </c>
      <c r="B1" s="2"/>
      <c r="C1" s="2"/>
      <c r="D1" s="2"/>
      <c r="E1" s="2"/>
      <c r="F1" s="2"/>
      <c r="G1" s="2"/>
      <c r="H1" s="2"/>
      <c r="I1" s="2"/>
      <c r="J1" s="667"/>
      <c r="K1" s="2"/>
      <c r="L1" s="667"/>
      <c r="M1" s="2"/>
      <c r="N1" s="667"/>
      <c r="O1" s="2"/>
      <c r="P1" s="2"/>
      <c r="Q1" s="667"/>
      <c r="R1" s="2"/>
      <c r="S1" s="667"/>
      <c r="T1" s="2"/>
      <c r="U1" s="667"/>
      <c r="V1" s="2"/>
      <c r="W1" s="2"/>
      <c r="X1" s="2"/>
      <c r="Y1" s="2"/>
      <c r="Z1" s="86"/>
      <c r="AA1" s="87"/>
    </row>
    <row r="2" ht="17" customHeight="1" spans="1:32">
      <c r="A2" s="3" t="s">
        <v>130</v>
      </c>
      <c r="B2" s="4" t="s">
        <v>131</v>
      </c>
      <c r="C2" s="5"/>
      <c r="D2" s="5"/>
      <c r="E2" s="5"/>
      <c r="F2" s="5"/>
      <c r="G2" s="5"/>
      <c r="H2" s="6"/>
      <c r="I2" s="4" t="s">
        <v>132</v>
      </c>
      <c r="J2" s="668"/>
      <c r="K2" s="5"/>
      <c r="L2" s="668"/>
      <c r="M2" s="5"/>
      <c r="N2" s="668"/>
      <c r="O2" s="6"/>
      <c r="P2" s="4" t="s">
        <v>133</v>
      </c>
      <c r="Q2" s="668"/>
      <c r="R2" s="5"/>
      <c r="S2" s="668"/>
      <c r="T2" s="5"/>
      <c r="U2" s="668"/>
      <c r="V2" s="6"/>
      <c r="W2" s="4" t="s">
        <v>134</v>
      </c>
      <c r="X2" s="5"/>
      <c r="Y2" s="5"/>
      <c r="Z2" s="6"/>
      <c r="AA2" s="88"/>
      <c r="AB2" s="89"/>
      <c r="AC2" s="89"/>
      <c r="AD2" s="89"/>
      <c r="AE2" s="89"/>
      <c r="AF2" s="89"/>
    </row>
    <row r="3" ht="17" customHeight="1" spans="1:32">
      <c r="A3" s="3"/>
      <c r="B3" s="7" t="s">
        <v>135</v>
      </c>
      <c r="C3" s="4" t="s">
        <v>8</v>
      </c>
      <c r="D3" s="6"/>
      <c r="E3" s="4" t="s">
        <v>9</v>
      </c>
      <c r="F3" s="6"/>
      <c r="G3" s="5" t="s">
        <v>10</v>
      </c>
      <c r="H3" s="6"/>
      <c r="I3" s="7" t="s">
        <v>136</v>
      </c>
      <c r="J3" s="669" t="s">
        <v>8</v>
      </c>
      <c r="K3" s="6"/>
      <c r="L3" s="669" t="s">
        <v>9</v>
      </c>
      <c r="M3" s="6"/>
      <c r="N3" s="668" t="s">
        <v>10</v>
      </c>
      <c r="O3" s="6"/>
      <c r="P3" s="7" t="s">
        <v>136</v>
      </c>
      <c r="Q3" s="669" t="s">
        <v>8</v>
      </c>
      <c r="R3" s="6"/>
      <c r="S3" s="669" t="s">
        <v>9</v>
      </c>
      <c r="T3" s="6"/>
      <c r="U3" s="668" t="s">
        <v>10</v>
      </c>
      <c r="V3" s="6"/>
      <c r="W3" s="7" t="s">
        <v>136</v>
      </c>
      <c r="X3" s="3" t="s">
        <v>8</v>
      </c>
      <c r="Y3" s="3" t="s">
        <v>9</v>
      </c>
      <c r="Z3" s="3" t="s">
        <v>10</v>
      </c>
      <c r="AA3" s="88"/>
      <c r="AB3" s="89"/>
      <c r="AC3" s="89"/>
      <c r="AD3" s="89"/>
      <c r="AE3" s="89"/>
      <c r="AF3" s="89"/>
    </row>
    <row r="4" ht="17" customHeight="1" spans="1:32">
      <c r="A4" s="3"/>
      <c r="B4" s="8"/>
      <c r="C4" s="3" t="s">
        <v>137</v>
      </c>
      <c r="D4" s="3" t="s">
        <v>138</v>
      </c>
      <c r="E4" s="3" t="s">
        <v>13</v>
      </c>
      <c r="F4" s="3" t="s">
        <v>139</v>
      </c>
      <c r="G4" s="3" t="s">
        <v>13</v>
      </c>
      <c r="H4" s="3" t="s">
        <v>139</v>
      </c>
      <c r="I4" s="8"/>
      <c r="J4" s="670" t="s">
        <v>137</v>
      </c>
      <c r="K4" s="3" t="s">
        <v>138</v>
      </c>
      <c r="L4" s="670" t="s">
        <v>13</v>
      </c>
      <c r="M4" s="3" t="s">
        <v>139</v>
      </c>
      <c r="N4" s="670" t="s">
        <v>13</v>
      </c>
      <c r="O4" s="3" t="s">
        <v>139</v>
      </c>
      <c r="P4" s="8"/>
      <c r="Q4" s="670" t="s">
        <v>137</v>
      </c>
      <c r="R4" s="3" t="s">
        <v>138</v>
      </c>
      <c r="S4" s="670" t="s">
        <v>13</v>
      </c>
      <c r="T4" s="3" t="s">
        <v>139</v>
      </c>
      <c r="U4" s="670" t="s">
        <v>13</v>
      </c>
      <c r="V4" s="3" t="s">
        <v>139</v>
      </c>
      <c r="W4" s="8"/>
      <c r="X4" s="3" t="s">
        <v>138</v>
      </c>
      <c r="Y4" s="3" t="s">
        <v>139</v>
      </c>
      <c r="Z4" s="3" t="s">
        <v>139</v>
      </c>
      <c r="AA4" s="88"/>
      <c r="AB4" s="90"/>
      <c r="AC4" s="90"/>
      <c r="AD4" s="91"/>
      <c r="AE4" s="89"/>
      <c r="AF4" s="89"/>
    </row>
    <row r="5" ht="16" customHeight="1" spans="1:32">
      <c r="A5" s="653" t="s">
        <v>140</v>
      </c>
      <c r="B5" s="653"/>
      <c r="C5" s="653"/>
      <c r="D5" s="653"/>
      <c r="E5" s="653"/>
      <c r="F5" s="653"/>
      <c r="G5" s="653"/>
      <c r="H5" s="653"/>
      <c r="I5" s="653"/>
      <c r="J5" s="671"/>
      <c r="K5" s="653"/>
      <c r="L5" s="671"/>
      <c r="M5" s="653"/>
      <c r="N5" s="671"/>
      <c r="O5" s="653"/>
      <c r="P5" s="653"/>
      <c r="Q5" s="671"/>
      <c r="R5" s="653"/>
      <c r="S5" s="671"/>
      <c r="T5" s="653"/>
      <c r="U5" s="671"/>
      <c r="V5" s="653"/>
      <c r="W5" s="653"/>
      <c r="X5" s="653"/>
      <c r="Y5" s="653"/>
      <c r="Z5" s="653"/>
      <c r="AA5" s="707"/>
      <c r="AB5" s="90"/>
      <c r="AC5" s="90"/>
      <c r="AD5" s="708"/>
      <c r="AE5" s="89"/>
      <c r="AF5" s="89"/>
    </row>
    <row r="6" ht="16" customHeight="1" spans="1:32">
      <c r="A6" s="9" t="s">
        <v>17</v>
      </c>
      <c r="B6" s="10">
        <v>49497.619</v>
      </c>
      <c r="C6" s="11">
        <v>24.44</v>
      </c>
      <c r="D6" s="10">
        <f>B6*C6/100</f>
        <v>12097.218</v>
      </c>
      <c r="E6" s="11">
        <v>80.72</v>
      </c>
      <c r="F6" s="10">
        <v>3995.674</v>
      </c>
      <c r="G6" s="11">
        <v>1.8</v>
      </c>
      <c r="H6" s="10">
        <v>89.101</v>
      </c>
      <c r="I6" s="10">
        <f>'平衡表（全厂）'!F75</f>
        <v>77156.528</v>
      </c>
      <c r="J6" s="672">
        <f>K6/I6*100</f>
        <v>25.71614</v>
      </c>
      <c r="K6" s="10">
        <f>'平衡表（全厂）'!H75</f>
        <v>19841.681</v>
      </c>
      <c r="L6" s="672">
        <f>M6/I6*1000</f>
        <v>118.295214</v>
      </c>
      <c r="M6" s="10">
        <f>'平衡表（全厂）'!J75</f>
        <v>9127.248</v>
      </c>
      <c r="N6" s="672">
        <f>O6/I6*1000</f>
        <v>2.365944</v>
      </c>
      <c r="O6" s="10">
        <f>'平衡表（全厂）'!L75</f>
        <v>182.548</v>
      </c>
      <c r="P6" s="10">
        <f>'平衡表（全厂）'!F5</f>
        <v>28631.104</v>
      </c>
      <c r="Q6" s="672">
        <f t="shared" ref="Q6:Q8" si="0">R6/P6*100</f>
        <v>25.63701</v>
      </c>
      <c r="R6" s="10">
        <f>'平衡表（全厂）'!H5</f>
        <v>7340.159</v>
      </c>
      <c r="S6" s="672">
        <f>T6/P6*1000</f>
        <v>130.080698</v>
      </c>
      <c r="T6" s="10">
        <f>'平衡表（全厂）'!J5</f>
        <v>3724.354</v>
      </c>
      <c r="U6" s="672">
        <f>V6/P6*1000</f>
        <v>1.816556</v>
      </c>
      <c r="V6" s="10">
        <f>'平衡表（全厂）'!L5</f>
        <v>52.01</v>
      </c>
      <c r="W6" s="15">
        <f t="shared" ref="W6:W18" si="1">B6+I6-P6</f>
        <v>98023.043</v>
      </c>
      <c r="X6" s="15">
        <f t="shared" ref="X6:X18" si="2">D6+K6-R6</f>
        <v>24598.74</v>
      </c>
      <c r="Y6" s="15">
        <f t="shared" ref="Y6:Y18" si="3">F6+M6-T6</f>
        <v>9398.568</v>
      </c>
      <c r="Z6" s="15">
        <f t="shared" ref="Z6:Z18" si="4">H6+O6-V6</f>
        <v>219.639</v>
      </c>
      <c r="AA6" s="85"/>
      <c r="AB6" s="92"/>
      <c r="AC6" s="93"/>
      <c r="AD6" s="94"/>
      <c r="AE6" s="95"/>
      <c r="AF6" s="95"/>
    </row>
    <row r="7" ht="16" customHeight="1" spans="1:28">
      <c r="A7" s="9" t="s">
        <v>18</v>
      </c>
      <c r="B7" s="10">
        <v>187.616</v>
      </c>
      <c r="C7" s="11">
        <v>60.4</v>
      </c>
      <c r="D7" s="10">
        <v>113.314</v>
      </c>
      <c r="E7" s="11">
        <v>140.73</v>
      </c>
      <c r="F7" s="10">
        <v>26.404</v>
      </c>
      <c r="G7" s="11">
        <v>0.46</v>
      </c>
      <c r="H7" s="10">
        <v>0.086</v>
      </c>
      <c r="I7" s="10">
        <v>0</v>
      </c>
      <c r="J7" s="672"/>
      <c r="K7" s="10">
        <v>0</v>
      </c>
      <c r="L7" s="672"/>
      <c r="M7" s="10">
        <v>0</v>
      </c>
      <c r="N7" s="672"/>
      <c r="O7" s="10">
        <v>0</v>
      </c>
      <c r="P7" s="10">
        <f>'平衡表（全厂）'!F6</f>
        <v>187.616</v>
      </c>
      <c r="Q7" s="672">
        <f t="shared" si="0"/>
        <v>60.396768</v>
      </c>
      <c r="R7" s="10">
        <f>'平衡表（全厂）'!H6</f>
        <v>113.314</v>
      </c>
      <c r="S7" s="672">
        <f>T7/P7*1000</f>
        <v>140.734266</v>
      </c>
      <c r="T7" s="10">
        <f>'平衡表（全厂）'!J6</f>
        <v>26.404</v>
      </c>
      <c r="U7" s="672">
        <f>V7/P7*1000</f>
        <v>0.458383</v>
      </c>
      <c r="V7" s="10">
        <f>'平衡表（全厂）'!L6</f>
        <v>0.086</v>
      </c>
      <c r="W7" s="15">
        <f t="shared" si="1"/>
        <v>0</v>
      </c>
      <c r="X7" s="15">
        <f t="shared" si="2"/>
        <v>0</v>
      </c>
      <c r="Y7" s="15">
        <f t="shared" si="3"/>
        <v>0</v>
      </c>
      <c r="Z7" s="15">
        <f t="shared" si="4"/>
        <v>0</v>
      </c>
      <c r="AA7" s="88"/>
      <c r="AB7" s="92"/>
    </row>
    <row r="8" ht="16" customHeight="1" spans="1:28">
      <c r="A8" s="12" t="s">
        <v>19</v>
      </c>
      <c r="B8" s="10">
        <v>293.75</v>
      </c>
      <c r="C8" s="11">
        <v>97.8</v>
      </c>
      <c r="D8" s="10">
        <v>287.288</v>
      </c>
      <c r="E8" s="11"/>
      <c r="F8" s="10">
        <v>0</v>
      </c>
      <c r="G8" s="11"/>
      <c r="H8" s="10">
        <v>0</v>
      </c>
      <c r="I8" s="10">
        <f>'平衡表（全厂）'!F76</f>
        <v>334.94</v>
      </c>
      <c r="J8" s="672">
        <f>'平衡表（全厂）'!G76</f>
        <v>96.56</v>
      </c>
      <c r="K8" s="10">
        <f>'平衡表（全厂）'!H76</f>
        <v>323.418</v>
      </c>
      <c r="L8" s="672">
        <f>'平衡表（全厂）'!I76</f>
        <v>0</v>
      </c>
      <c r="M8" s="10">
        <f>'平衡表（全厂）'!J76</f>
        <v>0</v>
      </c>
      <c r="N8" s="672">
        <f>'平衡表（全厂）'!K76</f>
        <v>0</v>
      </c>
      <c r="O8" s="10">
        <f>'平衡表（全厂）'!L76</f>
        <v>0</v>
      </c>
      <c r="P8" s="10">
        <f>'平衡表（全厂）'!F7</f>
        <v>114.64</v>
      </c>
      <c r="Q8" s="672">
        <f t="shared" si="0"/>
        <v>96.559665</v>
      </c>
      <c r="R8" s="10">
        <f>'平衡表（全厂）'!H7</f>
        <v>110.696</v>
      </c>
      <c r="S8" s="672"/>
      <c r="T8" s="10">
        <v>0</v>
      </c>
      <c r="U8" s="672"/>
      <c r="V8" s="10">
        <v>0</v>
      </c>
      <c r="W8" s="15">
        <f t="shared" si="1"/>
        <v>514.05</v>
      </c>
      <c r="X8" s="15">
        <f t="shared" si="2"/>
        <v>500.01</v>
      </c>
      <c r="Y8" s="15">
        <f t="shared" si="3"/>
        <v>0</v>
      </c>
      <c r="Z8" s="15">
        <f t="shared" si="4"/>
        <v>0</v>
      </c>
      <c r="AA8" s="88"/>
      <c r="AB8" s="92"/>
    </row>
    <row r="9" ht="16" customHeight="1" spans="1:28">
      <c r="A9" s="12" t="s">
        <v>21</v>
      </c>
      <c r="B9" s="10">
        <v>0</v>
      </c>
      <c r="C9" s="11"/>
      <c r="D9" s="10">
        <v>0</v>
      </c>
      <c r="E9" s="11"/>
      <c r="F9" s="10">
        <v>0</v>
      </c>
      <c r="G9" s="11"/>
      <c r="H9" s="10">
        <v>0</v>
      </c>
      <c r="I9" s="10">
        <f>'平衡表（全厂）'!F77</f>
        <v>14.016</v>
      </c>
      <c r="J9" s="672">
        <f>'平衡表（全厂）'!G77</f>
        <v>37.4</v>
      </c>
      <c r="K9" s="10">
        <f>'平衡表（全厂）'!H77</f>
        <v>5.242</v>
      </c>
      <c r="L9" s="672">
        <f>'平衡表（全厂）'!I77</f>
        <v>0</v>
      </c>
      <c r="M9" s="10">
        <f>'平衡表（全厂）'!J77</f>
        <v>0</v>
      </c>
      <c r="N9" s="672">
        <f>'平衡表（全厂）'!K77</f>
        <v>0</v>
      </c>
      <c r="O9" s="10">
        <f>'平衡表（全厂）'!L77</f>
        <v>0</v>
      </c>
      <c r="P9" s="10">
        <f>'平衡表（全厂）'!F9</f>
        <v>14.016</v>
      </c>
      <c r="Q9" s="672">
        <f>'平衡表（全厂）'!G9</f>
        <v>37.4</v>
      </c>
      <c r="R9" s="10">
        <f>'平衡表（全厂）'!H9</f>
        <v>5.242</v>
      </c>
      <c r="S9" s="672">
        <f>'平衡表（全厂）'!I9</f>
        <v>0</v>
      </c>
      <c r="T9" s="10">
        <f>'平衡表（全厂）'!J9</f>
        <v>0</v>
      </c>
      <c r="U9" s="672">
        <f>'平衡表（全厂）'!K9</f>
        <v>0</v>
      </c>
      <c r="V9" s="10">
        <f>'平衡表（全厂）'!L9</f>
        <v>0</v>
      </c>
      <c r="W9" s="15">
        <f t="shared" si="1"/>
        <v>0</v>
      </c>
      <c r="X9" s="15">
        <f t="shared" si="2"/>
        <v>0</v>
      </c>
      <c r="Y9" s="15">
        <f t="shared" si="3"/>
        <v>0</v>
      </c>
      <c r="Z9" s="15">
        <f t="shared" si="4"/>
        <v>0</v>
      </c>
      <c r="AA9" s="88"/>
      <c r="AB9" s="92"/>
    </row>
    <row r="10" ht="16" customHeight="1" spans="1:28">
      <c r="A10" s="12" t="s">
        <v>22</v>
      </c>
      <c r="B10" s="10">
        <v>0</v>
      </c>
      <c r="C10" s="11"/>
      <c r="D10" s="10">
        <v>0</v>
      </c>
      <c r="E10" s="11"/>
      <c r="F10" s="10">
        <v>0</v>
      </c>
      <c r="G10" s="11"/>
      <c r="H10" s="10">
        <v>0</v>
      </c>
      <c r="I10" s="10">
        <f>'平衡表（全厂）'!F78</f>
        <v>7.14</v>
      </c>
      <c r="J10" s="672">
        <f>'平衡表（全厂）'!G78</f>
        <v>99.62</v>
      </c>
      <c r="K10" s="10">
        <f>'平衡表（全厂）'!H78</f>
        <v>7.113</v>
      </c>
      <c r="L10" s="672">
        <f>'平衡表（全厂）'!I78</f>
        <v>0</v>
      </c>
      <c r="M10" s="10">
        <f>'平衡表（全厂）'!J78</f>
        <v>0</v>
      </c>
      <c r="N10" s="672">
        <f>'平衡表（全厂）'!K78</f>
        <v>0</v>
      </c>
      <c r="O10" s="10">
        <f>'平衡表（全厂）'!L78</f>
        <v>0</v>
      </c>
      <c r="P10" s="10">
        <f>'平衡表（全厂）'!F10</f>
        <v>7.14</v>
      </c>
      <c r="Q10" s="672">
        <f>'平衡表（全厂）'!G10</f>
        <v>99.62</v>
      </c>
      <c r="R10" s="10">
        <f>'平衡表（全厂）'!H10</f>
        <v>7.113</v>
      </c>
      <c r="S10" s="672">
        <f>'平衡表（全厂）'!I10</f>
        <v>0</v>
      </c>
      <c r="T10" s="10">
        <f>'平衡表（全厂）'!J10</f>
        <v>0</v>
      </c>
      <c r="U10" s="672">
        <f>'平衡表（全厂）'!K10</f>
        <v>0</v>
      </c>
      <c r="V10" s="10">
        <f>'平衡表（全厂）'!L10</f>
        <v>0</v>
      </c>
      <c r="W10" s="15">
        <f t="shared" si="1"/>
        <v>0</v>
      </c>
      <c r="X10" s="15">
        <f t="shared" si="2"/>
        <v>0</v>
      </c>
      <c r="Y10" s="15">
        <f t="shared" si="3"/>
        <v>0</v>
      </c>
      <c r="Z10" s="15">
        <f t="shared" si="4"/>
        <v>0</v>
      </c>
      <c r="AA10" s="88"/>
      <c r="AB10" s="92"/>
    </row>
    <row r="11" ht="16" customHeight="1" spans="1:32">
      <c r="A11" s="12" t="s">
        <v>143</v>
      </c>
      <c r="B11" s="10">
        <v>0</v>
      </c>
      <c r="C11" s="11"/>
      <c r="D11" s="10">
        <v>0</v>
      </c>
      <c r="E11" s="11"/>
      <c r="F11" s="10">
        <v>0</v>
      </c>
      <c r="G11" s="11"/>
      <c r="H11" s="10">
        <v>0</v>
      </c>
      <c r="I11" s="10">
        <v>0</v>
      </c>
      <c r="J11" s="672"/>
      <c r="K11" s="10">
        <v>0</v>
      </c>
      <c r="L11" s="672">
        <v>0</v>
      </c>
      <c r="M11" s="10">
        <v>0</v>
      </c>
      <c r="N11" s="672">
        <v>0</v>
      </c>
      <c r="O11" s="10">
        <v>0</v>
      </c>
      <c r="P11" s="10">
        <v>0</v>
      </c>
      <c r="Q11" s="672"/>
      <c r="R11" s="10">
        <v>0</v>
      </c>
      <c r="S11" s="672"/>
      <c r="T11" s="10">
        <v>0</v>
      </c>
      <c r="U11" s="672"/>
      <c r="V11" s="10"/>
      <c r="W11" s="15">
        <f t="shared" si="1"/>
        <v>0</v>
      </c>
      <c r="X11" s="15">
        <f t="shared" si="2"/>
        <v>0</v>
      </c>
      <c r="Y11" s="15">
        <f t="shared" si="3"/>
        <v>0</v>
      </c>
      <c r="Z11" s="15">
        <f t="shared" si="4"/>
        <v>0</v>
      </c>
      <c r="AA11" s="85"/>
      <c r="AB11" s="92"/>
      <c r="AC11" s="93"/>
      <c r="AD11" s="94"/>
      <c r="AE11" s="95"/>
      <c r="AF11" s="95"/>
    </row>
    <row r="12" ht="16" customHeight="1" spans="1:32">
      <c r="A12" s="12" t="s">
        <v>24</v>
      </c>
      <c r="B12" s="10">
        <v>1559.97</v>
      </c>
      <c r="C12" s="11">
        <v>24.55</v>
      </c>
      <c r="D12" s="10">
        <v>382.973</v>
      </c>
      <c r="E12" s="11">
        <v>42.05</v>
      </c>
      <c r="F12" s="10">
        <v>65.597</v>
      </c>
      <c r="G12" s="11">
        <v>0.24</v>
      </c>
      <c r="H12" s="10">
        <v>0.374</v>
      </c>
      <c r="I12" s="10">
        <f>'回收率（综合厂)'!W16</f>
        <v>2451.282</v>
      </c>
      <c r="J12" s="672">
        <f t="shared" ref="J12:J18" si="5">K12/I12*100</f>
        <v>26.670983</v>
      </c>
      <c r="K12" s="10">
        <f>'回收率（综合厂)'!X16</f>
        <v>653.781</v>
      </c>
      <c r="L12" s="672">
        <f t="shared" ref="L12:L18" si="6">M12/I12*1000</f>
        <v>34.874812</v>
      </c>
      <c r="M12" s="10">
        <f>'回收率（综合厂)'!Y16</f>
        <v>85.488</v>
      </c>
      <c r="N12" s="672">
        <f t="shared" ref="N12:N18" si="7">O12/I12*1000</f>
        <v>0.337374</v>
      </c>
      <c r="O12" s="10">
        <f>'回收率（综合厂)'!Z16</f>
        <v>0.827</v>
      </c>
      <c r="P12" s="10">
        <f>'平衡表（全厂）'!F11</f>
        <v>2024</v>
      </c>
      <c r="Q12" s="672">
        <f t="shared" ref="Q12:Q17" si="8">R12/P12*100</f>
        <v>26.67001</v>
      </c>
      <c r="R12" s="10">
        <f>'平衡表（全厂）'!H11</f>
        <v>539.801</v>
      </c>
      <c r="S12" s="672">
        <f>T12/P12*1000</f>
        <v>34.879941</v>
      </c>
      <c r="T12" s="10">
        <f>'平衡表（全厂）'!J11</f>
        <v>70.597</v>
      </c>
      <c r="U12" s="672">
        <f t="shared" ref="U12:U17" si="9">V12/P12*1000</f>
        <v>0.339921</v>
      </c>
      <c r="V12" s="10">
        <f>'平衡表（全厂）'!L11</f>
        <v>0.688</v>
      </c>
      <c r="W12" s="15">
        <f t="shared" si="1"/>
        <v>1987.252</v>
      </c>
      <c r="X12" s="15">
        <f t="shared" si="2"/>
        <v>496.953</v>
      </c>
      <c r="Y12" s="15">
        <f t="shared" si="3"/>
        <v>80.488</v>
      </c>
      <c r="Z12" s="15">
        <f t="shared" si="4"/>
        <v>0.513</v>
      </c>
      <c r="AA12" s="85"/>
      <c r="AB12" s="92"/>
      <c r="AC12" s="93"/>
      <c r="AD12" s="94"/>
      <c r="AE12" s="95"/>
      <c r="AF12" s="95"/>
    </row>
    <row r="13" ht="16" customHeight="1" spans="1:32">
      <c r="A13" s="13" t="s">
        <v>41</v>
      </c>
      <c r="B13" s="14">
        <v>11.82</v>
      </c>
      <c r="C13" s="11">
        <v>99.54</v>
      </c>
      <c r="D13" s="10">
        <v>11.766</v>
      </c>
      <c r="E13" s="11">
        <v>332.49</v>
      </c>
      <c r="F13" s="10">
        <v>3.93</v>
      </c>
      <c r="G13" s="11">
        <v>7.53</v>
      </c>
      <c r="H13" s="15">
        <v>0.089</v>
      </c>
      <c r="I13" s="45">
        <f>'回收率（精炼） '!W18</f>
        <v>3656.48</v>
      </c>
      <c r="J13" s="672">
        <f t="shared" si="5"/>
        <v>99.47258</v>
      </c>
      <c r="K13" s="45">
        <f>'回收率（精炼） '!X18</f>
        <v>3637.195</v>
      </c>
      <c r="L13" s="672">
        <f t="shared" si="6"/>
        <v>366.294907</v>
      </c>
      <c r="M13" s="10">
        <f>'回收率（精炼） '!Y18</f>
        <v>1339.35</v>
      </c>
      <c r="N13" s="672">
        <f t="shared" si="7"/>
        <v>8.626876</v>
      </c>
      <c r="O13" s="10">
        <f>'回收率（精炼） '!Z18</f>
        <v>31.544</v>
      </c>
      <c r="P13" s="15">
        <f>'平衡表（全厂）'!F28</f>
        <v>59.42</v>
      </c>
      <c r="Q13" s="680">
        <f t="shared" si="8"/>
        <v>99.469875</v>
      </c>
      <c r="R13" s="72">
        <f>'平衡表（全厂）'!H28</f>
        <v>59.105</v>
      </c>
      <c r="S13" s="672">
        <f>T13/P13*1000</f>
        <v>371.979132</v>
      </c>
      <c r="T13" s="10">
        <f>'平衡表（全厂）'!J28</f>
        <v>22.103</v>
      </c>
      <c r="U13" s="672">
        <f t="shared" si="9"/>
        <v>8.667115</v>
      </c>
      <c r="V13" s="10">
        <f>'平衡表（全厂）'!L28</f>
        <v>0.515</v>
      </c>
      <c r="W13" s="15">
        <f t="shared" si="1"/>
        <v>3608.88</v>
      </c>
      <c r="X13" s="15">
        <f t="shared" si="2"/>
        <v>3589.856</v>
      </c>
      <c r="Y13" s="15">
        <f t="shared" si="3"/>
        <v>1321.177</v>
      </c>
      <c r="Z13" s="15">
        <f t="shared" si="4"/>
        <v>31.118</v>
      </c>
      <c r="AA13" s="96"/>
      <c r="AB13" s="92"/>
      <c r="AC13" s="93"/>
      <c r="AD13" s="97"/>
      <c r="AE13" s="95"/>
      <c r="AF13" s="95"/>
    </row>
    <row r="14" ht="16" customHeight="1" spans="1:32">
      <c r="A14" s="13" t="s">
        <v>42</v>
      </c>
      <c r="B14" s="14">
        <v>2.74</v>
      </c>
      <c r="C14" s="11">
        <v>100</v>
      </c>
      <c r="D14" s="10">
        <v>2.74</v>
      </c>
      <c r="E14" s="11"/>
      <c r="F14" s="10">
        <v>0</v>
      </c>
      <c r="G14" s="11"/>
      <c r="H14" s="15">
        <v>0</v>
      </c>
      <c r="I14" s="45">
        <f>'回收率（精炼） '!W19</f>
        <v>13.8</v>
      </c>
      <c r="J14" s="672">
        <f t="shared" si="5"/>
        <v>100</v>
      </c>
      <c r="K14" s="46">
        <f>'回收率（精炼） '!X19</f>
        <v>13.8</v>
      </c>
      <c r="L14" s="672"/>
      <c r="M14" s="10"/>
      <c r="N14" s="672"/>
      <c r="O14" s="10"/>
      <c r="P14" s="15">
        <f>'平衡表（全厂）'!F29</f>
        <v>0</v>
      </c>
      <c r="Q14" s="680"/>
      <c r="R14" s="72">
        <f>'平衡表（全厂）'!H29</f>
        <v>0</v>
      </c>
      <c r="S14" s="672"/>
      <c r="T14" s="10">
        <v>0</v>
      </c>
      <c r="U14" s="672"/>
      <c r="V14" s="10">
        <v>0</v>
      </c>
      <c r="W14" s="15">
        <f t="shared" si="1"/>
        <v>16.54</v>
      </c>
      <c r="X14" s="15">
        <f t="shared" si="2"/>
        <v>16.54</v>
      </c>
      <c r="Y14" s="15">
        <f t="shared" si="3"/>
        <v>0</v>
      </c>
      <c r="Z14" s="15">
        <f t="shared" si="4"/>
        <v>0</v>
      </c>
      <c r="AA14" s="98"/>
      <c r="AB14" s="92"/>
      <c r="AC14" s="93"/>
      <c r="AD14" s="97"/>
      <c r="AE14" s="95"/>
      <c r="AF14" s="95"/>
    </row>
    <row r="15" ht="16" customHeight="1" spans="1:32">
      <c r="A15" s="13" t="s">
        <v>43</v>
      </c>
      <c r="B15" s="14">
        <v>0</v>
      </c>
      <c r="C15" s="11"/>
      <c r="D15" s="10">
        <v>0</v>
      </c>
      <c r="E15" s="11"/>
      <c r="F15" s="10">
        <v>0</v>
      </c>
      <c r="G15" s="11"/>
      <c r="H15" s="15">
        <v>0</v>
      </c>
      <c r="I15" s="45">
        <f>'回收率（精炼） '!W21</f>
        <v>26.74</v>
      </c>
      <c r="J15" s="672">
        <f t="shared" si="5"/>
        <v>99.962603</v>
      </c>
      <c r="K15" s="45">
        <f>'回收率（精炼） '!X21</f>
        <v>26.73</v>
      </c>
      <c r="L15" s="672">
        <f t="shared" si="6"/>
        <v>6.095737</v>
      </c>
      <c r="M15" s="10">
        <f>'回收率（精炼） '!Y21</f>
        <v>0.163</v>
      </c>
      <c r="N15" s="672"/>
      <c r="O15" s="10">
        <v>0</v>
      </c>
      <c r="P15" s="15">
        <f>'平衡表（全厂）'!F30</f>
        <v>10.54</v>
      </c>
      <c r="Q15" s="680"/>
      <c r="R15" s="72">
        <f>'平衡表（全厂）'!H30</f>
        <v>10.537</v>
      </c>
      <c r="S15" s="672"/>
      <c r="T15" s="10">
        <f>'平衡表（全厂）'!J30</f>
        <v>0.059</v>
      </c>
      <c r="U15" s="672"/>
      <c r="V15" s="10">
        <f>'平衡表（全厂）'!L30</f>
        <v>0</v>
      </c>
      <c r="W15" s="15">
        <f t="shared" si="1"/>
        <v>16.2</v>
      </c>
      <c r="X15" s="15">
        <f t="shared" si="2"/>
        <v>16.193</v>
      </c>
      <c r="Y15" s="15">
        <f t="shared" si="3"/>
        <v>0.104</v>
      </c>
      <c r="Z15" s="15">
        <f t="shared" si="4"/>
        <v>0</v>
      </c>
      <c r="AA15" s="98"/>
      <c r="AB15" s="92"/>
      <c r="AC15" s="93"/>
      <c r="AD15" s="97"/>
      <c r="AE15" s="95"/>
      <c r="AF15" s="95"/>
    </row>
    <row r="16" ht="16" customHeight="1" spans="1:32">
      <c r="A16" s="13" t="s">
        <v>193</v>
      </c>
      <c r="B16" s="14">
        <v>0</v>
      </c>
      <c r="C16" s="11"/>
      <c r="D16" s="10">
        <v>0</v>
      </c>
      <c r="E16" s="11"/>
      <c r="F16" s="10">
        <v>0</v>
      </c>
      <c r="G16" s="11"/>
      <c r="H16" s="15">
        <v>0</v>
      </c>
      <c r="I16" s="45">
        <f>'回收率（精炼） '!W22</f>
        <v>35.22</v>
      </c>
      <c r="J16" s="672">
        <f t="shared" si="5"/>
        <v>100</v>
      </c>
      <c r="K16" s="45">
        <f>'回收率（精炼） '!X22</f>
        <v>35.22</v>
      </c>
      <c r="L16" s="672">
        <f t="shared" si="6"/>
        <v>5.508234</v>
      </c>
      <c r="M16" s="10">
        <f>'回收率（精炼） '!Y22</f>
        <v>0.194</v>
      </c>
      <c r="N16" s="672"/>
      <c r="O16" s="10">
        <f>'回收率（精炼） '!Z22</f>
        <v>0</v>
      </c>
      <c r="P16" s="15">
        <v>0</v>
      </c>
      <c r="Q16" s="680"/>
      <c r="R16" s="72">
        <v>0</v>
      </c>
      <c r="S16" s="672"/>
      <c r="T16" s="10">
        <v>0</v>
      </c>
      <c r="U16" s="672"/>
      <c r="V16" s="10">
        <v>0</v>
      </c>
      <c r="W16" s="15">
        <f t="shared" si="1"/>
        <v>35.22</v>
      </c>
      <c r="X16" s="15">
        <f t="shared" si="2"/>
        <v>35.22</v>
      </c>
      <c r="Y16" s="15">
        <f t="shared" si="3"/>
        <v>0.194</v>
      </c>
      <c r="Z16" s="15">
        <f t="shared" si="4"/>
        <v>0</v>
      </c>
      <c r="AA16" s="98"/>
      <c r="AB16" s="92"/>
      <c r="AC16" s="93"/>
      <c r="AD16" s="97"/>
      <c r="AE16" s="95"/>
      <c r="AF16" s="95"/>
    </row>
    <row r="17" ht="16" customHeight="1" spans="1:32">
      <c r="A17" s="13" t="s">
        <v>47</v>
      </c>
      <c r="B17" s="15">
        <v>1957.298</v>
      </c>
      <c r="C17" s="11">
        <v>0.03</v>
      </c>
      <c r="D17" s="10">
        <v>0.587</v>
      </c>
      <c r="E17" s="11">
        <v>0</v>
      </c>
      <c r="F17" s="10">
        <v>0</v>
      </c>
      <c r="G17" s="11">
        <v>0</v>
      </c>
      <c r="H17" s="15">
        <v>0</v>
      </c>
      <c r="I17" s="45">
        <v>641.514</v>
      </c>
      <c r="J17" s="672">
        <f t="shared" si="5"/>
        <v>0.134058</v>
      </c>
      <c r="K17" s="45">
        <v>0.86</v>
      </c>
      <c r="L17" s="672">
        <f t="shared" si="6"/>
        <v>0</v>
      </c>
      <c r="M17" s="10"/>
      <c r="N17" s="672">
        <f t="shared" si="7"/>
        <v>0</v>
      </c>
      <c r="O17" s="10"/>
      <c r="P17" s="15">
        <f>'平衡表（全厂）'!F34</f>
        <v>1874.842</v>
      </c>
      <c r="Q17" s="680">
        <f t="shared" si="8"/>
        <v>0.049978</v>
      </c>
      <c r="R17" s="72">
        <f>'平衡表（全厂）'!H34</f>
        <v>0.937</v>
      </c>
      <c r="S17" s="672">
        <f>T17/P17*100</f>
        <v>0</v>
      </c>
      <c r="T17" s="10">
        <f>'平衡表（全厂）'!J34</f>
        <v>0</v>
      </c>
      <c r="U17" s="672">
        <f t="shared" si="9"/>
        <v>0</v>
      </c>
      <c r="V17" s="10">
        <f>'平衡表（全厂）'!L34</f>
        <v>0</v>
      </c>
      <c r="W17" s="15">
        <f t="shared" si="1"/>
        <v>723.97</v>
      </c>
      <c r="X17" s="15">
        <f t="shared" si="2"/>
        <v>0.51</v>
      </c>
      <c r="Y17" s="15">
        <f t="shared" si="3"/>
        <v>0</v>
      </c>
      <c r="Z17" s="15">
        <f t="shared" si="4"/>
        <v>0</v>
      </c>
      <c r="AA17" s="98"/>
      <c r="AB17" s="92"/>
      <c r="AC17" s="93"/>
      <c r="AD17" s="97"/>
      <c r="AE17" s="95"/>
      <c r="AF17" s="95"/>
    </row>
    <row r="18" ht="16" customHeight="1" spans="1:32">
      <c r="A18" s="13" t="s">
        <v>150</v>
      </c>
      <c r="B18" s="15">
        <v>0</v>
      </c>
      <c r="C18" s="11"/>
      <c r="D18" s="10">
        <v>0</v>
      </c>
      <c r="E18" s="11"/>
      <c r="F18" s="10">
        <v>0</v>
      </c>
      <c r="G18" s="11"/>
      <c r="H18" s="15">
        <v>0</v>
      </c>
      <c r="I18" s="47">
        <v>19.428</v>
      </c>
      <c r="J18" s="672">
        <f t="shared" si="5"/>
        <v>0.102944</v>
      </c>
      <c r="K18" s="10">
        <v>0.02</v>
      </c>
      <c r="L18" s="672">
        <f t="shared" si="6"/>
        <v>0</v>
      </c>
      <c r="M18" s="10"/>
      <c r="N18" s="672">
        <f t="shared" si="7"/>
        <v>0</v>
      </c>
      <c r="O18" s="10"/>
      <c r="P18" s="15">
        <f>'平衡表（全厂）'!F35</f>
        <v>0</v>
      </c>
      <c r="Q18" s="680"/>
      <c r="R18" s="72">
        <f>'平衡表（全厂）'!H35</f>
        <v>0</v>
      </c>
      <c r="S18" s="672"/>
      <c r="T18" s="10">
        <f>'平衡表（全厂）'!J35</f>
        <v>0</v>
      </c>
      <c r="U18" s="672"/>
      <c r="V18" s="10">
        <f>'平衡表（全厂）'!L35</f>
        <v>0</v>
      </c>
      <c r="W18" s="15">
        <f t="shared" si="1"/>
        <v>19.428</v>
      </c>
      <c r="X18" s="15">
        <f t="shared" si="2"/>
        <v>0.02</v>
      </c>
      <c r="Y18" s="15">
        <f t="shared" si="3"/>
        <v>0</v>
      </c>
      <c r="Z18" s="15">
        <f t="shared" si="4"/>
        <v>0</v>
      </c>
      <c r="AA18" s="98" t="e">
        <f>#REF!+#REF!</f>
        <v>#REF!</v>
      </c>
      <c r="AB18" t="e">
        <f>#REF!+#REF!</f>
        <v>#REF!</v>
      </c>
      <c r="AC18" s="92" t="e">
        <f>#REF!+#REF!</f>
        <v>#REF!</v>
      </c>
      <c r="AD18" s="97"/>
      <c r="AE18" s="95"/>
      <c r="AF18" s="95"/>
    </row>
    <row r="19" ht="16" customHeight="1" spans="1:32">
      <c r="A19" s="14" t="s">
        <v>25</v>
      </c>
      <c r="B19" s="14">
        <v>414.32</v>
      </c>
      <c r="C19" s="11">
        <v>73.62</v>
      </c>
      <c r="D19" s="10">
        <v>305.022</v>
      </c>
      <c r="E19" s="11">
        <v>241.58</v>
      </c>
      <c r="F19" s="10">
        <v>100.091</v>
      </c>
      <c r="G19" s="11">
        <v>4.33</v>
      </c>
      <c r="H19" s="10">
        <v>1.794</v>
      </c>
      <c r="I19" s="46"/>
      <c r="J19" s="672"/>
      <c r="K19" s="45"/>
      <c r="L19" s="672"/>
      <c r="M19" s="10"/>
      <c r="N19" s="672"/>
      <c r="O19" s="10"/>
      <c r="P19" s="15">
        <f>'平衡表（全厂）'!F12</f>
        <v>447.48</v>
      </c>
      <c r="Q19" s="680">
        <f t="shared" ref="Q19:Q27" si="10">R19/P19*100</f>
        <v>74.250022</v>
      </c>
      <c r="R19" s="72">
        <f>'平衡表（全厂）'!H12</f>
        <v>332.254</v>
      </c>
      <c r="S19" s="672">
        <f t="shared" ref="S19:S27" si="11">T19/P19*1000</f>
        <v>275.049164</v>
      </c>
      <c r="T19" s="10">
        <f>'平衡表（全厂）'!J12</f>
        <v>123.079</v>
      </c>
      <c r="U19" s="672">
        <f t="shared" ref="U19:U27" si="12">V19/P19*1000</f>
        <v>6.800304</v>
      </c>
      <c r="V19" s="10">
        <f>'平衡表（全厂）'!L12</f>
        <v>3.043</v>
      </c>
      <c r="W19" s="47">
        <f t="shared" ref="W19:W32" si="13">B19+I19-P19</f>
        <v>-33.16</v>
      </c>
      <c r="X19" s="47">
        <f t="shared" ref="X19:X32" si="14">D19+K19-R19</f>
        <v>-27.232</v>
      </c>
      <c r="Y19" s="47">
        <f t="shared" ref="Y19:Y32" si="15">F19+M19-T19</f>
        <v>-22.988</v>
      </c>
      <c r="Z19" s="47">
        <f t="shared" ref="Z19:Z32" si="16">H19+O19-V19</f>
        <v>-1.249</v>
      </c>
      <c r="AA19" s="96"/>
      <c r="AC19" s="92"/>
      <c r="AD19" s="97"/>
      <c r="AE19" s="95"/>
      <c r="AF19" s="95"/>
    </row>
    <row r="20" ht="16" customHeight="1" spans="1:32">
      <c r="A20" s="14" t="s">
        <v>26</v>
      </c>
      <c r="B20" s="14">
        <v>206.91</v>
      </c>
      <c r="C20" s="11">
        <v>1.92</v>
      </c>
      <c r="D20" s="10">
        <v>3.973</v>
      </c>
      <c r="E20" s="11">
        <v>3.53</v>
      </c>
      <c r="F20" s="10">
        <v>0.73</v>
      </c>
      <c r="G20" s="11">
        <v>0.01</v>
      </c>
      <c r="H20" s="10">
        <v>0.002</v>
      </c>
      <c r="I20" s="46"/>
      <c r="J20" s="672"/>
      <c r="K20" s="45"/>
      <c r="L20" s="672"/>
      <c r="M20" s="10"/>
      <c r="N20" s="672"/>
      <c r="O20" s="10"/>
      <c r="P20" s="15">
        <f>'平衡表（全厂）'!F13</f>
        <v>181.83</v>
      </c>
      <c r="Q20" s="680">
        <f t="shared" si="10"/>
        <v>1.769785</v>
      </c>
      <c r="R20" s="72">
        <f>'平衡表（全厂）'!H13</f>
        <v>3.218</v>
      </c>
      <c r="S20" s="672">
        <f t="shared" si="11"/>
        <v>1.979871</v>
      </c>
      <c r="T20" s="10">
        <f>'平衡表（全厂）'!J13</f>
        <v>0.36</v>
      </c>
      <c r="U20" s="672">
        <f t="shared" si="12"/>
        <v>0.038497</v>
      </c>
      <c r="V20" s="10">
        <f>'平衡表（全厂）'!L13</f>
        <v>0.007</v>
      </c>
      <c r="W20" s="47">
        <f t="shared" si="13"/>
        <v>25.08</v>
      </c>
      <c r="X20" s="47">
        <f t="shared" si="14"/>
        <v>0.755</v>
      </c>
      <c r="Y20" s="47">
        <f t="shared" si="15"/>
        <v>0.37</v>
      </c>
      <c r="Z20" s="47">
        <f t="shared" si="16"/>
        <v>-0.005</v>
      </c>
      <c r="AA20" s="96"/>
      <c r="AC20" s="92"/>
      <c r="AD20" s="97"/>
      <c r="AE20" s="95"/>
      <c r="AF20" s="95"/>
    </row>
    <row r="21" ht="16" customHeight="1" spans="1:32">
      <c r="A21" s="14" t="s">
        <v>28</v>
      </c>
      <c r="B21" s="14">
        <v>200</v>
      </c>
      <c r="C21" s="11">
        <v>24.15</v>
      </c>
      <c r="D21" s="10">
        <v>48.3</v>
      </c>
      <c r="E21" s="11">
        <v>121.5</v>
      </c>
      <c r="F21" s="10">
        <v>24.3</v>
      </c>
      <c r="G21" s="11">
        <v>1.45</v>
      </c>
      <c r="H21" s="10">
        <v>0.29</v>
      </c>
      <c r="I21" s="46"/>
      <c r="J21" s="672"/>
      <c r="K21" s="45"/>
      <c r="L21" s="672"/>
      <c r="M21" s="10"/>
      <c r="N21" s="672"/>
      <c r="O21" s="10"/>
      <c r="P21" s="15">
        <f>'平衡表（全厂）'!F15</f>
        <v>239.5</v>
      </c>
      <c r="Q21" s="680">
        <f t="shared" si="10"/>
        <v>12.660125</v>
      </c>
      <c r="R21" s="72">
        <f>'平衡表（全厂）'!H15</f>
        <v>30.321</v>
      </c>
      <c r="S21" s="672">
        <f t="shared" si="11"/>
        <v>121.799582</v>
      </c>
      <c r="T21" s="10">
        <f>'平衡表（全厂）'!J15</f>
        <v>29.171</v>
      </c>
      <c r="U21" s="672">
        <f t="shared" si="12"/>
        <v>1.281837</v>
      </c>
      <c r="V21" s="10">
        <f>'平衡表（全厂）'!L15</f>
        <v>0.307</v>
      </c>
      <c r="W21" s="47">
        <f t="shared" si="13"/>
        <v>-39.5</v>
      </c>
      <c r="X21" s="47">
        <f t="shared" si="14"/>
        <v>17.979</v>
      </c>
      <c r="Y21" s="47">
        <f t="shared" si="15"/>
        <v>-4.871</v>
      </c>
      <c r="Z21" s="47">
        <f t="shared" si="16"/>
        <v>-0.017</v>
      </c>
      <c r="AA21" s="96"/>
      <c r="AC21" s="92"/>
      <c r="AD21" s="97"/>
      <c r="AE21" s="95"/>
      <c r="AF21" s="95"/>
    </row>
    <row r="22" ht="16" customHeight="1" spans="1:32">
      <c r="A22" s="14" t="s">
        <v>29</v>
      </c>
      <c r="B22" s="14">
        <v>515.16</v>
      </c>
      <c r="C22" s="11">
        <v>99.01</v>
      </c>
      <c r="D22" s="10">
        <v>510.06</v>
      </c>
      <c r="E22" s="11">
        <v>302.68</v>
      </c>
      <c r="F22" s="10">
        <v>155.929</v>
      </c>
      <c r="G22" s="11">
        <v>10.96</v>
      </c>
      <c r="H22" s="10">
        <v>5.646</v>
      </c>
      <c r="I22" s="46"/>
      <c r="J22" s="672"/>
      <c r="K22" s="45"/>
      <c r="L22" s="672"/>
      <c r="M22" s="10"/>
      <c r="N22" s="672"/>
      <c r="O22" s="10"/>
      <c r="P22" s="15">
        <f>'平衡表（全厂）'!F16</f>
        <v>303.55</v>
      </c>
      <c r="Q22" s="680">
        <f t="shared" si="10"/>
        <v>98.890133</v>
      </c>
      <c r="R22" s="72">
        <f>'平衡表（全厂）'!H16</f>
        <v>300.181</v>
      </c>
      <c r="S22" s="672">
        <f t="shared" si="11"/>
        <v>410.130127</v>
      </c>
      <c r="T22" s="10">
        <f>'平衡表（全厂）'!J16</f>
        <v>124.495</v>
      </c>
      <c r="U22" s="672">
        <f t="shared" si="12"/>
        <v>8.730028</v>
      </c>
      <c r="V22" s="10">
        <f>'平衡表（全厂）'!L16</f>
        <v>2.65</v>
      </c>
      <c r="W22" s="47">
        <f t="shared" si="13"/>
        <v>211.61</v>
      </c>
      <c r="X22" s="47">
        <f t="shared" si="14"/>
        <v>209.879</v>
      </c>
      <c r="Y22" s="47">
        <f t="shared" si="15"/>
        <v>31.434</v>
      </c>
      <c r="Z22" s="47">
        <f t="shared" si="16"/>
        <v>2.996</v>
      </c>
      <c r="AA22" s="96">
        <v>100</v>
      </c>
      <c r="AB22" s="96">
        <v>100</v>
      </c>
      <c r="AC22" s="96">
        <v>100</v>
      </c>
      <c r="AD22" s="97"/>
      <c r="AE22" s="95"/>
      <c r="AF22" s="95"/>
    </row>
    <row r="23" ht="16" customHeight="1" spans="1:32">
      <c r="A23" s="14" t="s">
        <v>30</v>
      </c>
      <c r="B23" s="14">
        <v>139.65</v>
      </c>
      <c r="C23" s="11">
        <v>29.42</v>
      </c>
      <c r="D23" s="10">
        <v>41.085</v>
      </c>
      <c r="E23" s="11">
        <v>12.88</v>
      </c>
      <c r="F23" s="10">
        <v>1.799</v>
      </c>
      <c r="G23" s="11">
        <v>0.1</v>
      </c>
      <c r="H23" s="10">
        <v>0.014</v>
      </c>
      <c r="I23" s="46"/>
      <c r="J23" s="672"/>
      <c r="K23" s="46"/>
      <c r="L23" s="672"/>
      <c r="M23" s="10"/>
      <c r="N23" s="672"/>
      <c r="O23" s="10"/>
      <c r="P23" s="15">
        <f>'平衡表（全厂）'!F17</f>
        <v>143.22</v>
      </c>
      <c r="Q23" s="680">
        <f t="shared" si="10"/>
        <v>31.929898</v>
      </c>
      <c r="R23" s="72">
        <f>'平衡表（全厂）'!H17</f>
        <v>45.73</v>
      </c>
      <c r="S23" s="672">
        <f t="shared" si="11"/>
        <v>8.930317</v>
      </c>
      <c r="T23" s="10">
        <f>'平衡表（全厂）'!J17</f>
        <v>1.279</v>
      </c>
      <c r="U23" s="672">
        <f t="shared" si="12"/>
        <v>0.146628</v>
      </c>
      <c r="V23" s="10">
        <f>'平衡表（全厂）'!L17</f>
        <v>0.021</v>
      </c>
      <c r="W23" s="47">
        <f t="shared" si="13"/>
        <v>-3.57</v>
      </c>
      <c r="X23" s="47">
        <f t="shared" si="14"/>
        <v>-4.645</v>
      </c>
      <c r="Y23" s="47">
        <f t="shared" si="15"/>
        <v>0.52</v>
      </c>
      <c r="Z23" s="47">
        <f t="shared" si="16"/>
        <v>-0.007</v>
      </c>
      <c r="AA23" s="96" t="e">
        <f t="shared" ref="AA23:AC23" si="17">AA29/AA18*100</f>
        <v>#REF!</v>
      </c>
      <c r="AB23" s="96" t="e">
        <f t="shared" si="17"/>
        <v>#REF!</v>
      </c>
      <c r="AC23" s="92" t="e">
        <f t="shared" si="17"/>
        <v>#REF!</v>
      </c>
      <c r="AD23" s="97"/>
      <c r="AE23" s="95"/>
      <c r="AF23" s="95"/>
    </row>
    <row r="24" ht="16" customHeight="1" spans="1:32">
      <c r="A24" s="14" t="s">
        <v>31</v>
      </c>
      <c r="B24" s="14">
        <v>350</v>
      </c>
      <c r="C24" s="11">
        <v>29.42</v>
      </c>
      <c r="D24" s="10">
        <v>102.97</v>
      </c>
      <c r="E24" s="11">
        <v>12.88</v>
      </c>
      <c r="F24" s="10">
        <v>4.508</v>
      </c>
      <c r="G24" s="11">
        <v>0.1</v>
      </c>
      <c r="H24" s="10">
        <v>0.035</v>
      </c>
      <c r="I24" s="46"/>
      <c r="J24" s="672"/>
      <c r="K24" s="46"/>
      <c r="L24" s="672"/>
      <c r="M24" s="10"/>
      <c r="N24" s="672"/>
      <c r="O24" s="10"/>
      <c r="P24" s="15">
        <f>'平衡表（全厂）'!F18</f>
        <v>312</v>
      </c>
      <c r="Q24" s="680">
        <f t="shared" si="10"/>
        <v>31.930128</v>
      </c>
      <c r="R24" s="72">
        <f>'平衡表（全厂）'!H18</f>
        <v>99.622</v>
      </c>
      <c r="S24" s="672">
        <f t="shared" si="11"/>
        <v>8.929487</v>
      </c>
      <c r="T24" s="10">
        <f>'平衡表（全厂）'!J18</f>
        <v>2.786</v>
      </c>
      <c r="U24" s="672">
        <f t="shared" si="12"/>
        <v>0.150641</v>
      </c>
      <c r="V24" s="10">
        <f>'平衡表（全厂）'!L18</f>
        <v>0.047</v>
      </c>
      <c r="W24" s="47">
        <f t="shared" si="13"/>
        <v>38</v>
      </c>
      <c r="X24" s="47">
        <f t="shared" si="14"/>
        <v>3.348</v>
      </c>
      <c r="Y24" s="47">
        <f t="shared" si="15"/>
        <v>1.722</v>
      </c>
      <c r="Z24" s="47">
        <f t="shared" si="16"/>
        <v>-0.012</v>
      </c>
      <c r="AA24" s="96" t="e">
        <f t="shared" ref="AA24:AC24" si="18">AA22-AA23</f>
        <v>#REF!</v>
      </c>
      <c r="AB24" s="96" t="e">
        <f t="shared" si="18"/>
        <v>#REF!</v>
      </c>
      <c r="AC24" s="96" t="e">
        <f t="shared" si="18"/>
        <v>#REF!</v>
      </c>
      <c r="AD24" s="97"/>
      <c r="AE24" s="95"/>
      <c r="AF24" s="95"/>
    </row>
    <row r="25" ht="16" customHeight="1" spans="1:32">
      <c r="A25" s="14" t="s">
        <v>32</v>
      </c>
      <c r="B25" s="14">
        <v>214</v>
      </c>
      <c r="C25" s="11">
        <v>24.15</v>
      </c>
      <c r="D25" s="10">
        <v>51.681</v>
      </c>
      <c r="E25" s="11">
        <v>121.5</v>
      </c>
      <c r="F25" s="10">
        <v>26.001</v>
      </c>
      <c r="G25" s="11">
        <v>1.45</v>
      </c>
      <c r="H25" s="10">
        <v>0.31</v>
      </c>
      <c r="I25" s="46"/>
      <c r="J25" s="672"/>
      <c r="K25" s="46"/>
      <c r="L25" s="672"/>
      <c r="M25" s="10"/>
      <c r="N25" s="672"/>
      <c r="O25" s="10"/>
      <c r="P25" s="15">
        <f>'平衡表（全厂）'!F19</f>
        <v>60.5</v>
      </c>
      <c r="Q25" s="680">
        <f t="shared" si="10"/>
        <v>12.659504</v>
      </c>
      <c r="R25" s="72">
        <f>'平衡表（全厂）'!H19</f>
        <v>7.659</v>
      </c>
      <c r="S25" s="672">
        <f t="shared" si="11"/>
        <v>121.801653</v>
      </c>
      <c r="T25" s="10">
        <f>'平衡表（全厂）'!J19</f>
        <v>7.369</v>
      </c>
      <c r="U25" s="672">
        <f t="shared" si="12"/>
        <v>1.272727</v>
      </c>
      <c r="V25" s="10">
        <f>'平衡表（全厂）'!L19</f>
        <v>0.077</v>
      </c>
      <c r="W25" s="47">
        <f t="shared" si="13"/>
        <v>153.5</v>
      </c>
      <c r="X25" s="47">
        <f t="shared" si="14"/>
        <v>44.022</v>
      </c>
      <c r="Y25" s="47">
        <f t="shared" si="15"/>
        <v>18.632</v>
      </c>
      <c r="Z25" s="47">
        <f t="shared" si="16"/>
        <v>0.233</v>
      </c>
      <c r="AA25" s="96">
        <v>0.828</v>
      </c>
      <c r="AB25">
        <v>0.83928</v>
      </c>
      <c r="AC25" s="92">
        <v>1.82</v>
      </c>
      <c r="AD25" s="97">
        <v>0.829222384593895</v>
      </c>
      <c r="AE25" s="95">
        <v>0.84142248556137</v>
      </c>
      <c r="AF25" s="95">
        <v>1.83031418442786</v>
      </c>
    </row>
    <row r="26" ht="16" customHeight="1" spans="1:32">
      <c r="A26" s="14" t="s">
        <v>34</v>
      </c>
      <c r="B26" s="14">
        <v>350</v>
      </c>
      <c r="C26" s="11">
        <v>99.54</v>
      </c>
      <c r="D26" s="10">
        <v>348.39</v>
      </c>
      <c r="E26" s="11">
        <v>332.45</v>
      </c>
      <c r="F26" s="10">
        <v>116.358</v>
      </c>
      <c r="G26" s="11">
        <v>7.5</v>
      </c>
      <c r="H26" s="10">
        <v>2.625</v>
      </c>
      <c r="I26" s="46"/>
      <c r="J26" s="672"/>
      <c r="K26" s="46"/>
      <c r="L26" s="672"/>
      <c r="M26" s="10"/>
      <c r="N26" s="672"/>
      <c r="O26" s="10"/>
      <c r="P26" s="15">
        <f>'平衡表（全厂）'!F21</f>
        <v>223</v>
      </c>
      <c r="Q26" s="680">
        <f t="shared" si="10"/>
        <v>99.469955</v>
      </c>
      <c r="R26" s="72">
        <f>'平衡表（全厂）'!H21</f>
        <v>221.818</v>
      </c>
      <c r="S26" s="672">
        <f t="shared" si="11"/>
        <v>371.982063</v>
      </c>
      <c r="T26" s="10">
        <f>'平衡表（全厂）'!J21</f>
        <v>82.952</v>
      </c>
      <c r="U26" s="672">
        <f t="shared" si="12"/>
        <v>8.668161</v>
      </c>
      <c r="V26" s="10">
        <f>'平衡表（全厂）'!L21</f>
        <v>1.933</v>
      </c>
      <c r="W26" s="47">
        <f t="shared" si="13"/>
        <v>127</v>
      </c>
      <c r="X26" s="47">
        <f t="shared" si="14"/>
        <v>126.572</v>
      </c>
      <c r="Y26" s="47">
        <f t="shared" si="15"/>
        <v>33.406</v>
      </c>
      <c r="Z26" s="47">
        <f t="shared" si="16"/>
        <v>0.692</v>
      </c>
      <c r="AA26" s="96" t="e">
        <f t="shared" ref="AA26:AC26" si="19">AA25-AA24</f>
        <v>#REF!</v>
      </c>
      <c r="AB26" s="96" t="e">
        <f t="shared" si="19"/>
        <v>#REF!</v>
      </c>
      <c r="AC26" s="96" t="e">
        <f t="shared" si="19"/>
        <v>#REF!</v>
      </c>
      <c r="AD26" s="94"/>
      <c r="AE26" s="95"/>
      <c r="AF26" s="95"/>
    </row>
    <row r="27" ht="16" customHeight="1" spans="1:32">
      <c r="A27" s="14" t="s">
        <v>36</v>
      </c>
      <c r="B27" s="14">
        <v>58.97</v>
      </c>
      <c r="C27" s="11">
        <v>99.54</v>
      </c>
      <c r="D27" s="10">
        <v>58.699</v>
      </c>
      <c r="E27" s="11">
        <v>332.46</v>
      </c>
      <c r="F27" s="10">
        <v>19.605</v>
      </c>
      <c r="G27" s="11">
        <v>7.5</v>
      </c>
      <c r="H27" s="10">
        <v>0.442</v>
      </c>
      <c r="I27" s="46"/>
      <c r="J27" s="672"/>
      <c r="K27" s="46"/>
      <c r="L27" s="672"/>
      <c r="M27" s="10"/>
      <c r="N27" s="672"/>
      <c r="O27" s="10"/>
      <c r="P27" s="15">
        <f>'平衡表（全厂）'!F23</f>
        <v>12.5</v>
      </c>
      <c r="Q27" s="680">
        <f t="shared" si="10"/>
        <v>99.472</v>
      </c>
      <c r="R27" s="72">
        <f>'平衡表（全厂）'!H23</f>
        <v>12.434</v>
      </c>
      <c r="S27" s="672">
        <f t="shared" si="11"/>
        <v>372</v>
      </c>
      <c r="T27" s="10">
        <f>'平衡表（全厂）'!J23</f>
        <v>4.65</v>
      </c>
      <c r="U27" s="672">
        <f t="shared" si="12"/>
        <v>8.64</v>
      </c>
      <c r="V27" s="10">
        <f>'平衡表（全厂）'!L23</f>
        <v>0.108</v>
      </c>
      <c r="W27" s="47">
        <f t="shared" si="13"/>
        <v>46.47</v>
      </c>
      <c r="X27" s="47">
        <f t="shared" si="14"/>
        <v>46.265</v>
      </c>
      <c r="Y27" s="47">
        <f t="shared" si="15"/>
        <v>14.955</v>
      </c>
      <c r="Z27" s="47">
        <f t="shared" si="16"/>
        <v>0.334</v>
      </c>
      <c r="AA27" s="96"/>
      <c r="AC27" s="92"/>
      <c r="AD27" s="94"/>
      <c r="AE27" s="95"/>
      <c r="AF27" s="95"/>
    </row>
    <row r="28" ht="16" customHeight="1" spans="1:32">
      <c r="A28" s="14" t="s">
        <v>37</v>
      </c>
      <c r="B28" s="14">
        <v>79.8</v>
      </c>
      <c r="C28" s="11"/>
      <c r="D28" s="10">
        <v>79.433</v>
      </c>
      <c r="E28" s="11"/>
      <c r="F28" s="10">
        <v>26.53</v>
      </c>
      <c r="G28" s="11"/>
      <c r="H28" s="10">
        <v>0.599</v>
      </c>
      <c r="I28" s="46"/>
      <c r="J28" s="672"/>
      <c r="K28" s="46"/>
      <c r="L28" s="672"/>
      <c r="M28" s="10"/>
      <c r="N28" s="672"/>
      <c r="O28" s="10"/>
      <c r="P28" s="15">
        <f>'平衡表（全厂）'!F24</f>
        <v>91.2</v>
      </c>
      <c r="Q28" s="680"/>
      <c r="R28" s="72">
        <f>'平衡表（全厂）'!H24</f>
        <v>90.717</v>
      </c>
      <c r="S28" s="672"/>
      <c r="T28" s="10">
        <f>'平衡表（全厂）'!J24</f>
        <v>33.925</v>
      </c>
      <c r="U28" s="672"/>
      <c r="V28" s="10">
        <f>'平衡表（全厂）'!L24</f>
        <v>0.791</v>
      </c>
      <c r="W28" s="47">
        <f t="shared" si="13"/>
        <v>-11.4</v>
      </c>
      <c r="X28" s="47">
        <f t="shared" si="14"/>
        <v>-11.284</v>
      </c>
      <c r="Y28" s="47">
        <f t="shared" si="15"/>
        <v>-7.395</v>
      </c>
      <c r="Z28" s="47">
        <f t="shared" si="16"/>
        <v>-0.192</v>
      </c>
      <c r="AA28" s="96"/>
      <c r="AC28" s="92"/>
      <c r="AD28" s="94"/>
      <c r="AE28" s="95"/>
      <c r="AF28" s="95"/>
    </row>
    <row r="29" ht="16" customHeight="1" spans="1:32">
      <c r="A29" s="14" t="s">
        <v>38</v>
      </c>
      <c r="B29" s="14">
        <v>881.7</v>
      </c>
      <c r="C29" s="11">
        <v>40.32</v>
      </c>
      <c r="D29" s="10">
        <v>355.512</v>
      </c>
      <c r="E29" s="11">
        <v>91.86</v>
      </c>
      <c r="F29" s="10">
        <v>80.99</v>
      </c>
      <c r="G29" s="11">
        <v>1.68</v>
      </c>
      <c r="H29" s="10">
        <v>1.478</v>
      </c>
      <c r="I29" s="46"/>
      <c r="J29" s="672"/>
      <c r="K29" s="46"/>
      <c r="L29" s="672"/>
      <c r="M29" s="10"/>
      <c r="N29" s="672"/>
      <c r="O29" s="10"/>
      <c r="P29" s="15">
        <f>'平衡表（全厂）'!F25</f>
        <v>667.24</v>
      </c>
      <c r="Q29" s="680">
        <f>R29/P29*100</f>
        <v>43.101882</v>
      </c>
      <c r="R29" s="72">
        <f>'平衡表（全厂）'!H25</f>
        <v>287.593</v>
      </c>
      <c r="S29" s="672">
        <f>T29/P29*1000</f>
        <v>98.03519</v>
      </c>
      <c r="T29" s="10">
        <f>'平衡表（全厂）'!J25</f>
        <v>65.413</v>
      </c>
      <c r="U29" s="672">
        <f>V29/P29*1000</f>
        <v>1.641089</v>
      </c>
      <c r="V29" s="10">
        <f>'平衡表（全厂）'!L25</f>
        <v>1.095</v>
      </c>
      <c r="W29" s="47">
        <f t="shared" si="13"/>
        <v>214.46</v>
      </c>
      <c r="X29" s="47">
        <f t="shared" si="14"/>
        <v>67.919</v>
      </c>
      <c r="Y29" s="47">
        <f t="shared" si="15"/>
        <v>15.577</v>
      </c>
      <c r="Z29" s="47">
        <f t="shared" si="16"/>
        <v>0.383</v>
      </c>
      <c r="AA29" s="96" t="e">
        <f>#REF!+#REF!+#REF!</f>
        <v>#REF!</v>
      </c>
      <c r="AB29" t="e">
        <f>#REF!+#REF!+#REF!</f>
        <v>#REF!</v>
      </c>
      <c r="AC29" s="92" t="e">
        <f>#REF!+#REF!+#REF!</f>
        <v>#REF!</v>
      </c>
      <c r="AD29" s="97"/>
      <c r="AE29" s="95"/>
      <c r="AF29" s="95"/>
    </row>
    <row r="30" ht="16" customHeight="1" spans="1:32">
      <c r="A30" s="13" t="s">
        <v>39</v>
      </c>
      <c r="B30" s="14">
        <v>2.75</v>
      </c>
      <c r="C30" s="11"/>
      <c r="D30" s="10">
        <v>1.109</v>
      </c>
      <c r="E30" s="11"/>
      <c r="F30" s="10">
        <v>0.253</v>
      </c>
      <c r="G30" s="11"/>
      <c r="H30" s="10">
        <v>0.005</v>
      </c>
      <c r="I30" s="46"/>
      <c r="J30" s="672"/>
      <c r="K30" s="46"/>
      <c r="L30" s="672"/>
      <c r="M30" s="10"/>
      <c r="N30" s="672"/>
      <c r="O30" s="10"/>
      <c r="P30" s="15">
        <f>'平衡表（全厂）'!F26</f>
        <v>0</v>
      </c>
      <c r="Q30" s="680"/>
      <c r="R30" s="72">
        <f>'平衡表（全厂）'!H26</f>
        <v>0</v>
      </c>
      <c r="S30" s="672"/>
      <c r="T30" s="10">
        <f>'平衡表（全厂）'!J26</f>
        <v>0</v>
      </c>
      <c r="U30" s="672"/>
      <c r="V30" s="10">
        <f>'平衡表（全厂）'!L26</f>
        <v>0</v>
      </c>
      <c r="W30" s="47">
        <f t="shared" si="13"/>
        <v>2.75</v>
      </c>
      <c r="X30" s="47">
        <f t="shared" si="14"/>
        <v>1.109</v>
      </c>
      <c r="Y30" s="47">
        <f t="shared" si="15"/>
        <v>0.253</v>
      </c>
      <c r="Z30" s="47">
        <f t="shared" si="16"/>
        <v>0.005</v>
      </c>
      <c r="AA30" s="96"/>
      <c r="AB30" s="92"/>
      <c r="AC30" s="92"/>
      <c r="AD30" s="97"/>
      <c r="AE30" s="95"/>
      <c r="AF30" s="95"/>
    </row>
    <row r="31" ht="16" customHeight="1" spans="1:32">
      <c r="A31" s="13" t="s">
        <v>40</v>
      </c>
      <c r="B31" s="14">
        <v>0</v>
      </c>
      <c r="C31" s="11"/>
      <c r="D31" s="10">
        <v>0</v>
      </c>
      <c r="E31" s="11"/>
      <c r="F31" s="10">
        <v>0</v>
      </c>
      <c r="G31" s="11"/>
      <c r="H31" s="10">
        <v>0</v>
      </c>
      <c r="I31" s="46"/>
      <c r="J31" s="672"/>
      <c r="K31" s="46"/>
      <c r="L31" s="672"/>
      <c r="M31" s="10"/>
      <c r="N31" s="672"/>
      <c r="O31" s="10"/>
      <c r="P31" s="15">
        <f>'平衡表（全厂）'!F27</f>
        <v>0</v>
      </c>
      <c r="Q31" s="680"/>
      <c r="R31" s="72">
        <f>'平衡表（全厂）'!H27</f>
        <v>0</v>
      </c>
      <c r="S31" s="672"/>
      <c r="T31" s="10">
        <f>'平衡表（全厂）'!J27</f>
        <v>0</v>
      </c>
      <c r="U31" s="672"/>
      <c r="V31" s="10">
        <f>'平衡表（全厂）'!L27</f>
        <v>0</v>
      </c>
      <c r="W31" s="47">
        <f t="shared" si="13"/>
        <v>0</v>
      </c>
      <c r="X31" s="47">
        <f t="shared" si="14"/>
        <v>0</v>
      </c>
      <c r="Y31" s="47">
        <f t="shared" si="15"/>
        <v>0</v>
      </c>
      <c r="Z31" s="47">
        <f t="shared" si="16"/>
        <v>0</v>
      </c>
      <c r="AA31" s="96"/>
      <c r="AB31" s="92"/>
      <c r="AC31" s="92"/>
      <c r="AD31" s="97"/>
      <c r="AE31" s="95"/>
      <c r="AF31" s="95"/>
    </row>
    <row r="32" ht="16" customHeight="1" spans="1:32">
      <c r="A32" s="13" t="s">
        <v>45</v>
      </c>
      <c r="B32" s="15">
        <v>0</v>
      </c>
      <c r="C32" s="11"/>
      <c r="D32" s="10">
        <v>0</v>
      </c>
      <c r="E32" s="11"/>
      <c r="F32" s="10">
        <v>0</v>
      </c>
      <c r="G32" s="11"/>
      <c r="H32" s="10">
        <v>0</v>
      </c>
      <c r="I32" s="46"/>
      <c r="J32" s="672"/>
      <c r="K32" s="46"/>
      <c r="L32" s="672"/>
      <c r="M32" s="10"/>
      <c r="N32" s="672"/>
      <c r="O32" s="10"/>
      <c r="P32" s="15">
        <f>'平衡表（全厂）'!F32</f>
        <v>0</v>
      </c>
      <c r="Q32" s="680"/>
      <c r="R32" s="72">
        <f>'平衡表（全厂）'!H32</f>
        <v>0</v>
      </c>
      <c r="S32" s="672"/>
      <c r="T32" s="10">
        <f>'平衡表（全厂）'!J32</f>
        <v>0</v>
      </c>
      <c r="U32" s="672"/>
      <c r="V32" s="10">
        <f>'平衡表（全厂）'!L32</f>
        <v>0</v>
      </c>
      <c r="W32" s="47">
        <f t="shared" si="13"/>
        <v>0</v>
      </c>
      <c r="X32" s="47">
        <f t="shared" si="14"/>
        <v>0</v>
      </c>
      <c r="Y32" s="47">
        <f t="shared" si="15"/>
        <v>0</v>
      </c>
      <c r="Z32" s="47">
        <f t="shared" si="16"/>
        <v>0</v>
      </c>
      <c r="AA32" s="96"/>
      <c r="AB32" s="92"/>
      <c r="AC32" s="92"/>
      <c r="AD32" s="97"/>
      <c r="AE32" s="95"/>
      <c r="AF32" s="95"/>
    </row>
    <row r="33" ht="16" customHeight="1" spans="1:32">
      <c r="A33" s="16" t="s">
        <v>27</v>
      </c>
      <c r="B33" s="17">
        <v>148.32</v>
      </c>
      <c r="C33" s="18">
        <v>1.89</v>
      </c>
      <c r="D33" s="19">
        <v>2.803</v>
      </c>
      <c r="E33" s="18">
        <v>6.1</v>
      </c>
      <c r="F33" s="19">
        <v>0.905</v>
      </c>
      <c r="G33" s="18">
        <v>0.05</v>
      </c>
      <c r="H33" s="19">
        <v>0.007</v>
      </c>
      <c r="I33" s="46">
        <f>62473-932.636</f>
        <v>61540.36</v>
      </c>
      <c r="J33" s="672">
        <f>2.11-0.34</f>
        <v>1.77</v>
      </c>
      <c r="K33" s="45">
        <f>I33*J33/100</f>
        <v>1089.264</v>
      </c>
      <c r="L33" s="672">
        <f>2.48-0.5</f>
        <v>1.98</v>
      </c>
      <c r="M33" s="10">
        <f>I33*L33/1000</f>
        <v>121.85</v>
      </c>
      <c r="N33" s="672">
        <v>0.04</v>
      </c>
      <c r="O33" s="10">
        <f>I33*N33/1000</f>
        <v>2.462</v>
      </c>
      <c r="P33" s="25">
        <f>'平衡表（全厂）'!F14</f>
        <v>148.32</v>
      </c>
      <c r="Q33" s="696">
        <f>R33/P33*100</f>
        <v>1.889833</v>
      </c>
      <c r="R33" s="19">
        <f>'平衡表（全厂）'!H14</f>
        <v>2.803</v>
      </c>
      <c r="S33" s="697">
        <f>T33/P33*1000</f>
        <v>6.101672</v>
      </c>
      <c r="T33" s="19">
        <f>'平衡表（全厂）'!J14</f>
        <v>0.905</v>
      </c>
      <c r="U33" s="697">
        <f>V33/P33*1000</f>
        <v>0.047195</v>
      </c>
      <c r="V33" s="19">
        <f>'平衡表（全厂）'!L14</f>
        <v>0.007</v>
      </c>
      <c r="W33" s="20">
        <f>B33+I33-P33</f>
        <v>61540.36</v>
      </c>
      <c r="X33" s="20">
        <f>D33+K33-R33</f>
        <v>1089.264</v>
      </c>
      <c r="Y33" s="20">
        <f>F33+M33-T33</f>
        <v>121.85</v>
      </c>
      <c r="Z33" s="20">
        <f>H33+O33-V33</f>
        <v>2.462</v>
      </c>
      <c r="AA33" s="101"/>
      <c r="AB33" s="102"/>
      <c r="AC33" s="103"/>
      <c r="AD33" s="104"/>
      <c r="AE33" s="105"/>
      <c r="AF33" s="105"/>
    </row>
    <row r="34" ht="16" customHeight="1" spans="1:31">
      <c r="A34" s="20" t="s">
        <v>35</v>
      </c>
      <c r="B34" s="21">
        <v>1430</v>
      </c>
      <c r="C34" s="18">
        <v>99.54</v>
      </c>
      <c r="D34" s="22">
        <v>1423.422</v>
      </c>
      <c r="E34" s="18">
        <v>332.45</v>
      </c>
      <c r="F34" s="22">
        <v>475.404</v>
      </c>
      <c r="G34" s="18">
        <v>7.5</v>
      </c>
      <c r="H34" s="23">
        <v>10.725</v>
      </c>
      <c r="I34" s="47">
        <v>28537</v>
      </c>
      <c r="J34" s="680">
        <v>99.47</v>
      </c>
      <c r="K34" s="47">
        <f>I34*J34/100</f>
        <v>28385.754</v>
      </c>
      <c r="L34" s="681">
        <f>343.88+28.1</f>
        <v>371.98</v>
      </c>
      <c r="M34" s="50">
        <f>I34*L34/1000</f>
        <v>10615.193</v>
      </c>
      <c r="N34" s="682">
        <f>9.01-0.34</f>
        <v>8.67</v>
      </c>
      <c r="O34" s="50">
        <f>I34*N34/1000</f>
        <v>247.416</v>
      </c>
      <c r="P34" s="20">
        <f>'平衡表（全厂）'!F22</f>
        <v>487.6</v>
      </c>
      <c r="Q34" s="696">
        <f>R34/P34*100</f>
        <v>99.470057</v>
      </c>
      <c r="R34" s="20">
        <f>'平衡表（全厂）'!H22</f>
        <v>485.016</v>
      </c>
      <c r="S34" s="700">
        <f>T34/P34*1000</f>
        <v>371.979081</v>
      </c>
      <c r="T34" s="22">
        <f>'平衡表（全厂）'!J22</f>
        <v>181.377</v>
      </c>
      <c r="U34" s="700">
        <f>V34/P34*1000</f>
        <v>8.668991</v>
      </c>
      <c r="V34" s="22">
        <f>'平衡表（全厂）'!L22</f>
        <v>4.227</v>
      </c>
      <c r="W34" s="20">
        <f>B34+I34-P34</f>
        <v>29479.4</v>
      </c>
      <c r="X34" s="20">
        <f>D34+K34-R34</f>
        <v>29324.16</v>
      </c>
      <c r="Y34" s="20">
        <f>F34+M34-T34</f>
        <v>10909.22</v>
      </c>
      <c r="Z34" s="20">
        <f>H34+O34-V34</f>
        <v>253.914</v>
      </c>
      <c r="AA34" s="101"/>
      <c r="AB34" s="102"/>
      <c r="AC34" s="103"/>
      <c r="AD34" s="104"/>
      <c r="AE34" s="105"/>
    </row>
    <row r="35" ht="16" customHeight="1" spans="1:26">
      <c r="A35" s="24" t="s">
        <v>90</v>
      </c>
      <c r="B35" s="25">
        <v>2310.73</v>
      </c>
      <c r="C35" s="25">
        <v>6.46</v>
      </c>
      <c r="D35" s="25">
        <v>149.32</v>
      </c>
      <c r="E35" s="25">
        <v>74.89</v>
      </c>
      <c r="F35" s="25">
        <v>173.042</v>
      </c>
      <c r="G35" s="25">
        <v>0.56</v>
      </c>
      <c r="H35" s="25">
        <v>1.293</v>
      </c>
      <c r="I35" s="15">
        <v>334.68</v>
      </c>
      <c r="J35" s="680">
        <f t="shared" ref="J35:J37" si="20">K35/I35*100</f>
        <v>3.200072</v>
      </c>
      <c r="K35" s="15">
        <v>10.71</v>
      </c>
      <c r="L35" s="680">
        <f t="shared" ref="L35:L37" si="21">M35/I35*1000</f>
        <v>69.481296</v>
      </c>
      <c r="M35" s="15">
        <v>23.254</v>
      </c>
      <c r="N35" s="680">
        <f t="shared" ref="N35:N37" si="22">O35/I35*1000</f>
        <v>0.49002</v>
      </c>
      <c r="O35" s="15">
        <v>0.164</v>
      </c>
      <c r="P35" s="25">
        <f>'平衡表（全厂）'!F20</f>
        <v>2620.55</v>
      </c>
      <c r="Q35" s="696">
        <f>R35/P35*100</f>
        <v>6.055713</v>
      </c>
      <c r="R35" s="25">
        <f>'平衡表（全厂）'!H20</f>
        <v>158.693</v>
      </c>
      <c r="S35" s="700">
        <f>T35/P35*1000</f>
        <v>74.247391</v>
      </c>
      <c r="T35" s="25">
        <f>'平衡表（全厂）'!J20</f>
        <v>194.569</v>
      </c>
      <c r="U35" s="700">
        <f>V35/P35*1000</f>
        <v>0.551411</v>
      </c>
      <c r="V35" s="25">
        <f>'平衡表（全厂）'!L20</f>
        <v>1.445</v>
      </c>
      <c r="W35" s="25">
        <f>B35+I35-P35</f>
        <v>24.86</v>
      </c>
      <c r="X35" s="25">
        <f>D35+K35-R35</f>
        <v>1.337</v>
      </c>
      <c r="Y35" s="25">
        <f>F35+M35-T35</f>
        <v>1.727</v>
      </c>
      <c r="Z35" s="25">
        <f>H35+O35-V35</f>
        <v>0.012</v>
      </c>
    </row>
    <row r="36" ht="16" customHeight="1" spans="1:26">
      <c r="A36" s="24" t="s">
        <v>44</v>
      </c>
      <c r="B36" s="25">
        <v>48.856</v>
      </c>
      <c r="C36" s="25">
        <v>5.07</v>
      </c>
      <c r="D36" s="25">
        <v>2.479</v>
      </c>
      <c r="E36" s="25">
        <v>180.51</v>
      </c>
      <c r="F36" s="25">
        <v>8.819</v>
      </c>
      <c r="G36" s="25">
        <v>1.96</v>
      </c>
      <c r="H36" s="25">
        <v>0.096</v>
      </c>
      <c r="I36" s="15">
        <v>174.104</v>
      </c>
      <c r="J36" s="680">
        <f t="shared" si="20"/>
        <v>9.600009</v>
      </c>
      <c r="K36" s="15">
        <v>16.714</v>
      </c>
      <c r="L36" s="680">
        <f t="shared" si="21"/>
        <v>211.902082</v>
      </c>
      <c r="M36" s="15">
        <v>36.893</v>
      </c>
      <c r="N36" s="680">
        <f t="shared" si="22"/>
        <v>0.758168</v>
      </c>
      <c r="O36" s="15">
        <v>0.132</v>
      </c>
      <c r="P36" s="25">
        <f>'平衡表（全厂）'!F31</f>
        <v>167.391</v>
      </c>
      <c r="Q36" s="696">
        <f>R36/P36*100</f>
        <v>8.27882</v>
      </c>
      <c r="R36" s="25">
        <f>'平衡表（全厂）'!H31</f>
        <v>13.858</v>
      </c>
      <c r="S36" s="700">
        <f>T36/P36*1000</f>
        <v>202.740888</v>
      </c>
      <c r="T36" s="25">
        <f>'平衡表（全厂）'!J31</f>
        <v>33.937</v>
      </c>
      <c r="U36" s="700">
        <f>V36/P36*1000</f>
        <v>1.111171</v>
      </c>
      <c r="V36" s="25">
        <f>'平衡表（全厂）'!L31</f>
        <v>0.186</v>
      </c>
      <c r="W36" s="25">
        <f>B36+I36-P36</f>
        <v>55.569</v>
      </c>
      <c r="X36" s="25">
        <f>D36+K36-R36</f>
        <v>5.335</v>
      </c>
      <c r="Y36" s="25">
        <f>F36+M36-T36</f>
        <v>11.775</v>
      </c>
      <c r="Z36" s="25">
        <f>H36+O36-V36</f>
        <v>0.042</v>
      </c>
    </row>
    <row r="37" ht="16" customHeight="1" spans="1:31">
      <c r="A37" s="24" t="s">
        <v>46</v>
      </c>
      <c r="B37" s="20">
        <v>1963.262</v>
      </c>
      <c r="C37" s="26">
        <v>1.62</v>
      </c>
      <c r="D37" s="20">
        <v>31.793</v>
      </c>
      <c r="E37" s="27">
        <v>4.45</v>
      </c>
      <c r="F37" s="20">
        <v>8.731</v>
      </c>
      <c r="G37" s="27">
        <v>0.2</v>
      </c>
      <c r="H37" s="20">
        <v>0.402</v>
      </c>
      <c r="I37" s="10">
        <v>183.095</v>
      </c>
      <c r="J37" s="680">
        <f t="shared" si="20"/>
        <v>1.160054</v>
      </c>
      <c r="K37" s="10">
        <v>2.124</v>
      </c>
      <c r="L37" s="680">
        <f t="shared" si="21"/>
        <v>3.648379</v>
      </c>
      <c r="M37" s="52">
        <v>0.668</v>
      </c>
      <c r="N37" s="680">
        <f t="shared" si="22"/>
        <v>0.027308</v>
      </c>
      <c r="O37" s="52">
        <v>0.005</v>
      </c>
      <c r="P37" s="20">
        <f>'平衡表（全厂）'!F33</f>
        <v>2146.357</v>
      </c>
      <c r="Q37" s="696">
        <f>R37/P37*100</f>
        <v>1.580212</v>
      </c>
      <c r="R37" s="20">
        <f>'平衡表（全厂）'!H33</f>
        <v>33.917</v>
      </c>
      <c r="S37" s="700">
        <f>T37/P37*1000</f>
        <v>4.379048</v>
      </c>
      <c r="T37" s="20">
        <f>'平衡表（全厂）'!J33</f>
        <v>9.399</v>
      </c>
      <c r="U37" s="700">
        <f>V37/P37*1000</f>
        <v>0.189624</v>
      </c>
      <c r="V37" s="20">
        <f>'平衡表（全厂）'!L33</f>
        <v>0.407</v>
      </c>
      <c r="W37" s="25">
        <f>B37+I37-P37</f>
        <v>0</v>
      </c>
      <c r="X37" s="25">
        <f>D37+K37-R37</f>
        <v>0</v>
      </c>
      <c r="Y37" s="25">
        <f>F37+M37-T37</f>
        <v>0</v>
      </c>
      <c r="Z37" s="25">
        <f>H37+O37-V37</f>
        <v>0</v>
      </c>
      <c r="AA37" s="101"/>
      <c r="AB37" s="102"/>
      <c r="AC37" s="103"/>
      <c r="AD37" s="104"/>
      <c r="AE37" s="105"/>
    </row>
    <row r="38" ht="17" customHeight="1" spans="1:31">
      <c r="A38" s="31" t="s">
        <v>161</v>
      </c>
      <c r="B38" s="31"/>
      <c r="C38" s="31" t="s">
        <v>162</v>
      </c>
      <c r="D38" s="32" t="s">
        <v>162</v>
      </c>
      <c r="E38" s="33"/>
      <c r="F38" s="32" t="e">
        <f>#REF!</f>
        <v>#REF!</v>
      </c>
      <c r="G38" s="34"/>
      <c r="H38" s="35"/>
      <c r="I38" s="54" t="e">
        <f>F38/F39*100</f>
        <v>#REF!</v>
      </c>
      <c r="J38" s="686"/>
      <c r="K38" s="31" t="s">
        <v>163</v>
      </c>
      <c r="L38" s="670"/>
      <c r="M38" s="31" t="s">
        <v>162</v>
      </c>
      <c r="N38" s="670" t="e">
        <f>#REF!</f>
        <v>#REF!</v>
      </c>
      <c r="O38" s="31"/>
      <c r="P38" s="31"/>
      <c r="Q38" s="670" t="e">
        <f>N38/N39*100</f>
        <v>#REF!</v>
      </c>
      <c r="R38" s="73"/>
      <c r="S38" s="670" t="s">
        <v>164</v>
      </c>
      <c r="T38" s="31"/>
      <c r="U38" s="670" t="s">
        <v>162</v>
      </c>
      <c r="V38" s="31" t="e">
        <f>#REF!</f>
        <v>#REF!</v>
      </c>
      <c r="W38" s="31"/>
      <c r="X38" s="31"/>
      <c r="Y38" s="73" t="e">
        <f>V38/V39*100</f>
        <v>#REF!</v>
      </c>
      <c r="Z38" s="73"/>
      <c r="AA38" s="109"/>
      <c r="AB38" s="89"/>
      <c r="AC38" s="89"/>
      <c r="AD38" s="89"/>
      <c r="AE38" s="89"/>
    </row>
    <row r="39" ht="17" customHeight="1" spans="1:31">
      <c r="A39" s="31"/>
      <c r="B39" s="31"/>
      <c r="C39" s="31" t="s">
        <v>165</v>
      </c>
      <c r="D39" s="32" t="s">
        <v>165</v>
      </c>
      <c r="E39" s="33"/>
      <c r="F39" s="32" t="e">
        <f>#REF!+#REF!-#REF!</f>
        <v>#REF!</v>
      </c>
      <c r="G39" s="34"/>
      <c r="H39" s="35"/>
      <c r="I39" s="56"/>
      <c r="J39" s="687"/>
      <c r="K39" s="31"/>
      <c r="L39" s="670"/>
      <c r="M39" s="31" t="s">
        <v>165</v>
      </c>
      <c r="N39" s="670" t="e">
        <f>#REF!+#REF!-#REF!</f>
        <v>#REF!</v>
      </c>
      <c r="O39" s="31"/>
      <c r="P39" s="31"/>
      <c r="Q39" s="670"/>
      <c r="R39" s="73"/>
      <c r="S39" s="670"/>
      <c r="T39" s="31"/>
      <c r="U39" s="670" t="s">
        <v>165</v>
      </c>
      <c r="V39" s="31" t="e">
        <f>#REF!+#REF!-#REF!</f>
        <v>#REF!</v>
      </c>
      <c r="W39" s="31"/>
      <c r="X39" s="31"/>
      <c r="Y39" s="73"/>
      <c r="Z39" s="73"/>
      <c r="AA39" s="109"/>
      <c r="AB39" s="89"/>
      <c r="AC39" s="89"/>
      <c r="AD39" s="89"/>
      <c r="AE39" s="89"/>
    </row>
    <row r="40" ht="25" customHeight="1" spans="1:26">
      <c r="A40" s="31" t="s">
        <v>166</v>
      </c>
      <c r="B40" s="36" t="s">
        <v>194</v>
      </c>
      <c r="C40" s="36"/>
      <c r="D40" s="36"/>
      <c r="E40" s="36"/>
      <c r="F40" s="36"/>
      <c r="G40" s="36"/>
      <c r="H40" s="36"/>
      <c r="I40" s="36"/>
      <c r="J40" s="671"/>
      <c r="K40" s="36"/>
      <c r="L40" s="671"/>
      <c r="M40" s="36"/>
      <c r="N40" s="671"/>
      <c r="O40" s="36"/>
      <c r="P40" s="36"/>
      <c r="Q40" s="671"/>
      <c r="R40" s="36"/>
      <c r="S40" s="671"/>
      <c r="T40" s="36"/>
      <c r="U40" s="671"/>
      <c r="V40" s="36"/>
      <c r="W40" s="36"/>
      <c r="X40" s="36"/>
      <c r="Y40" s="36"/>
      <c r="Z40" s="36"/>
    </row>
    <row r="41" ht="36" customHeight="1" spans="1:27">
      <c r="A41" s="37" t="s">
        <v>195</v>
      </c>
      <c r="B41" s="37"/>
      <c r="C41" s="37"/>
      <c r="D41" s="37"/>
      <c r="E41" s="37"/>
      <c r="F41" s="37"/>
      <c r="G41" s="37"/>
      <c r="H41" s="37"/>
      <c r="I41" s="37"/>
      <c r="J41" s="688"/>
      <c r="K41" s="37"/>
      <c r="L41" s="688"/>
      <c r="M41" s="37"/>
      <c r="N41" s="688"/>
      <c r="O41" s="37"/>
      <c r="P41" s="37"/>
      <c r="Q41" s="688"/>
      <c r="R41" s="37"/>
      <c r="S41" s="688"/>
      <c r="T41" s="37"/>
      <c r="U41" s="688"/>
      <c r="V41" s="37"/>
      <c r="W41" s="37"/>
      <c r="X41" s="37"/>
      <c r="Y41" s="37"/>
      <c r="Z41" s="37"/>
      <c r="AA41" s="110"/>
    </row>
    <row r="42" ht="15.75" spans="1:27">
      <c r="A42" s="38"/>
      <c r="B42" s="39"/>
      <c r="C42" s="40"/>
      <c r="D42" s="40"/>
      <c r="E42" s="40"/>
      <c r="F42" s="41" t="s">
        <v>169</v>
      </c>
      <c r="G42" s="41"/>
      <c r="H42" s="41"/>
      <c r="I42" s="58">
        <v>99.08</v>
      </c>
      <c r="J42" s="689" t="s">
        <v>196</v>
      </c>
      <c r="K42" s="60"/>
      <c r="L42" s="690"/>
      <c r="M42" s="61" t="s">
        <v>170</v>
      </c>
      <c r="N42" s="691"/>
      <c r="O42" s="63">
        <v>98.63</v>
      </c>
      <c r="P42" s="58" t="s">
        <v>196</v>
      </c>
      <c r="Q42" s="690"/>
      <c r="R42" s="68"/>
      <c r="S42" s="701" t="s">
        <v>171</v>
      </c>
      <c r="T42" s="62"/>
      <c r="U42" s="701">
        <v>97.59</v>
      </c>
      <c r="V42" s="75"/>
      <c r="W42" s="58" t="s">
        <v>196</v>
      </c>
      <c r="X42" s="60"/>
      <c r="Y42" s="111"/>
      <c r="Z42" s="112"/>
      <c r="AA42" s="113"/>
    </row>
    <row r="43" ht="21" customHeight="1" spans="1:27">
      <c r="A43" s="42"/>
      <c r="B43" s="42"/>
      <c r="C43" s="42"/>
      <c r="D43" s="42"/>
      <c r="E43" s="42"/>
      <c r="F43" s="42"/>
      <c r="G43" s="42"/>
      <c r="H43" s="43"/>
      <c r="I43" s="64" t="s">
        <v>197</v>
      </c>
      <c r="J43" s="692"/>
      <c r="K43" s="64" t="s">
        <v>198</v>
      </c>
      <c r="L43" s="692"/>
      <c r="M43" s="64" t="s">
        <v>199</v>
      </c>
      <c r="N43" s="693"/>
      <c r="O43" s="66"/>
      <c r="P43" s="67" t="s">
        <v>200</v>
      </c>
      <c r="Q43" s="702"/>
      <c r="R43" s="67" t="s">
        <v>201</v>
      </c>
      <c r="S43" s="702"/>
      <c r="T43" s="77" t="s">
        <v>202</v>
      </c>
      <c r="U43" s="703" t="s">
        <v>203</v>
      </c>
      <c r="V43" s="69"/>
      <c r="W43" s="42"/>
      <c r="X43" s="42"/>
      <c r="Y43" s="42"/>
      <c r="Z43" s="42"/>
      <c r="AA43" s="113"/>
    </row>
    <row r="44" ht="21" customHeight="1" spans="1:27">
      <c r="A44" s="42"/>
      <c r="B44" s="42"/>
      <c r="C44" s="42"/>
      <c r="D44" s="42"/>
      <c r="E44" s="42"/>
      <c r="F44" s="42"/>
      <c r="G44" s="42"/>
      <c r="H44" s="43" t="s">
        <v>204</v>
      </c>
      <c r="I44" s="68" t="e">
        <f>F38-F39</f>
        <v>#REF!</v>
      </c>
      <c r="J44" s="694"/>
      <c r="K44" s="68" t="e">
        <f>N38-N39</f>
        <v>#REF!</v>
      </c>
      <c r="L44" s="694"/>
      <c r="M44" s="68" t="e">
        <f>V38-V39</f>
        <v>#REF!</v>
      </c>
      <c r="N44" s="693"/>
      <c r="O44" s="69" t="s">
        <v>183</v>
      </c>
      <c r="P44" s="70" t="e">
        <f>#REF!</f>
        <v>#REF!</v>
      </c>
      <c r="Q44" s="704"/>
      <c r="R44" s="79" t="e">
        <f>#REF!</f>
        <v>#REF!</v>
      </c>
      <c r="S44" s="705"/>
      <c r="T44" s="81" t="e">
        <f>#REF!+#REF!+#REF!+#REF!+#REF!</f>
        <v>#REF!</v>
      </c>
      <c r="U44" s="703" t="e">
        <f>#REF!+#REF!+#REF!+#REF!+#REF!</f>
        <v>#REF!</v>
      </c>
      <c r="V44" s="69"/>
      <c r="W44" s="42"/>
      <c r="X44" s="42"/>
      <c r="Y44" s="42"/>
      <c r="Z44" s="42"/>
      <c r="AA44" s="113"/>
    </row>
    <row r="45" ht="18" customHeight="1" spans="2:22">
      <c r="B45" s="44"/>
      <c r="H45" s="43" t="s">
        <v>205</v>
      </c>
      <c r="I45" s="68">
        <v>-255.191999999999</v>
      </c>
      <c r="J45" s="694"/>
      <c r="K45" s="68">
        <v>-128.657999999999</v>
      </c>
      <c r="L45" s="694"/>
      <c r="M45" s="68">
        <v>-5.13200000000001</v>
      </c>
      <c r="O45" s="69" t="s">
        <v>185</v>
      </c>
      <c r="P45" s="70" t="e">
        <f>#REF!</f>
        <v>#REF!</v>
      </c>
      <c r="Q45" s="704"/>
      <c r="R45" s="79" t="e">
        <f>#REF!</f>
        <v>#REF!</v>
      </c>
      <c r="S45" s="705"/>
      <c r="T45" s="81" t="e">
        <f>#REF!+#REF!+#REF!+#REF!+#REF!</f>
        <v>#REF!</v>
      </c>
      <c r="U45" s="703" t="e">
        <f>#REF!+#REF!+#REF!+#REF!+#REF!</f>
        <v>#REF!</v>
      </c>
      <c r="V45" s="69"/>
    </row>
    <row r="46" ht="18" customHeight="1" spans="2:22">
      <c r="B46" s="44"/>
      <c r="O46" s="69" t="s">
        <v>187</v>
      </c>
      <c r="P46" s="70" t="e">
        <f>#REF!</f>
        <v>#REF!</v>
      </c>
      <c r="Q46" s="704"/>
      <c r="R46" s="79" t="e">
        <f>#REF!</f>
        <v>#REF!</v>
      </c>
      <c r="S46" s="705"/>
      <c r="T46" s="81" t="e">
        <f>#REF!+#REF!+#REF!+#REF!+#REF!</f>
        <v>#REF!</v>
      </c>
      <c r="U46" s="703" t="e">
        <f>#REF!+#REF!+#REF!+#REF!+#REF!</f>
        <v>#REF!</v>
      </c>
      <c r="V46" s="69"/>
    </row>
    <row r="47" ht="18" customHeight="1" spans="15:22">
      <c r="O47" s="71"/>
      <c r="P47" s="70" t="s">
        <v>189</v>
      </c>
      <c r="Q47" s="704"/>
      <c r="R47" s="79" t="s">
        <v>189</v>
      </c>
      <c r="S47" s="705"/>
      <c r="T47" s="81" t="s">
        <v>188</v>
      </c>
      <c r="U47" s="706" t="s">
        <v>188</v>
      </c>
      <c r="V47" s="80"/>
    </row>
    <row r="48" ht="18" customHeight="1" spans="15:22">
      <c r="O48" s="69" t="s">
        <v>183</v>
      </c>
      <c r="P48" s="70">
        <v>1906.234</v>
      </c>
      <c r="Q48" s="704"/>
      <c r="R48" s="79">
        <f>'平衡表（全厂）'!H36-'平衡表（全厂）'!H5-'平衡表（全厂）'!H6-'平衡表（全厂）'!H7-'平衡表（全厂）'!H8-'平衡表（全厂）'!H9-'平衡表（全厂）'!H10-'平衡表（全厂）'!H11-'平衡表（全厂）'!H14-'平衡表（全厂）'!H20-'平衡表（全厂）'!H22-'平衡表（全厂）'!H28-'平衡表（全厂）'!H29-'平衡表（全厂）'!H30-'平衡表（全厂）'!H31-'平衡表（全厂）'!H33-'平衡表（全厂）'!H34-'平衡表（全厂）'!H35</f>
        <v>1431.547</v>
      </c>
      <c r="S48" s="705"/>
      <c r="T48" s="81">
        <f>12898.063+1906.234+2.803+1423.422+183.592</f>
        <v>16414.114</v>
      </c>
      <c r="U48" s="703">
        <f>'平衡表（全厂）'!H36-'平衡表（全厂）'!H8</f>
        <v>10312.738</v>
      </c>
      <c r="V48" s="69"/>
    </row>
    <row r="49" ht="18" customHeight="1" spans="15:22">
      <c r="O49" s="69" t="s">
        <v>185</v>
      </c>
      <c r="P49" s="70">
        <v>557.094</v>
      </c>
      <c r="Q49" s="704"/>
      <c r="R49" s="79">
        <f>'平衡表（全厂）'!J36-'平衡表（全厂）'!J5-'平衡表（全厂）'!J6-'平衡表（全厂）'!J7-'平衡表（全厂）'!J8-'平衡表（全厂）'!J9-'平衡表（全厂）'!J10-'平衡表（全厂）'!J11-'平衡表（全厂）'!J14-'平衡表（全厂）'!J20-'平衡表（全厂）'!J22-'平衡表（全厂）'!J28-'平衡表（全厂）'!J29-'平衡表（全厂）'!J30-'平衡表（全厂）'!J31-'平衡表（全厂）'!J33-'平衡表（全厂）'!J34-'平衡表（全厂）'!J35</f>
        <v>475.479</v>
      </c>
      <c r="S49" s="705"/>
      <c r="T49" s="81">
        <f>4091.605+557.094+0.905+475.404+190.592</f>
        <v>5315.6</v>
      </c>
      <c r="U49" s="703">
        <f>'平衡表（全厂）'!J36-'平衡表（全厂）'!J8</f>
        <v>4739.183</v>
      </c>
      <c r="V49" s="69"/>
    </row>
    <row r="50" ht="14.25" spans="15:22">
      <c r="O50" s="69" t="s">
        <v>187</v>
      </c>
      <c r="P50" s="70">
        <v>13.24</v>
      </c>
      <c r="Q50" s="704"/>
      <c r="R50" s="79">
        <f>'平衡表（全厂）'!L36-'平衡表（全厂）'!L5-'平衡表（全厂）'!L6-'平衡表（全厂）'!L7-'平衡表（全厂）'!L8-'平衡表（全厂）'!L9-'平衡表（全厂）'!L10-'平衡表（全厂）'!L11-'平衡表（全厂）'!L14-'平衡表（全厂）'!L20-'平衡表（全厂）'!L22-'平衡表（全厂）'!L28-'平衡表（全厂）'!L29-'平衡表（全厂）'!L30-'平衡表（全厂）'!L31-'平衡表（全厂）'!L32-'平衡表（全厂）'!L33-'平衡表（全厂）'!L34-'平衡表（全厂）'!L35</f>
        <v>10.079</v>
      </c>
      <c r="S50" s="705"/>
      <c r="T50" s="81">
        <f>89.65+13.24+0.007+10.725+1.791</f>
        <v>115.413</v>
      </c>
      <c r="U50" s="703">
        <f>'平衡表（全厂）'!L36-'平衡表（全厂）'!L8</f>
        <v>69.65</v>
      </c>
      <c r="V50" s="69"/>
    </row>
    <row r="51" ht="14.25" spans="15:22">
      <c r="O51" s="69"/>
      <c r="P51" s="70"/>
      <c r="Q51" s="704"/>
      <c r="R51" s="79"/>
      <c r="S51" s="705"/>
      <c r="T51" s="82"/>
      <c r="U51" s="703"/>
      <c r="V51" s="69"/>
    </row>
    <row r="52" ht="14.25" spans="15:22">
      <c r="O52" s="69" t="s">
        <v>183</v>
      </c>
      <c r="P52" s="70" t="e">
        <f t="shared" ref="P52:U52" si="23">P44-P48</f>
        <v>#REF!</v>
      </c>
      <c r="Q52" s="704"/>
      <c r="R52" s="79" t="e">
        <f t="shared" si="23"/>
        <v>#REF!</v>
      </c>
      <c r="S52" s="705"/>
      <c r="T52" s="81" t="e">
        <f t="shared" si="23"/>
        <v>#REF!</v>
      </c>
      <c r="U52" s="703" t="e">
        <f t="shared" si="23"/>
        <v>#REF!</v>
      </c>
      <c r="V52" s="69"/>
    </row>
    <row r="53" ht="14.25" spans="15:22">
      <c r="O53" s="69" t="s">
        <v>185</v>
      </c>
      <c r="P53" s="70" t="e">
        <f t="shared" ref="P53:U53" si="24">P45-P49</f>
        <v>#REF!</v>
      </c>
      <c r="Q53" s="704"/>
      <c r="R53" s="83" t="e">
        <f t="shared" si="24"/>
        <v>#REF!</v>
      </c>
      <c r="S53" s="705"/>
      <c r="T53" s="81" t="e">
        <f t="shared" si="24"/>
        <v>#REF!</v>
      </c>
      <c r="U53" s="703" t="e">
        <f t="shared" si="24"/>
        <v>#REF!</v>
      </c>
      <c r="V53" s="69"/>
    </row>
    <row r="54" ht="14.25" spans="15:22">
      <c r="O54" s="69" t="s">
        <v>187</v>
      </c>
      <c r="P54" s="70" t="e">
        <f t="shared" ref="P54:U54" si="25">P46-P50</f>
        <v>#REF!</v>
      </c>
      <c r="Q54" s="704"/>
      <c r="R54" s="79" t="e">
        <f t="shared" si="25"/>
        <v>#REF!</v>
      </c>
      <c r="S54" s="705"/>
      <c r="T54" s="81" t="e">
        <f t="shared" si="25"/>
        <v>#REF!</v>
      </c>
      <c r="U54" s="703" t="e">
        <f t="shared" si="25"/>
        <v>#REF!</v>
      </c>
      <c r="V54" s="69"/>
    </row>
    <row r="55" ht="20" customHeight="1" spans="20:20">
      <c r="T55" s="85"/>
    </row>
  </sheetData>
  <mergeCells count="76">
    <mergeCell ref="A1:Z1"/>
    <mergeCell ref="B2:H2"/>
    <mergeCell ref="I2:O2"/>
    <mergeCell ref="P2:V2"/>
    <mergeCell ref="W2:Z2"/>
    <mergeCell ref="C3:D3"/>
    <mergeCell ref="E3:F3"/>
    <mergeCell ref="G3:H3"/>
    <mergeCell ref="J3:K3"/>
    <mergeCell ref="L3:M3"/>
    <mergeCell ref="N3:O3"/>
    <mergeCell ref="Q3:R3"/>
    <mergeCell ref="S3:T3"/>
    <mergeCell ref="U3:V3"/>
    <mergeCell ref="A5:X5"/>
    <mergeCell ref="F38:H38"/>
    <mergeCell ref="N38:P38"/>
    <mergeCell ref="V38:X38"/>
    <mergeCell ref="F39:H39"/>
    <mergeCell ref="N39:P39"/>
    <mergeCell ref="V39:X39"/>
    <mergeCell ref="B40:Z40"/>
    <mergeCell ref="A41:Z41"/>
    <mergeCell ref="F42:H42"/>
    <mergeCell ref="J42:K42"/>
    <mergeCell ref="M42:N42"/>
    <mergeCell ref="P42:Q42"/>
    <mergeCell ref="S42:T42"/>
    <mergeCell ref="U42:V42"/>
    <mergeCell ref="W42:X42"/>
    <mergeCell ref="Y42:Z42"/>
    <mergeCell ref="P43:Q43"/>
    <mergeCell ref="R43:S43"/>
    <mergeCell ref="U43:V43"/>
    <mergeCell ref="P44:Q44"/>
    <mergeCell ref="R44:S44"/>
    <mergeCell ref="U44:V44"/>
    <mergeCell ref="P45:Q45"/>
    <mergeCell ref="R45:S45"/>
    <mergeCell ref="U45:V45"/>
    <mergeCell ref="P46:Q46"/>
    <mergeCell ref="R46:S46"/>
    <mergeCell ref="U46:V46"/>
    <mergeCell ref="P47:Q47"/>
    <mergeCell ref="R47:S47"/>
    <mergeCell ref="U47:V47"/>
    <mergeCell ref="P48:Q48"/>
    <mergeCell ref="R48:S48"/>
    <mergeCell ref="U48:V48"/>
    <mergeCell ref="P49:Q49"/>
    <mergeCell ref="R49:S49"/>
    <mergeCell ref="U49:V49"/>
    <mergeCell ref="P50:Q50"/>
    <mergeCell ref="R50:S50"/>
    <mergeCell ref="U50:V50"/>
    <mergeCell ref="U51:V51"/>
    <mergeCell ref="P52:Q52"/>
    <mergeCell ref="R52:S52"/>
    <mergeCell ref="U52:V52"/>
    <mergeCell ref="P53:Q53"/>
    <mergeCell ref="R53:S53"/>
    <mergeCell ref="U53:V53"/>
    <mergeCell ref="P54:Q54"/>
    <mergeCell ref="R54:S54"/>
    <mergeCell ref="U54:V54"/>
    <mergeCell ref="A2:A4"/>
    <mergeCell ref="B3:B4"/>
    <mergeCell ref="I3:I4"/>
    <mergeCell ref="P3:P4"/>
    <mergeCell ref="W3:W4"/>
    <mergeCell ref="A38:B39"/>
    <mergeCell ref="I38:J39"/>
    <mergeCell ref="K38:L39"/>
    <mergeCell ref="Q38:R39"/>
    <mergeCell ref="S38:T39"/>
    <mergeCell ref="Y38:Z39"/>
  </mergeCells>
  <pageMargins left="0.590277777777778" right="0.354166666666667" top="0.629861111111111" bottom="1" header="0.629861111111111" footer="0.5"/>
  <pageSetup paperSize="8"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64"/>
  <sheetViews>
    <sheetView showGridLines="0" tabSelected="1" zoomScale="85" zoomScaleNormal="85" workbookViewId="0">
      <pane xSplit="1" ySplit="5" topLeftCell="N9" activePane="bottomRight" state="frozen"/>
      <selection/>
      <selection pane="topRight"/>
      <selection pane="bottomLeft"/>
      <selection pane="bottomRight" activeCell="AA25" sqref="AA25:AC25"/>
    </sheetView>
  </sheetViews>
  <sheetFormatPr defaultColWidth="9" defaultRowHeight="13.5"/>
  <cols>
    <col min="1" max="1" width="15.6333333333333" customWidth="1"/>
    <col min="2" max="4" width="10.5" customWidth="1"/>
    <col min="5" max="5" width="11.625" customWidth="1"/>
    <col min="6" max="6" width="11.225" customWidth="1"/>
    <col min="7" max="7" width="6.75833333333333" customWidth="1"/>
    <col min="8" max="8" width="11.1083333333333" customWidth="1"/>
    <col min="9" max="9" width="11.775" customWidth="1"/>
    <col min="10" max="10" width="13.375" customWidth="1"/>
    <col min="11" max="11" width="12.3333333333333" customWidth="1"/>
    <col min="12" max="12" width="13.375" customWidth="1"/>
    <col min="13" max="13" width="12" customWidth="1"/>
    <col min="14" max="14" width="13.375" customWidth="1"/>
    <col min="15" max="15" width="11.775" customWidth="1"/>
    <col min="16" max="16" width="11" customWidth="1"/>
    <col min="17" max="17" width="13.375" customWidth="1"/>
    <col min="18" max="18" width="13.225" customWidth="1"/>
    <col min="19" max="19" width="13.375" customWidth="1"/>
    <col min="20" max="20" width="14.775" customWidth="1"/>
    <col min="21" max="21" width="13.375" customWidth="1"/>
    <col min="22" max="22" width="8.63333333333333" customWidth="1"/>
    <col min="23" max="23" width="10.6333333333333" customWidth="1"/>
    <col min="24" max="24" width="13.5583333333333" customWidth="1"/>
    <col min="25" max="25" width="13.6666666666667" customWidth="1"/>
    <col min="26" max="26" width="13" customWidth="1"/>
    <col min="27" max="27" width="13.8166666666667" customWidth="1"/>
    <col min="28" max="28" width="11.3833333333333" customWidth="1"/>
    <col min="29" max="29" width="11.5" customWidth="1"/>
    <col min="30" max="30" width="11.7583333333333" customWidth="1"/>
    <col min="31" max="31" width="13.375" customWidth="1"/>
    <col min="32" max="32" width="11.5"/>
  </cols>
  <sheetData>
    <row r="1" ht="32" customHeight="1" spans="1:27">
      <c r="A1" s="1" t="s">
        <v>192</v>
      </c>
      <c r="B1" s="2"/>
      <c r="C1" s="2"/>
      <c r="D1" s="2"/>
      <c r="E1" s="2"/>
      <c r="F1" s="2"/>
      <c r="G1" s="2"/>
      <c r="H1" s="2"/>
      <c r="I1" s="2"/>
      <c r="J1" s="667"/>
      <c r="K1" s="2"/>
      <c r="L1" s="667"/>
      <c r="M1" s="2"/>
      <c r="N1" s="667"/>
      <c r="O1" s="2"/>
      <c r="P1" s="2"/>
      <c r="Q1" s="667"/>
      <c r="R1" s="2"/>
      <c r="S1" s="667"/>
      <c r="T1" s="2"/>
      <c r="U1" s="667"/>
      <c r="V1" s="2"/>
      <c r="W1" s="2"/>
      <c r="X1" s="2"/>
      <c r="Y1" s="2"/>
      <c r="Z1" s="86"/>
      <c r="AA1" s="87"/>
    </row>
    <row r="2" ht="17" customHeight="1" spans="1:32">
      <c r="A2" s="3" t="s">
        <v>130</v>
      </c>
      <c r="B2" s="4" t="s">
        <v>131</v>
      </c>
      <c r="C2" s="5"/>
      <c r="D2" s="5"/>
      <c r="E2" s="5"/>
      <c r="F2" s="5"/>
      <c r="G2" s="5"/>
      <c r="H2" s="6"/>
      <c r="I2" s="4" t="s">
        <v>132</v>
      </c>
      <c r="J2" s="668"/>
      <c r="K2" s="5"/>
      <c r="L2" s="668"/>
      <c r="M2" s="5"/>
      <c r="N2" s="668"/>
      <c r="O2" s="6"/>
      <c r="P2" s="4" t="s">
        <v>133</v>
      </c>
      <c r="Q2" s="668"/>
      <c r="R2" s="5"/>
      <c r="S2" s="668"/>
      <c r="T2" s="5"/>
      <c r="U2" s="668"/>
      <c r="V2" s="6"/>
      <c r="W2" s="4" t="s">
        <v>134</v>
      </c>
      <c r="X2" s="5"/>
      <c r="Y2" s="5"/>
      <c r="Z2" s="6"/>
      <c r="AA2" s="88"/>
      <c r="AB2" s="89"/>
      <c r="AC2" s="89"/>
      <c r="AD2" s="89"/>
      <c r="AE2" s="89"/>
      <c r="AF2" s="89"/>
    </row>
    <row r="3" ht="17" customHeight="1" spans="1:32">
      <c r="A3" s="3"/>
      <c r="B3" s="7" t="s">
        <v>135</v>
      </c>
      <c r="C3" s="4" t="s">
        <v>8</v>
      </c>
      <c r="D3" s="6"/>
      <c r="E3" s="4" t="s">
        <v>9</v>
      </c>
      <c r="F3" s="6"/>
      <c r="G3" s="5" t="s">
        <v>10</v>
      </c>
      <c r="H3" s="6"/>
      <c r="I3" s="7" t="s">
        <v>136</v>
      </c>
      <c r="J3" s="669" t="s">
        <v>8</v>
      </c>
      <c r="K3" s="6"/>
      <c r="L3" s="669" t="s">
        <v>9</v>
      </c>
      <c r="M3" s="6"/>
      <c r="N3" s="668" t="s">
        <v>10</v>
      </c>
      <c r="O3" s="6"/>
      <c r="P3" s="7" t="s">
        <v>136</v>
      </c>
      <c r="Q3" s="669" t="s">
        <v>8</v>
      </c>
      <c r="R3" s="6"/>
      <c r="S3" s="669" t="s">
        <v>9</v>
      </c>
      <c r="T3" s="6"/>
      <c r="U3" s="668" t="s">
        <v>10</v>
      </c>
      <c r="V3" s="6"/>
      <c r="W3" s="7" t="s">
        <v>136</v>
      </c>
      <c r="X3" s="3" t="s">
        <v>8</v>
      </c>
      <c r="Y3" s="3" t="s">
        <v>9</v>
      </c>
      <c r="Z3" s="3" t="s">
        <v>10</v>
      </c>
      <c r="AA3" s="88"/>
      <c r="AB3" s="89"/>
      <c r="AC3" s="89"/>
      <c r="AD3" s="89"/>
      <c r="AE3" s="89"/>
      <c r="AF3" s="89"/>
    </row>
    <row r="4" ht="17" customHeight="1" spans="1:32">
      <c r="A4" s="3"/>
      <c r="B4" s="8"/>
      <c r="C4" s="3" t="s">
        <v>137</v>
      </c>
      <c r="D4" s="3" t="s">
        <v>138</v>
      </c>
      <c r="E4" s="3" t="s">
        <v>13</v>
      </c>
      <c r="F4" s="3" t="s">
        <v>139</v>
      </c>
      <c r="G4" s="3" t="s">
        <v>13</v>
      </c>
      <c r="H4" s="3" t="s">
        <v>139</v>
      </c>
      <c r="I4" s="8"/>
      <c r="J4" s="670" t="s">
        <v>137</v>
      </c>
      <c r="K4" s="3" t="s">
        <v>138</v>
      </c>
      <c r="L4" s="670" t="s">
        <v>13</v>
      </c>
      <c r="M4" s="3" t="s">
        <v>139</v>
      </c>
      <c r="N4" s="670" t="s">
        <v>13</v>
      </c>
      <c r="O4" s="3" t="s">
        <v>139</v>
      </c>
      <c r="P4" s="8"/>
      <c r="Q4" s="670" t="s">
        <v>137</v>
      </c>
      <c r="R4" s="3" t="s">
        <v>138</v>
      </c>
      <c r="S4" s="670" t="s">
        <v>13</v>
      </c>
      <c r="T4" s="3" t="s">
        <v>139</v>
      </c>
      <c r="U4" s="670" t="s">
        <v>13</v>
      </c>
      <c r="V4" s="3" t="s">
        <v>139</v>
      </c>
      <c r="W4" s="8"/>
      <c r="X4" s="3" t="s">
        <v>138</v>
      </c>
      <c r="Y4" s="3" t="s">
        <v>139</v>
      </c>
      <c r="Z4" s="3" t="s">
        <v>139</v>
      </c>
      <c r="AA4" s="88"/>
      <c r="AB4" s="90"/>
      <c r="AC4" s="90"/>
      <c r="AD4" s="91"/>
      <c r="AE4" s="89"/>
      <c r="AF4" s="89"/>
    </row>
    <row r="5" ht="16" customHeight="1" spans="1:32">
      <c r="A5" s="653" t="s">
        <v>140</v>
      </c>
      <c r="B5" s="653"/>
      <c r="C5" s="653"/>
      <c r="D5" s="653"/>
      <c r="E5" s="653"/>
      <c r="F5" s="653"/>
      <c r="G5" s="653"/>
      <c r="H5" s="653"/>
      <c r="I5" s="653"/>
      <c r="J5" s="671"/>
      <c r="K5" s="653"/>
      <c r="L5" s="671"/>
      <c r="M5" s="653"/>
      <c r="N5" s="671"/>
      <c r="O5" s="653"/>
      <c r="P5" s="653"/>
      <c r="Q5" s="671"/>
      <c r="R5" s="653"/>
      <c r="S5" s="671"/>
      <c r="T5" s="653"/>
      <c r="U5" s="671"/>
      <c r="V5" s="653"/>
      <c r="W5" s="653"/>
      <c r="X5" s="653"/>
      <c r="Y5" s="653"/>
      <c r="Z5" s="653"/>
      <c r="AA5" s="707"/>
      <c r="AB5" s="90"/>
      <c r="AC5" s="90"/>
      <c r="AD5" s="708"/>
      <c r="AE5" s="89"/>
      <c r="AF5" s="89"/>
    </row>
    <row r="6" ht="16" customHeight="1" spans="1:32">
      <c r="A6" s="9" t="s">
        <v>17</v>
      </c>
      <c r="B6" s="10">
        <v>49497.619</v>
      </c>
      <c r="C6" s="11">
        <v>24.44</v>
      </c>
      <c r="D6" s="10">
        <f>B6*C6/100</f>
        <v>12097.218</v>
      </c>
      <c r="E6" s="11">
        <v>80.72</v>
      </c>
      <c r="F6" s="10">
        <v>3995.674</v>
      </c>
      <c r="G6" s="11">
        <v>1.8</v>
      </c>
      <c r="H6" s="10">
        <v>89.101</v>
      </c>
      <c r="I6" s="10">
        <f>'平衡表（全厂）'!F75</f>
        <v>77156.528</v>
      </c>
      <c r="J6" s="672">
        <f>K6/I6*100</f>
        <v>25.71614</v>
      </c>
      <c r="K6" s="10">
        <f>'平衡表（全厂）'!H75</f>
        <v>19841.681</v>
      </c>
      <c r="L6" s="672">
        <f>M6/I6*1000</f>
        <v>118.295214</v>
      </c>
      <c r="M6" s="10">
        <f>'平衡表（全厂）'!J75</f>
        <v>9127.248</v>
      </c>
      <c r="N6" s="672">
        <f>O6/I6*1000</f>
        <v>2.365944</v>
      </c>
      <c r="O6" s="10">
        <f>'平衡表（全厂）'!L75</f>
        <v>182.548</v>
      </c>
      <c r="P6" s="10">
        <f>'平衡表（全厂）'!F5</f>
        <v>28631.104</v>
      </c>
      <c r="Q6" s="672">
        <f>R6/P6*100</f>
        <v>25.63701</v>
      </c>
      <c r="R6" s="10">
        <f>'平衡表（全厂）'!H5</f>
        <v>7340.159</v>
      </c>
      <c r="S6" s="672">
        <f>T6/P6*1000</f>
        <v>130.080698</v>
      </c>
      <c r="T6" s="10">
        <f>'平衡表（全厂）'!J5</f>
        <v>3724.354</v>
      </c>
      <c r="U6" s="672">
        <f>V6/P6*1000</f>
        <v>1.816556</v>
      </c>
      <c r="V6" s="10">
        <f>'平衡表（全厂）'!L5</f>
        <v>52.01</v>
      </c>
      <c r="W6" s="15">
        <f>B6+I6-P6</f>
        <v>98023.043</v>
      </c>
      <c r="X6" s="15">
        <f>D6+K6-R6</f>
        <v>24598.74</v>
      </c>
      <c r="Y6" s="15">
        <f>F6+M6-T6</f>
        <v>9398.568</v>
      </c>
      <c r="Z6" s="15">
        <f>H6+O6-V6</f>
        <v>219.639</v>
      </c>
      <c r="AA6" s="85"/>
      <c r="AB6" s="92"/>
      <c r="AC6" s="93"/>
      <c r="AD6" s="94"/>
      <c r="AE6" s="95"/>
      <c r="AF6" s="95"/>
    </row>
    <row r="7" ht="16" customHeight="1" spans="1:28">
      <c r="A7" s="9" t="s">
        <v>18</v>
      </c>
      <c r="B7" s="10">
        <v>187.616</v>
      </c>
      <c r="C7" s="11">
        <v>60.4</v>
      </c>
      <c r="D7" s="10">
        <v>113.314</v>
      </c>
      <c r="E7" s="11">
        <v>140.73</v>
      </c>
      <c r="F7" s="10">
        <v>26.404</v>
      </c>
      <c r="G7" s="11">
        <v>0.46</v>
      </c>
      <c r="H7" s="10">
        <v>0.086</v>
      </c>
      <c r="I7" s="10">
        <v>0</v>
      </c>
      <c r="J7" s="672"/>
      <c r="K7" s="10">
        <v>0</v>
      </c>
      <c r="L7" s="672"/>
      <c r="M7" s="10">
        <v>0</v>
      </c>
      <c r="N7" s="672"/>
      <c r="O7" s="10">
        <v>0</v>
      </c>
      <c r="P7" s="10">
        <f>'平衡表（全厂）'!F6</f>
        <v>187.616</v>
      </c>
      <c r="Q7" s="672">
        <f>R7/P7*100</f>
        <v>60.396768</v>
      </c>
      <c r="R7" s="10">
        <f>'平衡表（全厂）'!H6</f>
        <v>113.314</v>
      </c>
      <c r="S7" s="672">
        <f>T7/P7*1000</f>
        <v>140.734266</v>
      </c>
      <c r="T7" s="10">
        <f>'平衡表（全厂）'!J6</f>
        <v>26.404</v>
      </c>
      <c r="U7" s="672">
        <f>V7/P7*1000</f>
        <v>0.458383</v>
      </c>
      <c r="V7" s="10">
        <f>'平衡表（全厂）'!L6</f>
        <v>0.086</v>
      </c>
      <c r="W7" s="15">
        <f>B7+I7-P7</f>
        <v>0</v>
      </c>
      <c r="X7" s="15">
        <f>D7+K7-R7</f>
        <v>0</v>
      </c>
      <c r="Y7" s="15">
        <f>F7+M7-T7</f>
        <v>0</v>
      </c>
      <c r="Z7" s="15">
        <f>H7+O7-V7</f>
        <v>0</v>
      </c>
      <c r="AA7" s="88"/>
      <c r="AB7" s="92"/>
    </row>
    <row r="8" ht="16" customHeight="1" spans="1:28">
      <c r="A8" s="12" t="s">
        <v>19</v>
      </c>
      <c r="B8" s="10">
        <v>293.75</v>
      </c>
      <c r="C8" s="11">
        <v>97.8</v>
      </c>
      <c r="D8" s="10">
        <v>287.288</v>
      </c>
      <c r="E8" s="11"/>
      <c r="F8" s="10">
        <v>0</v>
      </c>
      <c r="G8" s="11"/>
      <c r="H8" s="10">
        <v>0</v>
      </c>
      <c r="I8" s="10">
        <f>'平衡表（全厂）'!F76</f>
        <v>334.94</v>
      </c>
      <c r="J8" s="672">
        <f>'平衡表（全厂）'!G76</f>
        <v>96.56</v>
      </c>
      <c r="K8" s="10">
        <f>'平衡表（全厂）'!H76</f>
        <v>323.418</v>
      </c>
      <c r="L8" s="672">
        <f>'平衡表（全厂）'!I76</f>
        <v>0</v>
      </c>
      <c r="M8" s="10">
        <f>'平衡表（全厂）'!J76</f>
        <v>0</v>
      </c>
      <c r="N8" s="672">
        <f>'平衡表（全厂）'!K76</f>
        <v>0</v>
      </c>
      <c r="O8" s="10">
        <f>'平衡表（全厂）'!L76</f>
        <v>0</v>
      </c>
      <c r="P8" s="10">
        <f>'平衡表（全厂）'!F7</f>
        <v>114.64</v>
      </c>
      <c r="Q8" s="672">
        <f>R8/P8*100</f>
        <v>96.559665</v>
      </c>
      <c r="R8" s="10">
        <f>'平衡表（全厂）'!H7</f>
        <v>110.696</v>
      </c>
      <c r="S8" s="672"/>
      <c r="T8" s="10">
        <v>0</v>
      </c>
      <c r="U8" s="672"/>
      <c r="V8" s="10">
        <v>0</v>
      </c>
      <c r="W8" s="15">
        <f>B8+I8-P8</f>
        <v>514.05</v>
      </c>
      <c r="X8" s="15">
        <f>D8+K8-R8</f>
        <v>500.01</v>
      </c>
      <c r="Y8" s="15">
        <f>F8+M8-T8</f>
        <v>0</v>
      </c>
      <c r="Z8" s="15">
        <f>H8+O8-V8</f>
        <v>0</v>
      </c>
      <c r="AA8" s="88"/>
      <c r="AB8" s="92"/>
    </row>
    <row r="9" ht="16" customHeight="1" spans="1:28">
      <c r="A9" s="12" t="s">
        <v>21</v>
      </c>
      <c r="B9" s="10">
        <v>0</v>
      </c>
      <c r="C9" s="11"/>
      <c r="D9" s="10">
        <v>0</v>
      </c>
      <c r="E9" s="11"/>
      <c r="F9" s="10">
        <v>0</v>
      </c>
      <c r="G9" s="11"/>
      <c r="H9" s="10">
        <v>0</v>
      </c>
      <c r="I9" s="10">
        <f>'平衡表（全厂）'!F77</f>
        <v>14.016</v>
      </c>
      <c r="J9" s="672">
        <f>'平衡表（全厂）'!G77</f>
        <v>37.4</v>
      </c>
      <c r="K9" s="10">
        <f>'平衡表（全厂）'!H77</f>
        <v>5.242</v>
      </c>
      <c r="L9" s="672">
        <f>'平衡表（全厂）'!I77</f>
        <v>0</v>
      </c>
      <c r="M9" s="10">
        <f>'平衡表（全厂）'!J77</f>
        <v>0</v>
      </c>
      <c r="N9" s="672">
        <f>'平衡表（全厂）'!K77</f>
        <v>0</v>
      </c>
      <c r="O9" s="10">
        <f>'平衡表（全厂）'!L77</f>
        <v>0</v>
      </c>
      <c r="P9" s="10">
        <f>'平衡表（全厂）'!F9</f>
        <v>14.016</v>
      </c>
      <c r="Q9" s="672">
        <f>'平衡表（全厂）'!G9</f>
        <v>37.4</v>
      </c>
      <c r="R9" s="10">
        <f>'平衡表（全厂）'!H9</f>
        <v>5.242</v>
      </c>
      <c r="S9" s="672">
        <f>'平衡表（全厂）'!I9</f>
        <v>0</v>
      </c>
      <c r="T9" s="10">
        <f>'平衡表（全厂）'!J9</f>
        <v>0</v>
      </c>
      <c r="U9" s="672">
        <f>'平衡表（全厂）'!K9</f>
        <v>0</v>
      </c>
      <c r="V9" s="10">
        <f>'平衡表（全厂）'!L9</f>
        <v>0</v>
      </c>
      <c r="W9" s="15">
        <f>B9+I9-P9</f>
        <v>0</v>
      </c>
      <c r="X9" s="15">
        <f>D9+K9-R9</f>
        <v>0</v>
      </c>
      <c r="Y9" s="15">
        <f>F9+M9-T9</f>
        <v>0</v>
      </c>
      <c r="Z9" s="15">
        <f>H9+O9-V9</f>
        <v>0</v>
      </c>
      <c r="AA9" s="88"/>
      <c r="AB9" s="92"/>
    </row>
    <row r="10" ht="16" customHeight="1" spans="1:28">
      <c r="A10" s="12" t="s">
        <v>22</v>
      </c>
      <c r="B10" s="10">
        <v>0</v>
      </c>
      <c r="C10" s="11"/>
      <c r="D10" s="10">
        <v>0</v>
      </c>
      <c r="E10" s="11"/>
      <c r="F10" s="10">
        <v>0</v>
      </c>
      <c r="G10" s="11"/>
      <c r="H10" s="10">
        <v>0</v>
      </c>
      <c r="I10" s="10">
        <f>'平衡表（全厂）'!F78</f>
        <v>7.14</v>
      </c>
      <c r="J10" s="672">
        <f>'平衡表（全厂）'!G78</f>
        <v>99.62</v>
      </c>
      <c r="K10" s="10">
        <f>'平衡表（全厂）'!H78</f>
        <v>7.113</v>
      </c>
      <c r="L10" s="672">
        <f>'平衡表（全厂）'!I78</f>
        <v>0</v>
      </c>
      <c r="M10" s="10">
        <f>'平衡表（全厂）'!J78</f>
        <v>0</v>
      </c>
      <c r="N10" s="672">
        <f>'平衡表（全厂）'!K78</f>
        <v>0</v>
      </c>
      <c r="O10" s="10">
        <f>'平衡表（全厂）'!L78</f>
        <v>0</v>
      </c>
      <c r="P10" s="10">
        <f>'平衡表（全厂）'!F10</f>
        <v>7.14</v>
      </c>
      <c r="Q10" s="672">
        <f>'平衡表（全厂）'!G10</f>
        <v>99.62</v>
      </c>
      <c r="R10" s="10">
        <f>'平衡表（全厂）'!H10</f>
        <v>7.113</v>
      </c>
      <c r="S10" s="672">
        <f>'平衡表（全厂）'!I10</f>
        <v>0</v>
      </c>
      <c r="T10" s="10">
        <f>'平衡表（全厂）'!J10</f>
        <v>0</v>
      </c>
      <c r="U10" s="672">
        <f>'平衡表（全厂）'!K10</f>
        <v>0</v>
      </c>
      <c r="V10" s="10">
        <f>'平衡表（全厂）'!L10</f>
        <v>0</v>
      </c>
      <c r="W10" s="15">
        <f>B10+I10-P10</f>
        <v>0</v>
      </c>
      <c r="X10" s="15">
        <f>D10+K10-R10</f>
        <v>0</v>
      </c>
      <c r="Y10" s="15">
        <f>F10+M10-T10</f>
        <v>0</v>
      </c>
      <c r="Z10" s="15">
        <f>H10+O10-V10</f>
        <v>0</v>
      </c>
      <c r="AA10" s="88"/>
      <c r="AB10" s="92"/>
    </row>
    <row r="11" ht="16" customHeight="1" spans="1:32">
      <c r="A11" s="12" t="s">
        <v>143</v>
      </c>
      <c r="B11" s="10">
        <v>0</v>
      </c>
      <c r="C11" s="11"/>
      <c r="D11" s="10">
        <v>0</v>
      </c>
      <c r="E11" s="11"/>
      <c r="F11" s="10">
        <v>0</v>
      </c>
      <c r="G11" s="11"/>
      <c r="H11" s="10">
        <v>0</v>
      </c>
      <c r="I11" s="10">
        <v>0</v>
      </c>
      <c r="J11" s="672"/>
      <c r="K11" s="10">
        <v>0</v>
      </c>
      <c r="L11" s="672">
        <v>0</v>
      </c>
      <c r="M11" s="10">
        <v>0</v>
      </c>
      <c r="N11" s="672">
        <v>0</v>
      </c>
      <c r="O11" s="10">
        <v>0</v>
      </c>
      <c r="P11" s="10">
        <v>0</v>
      </c>
      <c r="Q11" s="672"/>
      <c r="R11" s="10">
        <v>0</v>
      </c>
      <c r="S11" s="672"/>
      <c r="T11" s="10">
        <v>0</v>
      </c>
      <c r="U11" s="672"/>
      <c r="V11" s="10"/>
      <c r="W11" s="15">
        <f t="shared" ref="W11:W18" si="0">B11+I11-P11</f>
        <v>0</v>
      </c>
      <c r="X11" s="15">
        <f t="shared" ref="X11:X18" si="1">D11+K11-R11</f>
        <v>0</v>
      </c>
      <c r="Y11" s="15">
        <f t="shared" ref="Y11:Y18" si="2">F11+M11-T11</f>
        <v>0</v>
      </c>
      <c r="Z11" s="15">
        <f t="shared" ref="Z11:Z18" si="3">H11+O11-V11</f>
        <v>0</v>
      </c>
      <c r="AA11" s="85"/>
      <c r="AB11" s="92"/>
      <c r="AC11" s="93"/>
      <c r="AD11" s="94"/>
      <c r="AE11" s="95"/>
      <c r="AF11" s="95"/>
    </row>
    <row r="12" ht="16" customHeight="1" spans="1:32">
      <c r="A12" s="12" t="s">
        <v>24</v>
      </c>
      <c r="B12" s="10">
        <v>1559.97</v>
      </c>
      <c r="C12" s="11">
        <v>24.55</v>
      </c>
      <c r="D12" s="10">
        <v>382.973</v>
      </c>
      <c r="E12" s="11">
        <v>42.05</v>
      </c>
      <c r="F12" s="10">
        <v>65.597</v>
      </c>
      <c r="G12" s="11">
        <v>0.24</v>
      </c>
      <c r="H12" s="10">
        <v>0.374</v>
      </c>
      <c r="I12" s="10">
        <f>'回收率（综合厂)'!W16</f>
        <v>2451.282</v>
      </c>
      <c r="J12" s="672">
        <f>K12/I12*100</f>
        <v>26.670983</v>
      </c>
      <c r="K12" s="10">
        <f>'回收率（综合厂)'!X16</f>
        <v>653.781</v>
      </c>
      <c r="L12" s="672">
        <f>M12/I12*1000</f>
        <v>34.874812</v>
      </c>
      <c r="M12" s="10">
        <f>'回收率（综合厂)'!Y16</f>
        <v>85.488</v>
      </c>
      <c r="N12" s="672">
        <f>O12/I12*1000</f>
        <v>0.337374</v>
      </c>
      <c r="O12" s="10">
        <f>'回收率（综合厂)'!Z16</f>
        <v>0.827</v>
      </c>
      <c r="P12" s="10">
        <f>'平衡表（全厂）'!F11</f>
        <v>2024</v>
      </c>
      <c r="Q12" s="672">
        <f>R12/P12*100</f>
        <v>26.67001</v>
      </c>
      <c r="R12" s="10">
        <f>'平衡表（全厂）'!H11</f>
        <v>539.801</v>
      </c>
      <c r="S12" s="672">
        <f>T12/P12*1000</f>
        <v>34.879941</v>
      </c>
      <c r="T12" s="10">
        <f>'平衡表（全厂）'!J11</f>
        <v>70.597</v>
      </c>
      <c r="U12" s="672">
        <f>V12/P12*1000</f>
        <v>0.339921</v>
      </c>
      <c r="V12" s="10">
        <f>'平衡表（全厂）'!L11</f>
        <v>0.688</v>
      </c>
      <c r="W12" s="15">
        <f t="shared" si="0"/>
        <v>1987.252</v>
      </c>
      <c r="X12" s="15">
        <f t="shared" si="1"/>
        <v>496.953</v>
      </c>
      <c r="Y12" s="15">
        <f t="shared" si="2"/>
        <v>80.488</v>
      </c>
      <c r="Z12" s="15">
        <f t="shared" si="3"/>
        <v>0.513</v>
      </c>
      <c r="AA12" s="85"/>
      <c r="AB12" s="92"/>
      <c r="AC12" s="93"/>
      <c r="AD12" s="94"/>
      <c r="AE12" s="95"/>
      <c r="AF12" s="95"/>
    </row>
    <row r="13" ht="16" customHeight="1" spans="1:32">
      <c r="A13" s="13" t="s">
        <v>41</v>
      </c>
      <c r="B13" s="14">
        <v>11.82</v>
      </c>
      <c r="C13" s="11">
        <v>99.54</v>
      </c>
      <c r="D13" s="10">
        <v>11.766</v>
      </c>
      <c r="E13" s="11">
        <v>332.49</v>
      </c>
      <c r="F13" s="10">
        <v>3.93</v>
      </c>
      <c r="G13" s="11">
        <v>7.53</v>
      </c>
      <c r="H13" s="15">
        <v>0.089</v>
      </c>
      <c r="I13" s="45">
        <f>'回收率（精炼） '!W18</f>
        <v>3656.48</v>
      </c>
      <c r="J13" s="672">
        <f t="shared" ref="J13:J19" si="4">K13/I13*100</f>
        <v>99.47258</v>
      </c>
      <c r="K13" s="45">
        <f>'回收率（精炼） '!X18</f>
        <v>3637.195</v>
      </c>
      <c r="L13" s="672">
        <f>M13/I13*1000</f>
        <v>366.294907</v>
      </c>
      <c r="M13" s="10">
        <f>'回收率（精炼） '!Y18</f>
        <v>1339.35</v>
      </c>
      <c r="N13" s="672">
        <f>O13/I13*1000</f>
        <v>8.626876</v>
      </c>
      <c r="O13" s="10">
        <f>'回收率（精炼） '!Z18</f>
        <v>31.544</v>
      </c>
      <c r="P13" s="15">
        <f>'平衡表（全厂）'!F28</f>
        <v>59.42</v>
      </c>
      <c r="Q13" s="680">
        <f>R13/P13*100</f>
        <v>99.469875</v>
      </c>
      <c r="R13" s="72">
        <f>'平衡表（全厂）'!H28</f>
        <v>59.105</v>
      </c>
      <c r="S13" s="672">
        <f>T13/P13*1000</f>
        <v>371.979132</v>
      </c>
      <c r="T13" s="10">
        <f>'平衡表（全厂）'!J28</f>
        <v>22.103</v>
      </c>
      <c r="U13" s="672">
        <f>V13/P13*1000</f>
        <v>8.667115</v>
      </c>
      <c r="V13" s="10">
        <f>'平衡表（全厂）'!L28</f>
        <v>0.515</v>
      </c>
      <c r="W13" s="15">
        <f t="shared" si="0"/>
        <v>3608.88</v>
      </c>
      <c r="X13" s="15">
        <f t="shared" si="1"/>
        <v>3589.856</v>
      </c>
      <c r="Y13" s="15">
        <f t="shared" si="2"/>
        <v>1321.177</v>
      </c>
      <c r="Z13" s="15">
        <f t="shared" si="3"/>
        <v>31.118</v>
      </c>
      <c r="AA13" s="96"/>
      <c r="AB13" s="92"/>
      <c r="AC13" s="93"/>
      <c r="AD13" s="97"/>
      <c r="AE13" s="95"/>
      <c r="AF13" s="95"/>
    </row>
    <row r="14" ht="16" customHeight="1" spans="1:32">
      <c r="A14" s="13" t="s">
        <v>42</v>
      </c>
      <c r="B14" s="14">
        <v>2.74</v>
      </c>
      <c r="C14" s="11">
        <v>100</v>
      </c>
      <c r="D14" s="10">
        <v>2.74</v>
      </c>
      <c r="E14" s="11"/>
      <c r="F14" s="10">
        <v>0</v>
      </c>
      <c r="G14" s="11"/>
      <c r="H14" s="15">
        <v>0</v>
      </c>
      <c r="I14" s="45">
        <f>'回收率（精炼） '!W19</f>
        <v>13.8</v>
      </c>
      <c r="J14" s="672">
        <f t="shared" si="4"/>
        <v>100</v>
      </c>
      <c r="K14" s="46">
        <f>'回收率（精炼） '!X19</f>
        <v>13.8</v>
      </c>
      <c r="L14" s="672"/>
      <c r="M14" s="10"/>
      <c r="N14" s="672"/>
      <c r="O14" s="10"/>
      <c r="P14" s="15">
        <f>'平衡表（全厂）'!F29</f>
        <v>0</v>
      </c>
      <c r="Q14" s="680"/>
      <c r="R14" s="72">
        <f>'平衡表（全厂）'!H29</f>
        <v>0</v>
      </c>
      <c r="S14" s="672"/>
      <c r="T14" s="10">
        <v>0</v>
      </c>
      <c r="U14" s="672"/>
      <c r="V14" s="10">
        <v>0</v>
      </c>
      <c r="W14" s="15">
        <f t="shared" si="0"/>
        <v>16.54</v>
      </c>
      <c r="X14" s="15">
        <f t="shared" si="1"/>
        <v>16.54</v>
      </c>
      <c r="Y14" s="15">
        <f t="shared" si="2"/>
        <v>0</v>
      </c>
      <c r="Z14" s="15">
        <f t="shared" si="3"/>
        <v>0</v>
      </c>
      <c r="AA14" s="98"/>
      <c r="AB14" s="92"/>
      <c r="AC14" s="93"/>
      <c r="AD14" s="97"/>
      <c r="AE14" s="95"/>
      <c r="AF14" s="95"/>
    </row>
    <row r="15" ht="16" customHeight="1" spans="1:32">
      <c r="A15" s="13" t="s">
        <v>43</v>
      </c>
      <c r="B15" s="14">
        <v>0</v>
      </c>
      <c r="C15" s="11"/>
      <c r="D15" s="10">
        <v>0</v>
      </c>
      <c r="E15" s="11"/>
      <c r="F15" s="10">
        <v>0</v>
      </c>
      <c r="G15" s="11"/>
      <c r="H15" s="15">
        <v>0</v>
      </c>
      <c r="I15" s="45">
        <f>'回收率（精炼） '!W21</f>
        <v>26.74</v>
      </c>
      <c r="J15" s="672">
        <f t="shared" si="4"/>
        <v>99.962603</v>
      </c>
      <c r="K15" s="45">
        <f>'回收率（精炼） '!X21</f>
        <v>26.73</v>
      </c>
      <c r="L15" s="672">
        <f>M15/I15*1000</f>
        <v>6.095737</v>
      </c>
      <c r="M15" s="10">
        <f>'回收率（精炼） '!Y21</f>
        <v>0.163</v>
      </c>
      <c r="N15" s="672"/>
      <c r="O15" s="10">
        <v>0</v>
      </c>
      <c r="P15" s="15">
        <f>'平衡表（全厂）'!F30</f>
        <v>10.54</v>
      </c>
      <c r="Q15" s="680"/>
      <c r="R15" s="72">
        <f>'平衡表（全厂）'!H30</f>
        <v>10.537</v>
      </c>
      <c r="S15" s="672"/>
      <c r="T15" s="10">
        <f>'平衡表（全厂）'!J30</f>
        <v>0.059</v>
      </c>
      <c r="U15" s="672"/>
      <c r="V15" s="10">
        <f>'平衡表（全厂）'!L30</f>
        <v>0</v>
      </c>
      <c r="W15" s="15">
        <f t="shared" si="0"/>
        <v>16.2</v>
      </c>
      <c r="X15" s="15">
        <f t="shared" si="1"/>
        <v>16.193</v>
      </c>
      <c r="Y15" s="15">
        <f t="shared" si="2"/>
        <v>0.104</v>
      </c>
      <c r="Z15" s="15">
        <f t="shared" si="3"/>
        <v>0</v>
      </c>
      <c r="AA15" s="98"/>
      <c r="AB15" s="92"/>
      <c r="AC15" s="93"/>
      <c r="AD15" s="97"/>
      <c r="AE15" s="95"/>
      <c r="AF15" s="95"/>
    </row>
    <row r="16" ht="16" customHeight="1" spans="1:32">
      <c r="A16" s="13" t="s">
        <v>193</v>
      </c>
      <c r="B16" s="14">
        <v>0</v>
      </c>
      <c r="C16" s="11"/>
      <c r="D16" s="10">
        <v>0</v>
      </c>
      <c r="E16" s="11"/>
      <c r="F16" s="10">
        <v>0</v>
      </c>
      <c r="G16" s="11"/>
      <c r="H16" s="15">
        <v>0</v>
      </c>
      <c r="I16" s="45">
        <f>'回收率（精炼） '!W22</f>
        <v>35.22</v>
      </c>
      <c r="J16" s="672">
        <f t="shared" si="4"/>
        <v>100</v>
      </c>
      <c r="K16" s="45">
        <f>'回收率（精炼） '!X22</f>
        <v>35.22</v>
      </c>
      <c r="L16" s="672">
        <f>M16/I16*1000</f>
        <v>5.508234</v>
      </c>
      <c r="M16" s="10">
        <f>'回收率（精炼） '!Y22</f>
        <v>0.194</v>
      </c>
      <c r="N16" s="672"/>
      <c r="O16" s="10">
        <f>'回收率（精炼） '!Z22</f>
        <v>0</v>
      </c>
      <c r="P16" s="15">
        <v>0</v>
      </c>
      <c r="Q16" s="680"/>
      <c r="R16" s="72">
        <v>0</v>
      </c>
      <c r="S16" s="672"/>
      <c r="T16" s="10">
        <v>0</v>
      </c>
      <c r="U16" s="672"/>
      <c r="V16" s="10">
        <v>0</v>
      </c>
      <c r="W16" s="15">
        <f t="shared" si="0"/>
        <v>35.22</v>
      </c>
      <c r="X16" s="15">
        <f t="shared" si="1"/>
        <v>35.22</v>
      </c>
      <c r="Y16" s="15">
        <f t="shared" si="2"/>
        <v>0.194</v>
      </c>
      <c r="Z16" s="15">
        <f t="shared" si="3"/>
        <v>0</v>
      </c>
      <c r="AA16" s="98"/>
      <c r="AB16" s="92"/>
      <c r="AC16" s="93"/>
      <c r="AD16" s="97"/>
      <c r="AE16" s="95"/>
      <c r="AF16" s="95"/>
    </row>
    <row r="17" ht="16" customHeight="1" spans="1:32">
      <c r="A17" s="13" t="s">
        <v>47</v>
      </c>
      <c r="B17" s="15">
        <v>1957.298</v>
      </c>
      <c r="C17" s="11">
        <v>0.03</v>
      </c>
      <c r="D17" s="10">
        <v>0.587</v>
      </c>
      <c r="E17" s="11">
        <v>0</v>
      </c>
      <c r="F17" s="10">
        <v>0</v>
      </c>
      <c r="G17" s="11">
        <v>0</v>
      </c>
      <c r="H17" s="15">
        <v>0</v>
      </c>
      <c r="I17" s="45">
        <v>641.514</v>
      </c>
      <c r="J17" s="672">
        <f t="shared" si="4"/>
        <v>0.134058</v>
      </c>
      <c r="K17" s="45">
        <v>0.86</v>
      </c>
      <c r="L17" s="672">
        <f>M17/I17*1000</f>
        <v>0</v>
      </c>
      <c r="M17" s="10"/>
      <c r="N17" s="672">
        <f>O17/I17*1000</f>
        <v>0</v>
      </c>
      <c r="O17" s="10"/>
      <c r="P17" s="15">
        <f>'平衡表（全厂）'!F34</f>
        <v>1874.842</v>
      </c>
      <c r="Q17" s="680">
        <f>R17/P17*100</f>
        <v>0.049978</v>
      </c>
      <c r="R17" s="72">
        <f>'平衡表（全厂）'!H34</f>
        <v>0.937</v>
      </c>
      <c r="S17" s="672">
        <f>T17/P17*100</f>
        <v>0</v>
      </c>
      <c r="T17" s="10">
        <f>'平衡表（全厂）'!J34</f>
        <v>0</v>
      </c>
      <c r="U17" s="672">
        <f>V17/P17*1000</f>
        <v>0</v>
      </c>
      <c r="V17" s="10">
        <f>'平衡表（全厂）'!L34</f>
        <v>0</v>
      </c>
      <c r="W17" s="15">
        <f t="shared" si="0"/>
        <v>723.97</v>
      </c>
      <c r="X17" s="15">
        <f t="shared" si="1"/>
        <v>0.51</v>
      </c>
      <c r="Y17" s="15">
        <f t="shared" si="2"/>
        <v>0</v>
      </c>
      <c r="Z17" s="15">
        <f t="shared" si="3"/>
        <v>0</v>
      </c>
      <c r="AA17" s="98"/>
      <c r="AB17" s="92"/>
      <c r="AC17" s="93"/>
      <c r="AD17" s="97"/>
      <c r="AE17" s="95"/>
      <c r="AF17" s="95"/>
    </row>
    <row r="18" ht="16" customHeight="1" spans="1:32">
      <c r="A18" s="13" t="s">
        <v>150</v>
      </c>
      <c r="B18" s="15">
        <v>0</v>
      </c>
      <c r="C18" s="11"/>
      <c r="D18" s="10">
        <v>0</v>
      </c>
      <c r="E18" s="11"/>
      <c r="F18" s="10">
        <v>0</v>
      </c>
      <c r="G18" s="11"/>
      <c r="H18" s="15">
        <v>0</v>
      </c>
      <c r="I18" s="47">
        <v>19.428</v>
      </c>
      <c r="J18" s="672">
        <f t="shared" si="4"/>
        <v>0.102944</v>
      </c>
      <c r="K18" s="10">
        <v>0.02</v>
      </c>
      <c r="L18" s="672">
        <f>M18/I18*1000</f>
        <v>0</v>
      </c>
      <c r="M18" s="10"/>
      <c r="N18" s="672">
        <f>O18/I18*1000</f>
        <v>0</v>
      </c>
      <c r="O18" s="10"/>
      <c r="P18" s="15">
        <f>'平衡表（全厂）'!F35</f>
        <v>0</v>
      </c>
      <c r="Q18" s="680"/>
      <c r="R18" s="72">
        <f>'平衡表（全厂）'!H35</f>
        <v>0</v>
      </c>
      <c r="S18" s="672"/>
      <c r="T18" s="10">
        <f>'平衡表（全厂）'!J35</f>
        <v>0</v>
      </c>
      <c r="U18" s="672"/>
      <c r="V18" s="10">
        <f>'平衡表（全厂）'!L35</f>
        <v>0</v>
      </c>
      <c r="W18" s="15">
        <f t="shared" si="0"/>
        <v>19.428</v>
      </c>
      <c r="X18" s="15">
        <f t="shared" si="1"/>
        <v>0.02</v>
      </c>
      <c r="Y18" s="15">
        <f t="shared" si="2"/>
        <v>0</v>
      </c>
      <c r="Z18" s="15">
        <f t="shared" si="3"/>
        <v>0</v>
      </c>
      <c r="AA18" s="98">
        <f>X19+X35</f>
        <v>29728.729</v>
      </c>
      <c r="AB18">
        <f>Y19+Y35</f>
        <v>10882.146</v>
      </c>
      <c r="AC18" s="92">
        <f>Z19+Z35</f>
        <v>254.43</v>
      </c>
      <c r="AD18" s="97"/>
      <c r="AE18" s="95"/>
      <c r="AF18" s="95"/>
    </row>
    <row r="19" ht="16" hidden="1" customHeight="1" spans="1:32">
      <c r="A19" s="654" t="s">
        <v>144</v>
      </c>
      <c r="B19" s="655"/>
      <c r="C19" s="656"/>
      <c r="D19" s="179">
        <f>SUM(D6:D18)</f>
        <v>12895.886</v>
      </c>
      <c r="E19" s="656">
        <f>SUM(E6:E18)</f>
        <v>595.99</v>
      </c>
      <c r="F19" s="179">
        <f>SUM(F6:F18)</f>
        <v>4091.605</v>
      </c>
      <c r="G19" s="656">
        <f>SUM(G6:G18)</f>
        <v>10.03</v>
      </c>
      <c r="H19" s="179">
        <f>SUM(H6:H18)</f>
        <v>89.65</v>
      </c>
      <c r="I19" s="179"/>
      <c r="J19" s="673"/>
      <c r="K19" s="659">
        <f>SUM(K6:K18)</f>
        <v>24545.06</v>
      </c>
      <c r="L19" s="674"/>
      <c r="M19" s="179">
        <f>SUM(M6:M18)</f>
        <v>10552.443</v>
      </c>
      <c r="N19" s="674"/>
      <c r="O19" s="179">
        <f>SUM(O6:O18)</f>
        <v>214.919</v>
      </c>
      <c r="P19" s="179"/>
      <c r="Q19" s="674"/>
      <c r="R19" s="179">
        <f>SUM(R6:R18)</f>
        <v>8186.904</v>
      </c>
      <c r="S19" s="674"/>
      <c r="T19" s="179">
        <f>SUM(T6:T18)</f>
        <v>3843.517</v>
      </c>
      <c r="U19" s="674"/>
      <c r="V19" s="179">
        <f>SUM(V6:V18)</f>
        <v>53.299</v>
      </c>
      <c r="W19" s="179"/>
      <c r="X19" s="179">
        <f>SUM(X6:X18)</f>
        <v>29254.042</v>
      </c>
      <c r="Y19" s="179">
        <f>SUM(Y6:Y18)</f>
        <v>10800.531</v>
      </c>
      <c r="Z19" s="179">
        <f>SUM(Z6:Z18)</f>
        <v>251.27</v>
      </c>
      <c r="AA19" s="709"/>
      <c r="AC19" s="710"/>
      <c r="AD19" s="107"/>
      <c r="AE19" s="108"/>
      <c r="AF19" s="108"/>
    </row>
    <row r="20" ht="16" hidden="1" customHeight="1" spans="1:32">
      <c r="A20" s="653" t="s">
        <v>145</v>
      </c>
      <c r="B20" s="653"/>
      <c r="C20" s="657"/>
      <c r="D20" s="653"/>
      <c r="E20" s="657"/>
      <c r="F20" s="653"/>
      <c r="G20" s="657"/>
      <c r="H20" s="653"/>
      <c r="I20" s="653"/>
      <c r="J20" s="671"/>
      <c r="K20" s="653"/>
      <c r="L20" s="671"/>
      <c r="M20" s="653"/>
      <c r="N20" s="671"/>
      <c r="O20" s="653"/>
      <c r="P20" s="653"/>
      <c r="Q20" s="671"/>
      <c r="R20" s="653"/>
      <c r="S20" s="671"/>
      <c r="T20" s="653"/>
      <c r="U20" s="671"/>
      <c r="V20" s="653"/>
      <c r="W20" s="653"/>
      <c r="X20" s="653"/>
      <c r="Y20" s="653"/>
      <c r="Z20" s="653"/>
      <c r="AA20" s="707"/>
      <c r="AC20" s="90"/>
      <c r="AD20" s="711"/>
      <c r="AE20" s="89"/>
      <c r="AF20" s="89"/>
    </row>
    <row r="21" ht="16" customHeight="1" spans="1:32">
      <c r="A21" s="14" t="s">
        <v>25</v>
      </c>
      <c r="B21" s="14">
        <v>414.32</v>
      </c>
      <c r="C21" s="11">
        <v>73.62</v>
      </c>
      <c r="D21" s="10">
        <v>305.022</v>
      </c>
      <c r="E21" s="11">
        <v>241.58</v>
      </c>
      <c r="F21" s="10">
        <v>100.091</v>
      </c>
      <c r="G21" s="11">
        <v>4.33</v>
      </c>
      <c r="H21" s="10">
        <v>1.794</v>
      </c>
      <c r="I21" s="46"/>
      <c r="J21" s="672"/>
      <c r="K21" s="45"/>
      <c r="L21" s="672"/>
      <c r="M21" s="10"/>
      <c r="N21" s="672"/>
      <c r="O21" s="10"/>
      <c r="P21" s="15">
        <f>'平衡表（全厂）'!F12</f>
        <v>447.48</v>
      </c>
      <c r="Q21" s="680">
        <f t="shared" ref="Q21:Q27" si="5">R21/P21*100</f>
        <v>74.250022</v>
      </c>
      <c r="R21" s="72">
        <f>'平衡表（全厂）'!H12</f>
        <v>332.254</v>
      </c>
      <c r="S21" s="672">
        <f t="shared" ref="S21:S27" si="6">T21/P21*1000</f>
        <v>275.049164</v>
      </c>
      <c r="T21" s="10">
        <f>'平衡表（全厂）'!J12</f>
        <v>123.079</v>
      </c>
      <c r="U21" s="672">
        <f t="shared" ref="U21:U27" si="7">V21/P21*1000</f>
        <v>6.800304</v>
      </c>
      <c r="V21" s="10">
        <f>'平衡表（全厂）'!L12</f>
        <v>3.043</v>
      </c>
      <c r="W21" s="47">
        <f>B21+I21-P21</f>
        <v>-33.16</v>
      </c>
      <c r="X21" s="47">
        <f>D21+K21-R21</f>
        <v>-27.232</v>
      </c>
      <c r="Y21" s="47">
        <f>F21+M21-T21</f>
        <v>-22.988</v>
      </c>
      <c r="Z21" s="47">
        <f>H21+O21-V21</f>
        <v>-1.249</v>
      </c>
      <c r="AA21" s="96"/>
      <c r="AC21" s="92"/>
      <c r="AD21" s="97"/>
      <c r="AE21" s="95"/>
      <c r="AF21" s="95"/>
    </row>
    <row r="22" ht="16" customHeight="1" spans="1:32">
      <c r="A22" s="14" t="s">
        <v>26</v>
      </c>
      <c r="B22" s="14">
        <v>206.91</v>
      </c>
      <c r="C22" s="11">
        <v>1.92</v>
      </c>
      <c r="D22" s="10">
        <v>3.973</v>
      </c>
      <c r="E22" s="11">
        <v>3.53</v>
      </c>
      <c r="F22" s="10">
        <v>0.73</v>
      </c>
      <c r="G22" s="11">
        <v>0.01</v>
      </c>
      <c r="H22" s="10">
        <v>0.002</v>
      </c>
      <c r="I22" s="46"/>
      <c r="J22" s="672"/>
      <c r="K22" s="45"/>
      <c r="L22" s="672"/>
      <c r="M22" s="10"/>
      <c r="N22" s="672"/>
      <c r="O22" s="10"/>
      <c r="P22" s="15">
        <f>'平衡表（全厂）'!F13</f>
        <v>181.83</v>
      </c>
      <c r="Q22" s="680">
        <f t="shared" si="5"/>
        <v>1.769785</v>
      </c>
      <c r="R22" s="72">
        <f>'平衡表（全厂）'!H13</f>
        <v>3.218</v>
      </c>
      <c r="S22" s="672">
        <f t="shared" si="6"/>
        <v>1.979871</v>
      </c>
      <c r="T22" s="10">
        <f>'平衡表（全厂）'!J13</f>
        <v>0.36</v>
      </c>
      <c r="U22" s="672">
        <f t="shared" si="7"/>
        <v>0.038497</v>
      </c>
      <c r="V22" s="10">
        <f>'平衡表（全厂）'!L13</f>
        <v>0.007</v>
      </c>
      <c r="W22" s="47">
        <f t="shared" ref="W22:W34" si="8">B22+I22-P22</f>
        <v>25.08</v>
      </c>
      <c r="X22" s="47">
        <f t="shared" ref="X22:X34" si="9">D22+K22-R22</f>
        <v>0.755</v>
      </c>
      <c r="Y22" s="47">
        <f t="shared" ref="Y22:Y34" si="10">F22+M22-T22</f>
        <v>0.37</v>
      </c>
      <c r="Z22" s="47">
        <f t="shared" ref="Z22:Z34" si="11">H22+O22-V22</f>
        <v>-0.005</v>
      </c>
      <c r="AA22" s="96"/>
      <c r="AC22" s="92"/>
      <c r="AD22" s="97"/>
      <c r="AE22" s="95"/>
      <c r="AF22" s="95"/>
    </row>
    <row r="23" ht="16" customHeight="1" spans="1:32">
      <c r="A23" s="14" t="s">
        <v>28</v>
      </c>
      <c r="B23" s="14">
        <v>200</v>
      </c>
      <c r="C23" s="11">
        <v>24.15</v>
      </c>
      <c r="D23" s="10">
        <v>48.3</v>
      </c>
      <c r="E23" s="11">
        <v>121.5</v>
      </c>
      <c r="F23" s="10">
        <v>24.3</v>
      </c>
      <c r="G23" s="11">
        <v>1.45</v>
      </c>
      <c r="H23" s="10">
        <v>0.29</v>
      </c>
      <c r="I23" s="46"/>
      <c r="J23" s="672"/>
      <c r="K23" s="45"/>
      <c r="L23" s="672"/>
      <c r="M23" s="10"/>
      <c r="N23" s="672"/>
      <c r="O23" s="10"/>
      <c r="P23" s="15">
        <f>'平衡表（全厂）'!F15</f>
        <v>239.5</v>
      </c>
      <c r="Q23" s="680">
        <f t="shared" si="5"/>
        <v>12.660125</v>
      </c>
      <c r="R23" s="72">
        <f>'平衡表（全厂）'!H15</f>
        <v>30.321</v>
      </c>
      <c r="S23" s="672">
        <f t="shared" si="6"/>
        <v>121.799582</v>
      </c>
      <c r="T23" s="10">
        <f>'平衡表（全厂）'!J15</f>
        <v>29.171</v>
      </c>
      <c r="U23" s="672">
        <f t="shared" si="7"/>
        <v>1.281837</v>
      </c>
      <c r="V23" s="10">
        <f>'平衡表（全厂）'!L15</f>
        <v>0.307</v>
      </c>
      <c r="W23" s="47">
        <f t="shared" si="8"/>
        <v>-39.5</v>
      </c>
      <c r="X23" s="47">
        <f t="shared" si="9"/>
        <v>17.979</v>
      </c>
      <c r="Y23" s="47">
        <f t="shared" si="10"/>
        <v>-4.871</v>
      </c>
      <c r="Z23" s="47">
        <f t="shared" si="11"/>
        <v>-0.017</v>
      </c>
      <c r="AA23" s="96"/>
      <c r="AC23" s="92"/>
      <c r="AD23" s="97"/>
      <c r="AE23" s="95"/>
      <c r="AF23" s="95"/>
    </row>
    <row r="24" ht="16" customHeight="1" spans="1:32">
      <c r="A24" s="14" t="s">
        <v>29</v>
      </c>
      <c r="B24" s="14">
        <v>515.16</v>
      </c>
      <c r="C24" s="11">
        <v>99.01</v>
      </c>
      <c r="D24" s="10">
        <v>510.06</v>
      </c>
      <c r="E24" s="11">
        <v>302.68</v>
      </c>
      <c r="F24" s="10">
        <v>155.929</v>
      </c>
      <c r="G24" s="11">
        <v>10.96</v>
      </c>
      <c r="H24" s="10">
        <v>5.646</v>
      </c>
      <c r="I24" s="46"/>
      <c r="J24" s="672"/>
      <c r="K24" s="45"/>
      <c r="L24" s="672"/>
      <c r="M24" s="10"/>
      <c r="N24" s="672"/>
      <c r="O24" s="10"/>
      <c r="P24" s="15">
        <f>'平衡表（全厂）'!F16</f>
        <v>303.55</v>
      </c>
      <c r="Q24" s="680">
        <f t="shared" si="5"/>
        <v>98.890133</v>
      </c>
      <c r="R24" s="72">
        <f>'平衡表（全厂）'!H16</f>
        <v>300.181</v>
      </c>
      <c r="S24" s="672">
        <f t="shared" si="6"/>
        <v>410.130127</v>
      </c>
      <c r="T24" s="10">
        <f>'平衡表（全厂）'!J16</f>
        <v>124.495</v>
      </c>
      <c r="U24" s="672">
        <f t="shared" si="7"/>
        <v>8.730028</v>
      </c>
      <c r="V24" s="10">
        <f>'平衡表（全厂）'!L16</f>
        <v>2.65</v>
      </c>
      <c r="W24" s="47">
        <f t="shared" si="8"/>
        <v>211.61</v>
      </c>
      <c r="X24" s="47">
        <f t="shared" si="9"/>
        <v>209.879</v>
      </c>
      <c r="Y24" s="47">
        <f t="shared" si="10"/>
        <v>31.434</v>
      </c>
      <c r="Z24" s="47">
        <f t="shared" si="11"/>
        <v>2.996</v>
      </c>
      <c r="AA24" s="96">
        <v>100</v>
      </c>
      <c r="AB24" s="96">
        <v>100</v>
      </c>
      <c r="AC24" s="96">
        <v>100</v>
      </c>
      <c r="AD24" s="97"/>
      <c r="AE24" s="95"/>
      <c r="AF24" s="95"/>
    </row>
    <row r="25" ht="16" customHeight="1" spans="1:32">
      <c r="A25" s="14" t="s">
        <v>30</v>
      </c>
      <c r="B25" s="14">
        <v>139.65</v>
      </c>
      <c r="C25" s="11">
        <v>29.42</v>
      </c>
      <c r="D25" s="10">
        <v>41.085</v>
      </c>
      <c r="E25" s="11">
        <v>12.88</v>
      </c>
      <c r="F25" s="10">
        <v>1.799</v>
      </c>
      <c r="G25" s="11">
        <v>0.1</v>
      </c>
      <c r="H25" s="10">
        <v>0.014</v>
      </c>
      <c r="I25" s="46"/>
      <c r="J25" s="672"/>
      <c r="K25" s="46"/>
      <c r="L25" s="672"/>
      <c r="M25" s="10"/>
      <c r="N25" s="672"/>
      <c r="O25" s="10"/>
      <c r="P25" s="15">
        <f>'平衡表（全厂）'!F17</f>
        <v>143.22</v>
      </c>
      <c r="Q25" s="680">
        <f t="shared" si="5"/>
        <v>31.929898</v>
      </c>
      <c r="R25" s="72">
        <f>'平衡表（全厂）'!H17</f>
        <v>45.73</v>
      </c>
      <c r="S25" s="672">
        <f t="shared" si="6"/>
        <v>8.930317</v>
      </c>
      <c r="T25" s="10">
        <f>'平衡表（全厂）'!J17</f>
        <v>1.279</v>
      </c>
      <c r="U25" s="672">
        <f t="shared" si="7"/>
        <v>0.146628</v>
      </c>
      <c r="V25" s="10">
        <f>'平衡表（全厂）'!L17</f>
        <v>0.021</v>
      </c>
      <c r="W25" s="47">
        <f t="shared" si="8"/>
        <v>-3.57</v>
      </c>
      <c r="X25" s="47">
        <f t="shared" si="9"/>
        <v>-4.645</v>
      </c>
      <c r="Y25" s="47">
        <f t="shared" si="10"/>
        <v>0.52</v>
      </c>
      <c r="Z25" s="47">
        <f t="shared" si="11"/>
        <v>-0.007</v>
      </c>
      <c r="AA25" s="96">
        <f>AA31/AA18*100</f>
        <v>99.246</v>
      </c>
      <c r="AB25" s="96">
        <f>AB31/AB18*100</f>
        <v>99.225</v>
      </c>
      <c r="AC25" s="92">
        <f>AC31/AC18*100</f>
        <v>98.33</v>
      </c>
      <c r="AD25" s="97"/>
      <c r="AE25" s="95"/>
      <c r="AF25" s="95"/>
    </row>
    <row r="26" ht="16" customHeight="1" spans="1:32">
      <c r="A26" s="14" t="s">
        <v>31</v>
      </c>
      <c r="B26" s="14">
        <v>350</v>
      </c>
      <c r="C26" s="11">
        <v>29.42</v>
      </c>
      <c r="D26" s="10">
        <v>102.97</v>
      </c>
      <c r="E26" s="11">
        <v>12.88</v>
      </c>
      <c r="F26" s="10">
        <v>4.508</v>
      </c>
      <c r="G26" s="11">
        <v>0.1</v>
      </c>
      <c r="H26" s="10">
        <v>0.035</v>
      </c>
      <c r="I26" s="46"/>
      <c r="J26" s="672"/>
      <c r="K26" s="46"/>
      <c r="L26" s="672"/>
      <c r="M26" s="10"/>
      <c r="N26" s="672"/>
      <c r="O26" s="10"/>
      <c r="P26" s="15">
        <f>'平衡表（全厂）'!F18</f>
        <v>312</v>
      </c>
      <c r="Q26" s="680">
        <f t="shared" si="5"/>
        <v>31.930128</v>
      </c>
      <c r="R26" s="72">
        <f>'平衡表（全厂）'!H18</f>
        <v>99.622</v>
      </c>
      <c r="S26" s="672">
        <f t="shared" si="6"/>
        <v>8.929487</v>
      </c>
      <c r="T26" s="10">
        <f>'平衡表（全厂）'!J18</f>
        <v>2.786</v>
      </c>
      <c r="U26" s="672">
        <f t="shared" si="7"/>
        <v>0.150641</v>
      </c>
      <c r="V26" s="10">
        <f>'平衡表（全厂）'!L18</f>
        <v>0.047</v>
      </c>
      <c r="W26" s="47">
        <f t="shared" si="8"/>
        <v>38</v>
      </c>
      <c r="X26" s="47">
        <f t="shared" si="9"/>
        <v>3.348</v>
      </c>
      <c r="Y26" s="47">
        <f t="shared" si="10"/>
        <v>1.722</v>
      </c>
      <c r="Z26" s="47">
        <f t="shared" si="11"/>
        <v>-0.012</v>
      </c>
      <c r="AA26" s="96">
        <f>AA24-AA25</f>
        <v>0.754</v>
      </c>
      <c r="AB26" s="96">
        <f>AB24-AB25</f>
        <v>0.775</v>
      </c>
      <c r="AC26" s="96">
        <f>AC24-AC25</f>
        <v>1.67</v>
      </c>
      <c r="AD26" s="97"/>
      <c r="AE26" s="95"/>
      <c r="AF26" s="95"/>
    </row>
    <row r="27" ht="16" customHeight="1" spans="1:32">
      <c r="A27" s="14" t="s">
        <v>32</v>
      </c>
      <c r="B27" s="14">
        <v>214</v>
      </c>
      <c r="C27" s="11">
        <v>24.15</v>
      </c>
      <c r="D27" s="10">
        <v>51.681</v>
      </c>
      <c r="E27" s="11">
        <v>121.5</v>
      </c>
      <c r="F27" s="10">
        <v>26.001</v>
      </c>
      <c r="G27" s="11">
        <v>1.45</v>
      </c>
      <c r="H27" s="10">
        <v>0.31</v>
      </c>
      <c r="I27" s="46"/>
      <c r="J27" s="672"/>
      <c r="K27" s="46"/>
      <c r="L27" s="672"/>
      <c r="M27" s="10"/>
      <c r="N27" s="672"/>
      <c r="O27" s="10"/>
      <c r="P27" s="15">
        <f>'平衡表（全厂）'!F19</f>
        <v>60.5</v>
      </c>
      <c r="Q27" s="680">
        <f t="shared" si="5"/>
        <v>12.659504</v>
      </c>
      <c r="R27" s="72">
        <f>'平衡表（全厂）'!H19</f>
        <v>7.659</v>
      </c>
      <c r="S27" s="672">
        <f t="shared" si="6"/>
        <v>121.801653</v>
      </c>
      <c r="T27" s="10">
        <f>'平衡表（全厂）'!J19</f>
        <v>7.369</v>
      </c>
      <c r="U27" s="672">
        <f t="shared" si="7"/>
        <v>1.272727</v>
      </c>
      <c r="V27" s="10">
        <f>'平衡表（全厂）'!L19</f>
        <v>0.077</v>
      </c>
      <c r="W27" s="47">
        <f t="shared" si="8"/>
        <v>153.5</v>
      </c>
      <c r="X27" s="47">
        <f t="shared" si="9"/>
        <v>44.022</v>
      </c>
      <c r="Y27" s="47">
        <f t="shared" si="10"/>
        <v>18.632</v>
      </c>
      <c r="Z27" s="47">
        <f t="shared" si="11"/>
        <v>0.233</v>
      </c>
      <c r="AA27" s="96">
        <v>0.828</v>
      </c>
      <c r="AB27">
        <v>0.83928</v>
      </c>
      <c r="AC27" s="92">
        <v>1.82</v>
      </c>
      <c r="AD27" s="97">
        <v>0.829222384593895</v>
      </c>
      <c r="AE27" s="95">
        <v>0.84142248556137</v>
      </c>
      <c r="AF27" s="95">
        <v>1.83031418442786</v>
      </c>
    </row>
    <row r="28" ht="16" customHeight="1" spans="1:32">
      <c r="A28" s="14" t="s">
        <v>34</v>
      </c>
      <c r="B28" s="14">
        <v>350</v>
      </c>
      <c r="C28" s="11">
        <v>99.54</v>
      </c>
      <c r="D28" s="10">
        <v>348.39</v>
      </c>
      <c r="E28" s="11">
        <v>332.45</v>
      </c>
      <c r="F28" s="10">
        <v>116.358</v>
      </c>
      <c r="G28" s="11">
        <v>7.5</v>
      </c>
      <c r="H28" s="10">
        <v>2.625</v>
      </c>
      <c r="I28" s="46"/>
      <c r="J28" s="672"/>
      <c r="K28" s="46"/>
      <c r="L28" s="672"/>
      <c r="M28" s="10"/>
      <c r="N28" s="672"/>
      <c r="O28" s="10"/>
      <c r="P28" s="15">
        <f>'平衡表（全厂）'!F21</f>
        <v>223</v>
      </c>
      <c r="Q28" s="680">
        <f t="shared" ref="Q28:Q35" si="12">R28/P28*100</f>
        <v>99.469955</v>
      </c>
      <c r="R28" s="72">
        <f>'平衡表（全厂）'!H21</f>
        <v>221.818</v>
      </c>
      <c r="S28" s="672">
        <f t="shared" ref="S28:S35" si="13">T28/P28*1000</f>
        <v>371.982063</v>
      </c>
      <c r="T28" s="10">
        <f>'平衡表（全厂）'!J21</f>
        <v>82.952</v>
      </c>
      <c r="U28" s="672">
        <f t="shared" ref="U28:U35" si="14">V28/P28*1000</f>
        <v>8.668161</v>
      </c>
      <c r="V28" s="10">
        <f>'平衡表（全厂）'!L21</f>
        <v>1.933</v>
      </c>
      <c r="W28" s="47">
        <f t="shared" si="8"/>
        <v>127</v>
      </c>
      <c r="X28" s="47">
        <f t="shared" si="9"/>
        <v>126.572</v>
      </c>
      <c r="Y28" s="47">
        <f t="shared" si="10"/>
        <v>33.406</v>
      </c>
      <c r="Z28" s="47">
        <f t="shared" si="11"/>
        <v>0.692</v>
      </c>
      <c r="AA28" s="96">
        <f>AA27-AA26</f>
        <v>0.074</v>
      </c>
      <c r="AB28" s="96">
        <f>AB27-AB26</f>
        <v>0.064</v>
      </c>
      <c r="AC28" s="96">
        <f>AC27-AC26</f>
        <v>0.15</v>
      </c>
      <c r="AD28" s="94"/>
      <c r="AE28" s="95"/>
      <c r="AF28" s="95"/>
    </row>
    <row r="29" ht="16" customHeight="1" spans="1:32">
      <c r="A29" s="14" t="s">
        <v>36</v>
      </c>
      <c r="B29" s="14">
        <v>58.97</v>
      </c>
      <c r="C29" s="11">
        <v>99.54</v>
      </c>
      <c r="D29" s="10">
        <v>58.699</v>
      </c>
      <c r="E29" s="11">
        <v>332.46</v>
      </c>
      <c r="F29" s="10">
        <v>19.605</v>
      </c>
      <c r="G29" s="11">
        <v>7.5</v>
      </c>
      <c r="H29" s="10">
        <v>0.442</v>
      </c>
      <c r="I29" s="46"/>
      <c r="J29" s="672"/>
      <c r="K29" s="46"/>
      <c r="L29" s="672"/>
      <c r="M29" s="10"/>
      <c r="N29" s="672"/>
      <c r="O29" s="10"/>
      <c r="P29" s="15">
        <f>'平衡表（全厂）'!F23</f>
        <v>12.5</v>
      </c>
      <c r="Q29" s="680">
        <f t="shared" si="12"/>
        <v>99.472</v>
      </c>
      <c r="R29" s="72">
        <f>'平衡表（全厂）'!H23</f>
        <v>12.434</v>
      </c>
      <c r="S29" s="672">
        <f t="shared" si="13"/>
        <v>372</v>
      </c>
      <c r="T29" s="10">
        <f>'平衡表（全厂）'!J23</f>
        <v>4.65</v>
      </c>
      <c r="U29" s="672">
        <f t="shared" si="14"/>
        <v>8.64</v>
      </c>
      <c r="V29" s="10">
        <f>'平衡表（全厂）'!L23</f>
        <v>0.108</v>
      </c>
      <c r="W29" s="47">
        <f t="shared" si="8"/>
        <v>46.47</v>
      </c>
      <c r="X29" s="47">
        <f t="shared" si="9"/>
        <v>46.265</v>
      </c>
      <c r="Y29" s="47">
        <f t="shared" si="10"/>
        <v>14.955</v>
      </c>
      <c r="Z29" s="47">
        <f t="shared" si="11"/>
        <v>0.334</v>
      </c>
      <c r="AA29" s="96"/>
      <c r="AC29" s="92"/>
      <c r="AD29" s="94"/>
      <c r="AE29" s="95"/>
      <c r="AF29" s="95"/>
    </row>
    <row r="30" ht="16" customHeight="1" spans="1:32">
      <c r="A30" s="14" t="s">
        <v>37</v>
      </c>
      <c r="B30" s="14">
        <v>79.8</v>
      </c>
      <c r="C30" s="11"/>
      <c r="D30" s="10">
        <v>79.433</v>
      </c>
      <c r="E30" s="11"/>
      <c r="F30" s="10">
        <v>26.53</v>
      </c>
      <c r="G30" s="11"/>
      <c r="H30" s="10">
        <v>0.599</v>
      </c>
      <c r="I30" s="46"/>
      <c r="J30" s="672"/>
      <c r="K30" s="46"/>
      <c r="L30" s="672"/>
      <c r="M30" s="10"/>
      <c r="N30" s="672"/>
      <c r="O30" s="10"/>
      <c r="P30" s="15">
        <f>'平衡表（全厂）'!F24</f>
        <v>91.2</v>
      </c>
      <c r="Q30" s="680"/>
      <c r="R30" s="72">
        <f>'平衡表（全厂）'!H24</f>
        <v>90.717</v>
      </c>
      <c r="S30" s="672"/>
      <c r="T30" s="10">
        <f>'平衡表（全厂）'!J24</f>
        <v>33.925</v>
      </c>
      <c r="U30" s="672"/>
      <c r="V30" s="10">
        <f>'平衡表（全厂）'!L24</f>
        <v>0.791</v>
      </c>
      <c r="W30" s="47">
        <f t="shared" si="8"/>
        <v>-11.4</v>
      </c>
      <c r="X30" s="47">
        <f t="shared" si="9"/>
        <v>-11.284</v>
      </c>
      <c r="Y30" s="47">
        <f t="shared" si="10"/>
        <v>-7.395</v>
      </c>
      <c r="Z30" s="47">
        <f t="shared" si="11"/>
        <v>-0.192</v>
      </c>
      <c r="AA30" s="96"/>
      <c r="AC30" s="92"/>
      <c r="AD30" s="94"/>
      <c r="AE30" s="95"/>
      <c r="AF30" s="95"/>
    </row>
    <row r="31" ht="16" customHeight="1" spans="1:32">
      <c r="A31" s="14" t="s">
        <v>38</v>
      </c>
      <c r="B31" s="14">
        <v>881.7</v>
      </c>
      <c r="C31" s="11">
        <v>40.32</v>
      </c>
      <c r="D31" s="10">
        <v>355.512</v>
      </c>
      <c r="E31" s="11">
        <v>91.86</v>
      </c>
      <c r="F31" s="10">
        <v>80.99</v>
      </c>
      <c r="G31" s="11">
        <v>1.68</v>
      </c>
      <c r="H31" s="10">
        <v>1.478</v>
      </c>
      <c r="I31" s="46"/>
      <c r="J31" s="672"/>
      <c r="K31" s="46"/>
      <c r="L31" s="672"/>
      <c r="M31" s="10"/>
      <c r="N31" s="672"/>
      <c r="O31" s="10"/>
      <c r="P31" s="15">
        <f>'平衡表（全厂）'!F25</f>
        <v>667.24</v>
      </c>
      <c r="Q31" s="680">
        <f t="shared" si="12"/>
        <v>43.101882</v>
      </c>
      <c r="R31" s="72">
        <f>'平衡表（全厂）'!H25</f>
        <v>287.593</v>
      </c>
      <c r="S31" s="672">
        <f t="shared" si="13"/>
        <v>98.03519</v>
      </c>
      <c r="T31" s="10">
        <f>'平衡表（全厂）'!J25</f>
        <v>65.413</v>
      </c>
      <c r="U31" s="672">
        <f t="shared" si="14"/>
        <v>1.641089</v>
      </c>
      <c r="V31" s="10">
        <f>'平衡表（全厂）'!L25</f>
        <v>1.095</v>
      </c>
      <c r="W31" s="47">
        <f t="shared" si="8"/>
        <v>214.46</v>
      </c>
      <c r="X31" s="47">
        <f t="shared" si="9"/>
        <v>67.919</v>
      </c>
      <c r="Y31" s="47">
        <f t="shared" si="10"/>
        <v>15.577</v>
      </c>
      <c r="Z31" s="47">
        <f t="shared" si="11"/>
        <v>0.383</v>
      </c>
      <c r="AA31" s="96">
        <f>K38+K41+K46</f>
        <v>29504.562</v>
      </c>
      <c r="AB31">
        <f>M38+M41+M46</f>
        <v>10797.858</v>
      </c>
      <c r="AC31" s="92">
        <f>O38+O41+O46</f>
        <v>250.18</v>
      </c>
      <c r="AD31" s="97"/>
      <c r="AE31" s="95"/>
      <c r="AF31" s="95"/>
    </row>
    <row r="32" ht="16" customHeight="1" spans="1:32">
      <c r="A32" s="13" t="s">
        <v>39</v>
      </c>
      <c r="B32" s="14">
        <v>2.75</v>
      </c>
      <c r="C32" s="11"/>
      <c r="D32" s="10">
        <v>1.109</v>
      </c>
      <c r="E32" s="11"/>
      <c r="F32" s="10">
        <v>0.253</v>
      </c>
      <c r="G32" s="11"/>
      <c r="H32" s="10">
        <v>0.005</v>
      </c>
      <c r="I32" s="46"/>
      <c r="J32" s="672"/>
      <c r="K32" s="46"/>
      <c r="L32" s="672"/>
      <c r="M32" s="10"/>
      <c r="N32" s="672"/>
      <c r="O32" s="10"/>
      <c r="P32" s="15">
        <f>'平衡表（全厂）'!F26</f>
        <v>0</v>
      </c>
      <c r="Q32" s="680"/>
      <c r="R32" s="72">
        <f>'平衡表（全厂）'!H26</f>
        <v>0</v>
      </c>
      <c r="S32" s="672"/>
      <c r="T32" s="10">
        <f>'平衡表（全厂）'!J26</f>
        <v>0</v>
      </c>
      <c r="U32" s="672"/>
      <c r="V32" s="10">
        <f>'平衡表（全厂）'!L26</f>
        <v>0</v>
      </c>
      <c r="W32" s="47">
        <f t="shared" si="8"/>
        <v>2.75</v>
      </c>
      <c r="X32" s="47">
        <f t="shared" si="9"/>
        <v>1.109</v>
      </c>
      <c r="Y32" s="47">
        <f t="shared" si="10"/>
        <v>0.253</v>
      </c>
      <c r="Z32" s="47">
        <f t="shared" si="11"/>
        <v>0.005</v>
      </c>
      <c r="AA32" s="96"/>
      <c r="AB32" s="92"/>
      <c r="AC32" s="92"/>
      <c r="AD32" s="97"/>
      <c r="AE32" s="95"/>
      <c r="AF32" s="95"/>
    </row>
    <row r="33" ht="16" customHeight="1" spans="1:32">
      <c r="A33" s="13" t="s">
        <v>40</v>
      </c>
      <c r="B33" s="14">
        <v>0</v>
      </c>
      <c r="C33" s="11"/>
      <c r="D33" s="10">
        <v>0</v>
      </c>
      <c r="E33" s="11"/>
      <c r="F33" s="10">
        <v>0</v>
      </c>
      <c r="G33" s="11"/>
      <c r="H33" s="10">
        <v>0</v>
      </c>
      <c r="I33" s="46"/>
      <c r="J33" s="672"/>
      <c r="K33" s="46"/>
      <c r="L33" s="672"/>
      <c r="M33" s="10"/>
      <c r="N33" s="672"/>
      <c r="O33" s="10"/>
      <c r="P33" s="15">
        <f>'平衡表（全厂）'!F27</f>
        <v>0</v>
      </c>
      <c r="Q33" s="680"/>
      <c r="R33" s="72">
        <f>'平衡表（全厂）'!H27</f>
        <v>0</v>
      </c>
      <c r="S33" s="672"/>
      <c r="T33" s="10">
        <f>'平衡表（全厂）'!J27</f>
        <v>0</v>
      </c>
      <c r="U33" s="672"/>
      <c r="V33" s="10">
        <f>'平衡表（全厂）'!L27</f>
        <v>0</v>
      </c>
      <c r="W33" s="47">
        <f t="shared" si="8"/>
        <v>0</v>
      </c>
      <c r="X33" s="47">
        <f t="shared" si="9"/>
        <v>0</v>
      </c>
      <c r="Y33" s="47">
        <f t="shared" si="10"/>
        <v>0</v>
      </c>
      <c r="Z33" s="47">
        <f t="shared" si="11"/>
        <v>0</v>
      </c>
      <c r="AA33" s="96"/>
      <c r="AB33" s="92"/>
      <c r="AC33" s="92"/>
      <c r="AD33" s="97"/>
      <c r="AE33" s="95"/>
      <c r="AF33" s="95"/>
    </row>
    <row r="34" ht="16" customHeight="1" spans="1:32">
      <c r="A34" s="13" t="s">
        <v>45</v>
      </c>
      <c r="B34" s="15">
        <v>0</v>
      </c>
      <c r="C34" s="11"/>
      <c r="D34" s="10">
        <v>0</v>
      </c>
      <c r="E34" s="11"/>
      <c r="F34" s="10">
        <v>0</v>
      </c>
      <c r="G34" s="11"/>
      <c r="H34" s="10">
        <v>0</v>
      </c>
      <c r="I34" s="46"/>
      <c r="J34" s="672"/>
      <c r="K34" s="46"/>
      <c r="L34" s="672"/>
      <c r="M34" s="10"/>
      <c r="N34" s="672"/>
      <c r="O34" s="10"/>
      <c r="P34" s="15">
        <f>'平衡表（全厂）'!F32</f>
        <v>0</v>
      </c>
      <c r="Q34" s="680"/>
      <c r="R34" s="72">
        <f>'平衡表（全厂）'!H32</f>
        <v>0</v>
      </c>
      <c r="S34" s="672"/>
      <c r="T34" s="10">
        <f>'平衡表（全厂）'!J32</f>
        <v>0</v>
      </c>
      <c r="U34" s="672"/>
      <c r="V34" s="10">
        <f>'平衡表（全厂）'!L32</f>
        <v>0</v>
      </c>
      <c r="W34" s="47">
        <f t="shared" si="8"/>
        <v>0</v>
      </c>
      <c r="X34" s="47">
        <f t="shared" si="9"/>
        <v>0</v>
      </c>
      <c r="Y34" s="47">
        <f t="shared" si="10"/>
        <v>0</v>
      </c>
      <c r="Z34" s="47">
        <f t="shared" si="11"/>
        <v>0</v>
      </c>
      <c r="AA34" s="96"/>
      <c r="AB34" s="92"/>
      <c r="AC34" s="92"/>
      <c r="AD34" s="97"/>
      <c r="AE34" s="95"/>
      <c r="AF34" s="95"/>
    </row>
    <row r="35" ht="16" customHeight="1" spans="1:32">
      <c r="A35" s="658" t="s">
        <v>151</v>
      </c>
      <c r="B35" s="658"/>
      <c r="C35" s="656"/>
      <c r="D35" s="659">
        <f>SUM(D21:D34)</f>
        <v>1906.234</v>
      </c>
      <c r="E35" s="656">
        <f>SUM(E21:E34)</f>
        <v>1573.32</v>
      </c>
      <c r="F35" s="659">
        <f>SUM(F21:F34)</f>
        <v>557.094</v>
      </c>
      <c r="G35" s="656">
        <f>SUM(G21:G34)</f>
        <v>35.08</v>
      </c>
      <c r="H35" s="659">
        <f>SUM(H21:H34)</f>
        <v>13.24</v>
      </c>
      <c r="I35" s="658"/>
      <c r="J35" s="675"/>
      <c r="K35" s="658"/>
      <c r="L35" s="675"/>
      <c r="M35" s="659"/>
      <c r="N35" s="675"/>
      <c r="O35" s="659"/>
      <c r="P35" s="179"/>
      <c r="Q35" s="674"/>
      <c r="R35" s="659">
        <f>SUM(R21:R34)</f>
        <v>1431.547</v>
      </c>
      <c r="S35" s="675"/>
      <c r="T35" s="659">
        <f>SUM(T21:T34)</f>
        <v>475.479</v>
      </c>
      <c r="U35" s="675"/>
      <c r="V35" s="659">
        <f>SUM(V21:V34)</f>
        <v>10.079</v>
      </c>
      <c r="W35" s="28"/>
      <c r="X35" s="28">
        <f>SUM(X21:X34)</f>
        <v>474.687</v>
      </c>
      <c r="Y35" s="28">
        <f>SUM(Y21:Y34)</f>
        <v>81.615</v>
      </c>
      <c r="Z35" s="28">
        <f>SUM(Z21:Z34)</f>
        <v>3.161</v>
      </c>
      <c r="AA35" s="106"/>
      <c r="AB35" s="710"/>
      <c r="AC35" s="712"/>
      <c r="AD35" s="713"/>
      <c r="AE35" s="108"/>
      <c r="AF35" s="108"/>
    </row>
    <row r="36" ht="16" customHeight="1" spans="1:32">
      <c r="A36" s="660" t="s">
        <v>152</v>
      </c>
      <c r="B36" s="661"/>
      <c r="C36" s="657"/>
      <c r="D36" s="661"/>
      <c r="E36" s="657"/>
      <c r="F36" s="661"/>
      <c r="G36" s="657"/>
      <c r="H36" s="662"/>
      <c r="I36" s="4" t="s">
        <v>153</v>
      </c>
      <c r="J36" s="668"/>
      <c r="K36" s="5"/>
      <c r="L36" s="668"/>
      <c r="M36" s="5"/>
      <c r="N36" s="668"/>
      <c r="O36" s="6"/>
      <c r="P36" s="676"/>
      <c r="Q36" s="668"/>
      <c r="R36" s="695"/>
      <c r="S36" s="668"/>
      <c r="T36" s="695"/>
      <c r="U36" s="668"/>
      <c r="V36" s="695"/>
      <c r="W36" s="695"/>
      <c r="X36" s="695"/>
      <c r="Y36" s="695"/>
      <c r="Z36" s="714"/>
      <c r="AA36" s="715"/>
      <c r="AB36" s="90"/>
      <c r="AC36" s="716"/>
      <c r="AD36" s="91"/>
      <c r="AE36" s="89"/>
      <c r="AF36" s="89"/>
    </row>
    <row r="37" ht="16" customHeight="1" spans="1:32">
      <c r="A37" s="16" t="s">
        <v>27</v>
      </c>
      <c r="B37" s="17">
        <v>148.32</v>
      </c>
      <c r="C37" s="18">
        <v>1.89</v>
      </c>
      <c r="D37" s="19">
        <v>2.803</v>
      </c>
      <c r="E37" s="18">
        <v>6.1</v>
      </c>
      <c r="F37" s="19">
        <v>0.905</v>
      </c>
      <c r="G37" s="18">
        <v>0.05</v>
      </c>
      <c r="H37" s="19">
        <v>0.007</v>
      </c>
      <c r="I37" s="46">
        <f>62473-932.636</f>
        <v>61540.36</v>
      </c>
      <c r="J37" s="672">
        <f>2.11-0.34</f>
        <v>1.77</v>
      </c>
      <c r="K37" s="45">
        <f>I37*J37/100</f>
        <v>1089.264</v>
      </c>
      <c r="L37" s="672">
        <f>2.48-0.5</f>
        <v>1.98</v>
      </c>
      <c r="M37" s="10">
        <f>I37*L37/1000</f>
        <v>121.85</v>
      </c>
      <c r="N37" s="672">
        <v>0.04</v>
      </c>
      <c r="O37" s="10">
        <f>I37*N37/1000</f>
        <v>2.462</v>
      </c>
      <c r="P37" s="25">
        <f>'平衡表（全厂）'!F14</f>
        <v>148.32</v>
      </c>
      <c r="Q37" s="696">
        <f>R37/P37*100</f>
        <v>1.889833</v>
      </c>
      <c r="R37" s="19">
        <f>'平衡表（全厂）'!H14</f>
        <v>2.803</v>
      </c>
      <c r="S37" s="697">
        <f>T37/P37*1000</f>
        <v>6.101672</v>
      </c>
      <c r="T37" s="19">
        <f>'平衡表（全厂）'!J14</f>
        <v>0.905</v>
      </c>
      <c r="U37" s="697">
        <f>V37/P37*1000</f>
        <v>0.047195</v>
      </c>
      <c r="V37" s="19">
        <f>'平衡表（全厂）'!L14</f>
        <v>0.007</v>
      </c>
      <c r="W37" s="20">
        <f>B37+I37-P37</f>
        <v>61540.36</v>
      </c>
      <c r="X37" s="20">
        <f>D37+K37-R37</f>
        <v>1089.264</v>
      </c>
      <c r="Y37" s="20">
        <f>F37+M37-T37</f>
        <v>121.85</v>
      </c>
      <c r="Z37" s="20">
        <f>H37+O37-V37</f>
        <v>2.462</v>
      </c>
      <c r="AA37" s="101"/>
      <c r="AB37" s="102"/>
      <c r="AC37" s="103"/>
      <c r="AD37" s="104"/>
      <c r="AE37" s="105"/>
      <c r="AF37" s="105"/>
    </row>
    <row r="38" ht="16" customHeight="1" spans="1:31">
      <c r="A38" s="658" t="s">
        <v>144</v>
      </c>
      <c r="B38" s="658"/>
      <c r="C38" s="656"/>
      <c r="D38" s="659">
        <f>SUM(D37:D37)</f>
        <v>2.803</v>
      </c>
      <c r="E38" s="656"/>
      <c r="F38" s="659">
        <f>SUM(F37:F37)</f>
        <v>0.905</v>
      </c>
      <c r="G38" s="656"/>
      <c r="H38" s="659">
        <f>SUM(H37:H37)</f>
        <v>0.007</v>
      </c>
      <c r="I38" s="658">
        <f>SUM(I37:I37)</f>
        <v>61540.36</v>
      </c>
      <c r="J38" s="675"/>
      <c r="K38" s="658">
        <f>SUM(K37:K37)</f>
        <v>1089.26</v>
      </c>
      <c r="L38" s="675"/>
      <c r="M38" s="659">
        <f>SUM(M37:M37)</f>
        <v>121.85</v>
      </c>
      <c r="N38" s="675"/>
      <c r="O38" s="659">
        <f>SUM(O37:O37)</f>
        <v>2.462</v>
      </c>
      <c r="P38" s="654"/>
      <c r="Q38" s="674"/>
      <c r="R38" s="659">
        <f>SUM(R37:R37)</f>
        <v>2.803</v>
      </c>
      <c r="S38" s="675"/>
      <c r="T38" s="659">
        <f>SUM(T37:T37)</f>
        <v>0.905</v>
      </c>
      <c r="U38" s="675"/>
      <c r="V38" s="659">
        <f>SUM(V37:V37)</f>
        <v>0.007</v>
      </c>
      <c r="W38" s="28"/>
      <c r="X38" s="28"/>
      <c r="Y38" s="28"/>
      <c r="Z38" s="28"/>
      <c r="AA38" s="106"/>
      <c r="AB38" s="710"/>
      <c r="AC38" s="712"/>
      <c r="AD38" s="107"/>
      <c r="AE38" s="108"/>
    </row>
    <row r="39" ht="16" customHeight="1" spans="1:31">
      <c r="A39" s="663" t="s">
        <v>206</v>
      </c>
      <c r="B39" s="664"/>
      <c r="C39" s="657"/>
      <c r="D39" s="664"/>
      <c r="E39" s="657"/>
      <c r="F39" s="664"/>
      <c r="G39" s="657"/>
      <c r="H39" s="664"/>
      <c r="I39" s="677" t="s">
        <v>207</v>
      </c>
      <c r="J39" s="678"/>
      <c r="K39" s="679"/>
      <c r="L39" s="668"/>
      <c r="M39" s="5"/>
      <c r="N39" s="668"/>
      <c r="O39" s="6"/>
      <c r="P39" s="664"/>
      <c r="Q39" s="698"/>
      <c r="R39" s="664"/>
      <c r="S39" s="698"/>
      <c r="T39" s="664"/>
      <c r="U39" s="698"/>
      <c r="V39" s="664"/>
      <c r="W39" s="664"/>
      <c r="X39" s="699"/>
      <c r="Y39" s="664"/>
      <c r="Z39" s="699"/>
      <c r="AA39" s="717"/>
      <c r="AB39" s="90"/>
      <c r="AC39" s="716"/>
      <c r="AD39" s="91"/>
      <c r="AE39" s="89"/>
    </row>
    <row r="40" ht="16" customHeight="1" spans="1:31">
      <c r="A40" s="20" t="s">
        <v>35</v>
      </c>
      <c r="B40" s="21">
        <v>1430</v>
      </c>
      <c r="C40" s="18">
        <v>99.54</v>
      </c>
      <c r="D40" s="22">
        <v>1423.422</v>
      </c>
      <c r="E40" s="18">
        <v>332.45</v>
      </c>
      <c r="F40" s="22">
        <v>475.404</v>
      </c>
      <c r="G40" s="18">
        <v>7.5</v>
      </c>
      <c r="H40" s="23">
        <v>10.725</v>
      </c>
      <c r="I40" s="47">
        <v>28537</v>
      </c>
      <c r="J40" s="680">
        <v>99.47</v>
      </c>
      <c r="K40" s="47">
        <f>I40*J40/100</f>
        <v>28385.754</v>
      </c>
      <c r="L40" s="681">
        <f>343.88+28.1</f>
        <v>371.98</v>
      </c>
      <c r="M40" s="50">
        <f>I40*L40/1000</f>
        <v>10615.193</v>
      </c>
      <c r="N40" s="682">
        <f>9.01-0.34</f>
        <v>8.67</v>
      </c>
      <c r="O40" s="50">
        <f>I40*N40/1000</f>
        <v>247.416</v>
      </c>
      <c r="P40" s="20">
        <f>'平衡表（全厂）'!F22</f>
        <v>487.6</v>
      </c>
      <c r="Q40" s="696">
        <f>R40/P40*100</f>
        <v>99.470057</v>
      </c>
      <c r="R40" s="20">
        <f>'平衡表（全厂）'!H22</f>
        <v>485.016</v>
      </c>
      <c r="S40" s="700">
        <f>T40/P40*1000</f>
        <v>371.979081</v>
      </c>
      <c r="T40" s="22">
        <f>'平衡表（全厂）'!J22</f>
        <v>181.377</v>
      </c>
      <c r="U40" s="700">
        <f>V40/P40*1000</f>
        <v>8.668991</v>
      </c>
      <c r="V40" s="22">
        <f>'平衡表（全厂）'!L22</f>
        <v>4.227</v>
      </c>
      <c r="W40" s="20">
        <f>B40+I40-P40</f>
        <v>29479.4</v>
      </c>
      <c r="X40" s="20">
        <f>D40+K40-R40</f>
        <v>29324.16</v>
      </c>
      <c r="Y40" s="20">
        <f>F40+M40-T40</f>
        <v>10909.22</v>
      </c>
      <c r="Z40" s="20">
        <f>H40+O40-V40</f>
        <v>253.914</v>
      </c>
      <c r="AA40" s="101"/>
      <c r="AB40" s="102"/>
      <c r="AC40" s="103"/>
      <c r="AD40" s="104"/>
      <c r="AE40" s="105"/>
    </row>
    <row r="41" ht="17" customHeight="1" spans="1:31">
      <c r="A41" s="28" t="s">
        <v>144</v>
      </c>
      <c r="B41" s="30"/>
      <c r="C41" s="656"/>
      <c r="D41" s="30">
        <f>SUM(D40:D40)</f>
        <v>1423.422</v>
      </c>
      <c r="E41" s="30"/>
      <c r="F41" s="30">
        <f>SUM(F40:F40)</f>
        <v>475.404</v>
      </c>
      <c r="G41" s="656"/>
      <c r="H41" s="30">
        <f>SUM(H40:H40)</f>
        <v>10.725</v>
      </c>
      <c r="I41" s="683">
        <f>SUM(I40:I40)</f>
        <v>28537</v>
      </c>
      <c r="J41" s="684"/>
      <c r="K41" s="683">
        <f>SUM(K40:K40)</f>
        <v>28385.754</v>
      </c>
      <c r="L41" s="685"/>
      <c r="M41" s="30">
        <f>SUM(M40:M40)</f>
        <v>10615.193</v>
      </c>
      <c r="N41" s="685"/>
      <c r="O41" s="30">
        <f>SUM(O40:O40)</f>
        <v>247.416</v>
      </c>
      <c r="P41" s="28">
        <f>SUM(P40:P40)</f>
        <v>487.6</v>
      </c>
      <c r="Q41" s="674"/>
      <c r="R41" s="28">
        <f>SUM(R40:R40)</f>
        <v>485.016</v>
      </c>
      <c r="S41" s="685"/>
      <c r="T41" s="30">
        <f>SUM(T40:T40)</f>
        <v>181.377</v>
      </c>
      <c r="U41" s="685"/>
      <c r="V41" s="30">
        <f>SUM(V40:V40)</f>
        <v>4.227</v>
      </c>
      <c r="W41" s="28"/>
      <c r="X41" s="28"/>
      <c r="Y41" s="28"/>
      <c r="Z41" s="28"/>
      <c r="AA41" s="106"/>
      <c r="AB41" s="107"/>
      <c r="AC41" s="107"/>
      <c r="AD41" s="107"/>
      <c r="AE41" s="108"/>
    </row>
    <row r="42" ht="16" customHeight="1" spans="1:31">
      <c r="A42" s="665" t="s">
        <v>158</v>
      </c>
      <c r="B42" s="156"/>
      <c r="C42" s="46"/>
      <c r="D42" s="666"/>
      <c r="E42" s="11"/>
      <c r="F42" s="10"/>
      <c r="G42" s="11"/>
      <c r="H42" s="10"/>
      <c r="I42" s="4" t="s">
        <v>156</v>
      </c>
      <c r="J42" s="668"/>
      <c r="K42" s="5"/>
      <c r="L42" s="668"/>
      <c r="M42" s="5"/>
      <c r="N42" s="668"/>
      <c r="O42" s="6"/>
      <c r="P42" s="154"/>
      <c r="Q42" s="680"/>
      <c r="R42" s="154"/>
      <c r="S42" s="682"/>
      <c r="T42" s="50"/>
      <c r="U42" s="682"/>
      <c r="V42" s="51"/>
      <c r="W42" s="4" t="s">
        <v>208</v>
      </c>
      <c r="X42" s="5"/>
      <c r="Y42" s="5"/>
      <c r="Z42" s="6"/>
      <c r="AA42" s="96"/>
      <c r="AB42" s="92"/>
      <c r="AC42" s="99"/>
      <c r="AD42" s="97"/>
      <c r="AE42" s="95"/>
    </row>
    <row r="43" ht="16" customHeight="1" spans="1:26">
      <c r="A43" s="24" t="s">
        <v>90</v>
      </c>
      <c r="B43" s="25">
        <v>2310.73</v>
      </c>
      <c r="C43" s="25">
        <v>6.46</v>
      </c>
      <c r="D43" s="25">
        <v>149.32</v>
      </c>
      <c r="E43" s="25">
        <v>74.89</v>
      </c>
      <c r="F43" s="25">
        <v>173.042</v>
      </c>
      <c r="G43" s="25">
        <v>0.56</v>
      </c>
      <c r="H43" s="25">
        <v>1.293</v>
      </c>
      <c r="I43" s="15">
        <v>334.68</v>
      </c>
      <c r="J43" s="680">
        <f>K43/I43*100</f>
        <v>3.200072</v>
      </c>
      <c r="K43" s="15">
        <v>10.71</v>
      </c>
      <c r="L43" s="680">
        <f>M43/I43*1000</f>
        <v>69.481296</v>
      </c>
      <c r="M43" s="15">
        <v>23.254</v>
      </c>
      <c r="N43" s="680">
        <f>O43/I43*1000</f>
        <v>0.49002</v>
      </c>
      <c r="O43" s="15">
        <v>0.164</v>
      </c>
      <c r="P43" s="25">
        <f>'平衡表（全厂）'!F20</f>
        <v>2620.55</v>
      </c>
      <c r="Q43" s="696">
        <f>R43/P43*100</f>
        <v>6.055713</v>
      </c>
      <c r="R43" s="25">
        <f>'平衡表（全厂）'!H20</f>
        <v>158.693</v>
      </c>
      <c r="S43" s="700">
        <f>T43/P43*1000</f>
        <v>74.247391</v>
      </c>
      <c r="T43" s="25">
        <f>'平衡表（全厂）'!J20</f>
        <v>194.569</v>
      </c>
      <c r="U43" s="700">
        <f>V43/P43*1000</f>
        <v>0.551411</v>
      </c>
      <c r="V43" s="25">
        <f>'平衡表（全厂）'!L20</f>
        <v>1.445</v>
      </c>
      <c r="W43" s="25">
        <f>B43+I43-P43</f>
        <v>24.86</v>
      </c>
      <c r="X43" s="25">
        <f>D43+K43-R43</f>
        <v>1.337</v>
      </c>
      <c r="Y43" s="25">
        <f>F43+M43-T43</f>
        <v>1.727</v>
      </c>
      <c r="Z43" s="25">
        <f>H43+O43-V43</f>
        <v>0.012</v>
      </c>
    </row>
    <row r="44" ht="16" customHeight="1" spans="1:26">
      <c r="A44" s="24" t="s">
        <v>44</v>
      </c>
      <c r="B44" s="25">
        <v>48.856</v>
      </c>
      <c r="C44" s="25">
        <v>5.07</v>
      </c>
      <c r="D44" s="25">
        <v>2.479</v>
      </c>
      <c r="E44" s="25">
        <v>180.51</v>
      </c>
      <c r="F44" s="25">
        <v>8.819</v>
      </c>
      <c r="G44" s="25">
        <v>1.96</v>
      </c>
      <c r="H44" s="25">
        <v>0.096</v>
      </c>
      <c r="I44" s="15">
        <v>174.104</v>
      </c>
      <c r="J44" s="680">
        <f>K44/I44*100</f>
        <v>9.600009</v>
      </c>
      <c r="K44" s="15">
        <v>16.714</v>
      </c>
      <c r="L44" s="680">
        <f>M44/I44*1000</f>
        <v>211.902082</v>
      </c>
      <c r="M44" s="15">
        <v>36.893</v>
      </c>
      <c r="N44" s="680">
        <f>O44/I44*1000</f>
        <v>0.758168</v>
      </c>
      <c r="O44" s="15">
        <v>0.132</v>
      </c>
      <c r="P44" s="25">
        <f>'平衡表（全厂）'!F31</f>
        <v>167.391</v>
      </c>
      <c r="Q44" s="696">
        <f>R44/P44*100</f>
        <v>8.27882</v>
      </c>
      <c r="R44" s="25">
        <f>'平衡表（全厂）'!H31</f>
        <v>13.858</v>
      </c>
      <c r="S44" s="700">
        <f>T44/P44*1000</f>
        <v>202.740888</v>
      </c>
      <c r="T44" s="25">
        <f>'平衡表（全厂）'!J31</f>
        <v>33.937</v>
      </c>
      <c r="U44" s="700">
        <f>V44/P44*1000</f>
        <v>1.111171</v>
      </c>
      <c r="V44" s="25">
        <f>'平衡表（全厂）'!L31</f>
        <v>0.186</v>
      </c>
      <c r="W44" s="25">
        <f>B44+I44-P44</f>
        <v>55.569</v>
      </c>
      <c r="X44" s="25">
        <f>D44+K44-R44</f>
        <v>5.335</v>
      </c>
      <c r="Y44" s="25">
        <f>F44+M44-T44</f>
        <v>11.775</v>
      </c>
      <c r="Z44" s="25">
        <f>H44+O44-V44</f>
        <v>0.042</v>
      </c>
    </row>
    <row r="45" ht="16" customHeight="1" spans="1:31">
      <c r="A45" s="24" t="s">
        <v>46</v>
      </c>
      <c r="B45" s="20">
        <v>1963.262</v>
      </c>
      <c r="C45" s="26">
        <v>1.62</v>
      </c>
      <c r="D45" s="20">
        <v>31.793</v>
      </c>
      <c r="E45" s="27">
        <v>4.45</v>
      </c>
      <c r="F45" s="20">
        <v>8.731</v>
      </c>
      <c r="G45" s="27">
        <v>0.2</v>
      </c>
      <c r="H45" s="20">
        <v>0.402</v>
      </c>
      <c r="I45" s="10">
        <v>183.095</v>
      </c>
      <c r="J45" s="680">
        <f>K45/I45*100</f>
        <v>1.160054</v>
      </c>
      <c r="K45" s="10">
        <v>2.124</v>
      </c>
      <c r="L45" s="680">
        <f>M45/I45*1000</f>
        <v>3.648379</v>
      </c>
      <c r="M45" s="52">
        <v>0.668</v>
      </c>
      <c r="N45" s="680">
        <f>O45/I45*1000</f>
        <v>0.027308</v>
      </c>
      <c r="O45" s="52">
        <v>0.005</v>
      </c>
      <c r="P45" s="20">
        <f>'平衡表（全厂）'!F33</f>
        <v>2146.357</v>
      </c>
      <c r="Q45" s="696">
        <f>R45/P45*100</f>
        <v>1.580212</v>
      </c>
      <c r="R45" s="20">
        <f>'平衡表（全厂）'!H33</f>
        <v>33.917</v>
      </c>
      <c r="S45" s="700">
        <f>T45/P45*1000</f>
        <v>4.379048</v>
      </c>
      <c r="T45" s="20">
        <f>'平衡表（全厂）'!J33</f>
        <v>9.399</v>
      </c>
      <c r="U45" s="700">
        <f>V45/P45*1000</f>
        <v>0.189624</v>
      </c>
      <c r="V45" s="20">
        <f>'平衡表（全厂）'!L33</f>
        <v>0.407</v>
      </c>
      <c r="W45" s="25">
        <f>B45+I45-P45</f>
        <v>0</v>
      </c>
      <c r="X45" s="25">
        <f>D45+K45-R45</f>
        <v>0</v>
      </c>
      <c r="Y45" s="25">
        <f>F45+M45-T45</f>
        <v>0</v>
      </c>
      <c r="Z45" s="25">
        <f>H45+O45-V45</f>
        <v>0</v>
      </c>
      <c r="AA45" s="101"/>
      <c r="AB45" s="102"/>
      <c r="AC45" s="103"/>
      <c r="AD45" s="104"/>
      <c r="AE45" s="105"/>
    </row>
    <row r="46" ht="17" customHeight="1" spans="1:31">
      <c r="A46" s="28" t="s">
        <v>144</v>
      </c>
      <c r="B46" s="29"/>
      <c r="C46" s="30"/>
      <c r="D46" s="29">
        <f>SUM(D43:D45)</f>
        <v>183.592</v>
      </c>
      <c r="E46" s="30">
        <f>SUM(E43:E45)</f>
        <v>259.85</v>
      </c>
      <c r="F46" s="30">
        <f>SUM(F43:F45)</f>
        <v>190.592</v>
      </c>
      <c r="G46" s="30">
        <f>SUM(G43:G45)</f>
        <v>2.72</v>
      </c>
      <c r="H46" s="30">
        <f>SUM(H43:H45)</f>
        <v>1.791</v>
      </c>
      <c r="I46" s="53"/>
      <c r="J46" s="674"/>
      <c r="K46" s="53">
        <f>SUM(K43:K45)</f>
        <v>29.548</v>
      </c>
      <c r="L46" s="685"/>
      <c r="M46" s="30">
        <f>SUM(M43:M45)</f>
        <v>60.815</v>
      </c>
      <c r="N46" s="685"/>
      <c r="O46" s="30">
        <f>SUM(O43:O45)</f>
        <v>0.301</v>
      </c>
      <c r="P46" s="53"/>
      <c r="Q46" s="674"/>
      <c r="R46" s="28">
        <f>SUM(R43:R45)</f>
        <v>206.468</v>
      </c>
      <c r="S46" s="685"/>
      <c r="T46" s="30">
        <f>SUM(T43:T45)</f>
        <v>237.905</v>
      </c>
      <c r="U46" s="685"/>
      <c r="V46" s="30">
        <f>SUM(V43:V45)</f>
        <v>2.038</v>
      </c>
      <c r="W46" s="28"/>
      <c r="X46" s="28">
        <f>SUM(X43:X45)</f>
        <v>6.672</v>
      </c>
      <c r="Y46" s="28">
        <f>SUM(Y43:Y45)</f>
        <v>13.502</v>
      </c>
      <c r="Z46" s="28">
        <f>SUM(Z43:Z45)</f>
        <v>0.054</v>
      </c>
      <c r="AA46" s="106"/>
      <c r="AB46" s="107"/>
      <c r="AC46" s="107"/>
      <c r="AD46" s="107"/>
      <c r="AE46" s="108"/>
    </row>
    <row r="47" ht="17" customHeight="1" spans="1:31">
      <c r="A47" s="31" t="s">
        <v>161</v>
      </c>
      <c r="B47" s="31"/>
      <c r="C47" s="31" t="s">
        <v>162</v>
      </c>
      <c r="D47" s="32" t="s">
        <v>162</v>
      </c>
      <c r="E47" s="33"/>
      <c r="F47" s="32">
        <f>K41</f>
        <v>28385.754</v>
      </c>
      <c r="G47" s="34"/>
      <c r="H47" s="35"/>
      <c r="I47" s="54">
        <f>F47/F48*100</f>
        <v>99.11</v>
      </c>
      <c r="J47" s="686"/>
      <c r="K47" s="31" t="s">
        <v>163</v>
      </c>
      <c r="L47" s="670"/>
      <c r="M47" s="31" t="s">
        <v>162</v>
      </c>
      <c r="N47" s="670">
        <f>M41</f>
        <v>10615.193</v>
      </c>
      <c r="O47" s="31"/>
      <c r="P47" s="31"/>
      <c r="Q47" s="670">
        <f>N47/N48*100</f>
        <v>98.651496</v>
      </c>
      <c r="R47" s="73"/>
      <c r="S47" s="670" t="s">
        <v>164</v>
      </c>
      <c r="T47" s="31"/>
      <c r="U47" s="670" t="s">
        <v>162</v>
      </c>
      <c r="V47" s="31">
        <f>O41</f>
        <v>247.416</v>
      </c>
      <c r="W47" s="31"/>
      <c r="X47" s="31"/>
      <c r="Y47" s="73">
        <f>V47/V48*100</f>
        <v>98.19</v>
      </c>
      <c r="Z47" s="73"/>
      <c r="AA47" s="109"/>
      <c r="AB47" s="89"/>
      <c r="AC47" s="89"/>
      <c r="AD47" s="89"/>
      <c r="AE47" s="89"/>
    </row>
    <row r="48" ht="17" customHeight="1" spans="1:31">
      <c r="A48" s="31"/>
      <c r="B48" s="31"/>
      <c r="C48" s="31" t="s">
        <v>165</v>
      </c>
      <c r="D48" s="32" t="s">
        <v>165</v>
      </c>
      <c r="E48" s="33"/>
      <c r="F48" s="32">
        <f>X19+X35-K38</f>
        <v>28639.469</v>
      </c>
      <c r="G48" s="34"/>
      <c r="H48" s="35"/>
      <c r="I48" s="56"/>
      <c r="J48" s="687"/>
      <c r="K48" s="31"/>
      <c r="L48" s="670"/>
      <c r="M48" s="31" t="s">
        <v>165</v>
      </c>
      <c r="N48" s="670">
        <f>Y19+Y35-M38</f>
        <v>10760.296</v>
      </c>
      <c r="O48" s="31"/>
      <c r="P48" s="31"/>
      <c r="Q48" s="670"/>
      <c r="R48" s="73"/>
      <c r="S48" s="670"/>
      <c r="T48" s="31"/>
      <c r="U48" s="670" t="s">
        <v>165</v>
      </c>
      <c r="V48" s="31">
        <f>Z19+Z35-O38</f>
        <v>251.969</v>
      </c>
      <c r="W48" s="31"/>
      <c r="X48" s="31"/>
      <c r="Y48" s="73"/>
      <c r="Z48" s="73"/>
      <c r="AA48" s="109"/>
      <c r="AB48" s="89"/>
      <c r="AC48" s="89"/>
      <c r="AD48" s="89"/>
      <c r="AE48" s="89"/>
    </row>
    <row r="49" ht="25" customHeight="1" spans="1:26">
      <c r="A49" s="31" t="s">
        <v>166</v>
      </c>
      <c r="B49" s="36" t="s">
        <v>194</v>
      </c>
      <c r="C49" s="36"/>
      <c r="D49" s="36"/>
      <c r="E49" s="36"/>
      <c r="F49" s="36"/>
      <c r="G49" s="36"/>
      <c r="H49" s="36"/>
      <c r="I49" s="36"/>
      <c r="J49" s="671"/>
      <c r="K49" s="36"/>
      <c r="L49" s="671"/>
      <c r="M49" s="36"/>
      <c r="N49" s="671"/>
      <c r="O49" s="36"/>
      <c r="P49" s="36"/>
      <c r="Q49" s="671"/>
      <c r="R49" s="36"/>
      <c r="S49" s="671"/>
      <c r="T49" s="36"/>
      <c r="U49" s="671"/>
      <c r="V49" s="36"/>
      <c r="W49" s="36"/>
      <c r="X49" s="36"/>
      <c r="Y49" s="36"/>
      <c r="Z49" s="36"/>
    </row>
    <row r="50" ht="36" customHeight="1" spans="1:27">
      <c r="A50" s="37" t="s">
        <v>195</v>
      </c>
      <c r="B50" s="37"/>
      <c r="C50" s="37"/>
      <c r="D50" s="37"/>
      <c r="E50" s="37"/>
      <c r="F50" s="37"/>
      <c r="G50" s="37"/>
      <c r="H50" s="37"/>
      <c r="I50" s="37"/>
      <c r="J50" s="688"/>
      <c r="K50" s="37"/>
      <c r="L50" s="688"/>
      <c r="M50" s="37"/>
      <c r="N50" s="688"/>
      <c r="O50" s="37"/>
      <c r="P50" s="37"/>
      <c r="Q50" s="688"/>
      <c r="R50" s="37"/>
      <c r="S50" s="688"/>
      <c r="T50" s="37"/>
      <c r="U50" s="688"/>
      <c r="V50" s="37"/>
      <c r="W50" s="37"/>
      <c r="X50" s="37"/>
      <c r="Y50" s="37"/>
      <c r="Z50" s="37"/>
      <c r="AA50" s="110"/>
    </row>
    <row r="51" ht="15.75" spans="1:27">
      <c r="A51" s="38"/>
      <c r="B51" s="39"/>
      <c r="C51" s="40"/>
      <c r="D51" s="40"/>
      <c r="E51" s="40"/>
      <c r="F51" s="41" t="s">
        <v>169</v>
      </c>
      <c r="G51" s="41"/>
      <c r="H51" s="41"/>
      <c r="I51" s="58">
        <v>99.08</v>
      </c>
      <c r="J51" s="689" t="s">
        <v>196</v>
      </c>
      <c r="K51" s="60"/>
      <c r="L51" s="690"/>
      <c r="M51" s="61" t="s">
        <v>170</v>
      </c>
      <c r="N51" s="691"/>
      <c r="O51" s="63">
        <v>98.63</v>
      </c>
      <c r="P51" s="58" t="s">
        <v>196</v>
      </c>
      <c r="Q51" s="690"/>
      <c r="R51" s="68"/>
      <c r="S51" s="701" t="s">
        <v>171</v>
      </c>
      <c r="T51" s="62"/>
      <c r="U51" s="701">
        <v>97.59</v>
      </c>
      <c r="V51" s="75"/>
      <c r="W51" s="58" t="s">
        <v>196</v>
      </c>
      <c r="X51" s="60"/>
      <c r="Y51" s="111"/>
      <c r="Z51" s="112"/>
      <c r="AA51" s="113"/>
    </row>
    <row r="52" ht="21" customHeight="1" spans="1:27">
      <c r="A52" s="42"/>
      <c r="B52" s="42"/>
      <c r="C52" s="42"/>
      <c r="D52" s="42"/>
      <c r="E52" s="42"/>
      <c r="F52" s="42"/>
      <c r="G52" s="42"/>
      <c r="H52" s="43"/>
      <c r="I52" s="64" t="s">
        <v>197</v>
      </c>
      <c r="J52" s="692"/>
      <c r="K52" s="64" t="s">
        <v>198</v>
      </c>
      <c r="L52" s="692"/>
      <c r="M52" s="64" t="s">
        <v>199</v>
      </c>
      <c r="N52" s="693"/>
      <c r="O52" s="66"/>
      <c r="P52" s="67" t="s">
        <v>200</v>
      </c>
      <c r="Q52" s="702"/>
      <c r="R52" s="67" t="s">
        <v>201</v>
      </c>
      <c r="S52" s="702"/>
      <c r="T52" s="77" t="s">
        <v>202</v>
      </c>
      <c r="U52" s="703" t="s">
        <v>203</v>
      </c>
      <c r="V52" s="69"/>
      <c r="W52" s="42"/>
      <c r="X52" s="42"/>
      <c r="Y52" s="42"/>
      <c r="Z52" s="42"/>
      <c r="AA52" s="113"/>
    </row>
    <row r="53" ht="21" customHeight="1" spans="1:27">
      <c r="A53" s="42"/>
      <c r="B53" s="42"/>
      <c r="C53" s="42"/>
      <c r="D53" s="42"/>
      <c r="E53" s="42"/>
      <c r="F53" s="42"/>
      <c r="G53" s="42"/>
      <c r="H53" s="43" t="s">
        <v>204</v>
      </c>
      <c r="I53" s="68">
        <f>F47-F48</f>
        <v>-253.715</v>
      </c>
      <c r="J53" s="694"/>
      <c r="K53" s="68">
        <f>N47-N48</f>
        <v>-145.103000000001</v>
      </c>
      <c r="L53" s="694"/>
      <c r="M53" s="68">
        <f>V47-V48</f>
        <v>-4.553</v>
      </c>
      <c r="N53" s="693"/>
      <c r="O53" s="69" t="s">
        <v>183</v>
      </c>
      <c r="P53" s="70">
        <f>D35</f>
        <v>1906.234</v>
      </c>
      <c r="Q53" s="704"/>
      <c r="R53" s="79">
        <f>R35</f>
        <v>1431.547</v>
      </c>
      <c r="S53" s="705"/>
      <c r="T53" s="81">
        <f>D19+D35+D38+D41+D46</f>
        <v>16411.937</v>
      </c>
      <c r="U53" s="703">
        <f>R19+R35+R38+R41+R46</f>
        <v>10312.738</v>
      </c>
      <c r="V53" s="69"/>
      <c r="W53" s="42"/>
      <c r="X53" s="42"/>
      <c r="Y53" s="42"/>
      <c r="Z53" s="42"/>
      <c r="AA53" s="113"/>
    </row>
    <row r="54" ht="18" customHeight="1" spans="2:22">
      <c r="B54" s="44"/>
      <c r="H54" s="43" t="s">
        <v>205</v>
      </c>
      <c r="I54" s="68">
        <v>-255.191999999999</v>
      </c>
      <c r="J54" s="694"/>
      <c r="K54" s="68">
        <v>-128.657999999999</v>
      </c>
      <c r="L54" s="694"/>
      <c r="M54" s="68">
        <v>-5.13200000000001</v>
      </c>
      <c r="O54" s="69" t="s">
        <v>185</v>
      </c>
      <c r="P54" s="70">
        <f>F35</f>
        <v>557.094</v>
      </c>
      <c r="Q54" s="704"/>
      <c r="R54" s="79">
        <f>T35</f>
        <v>475.479</v>
      </c>
      <c r="S54" s="705"/>
      <c r="T54" s="81">
        <f>F19+F35+F38+F41+F46</f>
        <v>5315.6</v>
      </c>
      <c r="U54" s="703">
        <f>T19+T35+T38+T41+T46</f>
        <v>4739.183</v>
      </c>
      <c r="V54" s="69"/>
    </row>
    <row r="55" ht="18" customHeight="1" spans="2:22">
      <c r="B55" s="44"/>
      <c r="O55" s="69" t="s">
        <v>187</v>
      </c>
      <c r="P55" s="70">
        <f>H35</f>
        <v>13.24</v>
      </c>
      <c r="Q55" s="704"/>
      <c r="R55" s="79">
        <f>V35</f>
        <v>10.079</v>
      </c>
      <c r="S55" s="705"/>
      <c r="T55" s="81">
        <f>H19+H35+H38+H41+H46</f>
        <v>115.413</v>
      </c>
      <c r="U55" s="703">
        <f>V19+V35+V38+V41+V46</f>
        <v>69.65</v>
      </c>
      <c r="V55" s="69"/>
    </row>
    <row r="56" ht="18" customHeight="1" spans="15:22">
      <c r="O56" s="71"/>
      <c r="P56" s="70" t="s">
        <v>189</v>
      </c>
      <c r="Q56" s="704"/>
      <c r="R56" s="79" t="s">
        <v>189</v>
      </c>
      <c r="S56" s="705"/>
      <c r="T56" s="81" t="s">
        <v>188</v>
      </c>
      <c r="U56" s="706" t="s">
        <v>188</v>
      </c>
      <c r="V56" s="80"/>
    </row>
    <row r="57" ht="18" customHeight="1" spans="15:22">
      <c r="O57" s="69" t="s">
        <v>183</v>
      </c>
      <c r="P57" s="70">
        <v>1906.234</v>
      </c>
      <c r="Q57" s="704"/>
      <c r="R57" s="79">
        <f>'平衡表（全厂）'!H36-'平衡表（全厂）'!H5-'平衡表（全厂）'!H6-'平衡表（全厂）'!H7-'平衡表（全厂）'!H8-'平衡表（全厂）'!H9-'平衡表（全厂）'!H10-'平衡表（全厂）'!H11-'平衡表（全厂）'!H14-'平衡表（全厂）'!H20-'平衡表（全厂）'!H22-'平衡表（全厂）'!H28-'平衡表（全厂）'!H29-'平衡表（全厂）'!H30-'平衡表（全厂）'!H31-'平衡表（全厂）'!H33-'平衡表（全厂）'!H34-'平衡表（全厂）'!H35</f>
        <v>1431.547</v>
      </c>
      <c r="S57" s="705"/>
      <c r="T57" s="81">
        <f>12898.063+1906.234+2.803+1423.422+183.592</f>
        <v>16414.114</v>
      </c>
      <c r="U57" s="703">
        <f>'平衡表（全厂）'!H36-'平衡表（全厂）'!H8</f>
        <v>10312.738</v>
      </c>
      <c r="V57" s="69"/>
    </row>
    <row r="58" ht="18" customHeight="1" spans="15:22">
      <c r="O58" s="69" t="s">
        <v>185</v>
      </c>
      <c r="P58" s="70">
        <v>557.094</v>
      </c>
      <c r="Q58" s="704"/>
      <c r="R58" s="79">
        <f>'平衡表（全厂）'!J36-'平衡表（全厂）'!J5-'平衡表（全厂）'!J6-'平衡表（全厂）'!J7-'平衡表（全厂）'!J8-'平衡表（全厂）'!J9-'平衡表（全厂）'!J10-'平衡表（全厂）'!J11-'平衡表（全厂）'!J14-'平衡表（全厂）'!J20-'平衡表（全厂）'!J22-'平衡表（全厂）'!J28-'平衡表（全厂）'!J29-'平衡表（全厂）'!J30-'平衡表（全厂）'!J31-'平衡表（全厂）'!J33-'平衡表（全厂）'!J34-'平衡表（全厂）'!J35</f>
        <v>475.479</v>
      </c>
      <c r="S58" s="705"/>
      <c r="T58" s="81">
        <f>4091.605+557.094+0.905+475.404+190.592</f>
        <v>5315.6</v>
      </c>
      <c r="U58" s="703">
        <f>'平衡表（全厂）'!J36-'平衡表（全厂）'!J8</f>
        <v>4739.183</v>
      </c>
      <c r="V58" s="69"/>
    </row>
    <row r="59" ht="14.25" spans="15:22">
      <c r="O59" s="69" t="s">
        <v>187</v>
      </c>
      <c r="P59" s="70">
        <v>13.24</v>
      </c>
      <c r="Q59" s="704"/>
      <c r="R59" s="79">
        <f>'平衡表（全厂）'!L36-'平衡表（全厂）'!L5-'平衡表（全厂）'!L6-'平衡表（全厂）'!L7-'平衡表（全厂）'!L8-'平衡表（全厂）'!L9-'平衡表（全厂）'!L10-'平衡表（全厂）'!L11-'平衡表（全厂）'!L14-'平衡表（全厂）'!L20-'平衡表（全厂）'!L22-'平衡表（全厂）'!L28-'平衡表（全厂）'!L29-'平衡表（全厂）'!L30-'平衡表（全厂）'!L31-'平衡表（全厂）'!L32-'平衡表（全厂）'!L33-'平衡表（全厂）'!L34-'平衡表（全厂）'!L35</f>
        <v>10.079</v>
      </c>
      <c r="S59" s="705"/>
      <c r="T59" s="81">
        <f>89.65+13.24+0.007+10.725+1.791</f>
        <v>115.413</v>
      </c>
      <c r="U59" s="703">
        <f>'平衡表（全厂）'!L36-'平衡表（全厂）'!L8</f>
        <v>69.65</v>
      </c>
      <c r="V59" s="69"/>
    </row>
    <row r="60" ht="14.25" spans="15:22">
      <c r="O60" s="69"/>
      <c r="P60" s="70"/>
      <c r="Q60" s="704"/>
      <c r="R60" s="79"/>
      <c r="S60" s="705"/>
      <c r="T60" s="82"/>
      <c r="U60" s="703"/>
      <c r="V60" s="69"/>
    </row>
    <row r="61" ht="14.25" spans="15:22">
      <c r="O61" s="69" t="s">
        <v>183</v>
      </c>
      <c r="P61" s="70">
        <f t="shared" ref="P61:P63" si="15">P53-P57</f>
        <v>0</v>
      </c>
      <c r="Q61" s="704"/>
      <c r="R61" s="79">
        <f>R53-R57</f>
        <v>0</v>
      </c>
      <c r="S61" s="705"/>
      <c r="T61" s="81">
        <f>T53-T57</f>
        <v>-2.17699999999968</v>
      </c>
      <c r="U61" s="703">
        <f>U53-U57</f>
        <v>0</v>
      </c>
      <c r="V61" s="69"/>
    </row>
    <row r="62" ht="14.25" spans="15:22">
      <c r="O62" s="69" t="s">
        <v>185</v>
      </c>
      <c r="P62" s="70">
        <f t="shared" si="15"/>
        <v>0</v>
      </c>
      <c r="Q62" s="704"/>
      <c r="R62" s="83">
        <f>R54-R58</f>
        <v>0</v>
      </c>
      <c r="S62" s="705"/>
      <c r="T62" s="81">
        <f>T54-T58</f>
        <v>0</v>
      </c>
      <c r="U62" s="703">
        <f>U54-U58</f>
        <v>0</v>
      </c>
      <c r="V62" s="69"/>
    </row>
    <row r="63" ht="14.25" spans="15:22">
      <c r="O63" s="69" t="s">
        <v>187</v>
      </c>
      <c r="P63" s="70">
        <f t="shared" si="15"/>
        <v>0</v>
      </c>
      <c r="Q63" s="704"/>
      <c r="R63" s="79">
        <f>R55-R59</f>
        <v>0</v>
      </c>
      <c r="S63" s="705"/>
      <c r="T63" s="81">
        <f>T55-T59</f>
        <v>0</v>
      </c>
      <c r="U63" s="703">
        <f>U55-U59</f>
        <v>0</v>
      </c>
      <c r="V63" s="69"/>
    </row>
    <row r="64" ht="20" customHeight="1" spans="20:20">
      <c r="T64" s="85"/>
    </row>
  </sheetData>
  <mergeCells count="81">
    <mergeCell ref="A1:Z1"/>
    <mergeCell ref="B2:H2"/>
    <mergeCell ref="I2:O2"/>
    <mergeCell ref="P2:V2"/>
    <mergeCell ref="W2:Z2"/>
    <mergeCell ref="C3:D3"/>
    <mergeCell ref="E3:F3"/>
    <mergeCell ref="G3:H3"/>
    <mergeCell ref="J3:K3"/>
    <mergeCell ref="L3:M3"/>
    <mergeCell ref="N3:O3"/>
    <mergeCell ref="Q3:R3"/>
    <mergeCell ref="S3:T3"/>
    <mergeCell ref="U3:V3"/>
    <mergeCell ref="A5:X5"/>
    <mergeCell ref="I36:O36"/>
    <mergeCell ref="P36:Z36"/>
    <mergeCell ref="I39:O39"/>
    <mergeCell ref="I42:O42"/>
    <mergeCell ref="W42:Z42"/>
    <mergeCell ref="F47:H47"/>
    <mergeCell ref="N47:P47"/>
    <mergeCell ref="V47:X47"/>
    <mergeCell ref="F48:H48"/>
    <mergeCell ref="N48:P48"/>
    <mergeCell ref="V48:X48"/>
    <mergeCell ref="B49:Z49"/>
    <mergeCell ref="A50:Z50"/>
    <mergeCell ref="F51:H51"/>
    <mergeCell ref="J51:K51"/>
    <mergeCell ref="M51:N51"/>
    <mergeCell ref="P51:Q51"/>
    <mergeCell ref="S51:T51"/>
    <mergeCell ref="U51:V51"/>
    <mergeCell ref="W51:X51"/>
    <mergeCell ref="Y51:Z51"/>
    <mergeCell ref="P52:Q52"/>
    <mergeCell ref="R52:S52"/>
    <mergeCell ref="U52:V52"/>
    <mergeCell ref="P53:Q53"/>
    <mergeCell ref="R53:S53"/>
    <mergeCell ref="U53:V53"/>
    <mergeCell ref="P54:Q54"/>
    <mergeCell ref="R54:S54"/>
    <mergeCell ref="U54:V54"/>
    <mergeCell ref="P55:Q55"/>
    <mergeCell ref="R55:S55"/>
    <mergeCell ref="U55:V55"/>
    <mergeCell ref="P56:Q56"/>
    <mergeCell ref="R56:S56"/>
    <mergeCell ref="U56:V56"/>
    <mergeCell ref="P57:Q57"/>
    <mergeCell ref="R57:S57"/>
    <mergeCell ref="U57:V57"/>
    <mergeCell ref="P58:Q58"/>
    <mergeCell ref="R58:S58"/>
    <mergeCell ref="U58:V58"/>
    <mergeCell ref="P59:Q59"/>
    <mergeCell ref="R59:S59"/>
    <mergeCell ref="U59:V59"/>
    <mergeCell ref="U60:V60"/>
    <mergeCell ref="P61:Q61"/>
    <mergeCell ref="R61:S61"/>
    <mergeCell ref="U61:V61"/>
    <mergeCell ref="P62:Q62"/>
    <mergeCell ref="R62:S62"/>
    <mergeCell ref="U62:V62"/>
    <mergeCell ref="P63:Q63"/>
    <mergeCell ref="R63:S63"/>
    <mergeCell ref="U63:V63"/>
    <mergeCell ref="A2:A4"/>
    <mergeCell ref="B3:B4"/>
    <mergeCell ref="I3:I4"/>
    <mergeCell ref="P3:P4"/>
    <mergeCell ref="W3:W4"/>
    <mergeCell ref="A47:B48"/>
    <mergeCell ref="I47:J48"/>
    <mergeCell ref="K47:L48"/>
    <mergeCell ref="Q47:R48"/>
    <mergeCell ref="S47:T48"/>
    <mergeCell ref="Y47:Z48"/>
  </mergeCells>
  <pageMargins left="0.590277777777778" right="0.354166666666667" top="0.629861111111111" bottom="1" header="0.629861111111111" footer="0.5"/>
  <pageSetup paperSize="8"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50"/>
  <sheetViews>
    <sheetView showGridLines="0" zoomScale="110" zoomScaleNormal="110" workbookViewId="0">
      <pane xSplit="1" ySplit="5" topLeftCell="E6" activePane="bottomRight" state="frozen"/>
      <selection/>
      <selection pane="topRight"/>
      <selection pane="bottomLeft"/>
      <selection pane="bottomRight" activeCell="M15" sqref="M15"/>
    </sheetView>
  </sheetViews>
  <sheetFormatPr defaultColWidth="9" defaultRowHeight="13.5"/>
  <cols>
    <col min="1" max="1" width="15.4416666666667" customWidth="1"/>
    <col min="2" max="2" width="12.0083333333333" customWidth="1"/>
    <col min="3" max="3" width="10.1083333333333" hidden="1" customWidth="1"/>
    <col min="4" max="4" width="11.5083333333333" customWidth="1"/>
    <col min="5" max="5" width="9.55" hidden="1" customWidth="1"/>
    <col min="6" max="6" width="10.9" customWidth="1"/>
    <col min="7" max="7" width="7.75833333333333" hidden="1" customWidth="1"/>
    <col min="8" max="8" width="9.25833333333333" customWidth="1"/>
    <col min="9" max="9" width="13.5333333333333" customWidth="1"/>
    <col min="10" max="10" width="8.68333333333333" customWidth="1"/>
    <col min="11" max="11" width="13.7333333333333" customWidth="1"/>
    <col min="12" max="12" width="10.5" customWidth="1"/>
    <col min="13" max="13" width="11.5083333333333" customWidth="1"/>
    <col min="14" max="14" width="8.18333333333333" customWidth="1"/>
    <col min="15" max="15" width="9.9" customWidth="1"/>
    <col min="16" max="16" width="13.0166666666667" customWidth="1"/>
    <col min="17" max="18" width="12.7333333333333" customWidth="1"/>
    <col min="19" max="19" width="10.7" customWidth="1"/>
    <col min="20" max="20" width="12.0166666666667" customWidth="1"/>
    <col min="21" max="21" width="8.475" customWidth="1"/>
    <col min="22" max="22" width="8.75833333333333" customWidth="1"/>
    <col min="23" max="23" width="13.025" customWidth="1"/>
    <col min="24" max="24" width="13.425" customWidth="1"/>
    <col min="25" max="25" width="13.2333333333333" customWidth="1"/>
    <col min="26" max="26" width="9.38333333333333" customWidth="1"/>
    <col min="28" max="28" width="13.175" customWidth="1"/>
    <col min="29" max="29" width="10.3833333333333"/>
    <col min="30" max="30" width="9.38333333333333"/>
  </cols>
  <sheetData>
    <row r="1" ht="38" customHeight="1" spans="1:26">
      <c r="A1" s="412" t="s">
        <v>209</v>
      </c>
      <c r="B1" s="412"/>
      <c r="C1" s="412"/>
      <c r="D1" s="412"/>
      <c r="E1" s="412"/>
      <c r="F1" s="412"/>
      <c r="G1" s="412"/>
      <c r="H1" s="412"/>
      <c r="I1" s="412"/>
      <c r="J1" s="412"/>
      <c r="K1" s="412"/>
      <c r="L1" s="412"/>
      <c r="M1" s="412"/>
      <c r="N1" s="412"/>
      <c r="O1" s="412"/>
      <c r="P1" s="412"/>
      <c r="Q1" s="412"/>
      <c r="R1" s="412"/>
      <c r="S1" s="412"/>
      <c r="T1" s="412"/>
      <c r="U1" s="412"/>
      <c r="V1" s="412"/>
      <c r="W1" s="412"/>
      <c r="X1" s="412"/>
      <c r="Y1" s="412"/>
      <c r="Z1" s="412"/>
    </row>
    <row r="2" ht="17" customHeight="1" spans="1:26">
      <c r="A2" s="520" t="s">
        <v>130</v>
      </c>
      <c r="B2" s="520" t="s">
        <v>131</v>
      </c>
      <c r="C2" s="520"/>
      <c r="D2" s="520"/>
      <c r="E2" s="520"/>
      <c r="F2" s="520"/>
      <c r="G2" s="520"/>
      <c r="H2" s="520"/>
      <c r="I2" s="520" t="s">
        <v>210</v>
      </c>
      <c r="J2" s="520"/>
      <c r="K2" s="520"/>
      <c r="L2" s="520"/>
      <c r="M2" s="520"/>
      <c r="N2" s="520"/>
      <c r="O2" s="520"/>
      <c r="P2" s="520" t="s">
        <v>133</v>
      </c>
      <c r="Q2" s="520"/>
      <c r="R2" s="520"/>
      <c r="S2" s="520"/>
      <c r="T2" s="520"/>
      <c r="U2" s="520"/>
      <c r="V2" s="520"/>
      <c r="W2" s="520" t="s">
        <v>134</v>
      </c>
      <c r="X2" s="520"/>
      <c r="Y2" s="520"/>
      <c r="Z2" s="521"/>
    </row>
    <row r="3" ht="17" customHeight="1" spans="1:26">
      <c r="A3" s="521"/>
      <c r="B3" s="520" t="s">
        <v>211</v>
      </c>
      <c r="C3" s="520" t="s">
        <v>8</v>
      </c>
      <c r="D3" s="520"/>
      <c r="E3" s="520" t="s">
        <v>9</v>
      </c>
      <c r="F3" s="520"/>
      <c r="G3" s="520" t="s">
        <v>10</v>
      </c>
      <c r="H3" s="520"/>
      <c r="I3" s="520" t="s">
        <v>211</v>
      </c>
      <c r="J3" s="520" t="s">
        <v>8</v>
      </c>
      <c r="K3" s="520"/>
      <c r="L3" s="520" t="s">
        <v>9</v>
      </c>
      <c r="M3" s="520"/>
      <c r="N3" s="520" t="s">
        <v>10</v>
      </c>
      <c r="O3" s="520"/>
      <c r="P3" s="520" t="s">
        <v>211</v>
      </c>
      <c r="Q3" s="520" t="s">
        <v>8</v>
      </c>
      <c r="R3" s="520"/>
      <c r="S3" s="520" t="s">
        <v>9</v>
      </c>
      <c r="T3" s="520"/>
      <c r="U3" s="520" t="s">
        <v>10</v>
      </c>
      <c r="V3" s="520"/>
      <c r="W3" s="520" t="s">
        <v>211</v>
      </c>
      <c r="X3" s="520" t="s">
        <v>8</v>
      </c>
      <c r="Y3" s="520" t="s">
        <v>9</v>
      </c>
      <c r="Z3" s="520" t="s">
        <v>10</v>
      </c>
    </row>
    <row r="4" ht="27" customHeight="1" spans="1:28">
      <c r="A4" s="522"/>
      <c r="B4" s="140"/>
      <c r="C4" s="140" t="s">
        <v>137</v>
      </c>
      <c r="D4" s="140" t="s">
        <v>212</v>
      </c>
      <c r="E4" s="140" t="s">
        <v>13</v>
      </c>
      <c r="F4" s="140" t="s">
        <v>213</v>
      </c>
      <c r="G4" s="140" t="s">
        <v>13</v>
      </c>
      <c r="H4" s="140" t="s">
        <v>213</v>
      </c>
      <c r="I4" s="140"/>
      <c r="J4" s="140" t="s">
        <v>137</v>
      </c>
      <c r="K4" s="140" t="s">
        <v>212</v>
      </c>
      <c r="L4" s="140" t="s">
        <v>13</v>
      </c>
      <c r="M4" s="140" t="s">
        <v>213</v>
      </c>
      <c r="N4" s="140" t="s">
        <v>13</v>
      </c>
      <c r="O4" s="140" t="s">
        <v>213</v>
      </c>
      <c r="P4" s="140"/>
      <c r="Q4" s="140" t="s">
        <v>137</v>
      </c>
      <c r="R4" s="140" t="s">
        <v>212</v>
      </c>
      <c r="S4" s="140" t="s">
        <v>13</v>
      </c>
      <c r="T4" s="140" t="s">
        <v>213</v>
      </c>
      <c r="U4" s="140" t="s">
        <v>13</v>
      </c>
      <c r="V4" s="140" t="s">
        <v>213</v>
      </c>
      <c r="W4" s="140"/>
      <c r="X4" s="140" t="s">
        <v>212</v>
      </c>
      <c r="Y4" s="140" t="s">
        <v>213</v>
      </c>
      <c r="Z4" s="140" t="s">
        <v>213</v>
      </c>
      <c r="AB4" s="505"/>
    </row>
    <row r="5" ht="16" customHeight="1" spans="1:28">
      <c r="A5" s="523" t="s">
        <v>140</v>
      </c>
      <c r="B5" s="523"/>
      <c r="C5" s="523"/>
      <c r="D5" s="523"/>
      <c r="E5" s="523"/>
      <c r="F5" s="523"/>
      <c r="G5" s="523"/>
      <c r="H5" s="523"/>
      <c r="I5" s="523"/>
      <c r="J5" s="523"/>
      <c r="K5" s="523"/>
      <c r="L5" s="523"/>
      <c r="M5" s="523"/>
      <c r="N5" s="523"/>
      <c r="O5" s="523"/>
      <c r="P5" s="523"/>
      <c r="Q5" s="523"/>
      <c r="R5" s="523"/>
      <c r="S5" s="523"/>
      <c r="T5" s="523"/>
      <c r="U5" s="523"/>
      <c r="V5" s="523"/>
      <c r="W5" s="523"/>
      <c r="X5" s="523"/>
      <c r="Y5" s="523"/>
      <c r="Z5" s="523"/>
      <c r="AB5" s="506"/>
    </row>
    <row r="6" ht="16" customHeight="1" spans="1:29">
      <c r="A6" s="524" t="s">
        <v>59</v>
      </c>
      <c r="B6" s="525">
        <v>251.6</v>
      </c>
      <c r="C6" s="526">
        <v>99.54</v>
      </c>
      <c r="D6" s="527">
        <v>250.443</v>
      </c>
      <c r="E6" s="528">
        <v>218.45</v>
      </c>
      <c r="F6" s="527">
        <v>54.962</v>
      </c>
      <c r="G6" s="528">
        <v>7.5</v>
      </c>
      <c r="H6" s="527">
        <v>1.887</v>
      </c>
      <c r="I6" s="552">
        <f>'回收率（熔炼） '!W40</f>
        <v>29479.4</v>
      </c>
      <c r="J6" s="526">
        <f>K6/I6*100</f>
        <v>99.47</v>
      </c>
      <c r="K6" s="552">
        <f>'回收率（熔炼） '!X40</f>
        <v>29324.16</v>
      </c>
      <c r="L6" s="528">
        <f>M6/I6*1000</f>
        <v>370.06</v>
      </c>
      <c r="M6" s="552">
        <f>'回收率（熔炼） '!Y40</f>
        <v>10909.22</v>
      </c>
      <c r="N6" s="528">
        <f>O6/I6*1000</f>
        <v>8.61</v>
      </c>
      <c r="O6" s="552">
        <f>'回收率（熔炼） '!Z40</f>
        <v>253.914</v>
      </c>
      <c r="P6" s="525">
        <f>'平衡表（全厂）'!F45</f>
        <v>390.8</v>
      </c>
      <c r="Q6" s="536">
        <f>R6/P6*100</f>
        <v>99.47</v>
      </c>
      <c r="R6" s="566">
        <f>'平衡表（全厂）'!H45</f>
        <v>388.729</v>
      </c>
      <c r="S6" s="536">
        <f>T6/P6*1000</f>
        <v>371.98</v>
      </c>
      <c r="T6" s="566">
        <f>'平衡表（全厂）'!J45</f>
        <v>145.37</v>
      </c>
      <c r="U6" s="536">
        <f>V6/P6*1000</f>
        <v>8.67</v>
      </c>
      <c r="V6" s="566">
        <f>'平衡表（全厂）'!L45</f>
        <v>3.388</v>
      </c>
      <c r="W6" s="525">
        <f>B6+I6-P6</f>
        <v>29340.2</v>
      </c>
      <c r="X6" s="525">
        <f>D6+K6-R6</f>
        <v>29185.874</v>
      </c>
      <c r="Y6" s="525">
        <f>F6+M6-T6</f>
        <v>10818.812</v>
      </c>
      <c r="Z6" s="525">
        <f>H6+O6-V6</f>
        <v>252.413</v>
      </c>
      <c r="AA6" s="460"/>
      <c r="AB6" s="460"/>
      <c r="AC6" s="570"/>
    </row>
    <row r="7" ht="16" customHeight="1" spans="1:26">
      <c r="A7" s="529" t="s">
        <v>144</v>
      </c>
      <c r="B7" s="530"/>
      <c r="C7" s="531"/>
      <c r="D7" s="532">
        <f>SUM(D6:D6)</f>
        <v>250.443</v>
      </c>
      <c r="E7" s="532"/>
      <c r="F7" s="532">
        <f>SUM(F6:F6)</f>
        <v>54.962</v>
      </c>
      <c r="G7" s="532"/>
      <c r="H7" s="532">
        <f>SUM(H6:H6)</f>
        <v>1.887</v>
      </c>
      <c r="I7" s="532">
        <f>SUM(I6:I6)</f>
        <v>29479.4</v>
      </c>
      <c r="J7" s="553"/>
      <c r="K7" s="541">
        <f>SUM(K6:K6)</f>
        <v>29324.16</v>
      </c>
      <c r="L7" s="541"/>
      <c r="M7" s="541">
        <f>SUM(M6:M6)</f>
        <v>10909.22</v>
      </c>
      <c r="N7" s="554"/>
      <c r="O7" s="541">
        <f>SUM(O6:O6)</f>
        <v>253.914</v>
      </c>
      <c r="P7" s="532">
        <f>SUM(P6:P6)</f>
        <v>390.8</v>
      </c>
      <c r="Q7" s="531"/>
      <c r="R7" s="532">
        <f>SUM(R6:R6)</f>
        <v>388.729</v>
      </c>
      <c r="S7" s="532"/>
      <c r="T7" s="532">
        <f>SUM(T6:T6)</f>
        <v>145.37</v>
      </c>
      <c r="U7" s="532"/>
      <c r="V7" s="532">
        <f>SUM(V6:V6)</f>
        <v>3.388</v>
      </c>
      <c r="W7" s="532">
        <f>SUM(W6:W6)</f>
        <v>29340.2</v>
      </c>
      <c r="X7" s="532">
        <f>SUM(X6:X6)</f>
        <v>29185.874</v>
      </c>
      <c r="Y7" s="532">
        <f>SUM(Y6:Y6)</f>
        <v>10818.812</v>
      </c>
      <c r="Z7" s="532">
        <f>SUM(Z6:Z6)</f>
        <v>252.413</v>
      </c>
    </row>
    <row r="8" ht="16" customHeight="1" spans="1:26">
      <c r="A8" s="533" t="s">
        <v>145</v>
      </c>
      <c r="B8" s="533"/>
      <c r="C8" s="533"/>
      <c r="D8" s="533"/>
      <c r="E8" s="533"/>
      <c r="F8" s="533"/>
      <c r="G8" s="533"/>
      <c r="H8" s="533"/>
      <c r="I8" s="533"/>
      <c r="J8" s="533"/>
      <c r="K8" s="533"/>
      <c r="L8" s="533"/>
      <c r="M8" s="533"/>
      <c r="N8" s="533"/>
      <c r="O8" s="533"/>
      <c r="P8" s="533"/>
      <c r="Q8" s="533"/>
      <c r="R8" s="533"/>
      <c r="S8" s="533"/>
      <c r="T8" s="533"/>
      <c r="U8" s="533"/>
      <c r="V8" s="533"/>
      <c r="W8" s="533"/>
      <c r="X8" s="533"/>
      <c r="Y8" s="533"/>
      <c r="Z8" s="533"/>
    </row>
    <row r="9" ht="16" customHeight="1" spans="1:28">
      <c r="A9" s="524" t="s">
        <v>57</v>
      </c>
      <c r="B9" s="534">
        <v>3511.18</v>
      </c>
      <c r="C9" s="526">
        <v>99.54</v>
      </c>
      <c r="D9" s="527">
        <v>3495.029</v>
      </c>
      <c r="E9" s="528">
        <v>218.45</v>
      </c>
      <c r="F9" s="527">
        <v>767.017</v>
      </c>
      <c r="G9" s="528">
        <v>7.5</v>
      </c>
      <c r="H9" s="527">
        <v>26.334</v>
      </c>
      <c r="I9" s="555"/>
      <c r="J9" s="555"/>
      <c r="K9" s="525"/>
      <c r="L9" s="525"/>
      <c r="M9" s="525"/>
      <c r="N9" s="525"/>
      <c r="O9" s="525"/>
      <c r="P9" s="555">
        <f>'平衡表（全厂）'!F43</f>
        <v>4786.73</v>
      </c>
      <c r="Q9" s="536">
        <f>R9/P9*100</f>
        <v>99.47</v>
      </c>
      <c r="R9" s="555">
        <f>'平衡表（全厂）'!H43</f>
        <v>4761.36</v>
      </c>
      <c r="S9" s="536">
        <f t="shared" ref="S9:S15" si="0">T9/P9*1000</f>
        <v>371.98</v>
      </c>
      <c r="T9" s="555">
        <f>'平衡表（全厂）'!J43</f>
        <v>1780.568</v>
      </c>
      <c r="U9" s="536">
        <f t="shared" ref="U9:U14" si="1">V9/P9*1000</f>
        <v>8.67</v>
      </c>
      <c r="V9" s="555">
        <f>'平衡表（全厂）'!L43</f>
        <v>41.501</v>
      </c>
      <c r="W9" s="567">
        <f>B9+I9-P9</f>
        <v>-1275.55</v>
      </c>
      <c r="X9" s="567">
        <f>D9+K9-R9</f>
        <v>-1266.331</v>
      </c>
      <c r="Y9" s="567">
        <f>F9+M9-T9</f>
        <v>-1013.551</v>
      </c>
      <c r="Z9" s="547">
        <f>H9+O9-V9</f>
        <v>-15.167</v>
      </c>
      <c r="AB9" s="506"/>
    </row>
    <row r="10" ht="16" customHeight="1" spans="1:28">
      <c r="A10" s="524" t="s">
        <v>58</v>
      </c>
      <c r="B10" s="534">
        <v>5248.4</v>
      </c>
      <c r="C10" s="526">
        <v>99.54</v>
      </c>
      <c r="D10" s="527">
        <v>5224.257</v>
      </c>
      <c r="E10" s="528">
        <v>218.45</v>
      </c>
      <c r="F10" s="527">
        <v>1146.513</v>
      </c>
      <c r="G10" s="528">
        <v>7.5</v>
      </c>
      <c r="H10" s="527">
        <v>39.363</v>
      </c>
      <c r="I10" s="555"/>
      <c r="J10" s="555"/>
      <c r="K10" s="525"/>
      <c r="L10" s="525"/>
      <c r="M10" s="525"/>
      <c r="N10" s="525"/>
      <c r="O10" s="525"/>
      <c r="P10" s="555">
        <f>'平衡表（全厂）'!F44</f>
        <v>4750.74</v>
      </c>
      <c r="Q10" s="536">
        <f>R10/P10*100</f>
        <v>99.47</v>
      </c>
      <c r="R10" s="555">
        <f>'平衡表（全厂）'!H44</f>
        <v>4725.561</v>
      </c>
      <c r="S10" s="536">
        <f t="shared" si="0"/>
        <v>371.98</v>
      </c>
      <c r="T10" s="555">
        <f>'平衡表（全厂）'!J44</f>
        <v>1767.18</v>
      </c>
      <c r="U10" s="536">
        <f t="shared" si="1"/>
        <v>8.67</v>
      </c>
      <c r="V10" s="555">
        <f>'平衡表（全厂）'!L44</f>
        <v>41.189</v>
      </c>
      <c r="W10" s="567">
        <f t="shared" ref="W10:W15" si="2">B10+I10-P10</f>
        <v>497.66</v>
      </c>
      <c r="X10" s="567">
        <f>D10+K10-R10</f>
        <v>498.696</v>
      </c>
      <c r="Y10" s="567">
        <f>F10+M10-T10</f>
        <v>-620.667</v>
      </c>
      <c r="Z10" s="547">
        <f t="shared" ref="Z10:Z15" si="3">H10+O10-V10</f>
        <v>-1.826</v>
      </c>
      <c r="AB10" s="506"/>
    </row>
    <row r="11" ht="16" customHeight="1" spans="1:29">
      <c r="A11" s="535" t="s">
        <v>60</v>
      </c>
      <c r="B11" s="536">
        <v>23.52</v>
      </c>
      <c r="C11" s="526">
        <v>13.84</v>
      </c>
      <c r="D11" s="527">
        <v>3.255</v>
      </c>
      <c r="E11" s="528">
        <v>33290.01</v>
      </c>
      <c r="F11" s="527">
        <v>782.981</v>
      </c>
      <c r="G11" s="528">
        <v>1394.98</v>
      </c>
      <c r="H11" s="527">
        <v>32.81</v>
      </c>
      <c r="I11" s="526"/>
      <c r="J11" s="526"/>
      <c r="K11" s="552"/>
      <c r="L11" s="552"/>
      <c r="M11" s="552"/>
      <c r="N11" s="552"/>
      <c r="O11" s="552"/>
      <c r="P11" s="525">
        <f>'平衡表（全厂）'!F47</f>
        <v>23.02</v>
      </c>
      <c r="Q11" s="536">
        <f>R11/P11*100</f>
        <v>13.84</v>
      </c>
      <c r="R11" s="566">
        <f>'平衡表（全厂）'!H47</f>
        <v>3.186</v>
      </c>
      <c r="S11" s="536">
        <f t="shared" si="0"/>
        <v>59040.01</v>
      </c>
      <c r="T11" s="566">
        <f>'平衡表（全厂）'!J47</f>
        <v>1359.101</v>
      </c>
      <c r="U11" s="531">
        <f t="shared" si="1"/>
        <v>1580.02</v>
      </c>
      <c r="V11" s="566">
        <f>'平衡表（全厂）'!L47</f>
        <v>36.372</v>
      </c>
      <c r="W11" s="567">
        <f t="shared" si="2"/>
        <v>0.5</v>
      </c>
      <c r="X11" s="567">
        <f t="shared" ref="X10:X15" si="4">D11+K11-R11</f>
        <v>0.069</v>
      </c>
      <c r="Y11" s="567">
        <f t="shared" ref="Y10:Y15" si="5">F11+M11-T11</f>
        <v>-576.12</v>
      </c>
      <c r="Z11" s="547">
        <f t="shared" si="3"/>
        <v>-3.562</v>
      </c>
      <c r="AA11" s="571"/>
      <c r="AB11" s="572"/>
      <c r="AC11" s="573"/>
    </row>
    <row r="12" ht="16" customHeight="1" spans="1:29">
      <c r="A12" s="535" t="s">
        <v>61</v>
      </c>
      <c r="B12" s="536">
        <v>21.41</v>
      </c>
      <c r="C12" s="526">
        <v>14.29</v>
      </c>
      <c r="D12" s="527">
        <v>3.059</v>
      </c>
      <c r="E12" s="528">
        <v>32870.01</v>
      </c>
      <c r="F12" s="527">
        <v>703.747</v>
      </c>
      <c r="G12" s="528">
        <v>1365.02</v>
      </c>
      <c r="H12" s="527">
        <v>29.225</v>
      </c>
      <c r="I12" s="526"/>
      <c r="J12" s="526"/>
      <c r="K12" s="639"/>
      <c r="L12" s="552"/>
      <c r="M12" s="552"/>
      <c r="N12" s="552"/>
      <c r="O12" s="552"/>
      <c r="P12" s="525">
        <f>'平衡表（全厂）'!F48</f>
        <v>24</v>
      </c>
      <c r="Q12" s="536">
        <f>R12/P12*100</f>
        <v>14.29</v>
      </c>
      <c r="R12" s="566">
        <f>'平衡表（全厂）'!H48</f>
        <v>3.43</v>
      </c>
      <c r="S12" s="536">
        <f t="shared" si="0"/>
        <v>64140</v>
      </c>
      <c r="T12" s="566">
        <f>'平衡表（全厂）'!J48</f>
        <v>1539.36</v>
      </c>
      <c r="U12" s="531">
        <f t="shared" si="1"/>
        <v>1860</v>
      </c>
      <c r="V12" s="566">
        <f>'平衡表（全厂）'!L48</f>
        <v>44.64</v>
      </c>
      <c r="W12" s="567">
        <f t="shared" si="2"/>
        <v>-2.59</v>
      </c>
      <c r="X12" s="567">
        <f t="shared" si="4"/>
        <v>-0.371</v>
      </c>
      <c r="Y12" s="567">
        <f t="shared" si="5"/>
        <v>-835.613</v>
      </c>
      <c r="Z12" s="547">
        <f t="shared" si="3"/>
        <v>-15.415</v>
      </c>
      <c r="AA12" s="571"/>
      <c r="AB12" s="572"/>
      <c r="AC12" s="573"/>
    </row>
    <row r="13" ht="16" customHeight="1" spans="1:29">
      <c r="A13" s="537" t="s">
        <v>62</v>
      </c>
      <c r="B13" s="536">
        <v>1882.61</v>
      </c>
      <c r="C13" s="526">
        <v>100</v>
      </c>
      <c r="D13" s="527">
        <v>1882.561</v>
      </c>
      <c r="E13" s="528">
        <v>6.02</v>
      </c>
      <c r="F13" s="527">
        <v>11.333</v>
      </c>
      <c r="G13" s="528">
        <v>0</v>
      </c>
      <c r="H13" s="527">
        <v>0</v>
      </c>
      <c r="I13" s="526"/>
      <c r="J13" s="526"/>
      <c r="K13" s="552"/>
      <c r="L13" s="552"/>
      <c r="M13" s="552"/>
      <c r="N13" s="552"/>
      <c r="O13" s="552"/>
      <c r="P13" s="525">
        <f>'平衡表（全厂）'!F49</f>
        <v>2790.79</v>
      </c>
      <c r="Q13" s="536">
        <f>R13/P13*100</f>
        <v>100</v>
      </c>
      <c r="R13" s="566">
        <f>'平衡表（全厂）'!H49</f>
        <v>2790.712</v>
      </c>
      <c r="S13" s="536">
        <f t="shared" si="0"/>
        <v>5.52</v>
      </c>
      <c r="T13" s="566">
        <f>'平衡表（全厂）'!J49</f>
        <v>15.405</v>
      </c>
      <c r="U13" s="531">
        <f t="shared" si="1"/>
        <v>0</v>
      </c>
      <c r="V13" s="566">
        <f>'平衡表（全厂）'!L49</f>
        <v>0</v>
      </c>
      <c r="W13" s="567">
        <f t="shared" si="2"/>
        <v>-908.18</v>
      </c>
      <c r="X13" s="567">
        <f t="shared" si="4"/>
        <v>-908.151</v>
      </c>
      <c r="Y13" s="567">
        <f t="shared" si="5"/>
        <v>-4.072</v>
      </c>
      <c r="Z13" s="547">
        <f t="shared" si="3"/>
        <v>0</v>
      </c>
      <c r="AA13" s="571"/>
      <c r="AB13" s="572"/>
      <c r="AC13" s="573"/>
    </row>
    <row r="14" ht="16" customHeight="1" spans="1:30">
      <c r="A14" s="537" t="s">
        <v>64</v>
      </c>
      <c r="B14" s="535">
        <v>8270</v>
      </c>
      <c r="C14" s="526">
        <v>48.52</v>
      </c>
      <c r="D14" s="527">
        <v>401.249</v>
      </c>
      <c r="E14" s="528">
        <v>0</v>
      </c>
      <c r="F14" s="527">
        <v>0</v>
      </c>
      <c r="G14" s="528">
        <v>0</v>
      </c>
      <c r="H14" s="527">
        <v>0</v>
      </c>
      <c r="I14" s="526"/>
      <c r="J14" s="526"/>
      <c r="K14" s="552"/>
      <c r="L14" s="552"/>
      <c r="M14" s="552"/>
      <c r="N14" s="552"/>
      <c r="O14" s="552"/>
      <c r="P14" s="536">
        <f>'平衡表（全厂）'!F51</f>
        <v>8450</v>
      </c>
      <c r="Q14" s="536">
        <f>R14/P14*1000</f>
        <v>48.75</v>
      </c>
      <c r="R14" s="566">
        <f>'平衡表（全厂）'!H51</f>
        <v>411.931</v>
      </c>
      <c r="S14" s="536">
        <f t="shared" si="0"/>
        <v>0</v>
      </c>
      <c r="T14" s="566">
        <v>0</v>
      </c>
      <c r="U14" s="536">
        <f t="shared" si="1"/>
        <v>0</v>
      </c>
      <c r="V14" s="566">
        <v>0</v>
      </c>
      <c r="W14" s="567">
        <f t="shared" si="2"/>
        <v>-180</v>
      </c>
      <c r="X14" s="567">
        <f t="shared" si="4"/>
        <v>-10.682</v>
      </c>
      <c r="Y14" s="567">
        <f t="shared" si="5"/>
        <v>0</v>
      </c>
      <c r="Z14" s="547">
        <f t="shared" si="3"/>
        <v>0</v>
      </c>
      <c r="AA14" s="571"/>
      <c r="AB14" s="571"/>
      <c r="AC14" s="573"/>
      <c r="AD14" s="574"/>
    </row>
    <row r="15" ht="16" customHeight="1" spans="1:29">
      <c r="A15" s="538" t="s">
        <v>65</v>
      </c>
      <c r="B15" s="525">
        <v>88.23</v>
      </c>
      <c r="C15" s="526">
        <v>100</v>
      </c>
      <c r="D15" s="527">
        <v>88.23</v>
      </c>
      <c r="E15" s="528">
        <v>6.02</v>
      </c>
      <c r="F15" s="527">
        <v>0.531</v>
      </c>
      <c r="G15" s="528"/>
      <c r="H15" s="527">
        <v>0</v>
      </c>
      <c r="I15" s="526"/>
      <c r="J15" s="526"/>
      <c r="K15" s="552"/>
      <c r="L15" s="552"/>
      <c r="M15" s="552"/>
      <c r="N15" s="552"/>
      <c r="O15" s="552"/>
      <c r="P15" s="525">
        <f>'平衡表（全厂）'!F53</f>
        <v>52.456</v>
      </c>
      <c r="Q15" s="536">
        <f>R15/P15*100</f>
        <v>100</v>
      </c>
      <c r="R15" s="566">
        <f>'平衡表（全厂）'!H53</f>
        <v>52.456</v>
      </c>
      <c r="S15" s="536">
        <f t="shared" si="0"/>
        <v>5.53</v>
      </c>
      <c r="T15" s="566">
        <f>'平衡表（全厂）'!J53</f>
        <v>0.29</v>
      </c>
      <c r="U15" s="536"/>
      <c r="V15" s="566">
        <v>0</v>
      </c>
      <c r="W15" s="567">
        <f t="shared" si="2"/>
        <v>35.774</v>
      </c>
      <c r="X15" s="567">
        <f t="shared" si="4"/>
        <v>35.774</v>
      </c>
      <c r="Y15" s="567">
        <f t="shared" si="5"/>
        <v>0.241</v>
      </c>
      <c r="Z15" s="547">
        <f t="shared" si="3"/>
        <v>0</v>
      </c>
      <c r="AA15" s="571"/>
      <c r="AB15" s="572"/>
      <c r="AC15" s="573"/>
    </row>
    <row r="16" ht="16" customHeight="1" spans="1:29">
      <c r="A16" s="539" t="s">
        <v>214</v>
      </c>
      <c r="B16" s="540"/>
      <c r="C16" s="540"/>
      <c r="D16" s="541">
        <f>SUM(D9:D15)</f>
        <v>11097.64</v>
      </c>
      <c r="E16" s="541"/>
      <c r="F16" s="541">
        <f>SUM(F9:F15)</f>
        <v>3412.122</v>
      </c>
      <c r="G16" s="541"/>
      <c r="H16" s="541">
        <f>SUM(H9:H15)</f>
        <v>127.732</v>
      </c>
      <c r="I16" s="540"/>
      <c r="J16" s="540"/>
      <c r="K16" s="556"/>
      <c r="L16" s="556"/>
      <c r="M16" s="556"/>
      <c r="N16" s="556"/>
      <c r="O16" s="556"/>
      <c r="P16" s="531"/>
      <c r="Q16" s="568"/>
      <c r="R16" s="541">
        <f>SUM(R9:R15)</f>
        <v>12748.636</v>
      </c>
      <c r="S16" s="541"/>
      <c r="T16" s="541">
        <f>SUM(T9:T15)</f>
        <v>6461.904</v>
      </c>
      <c r="U16" s="541"/>
      <c r="V16" s="541">
        <f>SUM(V9:V15)</f>
        <v>163.702</v>
      </c>
      <c r="W16" s="567"/>
      <c r="X16" s="452">
        <f>SUM(X9:X15)</f>
        <v>-1650.996</v>
      </c>
      <c r="Y16" s="452">
        <f>SUM(Y9:Y15)</f>
        <v>-3049.782</v>
      </c>
      <c r="Z16" s="452">
        <f>SUM(Z9:Z15)</f>
        <v>-35.97</v>
      </c>
      <c r="AA16" s="575"/>
      <c r="AB16" s="576"/>
      <c r="AC16" s="577"/>
    </row>
    <row r="17" ht="16" customHeight="1" spans="1:29">
      <c r="A17" s="542" t="s">
        <v>152</v>
      </c>
      <c r="B17" s="543"/>
      <c r="C17" s="543"/>
      <c r="D17" s="543"/>
      <c r="E17" s="543"/>
      <c r="F17" s="543"/>
      <c r="G17" s="543"/>
      <c r="H17" s="544"/>
      <c r="I17" s="557" t="s">
        <v>215</v>
      </c>
      <c r="J17" s="558"/>
      <c r="K17" s="558"/>
      <c r="L17" s="558"/>
      <c r="M17" s="558"/>
      <c r="N17" s="558"/>
      <c r="O17" s="559"/>
      <c r="P17" s="557"/>
      <c r="Q17" s="558"/>
      <c r="R17" s="558"/>
      <c r="S17" s="558"/>
      <c r="T17" s="558"/>
      <c r="U17" s="558"/>
      <c r="V17" s="559"/>
      <c r="W17" s="557" t="s">
        <v>216</v>
      </c>
      <c r="X17" s="558"/>
      <c r="Y17" s="558"/>
      <c r="Z17" s="559"/>
      <c r="AA17" s="578"/>
      <c r="AB17" s="579"/>
      <c r="AC17" s="580"/>
    </row>
    <row r="18" ht="16" customHeight="1" spans="1:29">
      <c r="A18" s="592" t="s">
        <v>41</v>
      </c>
      <c r="B18" s="592">
        <v>135.4</v>
      </c>
      <c r="C18" s="592">
        <v>99.54</v>
      </c>
      <c r="D18" s="594">
        <v>134.777</v>
      </c>
      <c r="E18" s="584">
        <v>218.45</v>
      </c>
      <c r="F18" s="594">
        <v>29.578</v>
      </c>
      <c r="G18" s="584">
        <v>7.5</v>
      </c>
      <c r="H18" s="594">
        <v>1.016</v>
      </c>
      <c r="I18" s="592">
        <v>4027.28</v>
      </c>
      <c r="J18" s="601">
        <f>'平衡表（全厂）'!G46</f>
        <v>99.47</v>
      </c>
      <c r="K18" s="593">
        <f>I18*J18/100</f>
        <v>4005.935</v>
      </c>
      <c r="L18" s="592">
        <f>'平衡表（全厂）'!I46</f>
        <v>371.98</v>
      </c>
      <c r="M18" s="593">
        <f>I18*L18/1000</f>
        <v>1498.068</v>
      </c>
      <c r="N18" s="640">
        <f>'平衡表（全厂）'!K46</f>
        <v>8.67</v>
      </c>
      <c r="O18" s="593">
        <f>I18*N18/1000</f>
        <v>34.917</v>
      </c>
      <c r="P18" s="583">
        <f>'平衡表（全厂）'!F46</f>
        <v>506.2</v>
      </c>
      <c r="Q18" s="622">
        <f>R18/P18*100</f>
        <v>99.47</v>
      </c>
      <c r="R18" s="594">
        <f>'平衡表（全厂）'!H46</f>
        <v>503.517</v>
      </c>
      <c r="S18" s="584">
        <f>T18/P18*1000</f>
        <v>371.98</v>
      </c>
      <c r="T18" s="594">
        <f>'平衡表（全厂）'!J46</f>
        <v>188.296</v>
      </c>
      <c r="U18" s="584">
        <f>V18/P18*1000</f>
        <v>8.67</v>
      </c>
      <c r="V18" s="594">
        <f>'平衡表（全厂）'!L46</f>
        <v>4.389</v>
      </c>
      <c r="W18" s="547">
        <f>B18+I18-P18</f>
        <v>3656.48</v>
      </c>
      <c r="X18" s="547">
        <f>D18+K18-R18</f>
        <v>3637.195</v>
      </c>
      <c r="Y18" s="547">
        <f>F18+M18-T18</f>
        <v>1339.35</v>
      </c>
      <c r="Z18" s="547">
        <f>H18+O18-V18</f>
        <v>31.544</v>
      </c>
      <c r="AA18" s="630"/>
      <c r="AB18" s="631"/>
      <c r="AC18" s="632"/>
    </row>
    <row r="19" ht="16" customHeight="1" spans="1:29">
      <c r="A19" s="592" t="s">
        <v>217</v>
      </c>
      <c r="B19" s="592">
        <v>0</v>
      </c>
      <c r="C19" s="592"/>
      <c r="D19" s="594">
        <v>0</v>
      </c>
      <c r="E19" s="584"/>
      <c r="F19" s="594">
        <v>0</v>
      </c>
      <c r="G19" s="584"/>
      <c r="H19" s="594">
        <v>0</v>
      </c>
      <c r="I19" s="592">
        <v>13.8</v>
      </c>
      <c r="J19" s="601">
        <f>J25</f>
        <v>100</v>
      </c>
      <c r="K19" s="593">
        <f>I19*J19/100</f>
        <v>13.8</v>
      </c>
      <c r="L19" s="592"/>
      <c r="M19" s="593">
        <v>0</v>
      </c>
      <c r="N19" s="640"/>
      <c r="O19" s="593">
        <v>0</v>
      </c>
      <c r="P19" s="583">
        <v>0</v>
      </c>
      <c r="Q19" s="622"/>
      <c r="R19" s="594">
        <v>0</v>
      </c>
      <c r="S19" s="584"/>
      <c r="T19" s="594"/>
      <c r="U19" s="584"/>
      <c r="V19" s="594"/>
      <c r="W19" s="547">
        <f>B19+I19-P19</f>
        <v>13.8</v>
      </c>
      <c r="X19" s="562">
        <f>D19+K19-R19</f>
        <v>13.8</v>
      </c>
      <c r="Y19" s="547">
        <f>F19+M19-T19</f>
        <v>0</v>
      </c>
      <c r="Z19" s="547">
        <f>H19+O19-V19</f>
        <v>0</v>
      </c>
      <c r="AA19" s="630"/>
      <c r="AB19" s="631"/>
      <c r="AC19" s="632"/>
    </row>
    <row r="20" ht="16" customHeight="1" spans="1:30">
      <c r="A20" s="582" t="s">
        <v>63</v>
      </c>
      <c r="B20" s="583">
        <v>422.9</v>
      </c>
      <c r="C20" s="592">
        <v>16.45</v>
      </c>
      <c r="D20" s="594">
        <v>69.571</v>
      </c>
      <c r="E20" s="584">
        <v>68664.38</v>
      </c>
      <c r="F20" s="594">
        <v>29038.165</v>
      </c>
      <c r="G20" s="584">
        <v>1634.29</v>
      </c>
      <c r="H20" s="633">
        <v>691.14</v>
      </c>
      <c r="I20" s="526">
        <f>P20+W20-B20</f>
        <v>124.73</v>
      </c>
      <c r="J20" s="526">
        <f ca="1">K20/I20*100</f>
        <v>14.9</v>
      </c>
      <c r="K20" s="552">
        <f t="shared" ref="K20:O20" si="6">R20+X20-D20</f>
        <v>18.583</v>
      </c>
      <c r="L20" s="526">
        <f>M20/I20*1000</f>
        <v>49564.78</v>
      </c>
      <c r="M20" s="552">
        <f t="shared" si="6"/>
        <v>6182.215</v>
      </c>
      <c r="N20" s="526">
        <f>O20/I20*1000</f>
        <v>1438.54</v>
      </c>
      <c r="O20" s="552">
        <f t="shared" si="6"/>
        <v>179.429</v>
      </c>
      <c r="P20" s="583">
        <f>'平衡表（全厂）'!F50</f>
        <v>547.63</v>
      </c>
      <c r="Q20" s="601">
        <f>R20/P20*100</f>
        <v>16.1</v>
      </c>
      <c r="R20" s="585">
        <f>'平衡表（全厂）'!H50</f>
        <v>88.154</v>
      </c>
      <c r="S20" s="601">
        <f>T20/P20*1000</f>
        <v>64314.19</v>
      </c>
      <c r="T20" s="585">
        <f>'平衡表（全厂）'!J50</f>
        <v>35220.38</v>
      </c>
      <c r="U20" s="601">
        <f>V20/P20*1000</f>
        <v>1589.7</v>
      </c>
      <c r="V20" s="585">
        <f>'平衡表（全厂）'!L50</f>
        <v>870.569</v>
      </c>
      <c r="W20" s="643">
        <v>0</v>
      </c>
      <c r="X20" s="622">
        <v>0</v>
      </c>
      <c r="Y20" s="623">
        <v>0</v>
      </c>
      <c r="Z20" s="623">
        <v>0</v>
      </c>
      <c r="AA20" s="647"/>
      <c r="AB20" s="647"/>
      <c r="AC20" s="648"/>
      <c r="AD20" s="649"/>
    </row>
    <row r="21" ht="16" customHeight="1" spans="1:30">
      <c r="A21" s="582" t="s">
        <v>69</v>
      </c>
      <c r="B21" s="583">
        <v>0</v>
      </c>
      <c r="C21" s="592"/>
      <c r="D21" s="594">
        <v>0</v>
      </c>
      <c r="E21" s="584"/>
      <c r="F21" s="594">
        <v>0</v>
      </c>
      <c r="G21" s="584"/>
      <c r="H21" s="633">
        <v>0</v>
      </c>
      <c r="I21" s="593">
        <v>28.9</v>
      </c>
      <c r="J21" s="592">
        <f>K21/I21*100</f>
        <v>99.97</v>
      </c>
      <c r="K21" s="593">
        <v>28.891</v>
      </c>
      <c r="L21" s="640">
        <f>M21/I21*1000</f>
        <v>5.64</v>
      </c>
      <c r="M21" s="593">
        <v>0.163</v>
      </c>
      <c r="N21" s="640"/>
      <c r="O21" s="593">
        <v>0</v>
      </c>
      <c r="P21" s="583">
        <f>'平衡表（全厂）'!F52</f>
        <v>2.16</v>
      </c>
      <c r="Q21" s="601"/>
      <c r="R21" s="585">
        <f>'平衡表（全厂）'!H52</f>
        <v>2.16</v>
      </c>
      <c r="S21" s="644"/>
      <c r="T21" s="585">
        <f>'平衡表（全厂）'!J52</f>
        <v>0</v>
      </c>
      <c r="U21" s="644"/>
      <c r="V21" s="585">
        <f>'平衡表（全厂）'!L52</f>
        <v>0</v>
      </c>
      <c r="W21" s="547">
        <f>B21+I21-P21</f>
        <v>26.74</v>
      </c>
      <c r="X21" s="562">
        <f>D21+K21-R21</f>
        <v>26.73</v>
      </c>
      <c r="Y21" s="547">
        <f>F21+M21-T21</f>
        <v>0.163</v>
      </c>
      <c r="Z21" s="547">
        <f>H21+O21-V21</f>
        <v>0</v>
      </c>
      <c r="AA21" s="647"/>
      <c r="AB21" s="647"/>
      <c r="AC21" s="648"/>
      <c r="AD21" s="649"/>
    </row>
    <row r="22" ht="16" customHeight="1" spans="1:30">
      <c r="A22" s="582" t="s">
        <v>193</v>
      </c>
      <c r="B22" s="583">
        <v>0</v>
      </c>
      <c r="C22" s="592"/>
      <c r="D22" s="594">
        <v>0</v>
      </c>
      <c r="E22" s="584"/>
      <c r="F22" s="594">
        <v>0</v>
      </c>
      <c r="G22" s="584"/>
      <c r="H22" s="633">
        <v>0</v>
      </c>
      <c r="I22" s="593">
        <v>35.22</v>
      </c>
      <c r="J22" s="592">
        <f>J25</f>
        <v>100</v>
      </c>
      <c r="K22" s="593">
        <f>I22*J22/100</f>
        <v>35.22</v>
      </c>
      <c r="L22" s="640">
        <f>L25</f>
        <v>5.52</v>
      </c>
      <c r="M22" s="593">
        <f>I22*L22/1000</f>
        <v>0.194</v>
      </c>
      <c r="N22" s="640"/>
      <c r="O22" s="593"/>
      <c r="P22" s="583">
        <v>0</v>
      </c>
      <c r="Q22" s="601"/>
      <c r="R22" s="585">
        <v>0</v>
      </c>
      <c r="S22" s="644"/>
      <c r="T22" s="585">
        <v>0</v>
      </c>
      <c r="U22" s="644"/>
      <c r="V22" s="585">
        <v>0</v>
      </c>
      <c r="W22" s="547">
        <f>B22+I22-P22</f>
        <v>35.22</v>
      </c>
      <c r="X22" s="547">
        <f>D22+K22-R22</f>
        <v>35.22</v>
      </c>
      <c r="Y22" s="547">
        <f>F22+M22-T22</f>
        <v>0.194</v>
      </c>
      <c r="Z22" s="547">
        <f>H22+O22-V22</f>
        <v>0</v>
      </c>
      <c r="AA22" s="647"/>
      <c r="AB22" s="647"/>
      <c r="AC22" s="648"/>
      <c r="AD22" s="649"/>
    </row>
    <row r="23" ht="16" customHeight="1" spans="1:29">
      <c r="A23" s="539" t="s">
        <v>214</v>
      </c>
      <c r="B23" s="540"/>
      <c r="C23" s="540"/>
      <c r="D23" s="541">
        <f>SUM(D18:D22)</f>
        <v>204.348</v>
      </c>
      <c r="E23" s="541"/>
      <c r="F23" s="541">
        <f>SUM(F18:F22)</f>
        <v>29067.743</v>
      </c>
      <c r="G23" s="541"/>
      <c r="H23" s="541">
        <f>SUM(H18:H22)</f>
        <v>692.156</v>
      </c>
      <c r="I23" s="540"/>
      <c r="J23" s="540"/>
      <c r="K23" s="556">
        <f ca="1">SUM(K18:K22)</f>
        <v>4102.429</v>
      </c>
      <c r="L23" s="556"/>
      <c r="M23" s="556">
        <f>SUM(M18:M22)</f>
        <v>7680.64</v>
      </c>
      <c r="N23" s="556"/>
      <c r="O23" s="556">
        <f>SUM(O18:O22)</f>
        <v>214.346</v>
      </c>
      <c r="P23" s="531"/>
      <c r="Q23" s="568"/>
      <c r="R23" s="541">
        <f>SUM(R18:R22)</f>
        <v>593.831</v>
      </c>
      <c r="S23" s="541"/>
      <c r="T23" s="541">
        <f>SUM(T18:T22)</f>
        <v>35408.676</v>
      </c>
      <c r="U23" s="541"/>
      <c r="V23" s="541">
        <f>SUM(V18:V22)</f>
        <v>874.958</v>
      </c>
      <c r="W23" s="452"/>
      <c r="X23" s="452">
        <f ca="1">SUM(X18:X22)</f>
        <v>3712.945</v>
      </c>
      <c r="Y23" s="452">
        <f>SUM(Y18:Y22)</f>
        <v>1339.707</v>
      </c>
      <c r="Z23" s="452">
        <f>SUM(Z18:Z22)</f>
        <v>31.544</v>
      </c>
      <c r="AA23" s="575"/>
      <c r="AB23" s="576"/>
      <c r="AC23" s="577"/>
    </row>
    <row r="24" ht="16" customHeight="1" spans="1:29">
      <c r="A24" s="546" t="s">
        <v>155</v>
      </c>
      <c r="B24" s="546"/>
      <c r="C24" s="546"/>
      <c r="D24" s="546"/>
      <c r="E24" s="546"/>
      <c r="F24" s="546"/>
      <c r="G24" s="546"/>
      <c r="H24" s="546"/>
      <c r="I24" s="557" t="s">
        <v>207</v>
      </c>
      <c r="J24" s="558"/>
      <c r="K24" s="558"/>
      <c r="L24" s="558"/>
      <c r="M24" s="558"/>
      <c r="N24" s="558"/>
      <c r="O24" s="559"/>
      <c r="P24" s="546"/>
      <c r="Q24" s="546"/>
      <c r="R24" s="546"/>
      <c r="S24" s="546"/>
      <c r="T24" s="546"/>
      <c r="U24" s="546"/>
      <c r="V24" s="546"/>
      <c r="W24" s="557" t="s">
        <v>218</v>
      </c>
      <c r="X24" s="558"/>
      <c r="Y24" s="558"/>
      <c r="Z24" s="559"/>
      <c r="AA24" s="578"/>
      <c r="AB24" s="579"/>
      <c r="AC24" s="580"/>
    </row>
    <row r="25" ht="16" customHeight="1" spans="1:29">
      <c r="A25" s="623" t="s">
        <v>67</v>
      </c>
      <c r="B25" s="634">
        <v>3106.2672</v>
      </c>
      <c r="C25" s="635">
        <v>100</v>
      </c>
      <c r="D25" s="636">
        <v>3106.2112</v>
      </c>
      <c r="E25" s="635">
        <v>5.9</v>
      </c>
      <c r="F25" s="637">
        <v>18.316</v>
      </c>
      <c r="G25" s="638"/>
      <c r="H25" s="637"/>
      <c r="I25" s="641">
        <v>23055.7948</v>
      </c>
      <c r="J25" s="622">
        <f>K25/I25*100</f>
        <v>100</v>
      </c>
      <c r="K25" s="641">
        <v>23055.3476</v>
      </c>
      <c r="L25" s="622">
        <f>M25/I25*1000</f>
        <v>5.52</v>
      </c>
      <c r="M25" s="623">
        <v>127.381</v>
      </c>
      <c r="N25" s="623"/>
      <c r="O25" s="623"/>
      <c r="P25" s="641">
        <f>'平衡表（全厂）'!F54</f>
        <v>3412.6304</v>
      </c>
      <c r="Q25" s="622">
        <f>R25/P25*100</f>
        <v>100</v>
      </c>
      <c r="R25" s="641">
        <f>'平衡表（全厂）'!H54</f>
        <v>3412.5447</v>
      </c>
      <c r="S25" s="622">
        <f>T25/P25*1000</f>
        <v>6.13</v>
      </c>
      <c r="T25" s="623">
        <f>'平衡表（全厂）'!J54</f>
        <v>20.907</v>
      </c>
      <c r="U25" s="623"/>
      <c r="V25" s="623"/>
      <c r="W25" s="561">
        <f>B25+I25-P25</f>
        <v>22749.4316</v>
      </c>
      <c r="X25" s="561">
        <f>D25+K25-R25</f>
        <v>22749.0141</v>
      </c>
      <c r="Y25" s="547">
        <f>F25+M25-T25</f>
        <v>124.79</v>
      </c>
      <c r="Z25" s="547"/>
      <c r="AA25" s="630"/>
      <c r="AB25" s="631"/>
      <c r="AC25" s="632"/>
    </row>
    <row r="26" ht="16" customHeight="1" spans="1:29">
      <c r="A26" s="623" t="s">
        <v>88</v>
      </c>
      <c r="B26" s="634">
        <v>65.4948</v>
      </c>
      <c r="C26" s="635">
        <v>99.99</v>
      </c>
      <c r="D26" s="636">
        <v>65.4883</v>
      </c>
      <c r="E26" s="638">
        <v>0</v>
      </c>
      <c r="F26" s="637">
        <v>0</v>
      </c>
      <c r="G26" s="638"/>
      <c r="H26" s="637"/>
      <c r="I26" s="641">
        <v>350.8835</v>
      </c>
      <c r="J26" s="622">
        <f>K26/I26*100</f>
        <v>99.99</v>
      </c>
      <c r="K26" s="641">
        <v>350.8483</v>
      </c>
      <c r="L26" s="622">
        <f>M26/I26*1000</f>
        <v>0.27</v>
      </c>
      <c r="M26" s="623">
        <v>0.096</v>
      </c>
      <c r="N26" s="623"/>
      <c r="O26" s="623"/>
      <c r="P26" s="641">
        <f>'平衡表（全厂）'!F55</f>
        <v>120.2117</v>
      </c>
      <c r="Q26" s="622">
        <f>R26/P26*100</f>
        <v>99.99</v>
      </c>
      <c r="R26" s="641">
        <f>'平衡表（全厂）'!H55</f>
        <v>120.1996</v>
      </c>
      <c r="S26" s="622">
        <f>T26/P26*1000</f>
        <v>0</v>
      </c>
      <c r="T26" s="623">
        <f>'平衡表（全厂）'!J55</f>
        <v>0</v>
      </c>
      <c r="U26" s="623"/>
      <c r="V26" s="623"/>
      <c r="W26" s="561">
        <f>B26+I26-P26</f>
        <v>296.1666</v>
      </c>
      <c r="X26" s="561">
        <f>D26+K26-R26</f>
        <v>296.137</v>
      </c>
      <c r="Y26" s="547">
        <f>F26+M26-T26</f>
        <v>0.096</v>
      </c>
      <c r="Z26" s="547"/>
      <c r="AA26" s="630"/>
      <c r="AB26" s="631"/>
      <c r="AC26" s="632"/>
    </row>
    <row r="27" ht="16" customHeight="1" spans="1:29">
      <c r="A27" s="623" t="s">
        <v>69</v>
      </c>
      <c r="B27" s="634">
        <v>9.8942</v>
      </c>
      <c r="C27" s="635">
        <v>99.99</v>
      </c>
      <c r="D27" s="636">
        <v>9.8932</v>
      </c>
      <c r="E27" s="638">
        <v>0</v>
      </c>
      <c r="F27" s="637">
        <v>0</v>
      </c>
      <c r="G27" s="638"/>
      <c r="H27" s="637"/>
      <c r="I27" s="641">
        <v>10.7953</v>
      </c>
      <c r="J27" s="622">
        <f>K27/I27*100</f>
        <v>99.99</v>
      </c>
      <c r="K27" s="641">
        <v>10.7942</v>
      </c>
      <c r="L27" s="622">
        <f>M27/I27*1000</f>
        <v>0</v>
      </c>
      <c r="M27" s="623">
        <v>0</v>
      </c>
      <c r="N27" s="623"/>
      <c r="O27" s="623"/>
      <c r="P27" s="641">
        <f>'平衡表（全厂）'!F56</f>
        <v>10.7953</v>
      </c>
      <c r="Q27" s="622">
        <f>R27/P27*100</f>
        <v>99.99</v>
      </c>
      <c r="R27" s="641">
        <f>'平衡表（全厂）'!H56</f>
        <v>10.7942</v>
      </c>
      <c r="S27" s="622">
        <f>T27/P27*1000</f>
        <v>0</v>
      </c>
      <c r="T27" s="623">
        <f>'平衡表（全厂）'!J56</f>
        <v>0</v>
      </c>
      <c r="U27" s="623"/>
      <c r="V27" s="623"/>
      <c r="W27" s="561">
        <f>B27+I27-P27</f>
        <v>9.8942</v>
      </c>
      <c r="X27" s="561">
        <f>D27+K27-R27</f>
        <v>9.8932</v>
      </c>
      <c r="Y27" s="547">
        <f>F27+M27-T27</f>
        <v>0</v>
      </c>
      <c r="Z27" s="547"/>
      <c r="AA27" s="630"/>
      <c r="AB27" s="631"/>
      <c r="AC27" s="632"/>
    </row>
    <row r="28" ht="16" customHeight="1" spans="1:29">
      <c r="A28" s="539" t="s">
        <v>214</v>
      </c>
      <c r="B28" s="549">
        <f>SUM(B25:B27)</f>
        <v>3181.6562</v>
      </c>
      <c r="C28" s="550"/>
      <c r="D28" s="549">
        <f>SUM(D25:D27)</f>
        <v>3181.5927</v>
      </c>
      <c r="E28" s="550"/>
      <c r="F28" s="550">
        <f>SUM(F25:F27)</f>
        <v>18.316</v>
      </c>
      <c r="G28" s="550"/>
      <c r="H28" s="550"/>
      <c r="I28" s="563">
        <f>SUM(I25:I27)</f>
        <v>23417.4736</v>
      </c>
      <c r="J28" s="453"/>
      <c r="K28" s="563">
        <f>SUM(K25:K27)</f>
        <v>23416.9901</v>
      </c>
      <c r="L28" s="453"/>
      <c r="M28" s="453">
        <f>SUM(M25:M27)</f>
        <v>127.477</v>
      </c>
      <c r="N28" s="453"/>
      <c r="O28" s="453"/>
      <c r="P28" s="563">
        <f>SUM(P25:P27)</f>
        <v>3543.6374</v>
      </c>
      <c r="Q28" s="453"/>
      <c r="R28" s="563">
        <f>SUM(R25:R27)</f>
        <v>3543.5385</v>
      </c>
      <c r="S28" s="453"/>
      <c r="T28" s="453">
        <f>SUM(T25:T27)</f>
        <v>20.907</v>
      </c>
      <c r="U28" s="453"/>
      <c r="V28" s="453"/>
      <c r="W28" s="563">
        <f>SUM(W25:W27)</f>
        <v>23055.4924</v>
      </c>
      <c r="X28" s="563">
        <f>SUM(X25:X27)</f>
        <v>23055.0443</v>
      </c>
      <c r="Y28" s="453">
        <f>SUM(Y25:Y27)</f>
        <v>124.886</v>
      </c>
      <c r="Z28" s="453"/>
      <c r="AA28" s="581"/>
      <c r="AB28" s="581"/>
      <c r="AC28" s="581"/>
    </row>
    <row r="29" ht="17" customHeight="1" spans="1:26">
      <c r="A29" s="452" t="s">
        <v>161</v>
      </c>
      <c r="B29" s="452"/>
      <c r="C29" s="453" t="s">
        <v>162</v>
      </c>
      <c r="D29" s="453" t="s">
        <v>162</v>
      </c>
      <c r="E29" s="454"/>
      <c r="F29" s="453">
        <f>K28</f>
        <v>23416.99</v>
      </c>
      <c r="G29" s="453"/>
      <c r="H29" s="453"/>
      <c r="I29" s="471">
        <f ca="1">F29/F30*100</f>
        <v>99.93</v>
      </c>
      <c r="J29" s="472"/>
      <c r="K29" s="453" t="s">
        <v>163</v>
      </c>
      <c r="L29" s="453"/>
      <c r="M29" s="453" t="s">
        <v>162</v>
      </c>
      <c r="N29" s="473">
        <f>M20</f>
        <v>6182.215</v>
      </c>
      <c r="O29" s="474"/>
      <c r="P29" s="494"/>
      <c r="Q29" s="471">
        <f>N29/N30*100</f>
        <v>98.59</v>
      </c>
      <c r="R29" s="472"/>
      <c r="S29" s="453" t="s">
        <v>164</v>
      </c>
      <c r="T29" s="453"/>
      <c r="U29" s="453" t="s">
        <v>162</v>
      </c>
      <c r="V29" s="453"/>
      <c r="W29" s="453">
        <f>O20</f>
        <v>179.429</v>
      </c>
      <c r="X29" s="453"/>
      <c r="Y29" s="471">
        <f>W29/W30*100</f>
        <v>98.84</v>
      </c>
      <c r="Z29" s="472"/>
    </row>
    <row r="30" ht="17" customHeight="1" spans="1:26">
      <c r="A30" s="452"/>
      <c r="B30" s="452"/>
      <c r="C30" s="455" t="s">
        <v>165</v>
      </c>
      <c r="D30" s="455" t="s">
        <v>165</v>
      </c>
      <c r="E30" s="454"/>
      <c r="F30" s="453">
        <f ca="1">X7+X16-K23</f>
        <v>23432.449</v>
      </c>
      <c r="G30" s="453"/>
      <c r="H30" s="453"/>
      <c r="I30" s="475"/>
      <c r="J30" s="476"/>
      <c r="K30" s="453"/>
      <c r="L30" s="453"/>
      <c r="M30" s="455" t="s">
        <v>165</v>
      </c>
      <c r="N30" s="473">
        <f>Y7+Y16-(M23-M20)</f>
        <v>6270.605</v>
      </c>
      <c r="O30" s="474"/>
      <c r="P30" s="494"/>
      <c r="Q30" s="475"/>
      <c r="R30" s="476"/>
      <c r="S30" s="453"/>
      <c r="T30" s="453"/>
      <c r="U30" s="453" t="s">
        <v>165</v>
      </c>
      <c r="V30" s="453"/>
      <c r="W30" s="453">
        <f>Z7+Z16-(O23-O20)</f>
        <v>181.526</v>
      </c>
      <c r="X30" s="453"/>
      <c r="Y30" s="475"/>
      <c r="Z30" s="476"/>
    </row>
    <row r="31" ht="25" customHeight="1" spans="1:26">
      <c r="A31" s="453" t="s">
        <v>166</v>
      </c>
      <c r="B31" s="456" t="s">
        <v>219</v>
      </c>
      <c r="C31" s="456"/>
      <c r="D31" s="456"/>
      <c r="E31" s="456"/>
      <c r="F31" s="456"/>
      <c r="G31" s="456"/>
      <c r="H31" s="456"/>
      <c r="I31" s="456"/>
      <c r="J31" s="456"/>
      <c r="K31" s="456"/>
      <c r="L31" s="456"/>
      <c r="M31" s="456"/>
      <c r="N31" s="456"/>
      <c r="O31" s="456"/>
      <c r="P31" s="456"/>
      <c r="Q31" s="456"/>
      <c r="R31" s="456"/>
      <c r="S31" s="456"/>
      <c r="T31" s="456"/>
      <c r="U31" s="456"/>
      <c r="V31" s="456"/>
      <c r="W31" s="456"/>
      <c r="X31" s="456"/>
      <c r="Y31" s="456"/>
      <c r="Z31" s="456"/>
    </row>
    <row r="32" ht="25" customHeight="1" spans="1:26">
      <c r="A32" s="453"/>
      <c r="B32" s="456" t="s">
        <v>220</v>
      </c>
      <c r="C32" s="456"/>
      <c r="D32" s="456"/>
      <c r="E32" s="456"/>
      <c r="F32" s="456"/>
      <c r="G32" s="456"/>
      <c r="H32" s="456"/>
      <c r="I32" s="456"/>
      <c r="J32" s="456"/>
      <c r="K32" s="456"/>
      <c r="L32" s="456"/>
      <c r="M32" s="456"/>
      <c r="N32" s="456"/>
      <c r="O32" s="456"/>
      <c r="P32" s="456"/>
      <c r="Q32" s="456"/>
      <c r="R32" s="456"/>
      <c r="S32" s="456"/>
      <c r="T32" s="456"/>
      <c r="U32" s="456"/>
      <c r="V32" s="456"/>
      <c r="W32" s="456"/>
      <c r="X32" s="456"/>
      <c r="Y32" s="456"/>
      <c r="Z32" s="456"/>
    </row>
    <row r="33" ht="25" customHeight="1" spans="1:26">
      <c r="A33" s="453"/>
      <c r="B33" s="456" t="s">
        <v>221</v>
      </c>
      <c r="C33" s="456"/>
      <c r="D33" s="456"/>
      <c r="E33" s="456"/>
      <c r="F33" s="456"/>
      <c r="G33" s="456"/>
      <c r="H33" s="456"/>
      <c r="I33" s="456"/>
      <c r="J33" s="456"/>
      <c r="K33" s="456"/>
      <c r="L33" s="456"/>
      <c r="M33" s="456"/>
      <c r="N33" s="456"/>
      <c r="O33" s="456"/>
      <c r="P33" s="456"/>
      <c r="Q33" s="456"/>
      <c r="R33" s="456"/>
      <c r="S33" s="456"/>
      <c r="T33" s="456"/>
      <c r="U33" s="456"/>
      <c r="V33" s="456"/>
      <c r="W33" s="456"/>
      <c r="X33" s="456"/>
      <c r="Y33" s="456"/>
      <c r="Z33" s="456"/>
    </row>
    <row r="34" ht="17" customHeight="1" spans="1:26">
      <c r="A34" s="452" t="s">
        <v>222</v>
      </c>
      <c r="B34" s="452"/>
      <c r="C34" s="457" t="s">
        <v>223</v>
      </c>
      <c r="D34" s="457"/>
      <c r="E34" s="457"/>
      <c r="F34" s="457"/>
      <c r="G34" s="457"/>
      <c r="H34" s="457"/>
      <c r="I34" s="457"/>
      <c r="J34" s="457"/>
      <c r="K34" s="457"/>
      <c r="L34" s="457"/>
      <c r="M34" s="457"/>
      <c r="N34" s="457"/>
      <c r="O34" s="457"/>
      <c r="P34" s="457"/>
      <c r="Q34" s="457"/>
      <c r="R34" s="457"/>
      <c r="S34" s="457"/>
      <c r="T34" s="457"/>
      <c r="U34" s="457"/>
      <c r="V34" s="457"/>
      <c r="W34" s="457"/>
      <c r="X34" s="457"/>
      <c r="Y34" s="457"/>
      <c r="Z34" s="457"/>
    </row>
    <row r="35" ht="17" customHeight="1" spans="1:29">
      <c r="A35" s="452"/>
      <c r="B35" s="452"/>
      <c r="C35" s="458" t="s">
        <v>224</v>
      </c>
      <c r="D35" s="458"/>
      <c r="E35" s="458"/>
      <c r="F35" s="458"/>
      <c r="G35" s="458"/>
      <c r="H35" s="458"/>
      <c r="I35" s="458"/>
      <c r="J35" s="458"/>
      <c r="K35" s="458"/>
      <c r="L35" s="458"/>
      <c r="M35" s="458"/>
      <c r="N35" s="458"/>
      <c r="O35" s="458"/>
      <c r="P35" s="458"/>
      <c r="Q35" s="458"/>
      <c r="R35" s="458"/>
      <c r="S35" s="458"/>
      <c r="T35" s="458"/>
      <c r="U35" s="458"/>
      <c r="V35" s="458"/>
      <c r="W35" s="458"/>
      <c r="X35" s="458"/>
      <c r="Y35" s="458"/>
      <c r="Z35" s="458"/>
      <c r="AB35" s="506"/>
      <c r="AC35" s="514"/>
    </row>
    <row r="36" ht="17" customHeight="1" spans="1:26">
      <c r="A36" s="452"/>
      <c r="B36" s="452"/>
      <c r="C36" s="459"/>
      <c r="D36" s="459"/>
      <c r="E36" s="459"/>
      <c r="F36" s="459"/>
      <c r="G36" s="459"/>
      <c r="H36" s="459"/>
      <c r="I36" s="459"/>
      <c r="J36" s="459"/>
      <c r="K36" s="459"/>
      <c r="L36" s="459"/>
      <c r="M36" s="459"/>
      <c r="N36" s="459"/>
      <c r="O36" s="459"/>
      <c r="P36" s="459"/>
      <c r="Q36" s="459"/>
      <c r="R36" s="459"/>
      <c r="S36" s="459"/>
      <c r="T36" s="459"/>
      <c r="U36" s="459"/>
      <c r="V36" s="459"/>
      <c r="W36" s="459"/>
      <c r="X36" s="459"/>
      <c r="Y36" s="459"/>
      <c r="Z36" s="459"/>
    </row>
    <row r="37" ht="36" customHeight="1" spans="1:26">
      <c r="A37" s="460" t="s">
        <v>225</v>
      </c>
      <c r="B37" s="460"/>
      <c r="C37" s="460"/>
      <c r="D37" s="460"/>
      <c r="E37" s="460"/>
      <c r="F37" s="460"/>
      <c r="G37" s="460"/>
      <c r="H37" s="460"/>
      <c r="I37" s="460"/>
      <c r="J37" s="460"/>
      <c r="K37" s="460"/>
      <c r="L37" s="460"/>
      <c r="M37" s="460"/>
      <c r="N37" s="460"/>
      <c r="O37" s="460"/>
      <c r="P37" s="460"/>
      <c r="Q37" s="460"/>
      <c r="R37" s="460"/>
      <c r="S37" s="460"/>
      <c r="T37" s="460"/>
      <c r="U37" s="460"/>
      <c r="V37" s="460"/>
      <c r="W37" s="460"/>
      <c r="X37" s="460"/>
      <c r="Y37" s="460"/>
      <c r="Z37" s="460"/>
    </row>
    <row r="38" ht="17" customHeight="1" spans="1:26">
      <c r="A38" s="460"/>
      <c r="B38" s="460"/>
      <c r="C38" s="460"/>
      <c r="D38" s="460"/>
      <c r="E38" s="460"/>
      <c r="F38" s="461" t="s">
        <v>169</v>
      </c>
      <c r="G38" s="461"/>
      <c r="H38" s="461"/>
      <c r="I38" s="564">
        <v>99.89</v>
      </c>
      <c r="J38" s="478" t="s">
        <v>196</v>
      </c>
      <c r="K38" s="479"/>
      <c r="L38" s="480"/>
      <c r="M38" s="481" t="s">
        <v>170</v>
      </c>
      <c r="N38" s="482"/>
      <c r="O38" s="642">
        <v>98.34</v>
      </c>
      <c r="P38" s="495" t="s">
        <v>196</v>
      </c>
      <c r="Q38" s="479"/>
      <c r="R38" s="496">
        <v>96.9</v>
      </c>
      <c r="S38" s="481" t="s">
        <v>171</v>
      </c>
      <c r="T38" s="482"/>
      <c r="U38" s="645">
        <v>98.78</v>
      </c>
      <c r="V38" s="646"/>
      <c r="W38" s="495" t="s">
        <v>196</v>
      </c>
      <c r="X38" s="479"/>
      <c r="Y38" s="488"/>
      <c r="Z38" s="489"/>
    </row>
    <row r="39" ht="18" customHeight="1" spans="6:26">
      <c r="F39" s="503" t="s">
        <v>226</v>
      </c>
      <c r="G39" s="551"/>
      <c r="H39" s="504"/>
      <c r="I39" s="565">
        <v>99.75</v>
      </c>
      <c r="J39" s="137"/>
      <c r="K39" s="137"/>
      <c r="L39" s="486" t="s">
        <v>197</v>
      </c>
      <c r="M39" s="486"/>
      <c r="N39" s="486" t="s">
        <v>198</v>
      </c>
      <c r="O39" s="486"/>
      <c r="P39" s="486" t="s">
        <v>199</v>
      </c>
      <c r="Q39" s="486"/>
      <c r="S39" s="499"/>
      <c r="T39" s="500" t="s">
        <v>200</v>
      </c>
      <c r="U39" s="501"/>
      <c r="V39" s="500" t="s">
        <v>227</v>
      </c>
      <c r="W39" s="501"/>
      <c r="X39" s="515" t="s">
        <v>202</v>
      </c>
      <c r="Y39" s="516" t="s">
        <v>203</v>
      </c>
      <c r="Z39" s="516"/>
    </row>
    <row r="40" ht="18" customHeight="1" spans="10:26">
      <c r="J40" s="142" t="s">
        <v>228</v>
      </c>
      <c r="K40" s="142"/>
      <c r="L40" s="118"/>
      <c r="M40" s="118"/>
      <c r="N40" s="118">
        <f>N41+M28</f>
        <v>39.0870000000006</v>
      </c>
      <c r="O40" s="118"/>
      <c r="P40" s="118"/>
      <c r="Q40" s="118"/>
      <c r="S40" s="9" t="s">
        <v>183</v>
      </c>
      <c r="T40" s="175">
        <f>D16</f>
        <v>11097.64</v>
      </c>
      <c r="U40" s="208"/>
      <c r="V40" s="175">
        <f>R16</f>
        <v>12748.636</v>
      </c>
      <c r="W40" s="208"/>
      <c r="X40" s="175">
        <f>D7+D16+D23+D28</f>
        <v>14734.0237</v>
      </c>
      <c r="Y40" s="545">
        <f>R7+R16+R23+R28</f>
        <v>17274.7345</v>
      </c>
      <c r="Z40" s="545"/>
    </row>
    <row r="41" ht="18" customHeight="1" spans="10:26">
      <c r="J41" s="142" t="s">
        <v>229</v>
      </c>
      <c r="K41" s="142"/>
      <c r="L41" s="487">
        <f ca="1">F29-F30</f>
        <v>-15.4589999999989</v>
      </c>
      <c r="M41" s="487"/>
      <c r="N41" s="488">
        <f>N29-N30</f>
        <v>-88.3899999999994</v>
      </c>
      <c r="O41" s="489"/>
      <c r="P41" s="488">
        <f>W29-W30</f>
        <v>-2.09700000000001</v>
      </c>
      <c r="Q41" s="489"/>
      <c r="S41" s="9" t="s">
        <v>185</v>
      </c>
      <c r="T41" s="175">
        <f>F16</f>
        <v>3412.122</v>
      </c>
      <c r="U41" s="208"/>
      <c r="V41" s="175">
        <f>T16</f>
        <v>6461.904</v>
      </c>
      <c r="W41" s="208"/>
      <c r="X41" s="175">
        <f>F7+F16+F23+F28</f>
        <v>32553.143</v>
      </c>
      <c r="Y41" s="545">
        <f>T7+T16+T23+T28</f>
        <v>42036.857</v>
      </c>
      <c r="Z41" s="545"/>
    </row>
    <row r="42" ht="18" customHeight="1" spans="10:26">
      <c r="J42" s="142" t="s">
        <v>205</v>
      </c>
      <c r="K42" s="142"/>
      <c r="L42" s="487">
        <v>-26.3230000000003</v>
      </c>
      <c r="M42" s="487"/>
      <c r="N42" s="488">
        <v>-147.632</v>
      </c>
      <c r="O42" s="489"/>
      <c r="P42" s="488">
        <v>-2.255</v>
      </c>
      <c r="Q42" s="489"/>
      <c r="S42" s="9" t="s">
        <v>187</v>
      </c>
      <c r="T42" s="175">
        <f>H16</f>
        <v>127.732</v>
      </c>
      <c r="U42" s="208"/>
      <c r="V42" s="175">
        <f>V16</f>
        <v>163.702</v>
      </c>
      <c r="W42" s="208"/>
      <c r="X42" s="175">
        <f>H7+H16+H23+H28</f>
        <v>821.775</v>
      </c>
      <c r="Y42" s="545">
        <f>V7+V16+V23+V28</f>
        <v>1042.048</v>
      </c>
      <c r="Z42" s="545"/>
    </row>
    <row r="43" ht="18" customHeight="1" spans="19:26">
      <c r="S43" s="502"/>
      <c r="T43" s="175" t="s">
        <v>189</v>
      </c>
      <c r="U43" s="208"/>
      <c r="V43" s="175" t="s">
        <v>189</v>
      </c>
      <c r="W43" s="208"/>
      <c r="X43" s="9" t="s">
        <v>188</v>
      </c>
      <c r="Y43" s="650" t="s">
        <v>188</v>
      </c>
      <c r="Z43" s="651"/>
    </row>
    <row r="44" ht="18" customHeight="1" spans="9:26">
      <c r="I44" s="187">
        <f>X7+X16</f>
        <v>27534.878</v>
      </c>
      <c r="S44" s="9" t="s">
        <v>183</v>
      </c>
      <c r="T44" s="503">
        <v>11097.64</v>
      </c>
      <c r="U44" s="504"/>
      <c r="V44" s="175">
        <f>'平衡表（全厂）'!H57--'平衡表（全厂）'!H37-'平衡表（全厂）'!H38-'平衡表（全厂）'!H42-'平衡表（全厂）'!H46-'平衡表（全厂）'!H50-'平衡表（全厂）'!H52-'平衡表（全厂）'!H54-'平衡表（全厂）'!H55-'平衡表（全厂）'!H56-'平衡表（全厂）'!H45</f>
        <v>12748.636</v>
      </c>
      <c r="W44" s="208"/>
      <c r="X44" s="142">
        <f>250.443+11097.64+204.348+3181.5927</f>
        <v>14734.0237</v>
      </c>
      <c r="Y44" s="545">
        <f>'平衡表（全厂）'!H57-'平衡表（全厂）'!H37-'平衡表（全厂）'!H38-'平衡表（全厂）'!H42</f>
        <v>17274.7345</v>
      </c>
      <c r="Z44" s="545"/>
    </row>
    <row r="45" ht="18" customHeight="1" spans="9:26">
      <c r="I45" s="187">
        <f>K28</f>
        <v>23416.9901</v>
      </c>
      <c r="S45" s="9" t="s">
        <v>185</v>
      </c>
      <c r="T45" s="503">
        <v>3412.122</v>
      </c>
      <c r="U45" s="504"/>
      <c r="V45" s="175">
        <f>'平衡表（全厂）'!J57-'平衡表（全厂）'!J37-'平衡表（全厂）'!J38-'平衡表（全厂）'!J42-'平衡表（全厂）'!J45-'平衡表（全厂）'!J46-'平衡表（全厂）'!J50-'平衡表（全厂）'!J52-'平衡表（全厂）'!J54-'平衡表（全厂）'!J55-'平衡表（全厂）'!J56-'平衡表（全厂）'!J39-'平衡表（全厂）'!J40-'平衡表（全厂）'!J41</f>
        <v>6461.90399999999</v>
      </c>
      <c r="W45" s="208"/>
      <c r="X45" s="142">
        <f>54.962+3412.122+29067.743+18.316</f>
        <v>32553.143</v>
      </c>
      <c r="Y45" s="545">
        <f>'平衡表（全厂）'!J57-'平衡表（全厂）'!J37-'平衡表（全厂）'!J38-'平衡表（全厂）'!J42-'平衡表（全厂）'!J39-'平衡表（全厂）'!J40-'平衡表（全厂）'!J41</f>
        <v>42036.857</v>
      </c>
      <c r="Z45" s="545"/>
    </row>
    <row r="46" ht="18" customHeight="1" spans="9:26">
      <c r="I46" s="187">
        <f>I45/I44*100</f>
        <v>85.0448296883683</v>
      </c>
      <c r="S46" s="9" t="s">
        <v>187</v>
      </c>
      <c r="T46" s="503">
        <v>127.732</v>
      </c>
      <c r="U46" s="504"/>
      <c r="V46" s="175">
        <f>'平衡表（全厂）'!L57-'平衡表（全厂）'!L42-'平衡表（全厂）'!L45-'平衡表（全厂）'!L46-'平衡表（全厂）'!L50-'平衡表（全厂）'!L52-'平衡表（全厂）'!L54-'平衡表（全厂）'!L55-'平衡表（全厂）'!L56</f>
        <v>163.702</v>
      </c>
      <c r="W46" s="208"/>
      <c r="X46" s="142">
        <f>1.887+127.732+692.156</f>
        <v>821.775</v>
      </c>
      <c r="Y46" s="545">
        <f>'平衡表（全厂）'!L57-'平衡表（全厂）'!L42</f>
        <v>1042.048</v>
      </c>
      <c r="Z46" s="545"/>
    </row>
    <row r="47" ht="18" customHeight="1" spans="16:26">
      <c r="P47" s="187"/>
      <c r="S47" s="9"/>
      <c r="T47" s="503"/>
      <c r="U47" s="504"/>
      <c r="V47" s="175"/>
      <c r="W47" s="208"/>
      <c r="X47" s="519"/>
      <c r="Y47" s="516"/>
      <c r="Z47" s="516"/>
    </row>
    <row r="48" ht="18" customHeight="1" spans="19:26">
      <c r="S48" s="9" t="s">
        <v>183</v>
      </c>
      <c r="T48" s="503">
        <f t="shared" ref="T48:T50" si="7">T40-T44</f>
        <v>0</v>
      </c>
      <c r="U48" s="504"/>
      <c r="V48" s="175">
        <f t="shared" ref="V48:Y48" si="8">V40-V44</f>
        <v>0</v>
      </c>
      <c r="W48" s="208"/>
      <c r="X48" s="142">
        <f t="shared" si="8"/>
        <v>0</v>
      </c>
      <c r="Y48" s="516">
        <f t="shared" si="8"/>
        <v>0</v>
      </c>
      <c r="Z48" s="516"/>
    </row>
    <row r="49" ht="18" customHeight="1" spans="19:26">
      <c r="S49" s="9" t="s">
        <v>185</v>
      </c>
      <c r="T49" s="503">
        <f t="shared" si="7"/>
        <v>0</v>
      </c>
      <c r="U49" s="504"/>
      <c r="V49" s="175">
        <f t="shared" ref="V49:Y49" si="9">V41-V45</f>
        <v>1.00044417195022e-11</v>
      </c>
      <c r="W49" s="208"/>
      <c r="X49" s="142">
        <f t="shared" si="9"/>
        <v>0</v>
      </c>
      <c r="Y49" s="516">
        <f t="shared" si="9"/>
        <v>0</v>
      </c>
      <c r="Z49" s="516"/>
    </row>
    <row r="50" ht="18" customHeight="1" spans="19:26">
      <c r="S50" s="9" t="s">
        <v>187</v>
      </c>
      <c r="T50" s="503">
        <f t="shared" si="7"/>
        <v>0</v>
      </c>
      <c r="U50" s="504"/>
      <c r="V50" s="175">
        <f t="shared" ref="V50:Y50" si="10">V42-V46</f>
        <v>0</v>
      </c>
      <c r="W50" s="208"/>
      <c r="X50" s="142">
        <f t="shared" si="10"/>
        <v>0</v>
      </c>
      <c r="Y50" s="516">
        <f t="shared" si="10"/>
        <v>0</v>
      </c>
      <c r="Z50" s="516"/>
    </row>
  </sheetData>
  <mergeCells count="109">
    <mergeCell ref="A1:Z1"/>
    <mergeCell ref="B2:H2"/>
    <mergeCell ref="I2:O2"/>
    <mergeCell ref="P2:V2"/>
    <mergeCell ref="W2:Z2"/>
    <mergeCell ref="C3:D3"/>
    <mergeCell ref="E3:F3"/>
    <mergeCell ref="G3:H3"/>
    <mergeCell ref="J3:K3"/>
    <mergeCell ref="L3:M3"/>
    <mergeCell ref="N3:O3"/>
    <mergeCell ref="Q3:R3"/>
    <mergeCell ref="S3:T3"/>
    <mergeCell ref="U3:V3"/>
    <mergeCell ref="A5:Z5"/>
    <mergeCell ref="A8:Z8"/>
    <mergeCell ref="A17:H17"/>
    <mergeCell ref="I17:O17"/>
    <mergeCell ref="P17:V17"/>
    <mergeCell ref="W17:Z17"/>
    <mergeCell ref="I24:O24"/>
    <mergeCell ref="W24:Z24"/>
    <mergeCell ref="F29:H29"/>
    <mergeCell ref="N29:P29"/>
    <mergeCell ref="U29:V29"/>
    <mergeCell ref="W29:X29"/>
    <mergeCell ref="F30:H30"/>
    <mergeCell ref="N30:P30"/>
    <mergeCell ref="U30:V30"/>
    <mergeCell ref="W30:X30"/>
    <mergeCell ref="B31:Z31"/>
    <mergeCell ref="B32:Z32"/>
    <mergeCell ref="B33:Z33"/>
    <mergeCell ref="C34:Z34"/>
    <mergeCell ref="C35:Z35"/>
    <mergeCell ref="C36:Z36"/>
    <mergeCell ref="A37:Z37"/>
    <mergeCell ref="F38:H38"/>
    <mergeCell ref="J38:K38"/>
    <mergeCell ref="M38:N38"/>
    <mergeCell ref="P38:Q38"/>
    <mergeCell ref="S38:T38"/>
    <mergeCell ref="U38:V38"/>
    <mergeCell ref="W38:X38"/>
    <mergeCell ref="Y38:Z38"/>
    <mergeCell ref="F39:H39"/>
    <mergeCell ref="J39:K39"/>
    <mergeCell ref="L39:M39"/>
    <mergeCell ref="N39:O39"/>
    <mergeCell ref="P39:Q39"/>
    <mergeCell ref="T39:U39"/>
    <mergeCell ref="V39:W39"/>
    <mergeCell ref="Y39:Z39"/>
    <mergeCell ref="J40:K40"/>
    <mergeCell ref="L40:M40"/>
    <mergeCell ref="N40:O40"/>
    <mergeCell ref="P40:Q40"/>
    <mergeCell ref="T40:U40"/>
    <mergeCell ref="V40:W40"/>
    <mergeCell ref="Y40:Z40"/>
    <mergeCell ref="J41:K41"/>
    <mergeCell ref="L41:M41"/>
    <mergeCell ref="N41:O41"/>
    <mergeCell ref="P41:Q41"/>
    <mergeCell ref="T41:U41"/>
    <mergeCell ref="V41:W41"/>
    <mergeCell ref="Y41:Z41"/>
    <mergeCell ref="J42:K42"/>
    <mergeCell ref="L42:M42"/>
    <mergeCell ref="N42:O42"/>
    <mergeCell ref="P42:Q42"/>
    <mergeCell ref="T42:U42"/>
    <mergeCell ref="V42:W42"/>
    <mergeCell ref="Y42:Z42"/>
    <mergeCell ref="T43:U43"/>
    <mergeCell ref="V43:W43"/>
    <mergeCell ref="Y43:Z43"/>
    <mergeCell ref="T44:U44"/>
    <mergeCell ref="V44:W44"/>
    <mergeCell ref="Y44:Z44"/>
    <mergeCell ref="T45:U45"/>
    <mergeCell ref="V45:W45"/>
    <mergeCell ref="Y45:Z45"/>
    <mergeCell ref="T46:U46"/>
    <mergeCell ref="V46:W46"/>
    <mergeCell ref="Y46:Z46"/>
    <mergeCell ref="Y47:Z47"/>
    <mergeCell ref="T48:U48"/>
    <mergeCell ref="V48:W48"/>
    <mergeCell ref="Y48:Z48"/>
    <mergeCell ref="T49:U49"/>
    <mergeCell ref="V49:W49"/>
    <mergeCell ref="Y49:Z49"/>
    <mergeCell ref="T50:U50"/>
    <mergeCell ref="V50:W50"/>
    <mergeCell ref="Y50:Z50"/>
    <mergeCell ref="A2:A4"/>
    <mergeCell ref="A31:A33"/>
    <mergeCell ref="B3:B4"/>
    <mergeCell ref="I3:I4"/>
    <mergeCell ref="P3:P4"/>
    <mergeCell ref="W3:W4"/>
    <mergeCell ref="A29:B30"/>
    <mergeCell ref="I29:J30"/>
    <mergeCell ref="K29:L30"/>
    <mergeCell ref="Q29:R30"/>
    <mergeCell ref="S29:T30"/>
    <mergeCell ref="Y29:Z30"/>
    <mergeCell ref="A34:B36"/>
  </mergeCells>
  <pageMargins left="0.472222222222222" right="0.432638888888889" top="1" bottom="1" header="0.5" footer="0.5"/>
  <pageSetup paperSize="8" orientation="landscape" horizontalDpi="6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1"/>
  <sheetViews>
    <sheetView showGridLines="0" workbookViewId="0">
      <pane xSplit="1" ySplit="5" topLeftCell="B6" activePane="bottomRight" state="frozen"/>
      <selection/>
      <selection pane="topRight"/>
      <selection pane="bottomLeft"/>
      <selection pane="bottomRight" activeCell="I22" sqref="I22"/>
    </sheetView>
  </sheetViews>
  <sheetFormatPr defaultColWidth="9" defaultRowHeight="13.5"/>
  <cols>
    <col min="1" max="1" width="16" customWidth="1"/>
    <col min="2" max="2" width="11.3333333333333" customWidth="1"/>
    <col min="3" max="3" width="0.333333333333333" hidden="1" customWidth="1"/>
    <col min="4" max="4" width="9.76666666666667" customWidth="1"/>
    <col min="5" max="5" width="9.55" hidden="1" customWidth="1"/>
    <col min="6" max="6" width="10.8916666666667" customWidth="1"/>
    <col min="7" max="7" width="7.75833333333333" hidden="1" customWidth="1"/>
    <col min="8" max="8" width="9.25833333333333" customWidth="1"/>
    <col min="9" max="9" width="12.4416666666667" customWidth="1"/>
    <col min="10" max="10" width="7.03333333333333" customWidth="1"/>
    <col min="11" max="11" width="10.4416666666667" customWidth="1"/>
    <col min="12" max="12" width="7.88333333333333" customWidth="1"/>
    <col min="13" max="13" width="9.55" customWidth="1"/>
    <col min="14" max="14" width="6.38333333333333" customWidth="1"/>
    <col min="15" max="15" width="7.63333333333333" customWidth="1"/>
    <col min="16" max="16" width="10.5666666666667" customWidth="1"/>
    <col min="17" max="17" width="7.26666666666667" customWidth="1"/>
    <col min="18" max="18" width="10.6666666666667" customWidth="1"/>
    <col min="19" max="19" width="8.88333333333333" customWidth="1"/>
    <col min="20" max="20" width="10.225" customWidth="1"/>
    <col min="21" max="21" width="7.13333333333333" customWidth="1"/>
    <col min="22" max="22" width="8.75833333333333" customWidth="1"/>
    <col min="23" max="23" width="11.8833333333333" customWidth="1"/>
    <col min="24" max="24" width="9.55" customWidth="1"/>
    <col min="25" max="25" width="8.63333333333333" customWidth="1"/>
    <col min="26" max="26" width="9.38333333333333" customWidth="1"/>
    <col min="27" max="27" width="10.8" customWidth="1"/>
    <col min="28" max="28" width="13.175" customWidth="1"/>
    <col min="29" max="29" width="10.3833333333333"/>
    <col min="30" max="30" width="9.38333333333333"/>
  </cols>
  <sheetData>
    <row r="1" ht="38" customHeight="1" spans="1:26">
      <c r="A1" s="412" t="s">
        <v>230</v>
      </c>
      <c r="B1" s="412"/>
      <c r="C1" s="412"/>
      <c r="D1" s="412"/>
      <c r="E1" s="412"/>
      <c r="F1" s="412"/>
      <c r="G1" s="412"/>
      <c r="H1" s="412"/>
      <c r="I1" s="412"/>
      <c r="J1" s="412"/>
      <c r="K1" s="412"/>
      <c r="L1" s="412"/>
      <c r="M1" s="412"/>
      <c r="N1" s="412"/>
      <c r="O1" s="412"/>
      <c r="P1" s="412"/>
      <c r="Q1" s="412"/>
      <c r="R1" s="412"/>
      <c r="S1" s="412"/>
      <c r="T1" s="412"/>
      <c r="U1" s="412"/>
      <c r="V1" s="412"/>
      <c r="W1" s="412"/>
      <c r="X1" s="412"/>
      <c r="Y1" s="412"/>
      <c r="Z1" s="412"/>
    </row>
    <row r="2" ht="17" customHeight="1" spans="1:26">
      <c r="A2" s="520" t="s">
        <v>130</v>
      </c>
      <c r="B2" s="520" t="s">
        <v>131</v>
      </c>
      <c r="C2" s="520"/>
      <c r="D2" s="520"/>
      <c r="E2" s="520"/>
      <c r="F2" s="520"/>
      <c r="G2" s="520"/>
      <c r="H2" s="520"/>
      <c r="I2" s="520" t="s">
        <v>210</v>
      </c>
      <c r="J2" s="520"/>
      <c r="K2" s="520"/>
      <c r="L2" s="520"/>
      <c r="M2" s="520"/>
      <c r="N2" s="520"/>
      <c r="O2" s="520"/>
      <c r="P2" s="520" t="s">
        <v>133</v>
      </c>
      <c r="Q2" s="520"/>
      <c r="R2" s="520"/>
      <c r="S2" s="520"/>
      <c r="T2" s="520"/>
      <c r="U2" s="520"/>
      <c r="V2" s="520"/>
      <c r="W2" s="520" t="s">
        <v>134</v>
      </c>
      <c r="X2" s="520"/>
      <c r="Y2" s="520"/>
      <c r="Z2" s="521"/>
    </row>
    <row r="3" ht="17" customHeight="1" spans="1:26">
      <c r="A3" s="521"/>
      <c r="B3" s="520" t="s">
        <v>211</v>
      </c>
      <c r="C3" s="520" t="s">
        <v>8</v>
      </c>
      <c r="D3" s="520"/>
      <c r="E3" s="520" t="s">
        <v>9</v>
      </c>
      <c r="F3" s="520"/>
      <c r="G3" s="520" t="s">
        <v>10</v>
      </c>
      <c r="H3" s="520"/>
      <c r="I3" s="520" t="s">
        <v>211</v>
      </c>
      <c r="J3" s="520" t="s">
        <v>8</v>
      </c>
      <c r="K3" s="520"/>
      <c r="L3" s="520" t="s">
        <v>9</v>
      </c>
      <c r="M3" s="520"/>
      <c r="N3" s="520" t="s">
        <v>10</v>
      </c>
      <c r="O3" s="520"/>
      <c r="P3" s="520" t="s">
        <v>211</v>
      </c>
      <c r="Q3" s="520" t="s">
        <v>8</v>
      </c>
      <c r="R3" s="520"/>
      <c r="S3" s="520" t="s">
        <v>9</v>
      </c>
      <c r="T3" s="520"/>
      <c r="U3" s="520" t="s">
        <v>10</v>
      </c>
      <c r="V3" s="520"/>
      <c r="W3" s="520" t="s">
        <v>211</v>
      </c>
      <c r="X3" s="520" t="s">
        <v>8</v>
      </c>
      <c r="Y3" s="520" t="s">
        <v>9</v>
      </c>
      <c r="Z3" s="520" t="s">
        <v>10</v>
      </c>
    </row>
    <row r="4" ht="27" customHeight="1" spans="1:28">
      <c r="A4" s="522"/>
      <c r="B4" s="140"/>
      <c r="C4" s="140" t="s">
        <v>137</v>
      </c>
      <c r="D4" s="140" t="s">
        <v>212</v>
      </c>
      <c r="E4" s="140" t="s">
        <v>13</v>
      </c>
      <c r="F4" s="140" t="s">
        <v>213</v>
      </c>
      <c r="G4" s="140" t="s">
        <v>13</v>
      </c>
      <c r="H4" s="140" t="s">
        <v>213</v>
      </c>
      <c r="I4" s="140"/>
      <c r="J4" s="140" t="s">
        <v>137</v>
      </c>
      <c r="K4" s="140" t="s">
        <v>212</v>
      </c>
      <c r="L4" s="140" t="s">
        <v>13</v>
      </c>
      <c r="M4" s="140" t="s">
        <v>213</v>
      </c>
      <c r="N4" s="140" t="s">
        <v>13</v>
      </c>
      <c r="O4" s="140" t="s">
        <v>213</v>
      </c>
      <c r="P4" s="140"/>
      <c r="Q4" s="140" t="s">
        <v>137</v>
      </c>
      <c r="R4" s="140" t="s">
        <v>212</v>
      </c>
      <c r="S4" s="140" t="s">
        <v>13</v>
      </c>
      <c r="T4" s="140" t="s">
        <v>213</v>
      </c>
      <c r="U4" s="140" t="s">
        <v>13</v>
      </c>
      <c r="V4" s="140" t="s">
        <v>213</v>
      </c>
      <c r="W4" s="140"/>
      <c r="X4" s="140" t="s">
        <v>212</v>
      </c>
      <c r="Y4" s="140" t="s">
        <v>213</v>
      </c>
      <c r="Z4" s="140" t="s">
        <v>213</v>
      </c>
      <c r="AA4" s="626"/>
      <c r="AB4" s="505"/>
    </row>
    <row r="5" ht="16" customHeight="1" spans="1:28">
      <c r="A5" s="523" t="s">
        <v>140</v>
      </c>
      <c r="B5" s="523"/>
      <c r="C5" s="523"/>
      <c r="D5" s="523"/>
      <c r="E5" s="523"/>
      <c r="F5" s="523"/>
      <c r="G5" s="523"/>
      <c r="H5" s="523"/>
      <c r="I5" s="523"/>
      <c r="J5" s="523"/>
      <c r="K5" s="523"/>
      <c r="L5" s="523"/>
      <c r="M5" s="523"/>
      <c r="N5" s="523"/>
      <c r="O5" s="523"/>
      <c r="P5" s="523"/>
      <c r="Q5" s="523"/>
      <c r="R5" s="523"/>
      <c r="S5" s="523"/>
      <c r="T5" s="523"/>
      <c r="U5" s="523"/>
      <c r="V5" s="523"/>
      <c r="W5" s="523"/>
      <c r="X5" s="523"/>
      <c r="Y5" s="523"/>
      <c r="Z5" s="523"/>
      <c r="AB5" s="506"/>
    </row>
    <row r="6" ht="16" customHeight="1" spans="1:26">
      <c r="A6" s="582" t="s">
        <v>27</v>
      </c>
      <c r="B6" s="583">
        <v>11500</v>
      </c>
      <c r="C6" s="584">
        <v>2.1</v>
      </c>
      <c r="D6" s="585">
        <v>241.5</v>
      </c>
      <c r="E6" s="586">
        <v>3.53</v>
      </c>
      <c r="F6" s="585">
        <v>40.595</v>
      </c>
      <c r="G6" s="586">
        <v>0.01</v>
      </c>
      <c r="H6" s="585">
        <v>0.115</v>
      </c>
      <c r="I6" s="527">
        <f>'回收率（熔炼） '!I37</f>
        <v>61540.36</v>
      </c>
      <c r="J6" s="528">
        <f>K6/I6*100</f>
        <v>1.77</v>
      </c>
      <c r="K6" s="527">
        <f>'回收率（熔炼） '!X37</f>
        <v>1089.264</v>
      </c>
      <c r="L6" s="604">
        <f>M6/I6*1000</f>
        <v>1.98</v>
      </c>
      <c r="M6" s="527">
        <f>'回收率（熔炼） '!Y37</f>
        <v>121.85</v>
      </c>
      <c r="N6" s="528">
        <f>O6/I6*1000</f>
        <v>0.04</v>
      </c>
      <c r="O6" s="527">
        <f>'回收率（熔炼） '!Z37</f>
        <v>2.462</v>
      </c>
      <c r="P6" s="583">
        <f>'平衡表（全厂）'!F58</f>
        <v>13986.2</v>
      </c>
      <c r="Q6" s="584">
        <f>R6/P6*100</f>
        <v>1.77</v>
      </c>
      <c r="R6" s="585">
        <f>'平衡表（全厂）'!H58</f>
        <v>247.556</v>
      </c>
      <c r="S6" s="586">
        <f>T6/P6*1000</f>
        <v>1.98</v>
      </c>
      <c r="T6" s="585">
        <f>'平衡表（全厂）'!J58</f>
        <v>27.693</v>
      </c>
      <c r="U6" s="586">
        <f>V6/P6*1000</f>
        <v>0.04</v>
      </c>
      <c r="V6" s="585">
        <f>'平衡表（全厂）'!L58</f>
        <v>0.559</v>
      </c>
      <c r="W6" s="583">
        <f>B6+I6-P6</f>
        <v>59054.16</v>
      </c>
      <c r="X6" s="583">
        <f>D6+K6-R6</f>
        <v>1083.208</v>
      </c>
      <c r="Y6" s="583">
        <f>F6+M6-T6</f>
        <v>134.752</v>
      </c>
      <c r="Z6" s="583">
        <f>H6+O6-V6</f>
        <v>2.018</v>
      </c>
    </row>
    <row r="7" ht="16" customHeight="1" spans="1:26">
      <c r="A7" s="529" t="s">
        <v>144</v>
      </c>
      <c r="B7" s="530">
        <f>SUM(B6:B6)</f>
        <v>11500</v>
      </c>
      <c r="C7" s="531"/>
      <c r="D7" s="532">
        <f>SUM(D6:D6)</f>
        <v>241.5</v>
      </c>
      <c r="E7" s="532"/>
      <c r="F7" s="532">
        <f>SUM(F6:F6)</f>
        <v>40.595</v>
      </c>
      <c r="G7" s="532"/>
      <c r="H7" s="532">
        <f>SUM(H6:H6)</f>
        <v>0.115</v>
      </c>
      <c r="I7" s="532"/>
      <c r="J7" s="553"/>
      <c r="K7" s="541">
        <f>SUM(K6:K6)</f>
        <v>1089.264</v>
      </c>
      <c r="L7" s="541"/>
      <c r="M7" s="541">
        <f>SUM(M6:M6)</f>
        <v>121.85</v>
      </c>
      <c r="N7" s="554"/>
      <c r="O7" s="541">
        <f>SUM(O6:O6)</f>
        <v>2.462</v>
      </c>
      <c r="P7" s="532">
        <f>SUM(P6:P6)</f>
        <v>13986.2</v>
      </c>
      <c r="Q7" s="531"/>
      <c r="R7" s="532">
        <f t="shared" ref="R7:Z7" si="0">SUM(R6:R6)</f>
        <v>247.556</v>
      </c>
      <c r="S7" s="532"/>
      <c r="T7" s="532">
        <f t="shared" si="0"/>
        <v>27.693</v>
      </c>
      <c r="U7" s="532"/>
      <c r="V7" s="532">
        <f t="shared" si="0"/>
        <v>0.559</v>
      </c>
      <c r="W7" s="532">
        <f t="shared" si="0"/>
        <v>59054.16</v>
      </c>
      <c r="X7" s="532">
        <f t="shared" si="0"/>
        <v>1083.208</v>
      </c>
      <c r="Y7" s="532">
        <f t="shared" si="0"/>
        <v>134.752</v>
      </c>
      <c r="Z7" s="532">
        <f t="shared" si="0"/>
        <v>2.018</v>
      </c>
    </row>
    <row r="8" ht="16" customHeight="1" spans="1:26">
      <c r="A8" s="533" t="s">
        <v>145</v>
      </c>
      <c r="B8" s="533"/>
      <c r="C8" s="533"/>
      <c r="D8" s="533"/>
      <c r="E8" s="533"/>
      <c r="F8" s="533"/>
      <c r="G8" s="533"/>
      <c r="H8" s="533"/>
      <c r="I8" s="533"/>
      <c r="J8" s="533"/>
      <c r="K8" s="533"/>
      <c r="L8" s="533"/>
      <c r="M8" s="533"/>
      <c r="N8" s="533"/>
      <c r="O8" s="533"/>
      <c r="P8" s="533"/>
      <c r="Q8" s="533"/>
      <c r="R8" s="533"/>
      <c r="S8" s="533"/>
      <c r="T8" s="533"/>
      <c r="U8" s="533"/>
      <c r="V8" s="533"/>
      <c r="W8" s="533"/>
      <c r="X8" s="533"/>
      <c r="Y8" s="533"/>
      <c r="Z8" s="533"/>
    </row>
    <row r="9" ht="21" customHeight="1" spans="1:28">
      <c r="A9" s="587" t="s">
        <v>71</v>
      </c>
      <c r="B9" s="534">
        <v>765.14</v>
      </c>
      <c r="C9" s="526">
        <v>23.29</v>
      </c>
      <c r="D9" s="527">
        <v>178.201</v>
      </c>
      <c r="E9" s="528">
        <v>31.86</v>
      </c>
      <c r="F9" s="527">
        <v>24.377</v>
      </c>
      <c r="G9" s="527">
        <v>0.2</v>
      </c>
      <c r="H9" s="527">
        <v>0.153</v>
      </c>
      <c r="I9" s="555"/>
      <c r="J9" s="555"/>
      <c r="K9" s="525"/>
      <c r="L9" s="525"/>
      <c r="M9" s="525"/>
      <c r="N9" s="525"/>
      <c r="O9" s="525"/>
      <c r="P9" s="555">
        <f>'平衡表（全厂）'!F60</f>
        <v>765.14</v>
      </c>
      <c r="Q9" s="536">
        <f>R9/P9*100</f>
        <v>23.29</v>
      </c>
      <c r="R9" s="555">
        <f>'平衡表（全厂）'!H60</f>
        <v>178.201</v>
      </c>
      <c r="S9" s="536">
        <f>T9/P9*1000</f>
        <v>31.86</v>
      </c>
      <c r="T9" s="555">
        <f>'平衡表（全厂）'!J60</f>
        <v>24.377</v>
      </c>
      <c r="U9" s="536">
        <f>V9/P9*1000</f>
        <v>0.2</v>
      </c>
      <c r="V9" s="555">
        <f>'平衡表（全厂）'!L60</f>
        <v>0.153</v>
      </c>
      <c r="W9" s="567">
        <f>B9-P9</f>
        <v>0</v>
      </c>
      <c r="X9" s="567">
        <f>D9-R9</f>
        <v>0</v>
      </c>
      <c r="Y9" s="567">
        <f>F9-T9</f>
        <v>0</v>
      </c>
      <c r="Z9" s="453">
        <f>H9-V9</f>
        <v>0</v>
      </c>
      <c r="AB9" s="506"/>
    </row>
    <row r="10" ht="21" customHeight="1" spans="1:28">
      <c r="A10" s="587" t="s">
        <v>72</v>
      </c>
      <c r="B10" s="534">
        <v>765.14</v>
      </c>
      <c r="C10" s="526">
        <v>0.31</v>
      </c>
      <c r="D10" s="527">
        <v>2.372</v>
      </c>
      <c r="E10" s="528">
        <v>0.8</v>
      </c>
      <c r="F10" s="527">
        <v>0.612</v>
      </c>
      <c r="G10" s="527"/>
      <c r="H10" s="527">
        <v>0</v>
      </c>
      <c r="I10" s="555"/>
      <c r="J10" s="555"/>
      <c r="K10" s="525"/>
      <c r="L10" s="525"/>
      <c r="M10" s="525"/>
      <c r="N10" s="525"/>
      <c r="O10" s="525"/>
      <c r="P10" s="555">
        <f>'平衡表（全厂）'!F61</f>
        <v>765.14</v>
      </c>
      <c r="Q10" s="536">
        <f>R10/P10*100</f>
        <v>0.31</v>
      </c>
      <c r="R10" s="555">
        <f>'平衡表（全厂）'!H61</f>
        <v>2.372</v>
      </c>
      <c r="S10" s="536">
        <f>T10/P10*1000</f>
        <v>0.8</v>
      </c>
      <c r="T10" s="525">
        <f>'平衡表（全厂）'!J61</f>
        <v>0.612</v>
      </c>
      <c r="U10" s="536"/>
      <c r="V10" s="555">
        <f>'平衡表（全厂）'!L61</f>
        <v>0</v>
      </c>
      <c r="W10" s="567">
        <f>B10-P10</f>
        <v>0</v>
      </c>
      <c r="X10" s="567">
        <f>D10-R10</f>
        <v>0</v>
      </c>
      <c r="Y10" s="567">
        <f>F10-T10</f>
        <v>0</v>
      </c>
      <c r="Z10" s="453">
        <f>H10-V10</f>
        <v>0</v>
      </c>
      <c r="AB10" s="506"/>
    </row>
    <row r="11" ht="21" customHeight="1" spans="1:29">
      <c r="A11" s="587" t="s">
        <v>231</v>
      </c>
      <c r="B11" s="536">
        <v>765.14</v>
      </c>
      <c r="C11" s="526">
        <v>0.27</v>
      </c>
      <c r="D11" s="527">
        <v>2.066</v>
      </c>
      <c r="E11" s="527">
        <v>1.3</v>
      </c>
      <c r="F11" s="527">
        <v>0.995</v>
      </c>
      <c r="G11" s="527"/>
      <c r="H11" s="527">
        <v>0</v>
      </c>
      <c r="I11" s="526"/>
      <c r="J11" s="526"/>
      <c r="K11" s="552"/>
      <c r="L11" s="552"/>
      <c r="M11" s="552"/>
      <c r="N11" s="552"/>
      <c r="O11" s="552"/>
      <c r="P11" s="555">
        <f>'平衡表（全厂）'!F62</f>
        <v>765.14</v>
      </c>
      <c r="Q11" s="536">
        <f>R11/P11*100</f>
        <v>0.27</v>
      </c>
      <c r="R11" s="555">
        <f>'平衡表（全厂）'!H62</f>
        <v>2.066</v>
      </c>
      <c r="S11" s="536">
        <f>T11/P11*1000</f>
        <v>1.3</v>
      </c>
      <c r="T11" s="555">
        <f>'平衡表（全厂）'!J62</f>
        <v>0.995</v>
      </c>
      <c r="U11" s="536"/>
      <c r="V11" s="555">
        <f>'平衡表（全厂）'!L62</f>
        <v>0</v>
      </c>
      <c r="W11" s="567">
        <f>B11-P11</f>
        <v>0</v>
      </c>
      <c r="X11" s="567">
        <f>D11-R11</f>
        <v>0</v>
      </c>
      <c r="Y11" s="567">
        <f>F11-T11</f>
        <v>0</v>
      </c>
      <c r="Z11" s="453">
        <f>H11-V11</f>
        <v>0</v>
      </c>
      <c r="AA11" s="571"/>
      <c r="AB11" s="572"/>
      <c r="AC11" s="573"/>
    </row>
    <row r="12" ht="21" customHeight="1" spans="1:29">
      <c r="A12" s="587" t="s">
        <v>74</v>
      </c>
      <c r="B12" s="536">
        <v>220.23</v>
      </c>
      <c r="C12" s="526">
        <v>1.89</v>
      </c>
      <c r="D12" s="527">
        <v>4.163</v>
      </c>
      <c r="E12" s="527">
        <v>3.53</v>
      </c>
      <c r="F12" s="527">
        <v>0.777</v>
      </c>
      <c r="G12" s="527">
        <v>0.01</v>
      </c>
      <c r="H12" s="527">
        <v>0.002</v>
      </c>
      <c r="I12" s="526"/>
      <c r="J12" s="526"/>
      <c r="K12" s="552"/>
      <c r="L12" s="552"/>
      <c r="M12" s="552"/>
      <c r="N12" s="552"/>
      <c r="O12" s="552"/>
      <c r="P12" s="555">
        <f>'平衡表（全厂）'!F63</f>
        <v>220.23</v>
      </c>
      <c r="Q12" s="536">
        <f>R12/P12*100</f>
        <v>1.89</v>
      </c>
      <c r="R12" s="555">
        <f>'平衡表（全厂）'!H63</f>
        <v>4.163</v>
      </c>
      <c r="S12" s="536">
        <f>T12/P12*1000</f>
        <v>1.98</v>
      </c>
      <c r="T12" s="555">
        <f>'平衡表（全厂）'!J63</f>
        <v>0.436</v>
      </c>
      <c r="U12" s="536">
        <f>V12/P12*1000</f>
        <v>0.04</v>
      </c>
      <c r="V12" s="555">
        <f>'平衡表（全厂）'!L63</f>
        <v>0.009</v>
      </c>
      <c r="W12" s="567">
        <f>B12-P12</f>
        <v>0</v>
      </c>
      <c r="X12" s="567">
        <f>D12-R12</f>
        <v>0</v>
      </c>
      <c r="Y12" s="567">
        <f>F12-T12</f>
        <v>0.341</v>
      </c>
      <c r="Z12" s="453">
        <f>H12-V12</f>
        <v>-0.007</v>
      </c>
      <c r="AA12" s="571"/>
      <c r="AB12" s="572"/>
      <c r="AC12" s="573"/>
    </row>
    <row r="13" ht="21" customHeight="1" spans="1:29">
      <c r="A13" s="587" t="s">
        <v>75</v>
      </c>
      <c r="B13" s="536">
        <v>117.82</v>
      </c>
      <c r="C13" s="526">
        <v>3.84</v>
      </c>
      <c r="D13" s="527">
        <v>4.53</v>
      </c>
      <c r="E13" s="527">
        <v>3.53</v>
      </c>
      <c r="F13" s="527">
        <v>0.416</v>
      </c>
      <c r="G13" s="527">
        <v>0.01</v>
      </c>
      <c r="H13" s="527">
        <v>0.001</v>
      </c>
      <c r="I13" s="526"/>
      <c r="J13" s="526"/>
      <c r="K13" s="552"/>
      <c r="L13" s="552"/>
      <c r="M13" s="552"/>
      <c r="N13" s="552"/>
      <c r="O13" s="552"/>
      <c r="P13" s="555">
        <f>'平衡表（全厂）'!F64</f>
        <v>117.819</v>
      </c>
      <c r="Q13" s="536">
        <f>R13/P13*100</f>
        <v>3.84</v>
      </c>
      <c r="R13" s="525">
        <f>'平衡表（全厂）'!H64</f>
        <v>4.53</v>
      </c>
      <c r="S13" s="536">
        <f>T13/P13*1000</f>
        <v>1.98</v>
      </c>
      <c r="T13" s="555">
        <f>'平衡表（全厂）'!J64</f>
        <v>0.233</v>
      </c>
      <c r="U13" s="536">
        <f>V13/P13*1000</f>
        <v>0.04</v>
      </c>
      <c r="V13" s="555">
        <f>'平衡表（全厂）'!L64</f>
        <v>0.005</v>
      </c>
      <c r="W13" s="567">
        <f>B13-P13</f>
        <v>0.001</v>
      </c>
      <c r="X13" s="567">
        <f>D13-R13</f>
        <v>0</v>
      </c>
      <c r="Y13" s="567">
        <f>F13-T13</f>
        <v>0.183</v>
      </c>
      <c r="Z13" s="453">
        <f>H13-V13</f>
        <v>-0.004</v>
      </c>
      <c r="AA13" s="571"/>
      <c r="AB13" s="572"/>
      <c r="AC13" s="573"/>
    </row>
    <row r="14" ht="21" customHeight="1" spans="1:29">
      <c r="A14" s="588" t="s">
        <v>214</v>
      </c>
      <c r="B14" s="589"/>
      <c r="C14" s="590"/>
      <c r="D14" s="591">
        <f>SUM(D9:D13)</f>
        <v>191.332</v>
      </c>
      <c r="E14" s="591">
        <f>SUM(E9:E13)</f>
        <v>41.02</v>
      </c>
      <c r="F14" s="591">
        <f>SUM(F9:F13)</f>
        <v>27.177</v>
      </c>
      <c r="G14" s="591">
        <f>SUM(G9:G13)</f>
        <v>0.22</v>
      </c>
      <c r="H14" s="591">
        <f>SUM(H9:H13)</f>
        <v>0.156</v>
      </c>
      <c r="I14" s="590"/>
      <c r="J14" s="590"/>
      <c r="K14" s="605">
        <f>SUM(K11:K11)</f>
        <v>0</v>
      </c>
      <c r="L14" s="605"/>
      <c r="M14" s="605"/>
      <c r="N14" s="605"/>
      <c r="O14" s="605"/>
      <c r="P14" s="520"/>
      <c r="Q14" s="589"/>
      <c r="R14" s="520">
        <f>SUM(R9:R13)</f>
        <v>191.332</v>
      </c>
      <c r="S14" s="589"/>
      <c r="T14" s="520">
        <f>SUM(T9:T13)</f>
        <v>26.653</v>
      </c>
      <c r="U14" s="589"/>
      <c r="V14" s="520">
        <f>SUM(V9:V13)</f>
        <v>0.167</v>
      </c>
      <c r="W14" s="452"/>
      <c r="X14" s="452">
        <f>SUM(X9:X13)</f>
        <v>0</v>
      </c>
      <c r="Y14" s="452">
        <f>SUM(Y9:Y13)</f>
        <v>0.524</v>
      </c>
      <c r="Z14" s="453">
        <f>SUM(Z9:Z13)</f>
        <v>-0.011</v>
      </c>
      <c r="AA14" s="627"/>
      <c r="AB14" s="628"/>
      <c r="AC14" s="629"/>
    </row>
    <row r="15" ht="16" customHeight="1" spans="1:29">
      <c r="A15" s="542" t="s">
        <v>152</v>
      </c>
      <c r="B15" s="543"/>
      <c r="C15" s="543"/>
      <c r="D15" s="543"/>
      <c r="E15" s="543"/>
      <c r="F15" s="543"/>
      <c r="G15" s="543"/>
      <c r="H15" s="544"/>
      <c r="I15" s="557" t="s">
        <v>215</v>
      </c>
      <c r="J15" s="558"/>
      <c r="K15" s="558"/>
      <c r="L15" s="558"/>
      <c r="M15" s="558"/>
      <c r="N15" s="558"/>
      <c r="O15" s="559"/>
      <c r="P15" s="557"/>
      <c r="Q15" s="558"/>
      <c r="R15" s="558"/>
      <c r="S15" s="558"/>
      <c r="T15" s="558"/>
      <c r="U15" s="558"/>
      <c r="V15" s="559"/>
      <c r="W15" s="520" t="s">
        <v>232</v>
      </c>
      <c r="X15" s="520"/>
      <c r="Y15" s="520"/>
      <c r="Z15" s="521"/>
      <c r="AA15" s="578"/>
      <c r="AB15" s="579"/>
      <c r="AC15" s="580"/>
    </row>
    <row r="16" ht="16" customHeight="1" spans="1:29">
      <c r="A16" s="592" t="s">
        <v>24</v>
      </c>
      <c r="B16" s="593">
        <v>167.29</v>
      </c>
      <c r="C16" s="592">
        <v>34</v>
      </c>
      <c r="D16" s="594">
        <v>56.879</v>
      </c>
      <c r="E16" s="584">
        <v>42.05</v>
      </c>
      <c r="F16" s="594">
        <v>7.035</v>
      </c>
      <c r="G16" s="584">
        <v>0.24</v>
      </c>
      <c r="H16" s="594">
        <v>0.04</v>
      </c>
      <c r="I16" s="552">
        <f>P16+W16-B16</f>
        <v>3196.628</v>
      </c>
      <c r="J16" s="536">
        <f>K16/I16*100</f>
        <v>28.19</v>
      </c>
      <c r="K16" s="552">
        <f>R16+X16-D16</f>
        <v>901.175</v>
      </c>
      <c r="L16" s="526">
        <f>M16/I16*1000</f>
        <v>34.5</v>
      </c>
      <c r="M16" s="552">
        <f>T16+Y16-F16</f>
        <v>110.286</v>
      </c>
      <c r="N16" s="540">
        <f>O16/I16*1000</f>
        <v>0.34</v>
      </c>
      <c r="O16" s="552">
        <f>V16+Z16-H16</f>
        <v>1.097</v>
      </c>
      <c r="P16" s="583">
        <f>'平衡表（全厂）'!F59</f>
        <v>912.636</v>
      </c>
      <c r="Q16" s="622">
        <f>R16/P16*100</f>
        <v>33.34</v>
      </c>
      <c r="R16" s="594">
        <f>'平衡表（全厂）'!H59</f>
        <v>304.273</v>
      </c>
      <c r="S16" s="584">
        <f>T16/P16*1000</f>
        <v>34.88</v>
      </c>
      <c r="T16" s="594">
        <f>'平衡表（全厂）'!J59</f>
        <v>31.833</v>
      </c>
      <c r="U16" s="584">
        <f>V16/P16*1000</f>
        <v>0.34</v>
      </c>
      <c r="V16" s="594">
        <f>'平衡表（全厂）'!L59</f>
        <v>0.31</v>
      </c>
      <c r="W16" s="623">
        <v>2451.282</v>
      </c>
      <c r="X16" s="623">
        <v>653.781</v>
      </c>
      <c r="Y16" s="623">
        <v>85.488</v>
      </c>
      <c r="Z16" s="623">
        <v>0.827</v>
      </c>
      <c r="AA16" s="630"/>
      <c r="AB16" s="631"/>
      <c r="AC16" s="632"/>
    </row>
    <row r="17" ht="16" customHeight="1" spans="1:29">
      <c r="A17" s="595"/>
      <c r="B17" s="526"/>
      <c r="C17" s="526"/>
      <c r="D17" s="527"/>
      <c r="E17" s="528"/>
      <c r="F17" s="527"/>
      <c r="G17" s="528"/>
      <c r="H17" s="527"/>
      <c r="I17" s="526"/>
      <c r="J17" s="526"/>
      <c r="K17" s="552"/>
      <c r="L17" s="526"/>
      <c r="M17" s="552"/>
      <c r="N17" s="540"/>
      <c r="O17" s="552"/>
      <c r="P17" s="536"/>
      <c r="Q17" s="562"/>
      <c r="R17" s="527"/>
      <c r="S17" s="528"/>
      <c r="T17" s="527"/>
      <c r="U17" s="528"/>
      <c r="V17" s="527"/>
      <c r="W17" s="547"/>
      <c r="X17" s="547"/>
      <c r="Y17" s="547"/>
      <c r="Z17" s="547"/>
      <c r="AA17" s="578"/>
      <c r="AB17" s="579"/>
      <c r="AC17" s="580"/>
    </row>
    <row r="18" ht="16" customHeight="1" spans="1:29">
      <c r="A18" s="539" t="s">
        <v>214</v>
      </c>
      <c r="B18" s="540"/>
      <c r="C18" s="540"/>
      <c r="D18" s="541">
        <f>SUM(D16:D17)</f>
        <v>56.879</v>
      </c>
      <c r="E18" s="541"/>
      <c r="F18" s="541">
        <f>SUM(F16:F17)</f>
        <v>7.035</v>
      </c>
      <c r="G18" s="541"/>
      <c r="H18" s="541">
        <f>SUM(H16:H17)</f>
        <v>0.04</v>
      </c>
      <c r="I18" s="540"/>
      <c r="J18" s="540"/>
      <c r="K18" s="556">
        <f>SUM(K16:K17)</f>
        <v>901.175</v>
      </c>
      <c r="L18" s="556"/>
      <c r="M18" s="556">
        <f>SUM(M16:M17)</f>
        <v>110.286</v>
      </c>
      <c r="N18" s="556"/>
      <c r="O18" s="556">
        <f>SUM(O16:O17)</f>
        <v>1.097</v>
      </c>
      <c r="P18" s="531"/>
      <c r="Q18" s="568"/>
      <c r="R18" s="541">
        <f>SUM(R16:R17)</f>
        <v>304.273</v>
      </c>
      <c r="S18" s="541"/>
      <c r="T18" s="541">
        <f>SUM(T16:T17)</f>
        <v>31.833</v>
      </c>
      <c r="U18" s="541"/>
      <c r="V18" s="541">
        <f>SUM(V16:V17)</f>
        <v>0.31</v>
      </c>
      <c r="W18" s="452"/>
      <c r="X18" s="452">
        <f>SUM(X16:X17)</f>
        <v>653.781</v>
      </c>
      <c r="Y18" s="452">
        <f>SUM(Y16:Y17)</f>
        <v>85.488</v>
      </c>
      <c r="Z18" s="452">
        <f>SUM(Z16:Z17)</f>
        <v>0.827</v>
      </c>
      <c r="AA18" s="575"/>
      <c r="AB18" s="576"/>
      <c r="AC18" s="577"/>
    </row>
    <row r="19" ht="16" customHeight="1" spans="1:29">
      <c r="A19" s="596" t="s">
        <v>155</v>
      </c>
      <c r="B19" s="597"/>
      <c r="C19" s="597"/>
      <c r="D19" s="597"/>
      <c r="E19" s="597"/>
      <c r="F19" s="597"/>
      <c r="G19" s="597"/>
      <c r="H19" s="597"/>
      <c r="I19" s="557" t="s">
        <v>207</v>
      </c>
      <c r="J19" s="558"/>
      <c r="K19" s="558"/>
      <c r="L19" s="558"/>
      <c r="M19" s="558"/>
      <c r="N19" s="558"/>
      <c r="O19" s="559"/>
      <c r="P19" s="597"/>
      <c r="Q19" s="597"/>
      <c r="R19" s="597"/>
      <c r="S19" s="597"/>
      <c r="T19" s="597"/>
      <c r="U19" s="597"/>
      <c r="V19" s="624"/>
      <c r="W19" s="557" t="s">
        <v>218</v>
      </c>
      <c r="X19" s="558"/>
      <c r="Y19" s="558"/>
      <c r="Z19" s="559"/>
      <c r="AA19" s="578"/>
      <c r="AB19" s="579"/>
      <c r="AC19" s="580"/>
    </row>
    <row r="20" ht="16" customHeight="1" spans="1:29">
      <c r="A20" s="598" t="s">
        <v>76</v>
      </c>
      <c r="B20" s="599">
        <v>17468.219</v>
      </c>
      <c r="C20" s="598">
        <v>0.4</v>
      </c>
      <c r="D20" s="599">
        <v>69.873</v>
      </c>
      <c r="E20" s="583">
        <v>4.07</v>
      </c>
      <c r="F20" s="600">
        <v>71.096</v>
      </c>
      <c r="G20" s="583"/>
      <c r="H20" s="600">
        <v>0</v>
      </c>
      <c r="I20" s="47">
        <f>P20+W20-B20</f>
        <v>18579.751</v>
      </c>
      <c r="J20" s="604">
        <f t="shared" ref="J20:J22" si="1">K20/I20*100</f>
        <v>0.31</v>
      </c>
      <c r="K20" s="10">
        <f>R20+X20-D20</f>
        <v>56.734</v>
      </c>
      <c r="L20" s="604">
        <f>M20/I20*1000</f>
        <v>0.2</v>
      </c>
      <c r="M20" s="10">
        <f>T20+Y20-F20</f>
        <v>3.717</v>
      </c>
      <c r="N20" s="604"/>
      <c r="O20" s="10">
        <f>V20+Z20-H20</f>
        <v>0</v>
      </c>
      <c r="P20" s="583">
        <f>'平衡表（全厂）'!F66</f>
        <v>21386.476</v>
      </c>
      <c r="Q20" s="601">
        <f>R20/P20*100</f>
        <v>0.34</v>
      </c>
      <c r="R20" s="598">
        <f>'平衡表（全厂）'!H66</f>
        <v>72.714</v>
      </c>
      <c r="S20" s="601">
        <f>T20/P20*1000</f>
        <v>3.1</v>
      </c>
      <c r="T20" s="598">
        <f>'平衡表（全厂）'!J66</f>
        <v>66.255</v>
      </c>
      <c r="U20" s="601"/>
      <c r="V20" s="583">
        <f>'平衡表（全厂）'!L66</f>
        <v>0</v>
      </c>
      <c r="W20" s="583">
        <v>14661.494</v>
      </c>
      <c r="X20" s="583">
        <v>53.893</v>
      </c>
      <c r="Y20" s="583">
        <v>8.558</v>
      </c>
      <c r="Z20" s="583"/>
      <c r="AA20" s="630"/>
      <c r="AB20" s="631"/>
      <c r="AC20" s="632"/>
    </row>
    <row r="21" ht="16" customHeight="1" spans="1:29">
      <c r="A21" s="598" t="s">
        <v>89</v>
      </c>
      <c r="B21" s="599">
        <v>21736.098</v>
      </c>
      <c r="C21" s="598">
        <v>0.24</v>
      </c>
      <c r="D21" s="599">
        <v>52.167</v>
      </c>
      <c r="E21" s="583">
        <v>3.92</v>
      </c>
      <c r="F21" s="600">
        <v>85.206</v>
      </c>
      <c r="G21" s="583"/>
      <c r="H21" s="600">
        <v>0</v>
      </c>
      <c r="I21" s="47">
        <f>P21+W21-B21</f>
        <v>37277.785</v>
      </c>
      <c r="J21" s="604">
        <f t="shared" si="1"/>
        <v>0.25</v>
      </c>
      <c r="K21" s="10">
        <f>R21+X21-D21</f>
        <v>94.022</v>
      </c>
      <c r="L21" s="604">
        <f>M21/I21*1000</f>
        <v>0.53</v>
      </c>
      <c r="M21" s="10">
        <f>T21+Y21-F21</f>
        <v>19.9</v>
      </c>
      <c r="N21" s="604"/>
      <c r="O21" s="10">
        <f>V21+Z21-H21</f>
        <v>0</v>
      </c>
      <c r="P21" s="583">
        <f>'平衡表（全厂）'!F67</f>
        <v>14878.623</v>
      </c>
      <c r="Q21" s="601">
        <f>R21/P21*100</f>
        <v>0.26</v>
      </c>
      <c r="R21" s="598">
        <f>'平衡表（全厂）'!H67</f>
        <v>38.684</v>
      </c>
      <c r="S21" s="601">
        <f>T21/P21*1000</f>
        <v>6.38</v>
      </c>
      <c r="T21" s="598">
        <f>'平衡表（全厂）'!J67</f>
        <v>94.926</v>
      </c>
      <c r="U21" s="601"/>
      <c r="V21" s="583">
        <f>'平衡表（全厂）'!L67</f>
        <v>0</v>
      </c>
      <c r="W21" s="583">
        <v>44135.26</v>
      </c>
      <c r="X21" s="583">
        <v>107.505</v>
      </c>
      <c r="Y21" s="583">
        <v>10.18</v>
      </c>
      <c r="Z21" s="583"/>
      <c r="AA21" s="630"/>
      <c r="AB21" s="631"/>
      <c r="AC21" s="632"/>
    </row>
    <row r="22" ht="16" customHeight="1" spans="1:29">
      <c r="A22" s="598" t="s">
        <v>78</v>
      </c>
      <c r="B22" s="583">
        <v>143.488</v>
      </c>
      <c r="C22" s="601">
        <v>0.02</v>
      </c>
      <c r="D22" s="585">
        <v>0.029</v>
      </c>
      <c r="E22" s="584">
        <v>0</v>
      </c>
      <c r="F22" s="594">
        <v>0</v>
      </c>
      <c r="G22" s="584">
        <v>0</v>
      </c>
      <c r="H22" s="594">
        <v>0</v>
      </c>
      <c r="I22" s="47">
        <f>P22+W22-B22</f>
        <v>577.34</v>
      </c>
      <c r="J22" s="562">
        <f t="shared" si="1"/>
        <v>0.2</v>
      </c>
      <c r="K22" s="10">
        <f>R22+X22-D22</f>
        <v>1.136</v>
      </c>
      <c r="L22" s="527"/>
      <c r="M22" s="10">
        <f>T22+Y22-F22</f>
        <v>0</v>
      </c>
      <c r="N22" s="527"/>
      <c r="O22" s="527">
        <v>0</v>
      </c>
      <c r="P22" s="583">
        <f>'平衡表（全厂）'!F68</f>
        <v>153.648</v>
      </c>
      <c r="Q22" s="583">
        <f>'平衡表（全厂）'!G68</f>
        <v>0.02</v>
      </c>
      <c r="R22" s="583">
        <f>'平衡表（全厂）'!H68</f>
        <v>0.031</v>
      </c>
      <c r="S22" s="583">
        <f>'平衡表（全厂）'!I68</f>
        <v>0</v>
      </c>
      <c r="T22" s="583">
        <f>'平衡表（全厂）'!J68</f>
        <v>0</v>
      </c>
      <c r="U22" s="583">
        <f>'平衡表（全厂）'!K68</f>
        <v>0</v>
      </c>
      <c r="V22" s="583">
        <f>'平衡表（全厂）'!L68</f>
        <v>0</v>
      </c>
      <c r="W22" s="583">
        <v>567.18</v>
      </c>
      <c r="X22" s="583">
        <v>1.134</v>
      </c>
      <c r="Y22" s="583">
        <v>0</v>
      </c>
      <c r="Z22" s="583"/>
      <c r="AA22" s="630"/>
      <c r="AB22" s="631"/>
      <c r="AC22" s="632"/>
    </row>
    <row r="23" ht="17" customHeight="1" spans="1:29">
      <c r="A23" s="539" t="s">
        <v>214</v>
      </c>
      <c r="B23" s="550"/>
      <c r="C23" s="550"/>
      <c r="D23" s="550">
        <f>SUM(D20:D21)</f>
        <v>122.04</v>
      </c>
      <c r="E23" s="550"/>
      <c r="F23" s="550">
        <f>SUM(F20:F21)</f>
        <v>156.302</v>
      </c>
      <c r="G23" s="550"/>
      <c r="H23" s="550">
        <f>SUM(H20:H21)</f>
        <v>0</v>
      </c>
      <c r="I23" s="453"/>
      <c r="J23" s="453"/>
      <c r="K23" s="453">
        <f>SUM(K20:K21)</f>
        <v>150.756</v>
      </c>
      <c r="L23" s="453"/>
      <c r="M23" s="453">
        <f>SUM(M20:M21)</f>
        <v>23.617</v>
      </c>
      <c r="N23" s="453"/>
      <c r="O23" s="453">
        <f>SUM(O20:O21)</f>
        <v>0</v>
      </c>
      <c r="P23" s="453"/>
      <c r="Q23" s="453"/>
      <c r="R23" s="453">
        <f>SUM(R20:R21)</f>
        <v>111.398</v>
      </c>
      <c r="S23" s="453"/>
      <c r="T23" s="453">
        <f>SUM(T20:T21)</f>
        <v>161.181</v>
      </c>
      <c r="U23" s="453"/>
      <c r="V23" s="453">
        <f>SUM(V20:V21)</f>
        <v>0</v>
      </c>
      <c r="W23" s="453"/>
      <c r="X23" s="453"/>
      <c r="Y23" s="453"/>
      <c r="Z23" s="453"/>
      <c r="AA23" s="581"/>
      <c r="AB23" s="581"/>
      <c r="AC23" s="581"/>
    </row>
    <row r="24" ht="17" customHeight="1" spans="1:26">
      <c r="A24" s="453" t="s">
        <v>233</v>
      </c>
      <c r="B24" s="453"/>
      <c r="C24" s="453" t="s">
        <v>162</v>
      </c>
      <c r="D24" s="453" t="s">
        <v>162</v>
      </c>
      <c r="E24" s="454"/>
      <c r="F24" s="453">
        <f>K18</f>
        <v>901.175</v>
      </c>
      <c r="G24" s="453"/>
      <c r="H24" s="453"/>
      <c r="I24" s="471">
        <f>F24/F25*100</f>
        <v>83.2</v>
      </c>
      <c r="J24" s="472"/>
      <c r="K24" s="452" t="s">
        <v>163</v>
      </c>
      <c r="L24" s="452"/>
      <c r="M24" s="453" t="s">
        <v>162</v>
      </c>
      <c r="N24" s="473">
        <f>M18</f>
        <v>110.286</v>
      </c>
      <c r="O24" s="474"/>
      <c r="P24" s="494"/>
      <c r="Q24" s="471">
        <f>N24/N25*100</f>
        <v>81.53</v>
      </c>
      <c r="R24" s="472"/>
      <c r="S24" s="452" t="s">
        <v>164</v>
      </c>
      <c r="T24" s="452"/>
      <c r="U24" s="453" t="s">
        <v>162</v>
      </c>
      <c r="V24" s="453"/>
      <c r="W24" s="473">
        <f>O16</f>
        <v>1.097</v>
      </c>
      <c r="X24" s="494"/>
      <c r="Y24" s="471">
        <f>W24/W25*100</f>
        <v>54.66</v>
      </c>
      <c r="Z24" s="472"/>
    </row>
    <row r="25" ht="17" customHeight="1" spans="1:26">
      <c r="A25" s="455"/>
      <c r="B25" s="455"/>
      <c r="C25" s="455" t="s">
        <v>165</v>
      </c>
      <c r="D25" s="453" t="s">
        <v>165</v>
      </c>
      <c r="E25" s="602"/>
      <c r="F25" s="455">
        <f>X7+X14</f>
        <v>1083.208</v>
      </c>
      <c r="G25" s="455"/>
      <c r="H25" s="455"/>
      <c r="I25" s="606"/>
      <c r="J25" s="607"/>
      <c r="K25" s="452"/>
      <c r="L25" s="452"/>
      <c r="M25" s="455" t="s">
        <v>165</v>
      </c>
      <c r="N25" s="608">
        <f>Y7+Y14</f>
        <v>135.276</v>
      </c>
      <c r="O25" s="609"/>
      <c r="P25" s="610"/>
      <c r="Q25" s="606"/>
      <c r="R25" s="607"/>
      <c r="S25" s="452"/>
      <c r="T25" s="452"/>
      <c r="U25" s="453" t="s">
        <v>165</v>
      </c>
      <c r="V25" s="453"/>
      <c r="W25" s="473">
        <f>Z7+Z14</f>
        <v>2.007</v>
      </c>
      <c r="X25" s="494"/>
      <c r="Y25" s="606"/>
      <c r="Z25" s="607"/>
    </row>
    <row r="26" ht="25" customHeight="1" spans="1:26">
      <c r="A26" s="603" t="s">
        <v>166</v>
      </c>
      <c r="B26" s="456" t="s">
        <v>234</v>
      </c>
      <c r="C26" s="456"/>
      <c r="D26" s="456"/>
      <c r="E26" s="456"/>
      <c r="F26" s="456"/>
      <c r="G26" s="456"/>
      <c r="H26" s="456"/>
      <c r="I26" s="456"/>
      <c r="J26" s="456"/>
      <c r="K26" s="456"/>
      <c r="L26" s="456"/>
      <c r="M26" s="456"/>
      <c r="N26" s="456"/>
      <c r="O26" s="456"/>
      <c r="P26" s="456"/>
      <c r="Q26" s="456"/>
      <c r="R26" s="456"/>
      <c r="S26" s="456"/>
      <c r="T26" s="456"/>
      <c r="U26" s="456"/>
      <c r="V26" s="456"/>
      <c r="W26" s="456"/>
      <c r="X26" s="456"/>
      <c r="Y26" s="456"/>
      <c r="Z26" s="456"/>
    </row>
    <row r="27" ht="36" customHeight="1" spans="1:28">
      <c r="A27" s="460" t="s">
        <v>225</v>
      </c>
      <c r="B27" s="460"/>
      <c r="C27" s="460"/>
      <c r="D27" s="460"/>
      <c r="E27" s="460"/>
      <c r="F27" s="460"/>
      <c r="G27" s="460"/>
      <c r="H27" s="460"/>
      <c r="I27" s="460"/>
      <c r="J27" s="460"/>
      <c r="K27" s="460"/>
      <c r="L27" s="460"/>
      <c r="M27" s="460"/>
      <c r="N27" s="460"/>
      <c r="O27" s="460"/>
      <c r="P27" s="460"/>
      <c r="Q27" s="460"/>
      <c r="R27" s="460"/>
      <c r="S27" s="460"/>
      <c r="T27" s="460"/>
      <c r="U27" s="460"/>
      <c r="V27" s="460"/>
      <c r="W27" s="460"/>
      <c r="X27" s="460"/>
      <c r="Y27" s="460"/>
      <c r="Z27" s="460"/>
      <c r="AB27" s="187" t="s">
        <v>235</v>
      </c>
    </row>
    <row r="28" ht="18" customHeight="1" spans="1:30">
      <c r="A28" s="193"/>
      <c r="B28" s="193"/>
      <c r="C28" s="193"/>
      <c r="D28" s="193"/>
      <c r="I28" s="519"/>
      <c r="J28" s="142"/>
      <c r="K28" s="142"/>
      <c r="L28" s="118" t="s">
        <v>197</v>
      </c>
      <c r="M28" s="118"/>
      <c r="N28" s="118" t="s">
        <v>198</v>
      </c>
      <c r="O28" s="118"/>
      <c r="P28" s="118" t="s">
        <v>199</v>
      </c>
      <c r="Q28" s="118"/>
      <c r="S28" s="502"/>
      <c r="T28" s="175" t="s">
        <v>236</v>
      </c>
      <c r="U28" s="208"/>
      <c r="V28" s="175" t="s">
        <v>237</v>
      </c>
      <c r="W28" s="208"/>
      <c r="X28" s="502"/>
      <c r="Z28" s="142" t="s">
        <v>238</v>
      </c>
      <c r="AA28" s="142" t="s">
        <v>239</v>
      </c>
      <c r="AB28" s="142" t="s">
        <v>8</v>
      </c>
      <c r="AC28" s="142" t="s">
        <v>9</v>
      </c>
      <c r="AD28" s="142" t="s">
        <v>10</v>
      </c>
    </row>
    <row r="29" ht="18" customHeight="1" spans="1:30">
      <c r="A29" s="572"/>
      <c r="B29" s="183"/>
      <c r="C29" s="183"/>
      <c r="D29" s="183"/>
      <c r="I29" s="142" t="s">
        <v>240</v>
      </c>
      <c r="J29" s="142"/>
      <c r="K29" s="142"/>
      <c r="L29" s="118">
        <f>F24-F25</f>
        <v>-182.033</v>
      </c>
      <c r="M29" s="118"/>
      <c r="N29" s="118">
        <f>N24-N25</f>
        <v>-24.99</v>
      </c>
      <c r="O29" s="118"/>
      <c r="P29" s="117">
        <f>W24-W25</f>
        <v>-0.91</v>
      </c>
      <c r="Q29" s="117"/>
      <c r="S29" s="9" t="s">
        <v>183</v>
      </c>
      <c r="T29" s="175">
        <f>D7+D14+D18+D23</f>
        <v>611.751</v>
      </c>
      <c r="U29" s="208"/>
      <c r="V29" s="175">
        <f>R7+R14+R18+R23</f>
        <v>854.559</v>
      </c>
      <c r="W29" s="208"/>
      <c r="X29" s="502"/>
      <c r="Y29" s="189" t="s">
        <v>241</v>
      </c>
      <c r="Z29" s="142">
        <f>[1]年度产量汇总!$Y$31</f>
        <v>38366.61</v>
      </c>
      <c r="AA29" s="142">
        <f>[1]年度产量汇总!$Z$31</f>
        <v>36290.898</v>
      </c>
      <c r="AB29" s="142">
        <f>[1]年度产量汇总!$AA$31</f>
        <v>127.147</v>
      </c>
      <c r="AC29" s="142">
        <f>[1]年度产量汇总!$AB$31</f>
        <v>17.482</v>
      </c>
      <c r="AD29" s="142">
        <f>[1]年度产量汇总!$AC$31</f>
        <v>1.44</v>
      </c>
    </row>
    <row r="30" ht="18" customHeight="1" spans="1:30">
      <c r="A30" s="572"/>
      <c r="B30" s="183"/>
      <c r="C30" s="183"/>
      <c r="D30" s="183"/>
      <c r="I30" s="611" t="s">
        <v>242</v>
      </c>
      <c r="J30" s="611"/>
      <c r="K30" s="611"/>
      <c r="L30" s="487">
        <f>L29+K23</f>
        <v>-31.277</v>
      </c>
      <c r="M30" s="487"/>
      <c r="N30" s="488">
        <f>N29+M23</f>
        <v>-1.373</v>
      </c>
      <c r="O30" s="489"/>
      <c r="P30" s="488">
        <f>P29+O23</f>
        <v>-0.91</v>
      </c>
      <c r="Q30" s="489"/>
      <c r="S30" s="9" t="s">
        <v>185</v>
      </c>
      <c r="T30" s="175">
        <f>F7++F14+F18+F23</f>
        <v>231.109</v>
      </c>
      <c r="U30" s="208"/>
      <c r="V30" s="175">
        <f>T6+T14+T18+T23</f>
        <v>247.36</v>
      </c>
      <c r="W30" s="208"/>
      <c r="X30" s="502"/>
      <c r="Y30" s="189" t="s">
        <v>243</v>
      </c>
      <c r="Z30" s="142">
        <f>[1]年度产量汇总!$Y$50</f>
        <v>40568.2</v>
      </c>
      <c r="AA30" s="142">
        <f>[1]年度产量汇总!$Z$50</f>
        <v>37428.184</v>
      </c>
      <c r="AB30" s="142">
        <f>[1]年度产量汇总!$AA$50</f>
        <v>91.361</v>
      </c>
      <c r="AC30" s="142">
        <f>[1]年度产量汇总!$AB$50</f>
        <v>33.59</v>
      </c>
      <c r="AD30" s="142">
        <f>[1]年度产量汇总!$AC$50</f>
        <v>4.636</v>
      </c>
    </row>
    <row r="31" ht="18" customHeight="1" spans="9:30">
      <c r="I31" s="503" t="s">
        <v>244</v>
      </c>
      <c r="J31" s="551"/>
      <c r="K31" s="504"/>
      <c r="L31" s="612">
        <v>83.67</v>
      </c>
      <c r="M31" s="613"/>
      <c r="N31" s="612">
        <v>59.6</v>
      </c>
      <c r="O31" s="613"/>
      <c r="P31" s="614">
        <v>72.5</v>
      </c>
      <c r="Q31" s="625"/>
      <c r="S31" s="9" t="s">
        <v>187</v>
      </c>
      <c r="T31" s="175">
        <f>H7+H14+H18+H23</f>
        <v>0.311</v>
      </c>
      <c r="U31" s="208"/>
      <c r="V31" s="175">
        <f>V7+V14+V18+V23</f>
        <v>1.036</v>
      </c>
      <c r="W31" s="208"/>
      <c r="X31" s="502"/>
      <c r="Y31" s="189" t="s">
        <v>241</v>
      </c>
      <c r="Z31" s="142"/>
      <c r="AA31" s="142">
        <f>P20-AA29</f>
        <v>-14904.422</v>
      </c>
      <c r="AB31" s="142">
        <f>R20-AB29</f>
        <v>-54.433</v>
      </c>
      <c r="AC31" s="142">
        <f>T20-AC29</f>
        <v>48.773</v>
      </c>
      <c r="AD31" s="142">
        <f>V20-AD29</f>
        <v>-1.44</v>
      </c>
    </row>
    <row r="32" ht="18" customHeight="1" spans="9:30">
      <c r="I32" s="142" t="s">
        <v>245</v>
      </c>
      <c r="J32" s="142"/>
      <c r="K32" s="142"/>
      <c r="L32" s="503">
        <v>-15.229</v>
      </c>
      <c r="M32" s="504"/>
      <c r="N32" s="503">
        <v>-5.90599999999999</v>
      </c>
      <c r="O32" s="504"/>
      <c r="P32" s="503">
        <v>-0.3</v>
      </c>
      <c r="Q32" s="504"/>
      <c r="S32" s="502"/>
      <c r="T32" s="175" t="s">
        <v>189</v>
      </c>
      <c r="U32" s="208"/>
      <c r="V32" s="175" t="s">
        <v>189</v>
      </c>
      <c r="W32" s="208"/>
      <c r="X32" s="502"/>
      <c r="Y32" s="189" t="s">
        <v>243</v>
      </c>
      <c r="Z32" s="142"/>
      <c r="AA32" s="142">
        <f>P21-AA30</f>
        <v>-22549.561</v>
      </c>
      <c r="AB32" s="142">
        <f>R21-AB30</f>
        <v>-52.677</v>
      </c>
      <c r="AC32" s="142">
        <f>T21-AC30</f>
        <v>61.336</v>
      </c>
      <c r="AD32" s="142">
        <f>V21-AD30</f>
        <v>-4.636</v>
      </c>
    </row>
    <row r="33" ht="18" customHeight="1" spans="9:24">
      <c r="I33" s="615" t="s">
        <v>246</v>
      </c>
      <c r="J33" s="616" t="s">
        <v>24</v>
      </c>
      <c r="K33" s="617"/>
      <c r="L33" s="618">
        <v>89.03</v>
      </c>
      <c r="M33" s="618"/>
      <c r="N33" s="619"/>
      <c r="O33" s="519"/>
      <c r="P33" s="519"/>
      <c r="Q33" s="519"/>
      <c r="S33" s="9" t="s">
        <v>183</v>
      </c>
      <c r="T33" s="503">
        <f>241.5+191.332+56.879+122.04</f>
        <v>611.751</v>
      </c>
      <c r="U33" s="504"/>
      <c r="V33" s="175">
        <f>'平衡表（全厂）'!H69-'平衡表（全厂）'!H65-'平衡表（全厂）'!H68</f>
        <v>854.559</v>
      </c>
      <c r="W33" s="208"/>
      <c r="X33" s="519"/>
    </row>
    <row r="34" ht="18" customHeight="1" spans="9:24">
      <c r="I34" s="620"/>
      <c r="J34" s="616" t="s">
        <v>76</v>
      </c>
      <c r="K34" s="617"/>
      <c r="L34" s="618">
        <v>3.6</v>
      </c>
      <c r="M34" s="618"/>
      <c r="N34" s="519"/>
      <c r="O34" s="519"/>
      <c r="P34" s="519"/>
      <c r="Q34" s="519"/>
      <c r="S34" s="9" t="s">
        <v>185</v>
      </c>
      <c r="T34" s="503">
        <f>40.595+27.177+7.035+156.302</f>
        <v>231.109</v>
      </c>
      <c r="U34" s="504"/>
      <c r="V34" s="175">
        <f>'平衡表（全厂）'!J69-'平衡表（全厂）'!J65</f>
        <v>247.36</v>
      </c>
      <c r="W34" s="208"/>
      <c r="X34" s="519"/>
    </row>
    <row r="35" ht="18" customHeight="1" spans="9:24">
      <c r="I35" s="621"/>
      <c r="J35" s="616" t="s">
        <v>77</v>
      </c>
      <c r="K35" s="617"/>
      <c r="L35" s="618">
        <v>7.37</v>
      </c>
      <c r="M35" s="618"/>
      <c r="N35" s="519"/>
      <c r="O35" s="519"/>
      <c r="P35" s="519"/>
      <c r="Q35" s="519"/>
      <c r="S35" s="9" t="s">
        <v>187</v>
      </c>
      <c r="T35" s="503">
        <f>0.115+0.156+0.04</f>
        <v>0.311</v>
      </c>
      <c r="U35" s="504"/>
      <c r="V35" s="175">
        <f>'平衡表（全厂）'!L69-'平衡表（全厂）'!L65</f>
        <v>1.036</v>
      </c>
      <c r="W35" s="208"/>
      <c r="X35" s="519"/>
    </row>
    <row r="36" ht="18" customHeight="1" spans="19:24">
      <c r="S36" s="9"/>
      <c r="T36" s="503"/>
      <c r="U36" s="504"/>
      <c r="V36" s="175"/>
      <c r="W36" s="208"/>
      <c r="X36" s="519"/>
    </row>
    <row r="37" ht="18" customHeight="1" spans="19:24">
      <c r="S37" s="9" t="s">
        <v>183</v>
      </c>
      <c r="T37" s="503">
        <f t="shared" ref="T37:T39" si="2">T29-T33</f>
        <v>0</v>
      </c>
      <c r="U37" s="504"/>
      <c r="V37" s="175">
        <f t="shared" ref="V37:V39" si="3">V29-V33</f>
        <v>0</v>
      </c>
      <c r="W37" s="208"/>
      <c r="X37" s="519"/>
    </row>
    <row r="38" ht="18" customHeight="1" spans="19:24">
      <c r="S38" s="9" t="s">
        <v>185</v>
      </c>
      <c r="T38" s="503">
        <f t="shared" si="2"/>
        <v>0</v>
      </c>
      <c r="U38" s="504"/>
      <c r="V38" s="175">
        <f t="shared" si="3"/>
        <v>0</v>
      </c>
      <c r="W38" s="208"/>
      <c r="X38" s="519"/>
    </row>
    <row r="39" ht="18" customHeight="1" spans="19:24">
      <c r="S39" s="9" t="s">
        <v>187</v>
      </c>
      <c r="T39" s="503">
        <f t="shared" si="2"/>
        <v>0</v>
      </c>
      <c r="U39" s="504"/>
      <c r="V39" s="175">
        <f t="shared" si="3"/>
        <v>0</v>
      </c>
      <c r="W39" s="208"/>
      <c r="X39" s="519"/>
    </row>
    <row r="40" spans="19:23">
      <c r="S40" s="187"/>
      <c r="T40" s="187"/>
      <c r="U40" s="187"/>
      <c r="V40" s="187"/>
      <c r="W40" s="187"/>
    </row>
    <row r="41" spans="20:22">
      <c r="T41" s="187"/>
      <c r="U41" s="187"/>
      <c r="V41" s="187"/>
    </row>
  </sheetData>
  <mergeCells count="94">
    <mergeCell ref="A1:Z1"/>
    <mergeCell ref="B2:H2"/>
    <mergeCell ref="I2:O2"/>
    <mergeCell ref="P2:V2"/>
    <mergeCell ref="W2:Z2"/>
    <mergeCell ref="C3:D3"/>
    <mergeCell ref="E3:F3"/>
    <mergeCell ref="G3:H3"/>
    <mergeCell ref="J3:K3"/>
    <mergeCell ref="L3:M3"/>
    <mergeCell ref="N3:O3"/>
    <mergeCell ref="Q3:R3"/>
    <mergeCell ref="S3:T3"/>
    <mergeCell ref="U3:V3"/>
    <mergeCell ref="A5:Z5"/>
    <mergeCell ref="A8:Z8"/>
    <mergeCell ref="A15:H15"/>
    <mergeCell ref="I15:O15"/>
    <mergeCell ref="P15:V15"/>
    <mergeCell ref="W15:Z15"/>
    <mergeCell ref="I19:O19"/>
    <mergeCell ref="W19:Z19"/>
    <mergeCell ref="F24:H24"/>
    <mergeCell ref="N24:P24"/>
    <mergeCell ref="U24:V24"/>
    <mergeCell ref="W24:X24"/>
    <mergeCell ref="F25:H25"/>
    <mergeCell ref="N25:P25"/>
    <mergeCell ref="U25:V25"/>
    <mergeCell ref="W25:X25"/>
    <mergeCell ref="B26:Z26"/>
    <mergeCell ref="A27:Z27"/>
    <mergeCell ref="J28:K28"/>
    <mergeCell ref="L28:M28"/>
    <mergeCell ref="N28:O28"/>
    <mergeCell ref="P28:Q28"/>
    <mergeCell ref="T28:U28"/>
    <mergeCell ref="V28:W28"/>
    <mergeCell ref="B29:D29"/>
    <mergeCell ref="I29:K29"/>
    <mergeCell ref="L29:M29"/>
    <mergeCell ref="N29:O29"/>
    <mergeCell ref="P29:Q29"/>
    <mergeCell ref="T29:U29"/>
    <mergeCell ref="V29:W29"/>
    <mergeCell ref="B30:D30"/>
    <mergeCell ref="I30:K30"/>
    <mergeCell ref="L30:M30"/>
    <mergeCell ref="N30:O30"/>
    <mergeCell ref="P30:Q30"/>
    <mergeCell ref="T30:U30"/>
    <mergeCell ref="V30:W30"/>
    <mergeCell ref="I31:K31"/>
    <mergeCell ref="L31:M31"/>
    <mergeCell ref="N31:O31"/>
    <mergeCell ref="P31:Q31"/>
    <mergeCell ref="T31:U31"/>
    <mergeCell ref="V31:W31"/>
    <mergeCell ref="I32:K32"/>
    <mergeCell ref="L32:M32"/>
    <mergeCell ref="N32:O32"/>
    <mergeCell ref="P32:Q32"/>
    <mergeCell ref="T32:U32"/>
    <mergeCell ref="V32:W32"/>
    <mergeCell ref="J33:K33"/>
    <mergeCell ref="L33:M33"/>
    <mergeCell ref="T33:U33"/>
    <mergeCell ref="V33:W33"/>
    <mergeCell ref="J34:K34"/>
    <mergeCell ref="L34:M34"/>
    <mergeCell ref="T34:U34"/>
    <mergeCell ref="V34:W34"/>
    <mergeCell ref="J35:K35"/>
    <mergeCell ref="L35:M35"/>
    <mergeCell ref="T35:U35"/>
    <mergeCell ref="V35:W35"/>
    <mergeCell ref="T37:U37"/>
    <mergeCell ref="V37:W37"/>
    <mergeCell ref="T38:U38"/>
    <mergeCell ref="V38:W38"/>
    <mergeCell ref="T39:U39"/>
    <mergeCell ref="V39:W39"/>
    <mergeCell ref="A2:A4"/>
    <mergeCell ref="B3:B4"/>
    <mergeCell ref="I3:I4"/>
    <mergeCell ref="I33:I35"/>
    <mergeCell ref="P3:P4"/>
    <mergeCell ref="W3:W4"/>
    <mergeCell ref="A24:B25"/>
    <mergeCell ref="I24:J25"/>
    <mergeCell ref="K24:L25"/>
    <mergeCell ref="Q24:R25"/>
    <mergeCell ref="S24:T25"/>
    <mergeCell ref="Y24:Z25"/>
  </mergeCells>
  <pageMargins left="0.472222222222222" right="0.432638888888889" top="1" bottom="1" header="0.5" footer="0.5"/>
  <pageSetup paperSize="8"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50"/>
  <sheetViews>
    <sheetView showGridLines="0" workbookViewId="0">
      <pane xSplit="1" ySplit="5" topLeftCell="B6" activePane="bottomRight" state="frozen"/>
      <selection/>
      <selection pane="topRight"/>
      <selection pane="bottomLeft"/>
      <selection pane="bottomRight" activeCell="AB21" sqref="AB21"/>
    </sheetView>
  </sheetViews>
  <sheetFormatPr defaultColWidth="9" defaultRowHeight="13.5"/>
  <cols>
    <col min="1" max="1" width="15.4416666666667" customWidth="1"/>
    <col min="2" max="2" width="10.6333333333333" customWidth="1"/>
    <col min="3" max="3" width="10.1083333333333" hidden="1" customWidth="1"/>
    <col min="4" max="4" width="10.6333333333333" customWidth="1"/>
    <col min="5" max="5" width="9.55" hidden="1" customWidth="1"/>
    <col min="6" max="6" width="9.08333333333333" customWidth="1"/>
    <col min="7" max="7" width="7.75833333333333" hidden="1" customWidth="1"/>
    <col min="8" max="8" width="9.25833333333333" customWidth="1"/>
    <col min="9" max="9" width="11.7" customWidth="1"/>
    <col min="10" max="10" width="6.81666666666667" customWidth="1"/>
    <col min="11" max="11" width="11.5666666666667" customWidth="1"/>
    <col min="12" max="12" width="8.13333333333333" customWidth="1"/>
    <col min="13" max="13" width="9.55" customWidth="1"/>
    <col min="14" max="14" width="6.38333333333333" customWidth="1"/>
    <col min="15" max="15" width="7.63333333333333" customWidth="1"/>
    <col min="16" max="16" width="10.325" customWidth="1"/>
    <col min="17" max="17" width="6.69166666666667" customWidth="1"/>
    <col min="18" max="18" width="10.675" customWidth="1"/>
    <col min="19" max="19" width="9.00833333333333" customWidth="1"/>
    <col min="20" max="20" width="9.13333333333333" customWidth="1"/>
    <col min="21" max="21" width="7.03333333333333" customWidth="1"/>
    <col min="22" max="22" width="8.75833333333333" customWidth="1"/>
    <col min="23" max="23" width="11.2416666666667" customWidth="1"/>
    <col min="24" max="24" width="11.5833333333333" customWidth="1"/>
    <col min="25" max="25" width="9.2" customWidth="1"/>
    <col min="26" max="26" width="9.38333333333333" customWidth="1"/>
    <col min="28" max="28" width="13.175" customWidth="1"/>
    <col min="29" max="29" width="10.3833333333333"/>
    <col min="30" max="30" width="9.38333333333333"/>
  </cols>
  <sheetData>
    <row r="1" ht="38" customHeight="1" spans="1:26">
      <c r="A1" s="412" t="s">
        <v>247</v>
      </c>
      <c r="B1" s="412"/>
      <c r="C1" s="412"/>
      <c r="D1" s="412"/>
      <c r="E1" s="412"/>
      <c r="F1" s="412"/>
      <c r="G1" s="412"/>
      <c r="H1" s="412"/>
      <c r="I1" s="412"/>
      <c r="J1" s="412"/>
      <c r="K1" s="412"/>
      <c r="L1" s="412"/>
      <c r="M1" s="412"/>
      <c r="N1" s="412"/>
      <c r="O1" s="412"/>
      <c r="P1" s="412"/>
      <c r="Q1" s="412"/>
      <c r="R1" s="412"/>
      <c r="S1" s="412"/>
      <c r="T1" s="412"/>
      <c r="U1" s="412"/>
      <c r="V1" s="412"/>
      <c r="W1" s="412"/>
      <c r="X1" s="412"/>
      <c r="Y1" s="412"/>
      <c r="Z1" s="412"/>
    </row>
    <row r="2" ht="17" customHeight="1" spans="1:26">
      <c r="A2" s="520" t="s">
        <v>130</v>
      </c>
      <c r="B2" s="520" t="s">
        <v>131</v>
      </c>
      <c r="C2" s="520"/>
      <c r="D2" s="520"/>
      <c r="E2" s="520"/>
      <c r="F2" s="520"/>
      <c r="G2" s="520"/>
      <c r="H2" s="520"/>
      <c r="I2" s="520" t="s">
        <v>210</v>
      </c>
      <c r="J2" s="520"/>
      <c r="K2" s="520"/>
      <c r="L2" s="520"/>
      <c r="M2" s="520"/>
      <c r="N2" s="520"/>
      <c r="O2" s="520"/>
      <c r="P2" s="520" t="s">
        <v>133</v>
      </c>
      <c r="Q2" s="520"/>
      <c r="R2" s="520"/>
      <c r="S2" s="520"/>
      <c r="T2" s="520"/>
      <c r="U2" s="520"/>
      <c r="V2" s="520"/>
      <c r="W2" s="520" t="s">
        <v>134</v>
      </c>
      <c r="X2" s="520"/>
      <c r="Y2" s="520"/>
      <c r="Z2" s="521"/>
    </row>
    <row r="3" ht="17" customHeight="1" spans="1:26">
      <c r="A3" s="521"/>
      <c r="B3" s="520" t="s">
        <v>211</v>
      </c>
      <c r="C3" s="520" t="s">
        <v>8</v>
      </c>
      <c r="D3" s="520"/>
      <c r="E3" s="520" t="s">
        <v>9</v>
      </c>
      <c r="F3" s="520"/>
      <c r="G3" s="520" t="s">
        <v>10</v>
      </c>
      <c r="H3" s="520"/>
      <c r="I3" s="520" t="s">
        <v>211</v>
      </c>
      <c r="J3" s="520" t="s">
        <v>8</v>
      </c>
      <c r="K3" s="520"/>
      <c r="L3" s="520" t="s">
        <v>9</v>
      </c>
      <c r="M3" s="520"/>
      <c r="N3" s="520" t="s">
        <v>10</v>
      </c>
      <c r="O3" s="520"/>
      <c r="P3" s="520" t="s">
        <v>211</v>
      </c>
      <c r="Q3" s="520" t="s">
        <v>8</v>
      </c>
      <c r="R3" s="520"/>
      <c r="S3" s="520" t="s">
        <v>9</v>
      </c>
      <c r="T3" s="520"/>
      <c r="U3" s="520" t="s">
        <v>10</v>
      </c>
      <c r="V3" s="520"/>
      <c r="W3" s="520" t="s">
        <v>211</v>
      </c>
      <c r="X3" s="520" t="s">
        <v>8</v>
      </c>
      <c r="Y3" s="520" t="s">
        <v>9</v>
      </c>
      <c r="Z3" s="520" t="s">
        <v>10</v>
      </c>
    </row>
    <row r="4" ht="27" customHeight="1" spans="1:28">
      <c r="A4" s="522"/>
      <c r="B4" s="140"/>
      <c r="C4" s="140" t="s">
        <v>137</v>
      </c>
      <c r="D4" s="140" t="s">
        <v>212</v>
      </c>
      <c r="E4" s="140" t="s">
        <v>13</v>
      </c>
      <c r="F4" s="140" t="s">
        <v>213</v>
      </c>
      <c r="G4" s="140" t="s">
        <v>13</v>
      </c>
      <c r="H4" s="140" t="s">
        <v>213</v>
      </c>
      <c r="I4" s="140"/>
      <c r="J4" s="140" t="s">
        <v>137</v>
      </c>
      <c r="K4" s="140" t="s">
        <v>212</v>
      </c>
      <c r="L4" s="140" t="s">
        <v>13</v>
      </c>
      <c r="M4" s="140" t="s">
        <v>213</v>
      </c>
      <c r="N4" s="140" t="s">
        <v>13</v>
      </c>
      <c r="O4" s="140" t="s">
        <v>213</v>
      </c>
      <c r="P4" s="140"/>
      <c r="Q4" s="140" t="s">
        <v>137</v>
      </c>
      <c r="R4" s="140" t="s">
        <v>212</v>
      </c>
      <c r="S4" s="140" t="s">
        <v>13</v>
      </c>
      <c r="T4" s="140" t="s">
        <v>213</v>
      </c>
      <c r="U4" s="140" t="s">
        <v>13</v>
      </c>
      <c r="V4" s="140" t="s">
        <v>213</v>
      </c>
      <c r="W4" s="140"/>
      <c r="X4" s="140" t="s">
        <v>212</v>
      </c>
      <c r="Y4" s="140" t="s">
        <v>213</v>
      </c>
      <c r="Z4" s="140" t="s">
        <v>213</v>
      </c>
      <c r="AB4" s="505"/>
    </row>
    <row r="5" ht="16" customHeight="1" spans="1:28">
      <c r="A5" s="523" t="s">
        <v>140</v>
      </c>
      <c r="B5" s="523"/>
      <c r="C5" s="523"/>
      <c r="D5" s="523"/>
      <c r="E5" s="523"/>
      <c r="F5" s="523"/>
      <c r="G5" s="523"/>
      <c r="H5" s="523"/>
      <c r="I5" s="523"/>
      <c r="J5" s="523"/>
      <c r="K5" s="523"/>
      <c r="L5" s="523"/>
      <c r="M5" s="523"/>
      <c r="N5" s="523"/>
      <c r="O5" s="523"/>
      <c r="P5" s="523"/>
      <c r="Q5" s="523"/>
      <c r="R5" s="523"/>
      <c r="S5" s="523"/>
      <c r="T5" s="523"/>
      <c r="U5" s="523"/>
      <c r="V5" s="523"/>
      <c r="W5" s="523"/>
      <c r="X5" s="523"/>
      <c r="Y5" s="523"/>
      <c r="Z5" s="523"/>
      <c r="AB5" s="506"/>
    </row>
    <row r="6" ht="16" customHeight="1" spans="1:29">
      <c r="A6" s="524" t="s">
        <v>59</v>
      </c>
      <c r="B6" s="525">
        <v>846.4</v>
      </c>
      <c r="C6" s="526">
        <v>99.57</v>
      </c>
      <c r="D6" s="527">
        <v>842.76</v>
      </c>
      <c r="E6" s="528">
        <v>319.29</v>
      </c>
      <c r="F6" s="527">
        <v>270.247</v>
      </c>
      <c r="G6" s="528">
        <v>11.6</v>
      </c>
      <c r="H6" s="527">
        <v>9.818</v>
      </c>
      <c r="I6" s="552">
        <f>'回收率（熔炼） '!W40</f>
        <v>29479.4</v>
      </c>
      <c r="J6" s="526">
        <f>K6/I6*100</f>
        <v>99.47</v>
      </c>
      <c r="K6" s="552">
        <f>'回收率（熔炼） '!X40</f>
        <v>29324.16</v>
      </c>
      <c r="L6" s="528">
        <f>M6/I6*1000</f>
        <v>370.06</v>
      </c>
      <c r="M6" s="552">
        <f>'回收率（熔炼） '!Y40</f>
        <v>10909.22</v>
      </c>
      <c r="N6" s="528">
        <f>O6/I6*1000</f>
        <v>8.61</v>
      </c>
      <c r="O6" s="552">
        <f>'回收率（熔炼） '!Z40</f>
        <v>253.914</v>
      </c>
      <c r="P6" s="525">
        <f>'平衡表（全厂）'!F45</f>
        <v>390.8</v>
      </c>
      <c r="Q6" s="536">
        <f t="shared" ref="Q6:Q13" si="0">R6/P6*100</f>
        <v>99.47</v>
      </c>
      <c r="R6" s="566">
        <f>'平衡表（全厂）'!H45</f>
        <v>388.729</v>
      </c>
      <c r="S6" s="536">
        <f t="shared" ref="S6:S15" si="1">T6/P6*1000</f>
        <v>371.98</v>
      </c>
      <c r="T6" s="566">
        <f>'平衡表（全厂）'!J45</f>
        <v>145.37</v>
      </c>
      <c r="U6" s="536">
        <f t="shared" ref="U6:U14" si="2">V6/P6*1000</f>
        <v>8.67</v>
      </c>
      <c r="V6" s="566">
        <f>'平衡表（全厂）'!L45</f>
        <v>3.388</v>
      </c>
      <c r="W6" s="525">
        <f t="shared" ref="W6:W15" si="3">B6+I6-P6</f>
        <v>29935</v>
      </c>
      <c r="X6" s="525">
        <f t="shared" ref="X6:X15" si="4">D6+K6-R6</f>
        <v>29778.191</v>
      </c>
      <c r="Y6" s="525">
        <f t="shared" ref="Y6:Y15" si="5">F6+M6-T6</f>
        <v>11034.097</v>
      </c>
      <c r="Z6" s="525">
        <f t="shared" ref="Z6:Z15" si="6">H6+O6-V6</f>
        <v>260.344</v>
      </c>
      <c r="AA6" s="460"/>
      <c r="AB6" s="460"/>
      <c r="AC6" s="570"/>
    </row>
    <row r="7" ht="16" customHeight="1" spans="1:26">
      <c r="A7" s="529" t="s">
        <v>144</v>
      </c>
      <c r="B7" s="530"/>
      <c r="C7" s="531"/>
      <c r="D7" s="532">
        <f t="shared" ref="D7:I7" si="7">SUM(D6:D6)</f>
        <v>842.76</v>
      </c>
      <c r="E7" s="532"/>
      <c r="F7" s="532">
        <f t="shared" si="7"/>
        <v>270.247</v>
      </c>
      <c r="G7" s="532"/>
      <c r="H7" s="532">
        <f t="shared" si="7"/>
        <v>9.818</v>
      </c>
      <c r="I7" s="532">
        <f t="shared" si="7"/>
        <v>29479.4</v>
      </c>
      <c r="J7" s="553"/>
      <c r="K7" s="541">
        <f t="shared" ref="K7:P7" si="8">SUM(K6:K6)</f>
        <v>29324.16</v>
      </c>
      <c r="L7" s="541"/>
      <c r="M7" s="541">
        <f t="shared" si="8"/>
        <v>10909.22</v>
      </c>
      <c r="N7" s="554"/>
      <c r="O7" s="541">
        <f t="shared" si="8"/>
        <v>253.914</v>
      </c>
      <c r="P7" s="532">
        <f t="shared" si="8"/>
        <v>390.8</v>
      </c>
      <c r="Q7" s="531"/>
      <c r="R7" s="532">
        <f t="shared" ref="R7:Z7" si="9">SUM(R6:R6)</f>
        <v>388.729</v>
      </c>
      <c r="S7" s="532"/>
      <c r="T7" s="532">
        <f t="shared" si="9"/>
        <v>145.37</v>
      </c>
      <c r="U7" s="532"/>
      <c r="V7" s="532">
        <f t="shared" si="9"/>
        <v>3.388</v>
      </c>
      <c r="W7" s="532">
        <f t="shared" si="9"/>
        <v>29935</v>
      </c>
      <c r="X7" s="532">
        <f t="shared" si="9"/>
        <v>29778.191</v>
      </c>
      <c r="Y7" s="532">
        <f t="shared" si="9"/>
        <v>11034.097</v>
      </c>
      <c r="Z7" s="532">
        <f t="shared" si="9"/>
        <v>260.344</v>
      </c>
    </row>
    <row r="8" ht="16" customHeight="1" spans="1:26">
      <c r="A8" s="533" t="s">
        <v>145</v>
      </c>
      <c r="B8" s="533"/>
      <c r="C8" s="533"/>
      <c r="D8" s="533"/>
      <c r="E8" s="533"/>
      <c r="F8" s="533"/>
      <c r="G8" s="533"/>
      <c r="H8" s="533"/>
      <c r="I8" s="533"/>
      <c r="J8" s="533"/>
      <c r="K8" s="533"/>
      <c r="L8" s="533"/>
      <c r="M8" s="533"/>
      <c r="N8" s="533"/>
      <c r="O8" s="533"/>
      <c r="P8" s="533"/>
      <c r="Q8" s="533"/>
      <c r="R8" s="533"/>
      <c r="S8" s="533"/>
      <c r="T8" s="533"/>
      <c r="U8" s="533"/>
      <c r="V8" s="533"/>
      <c r="W8" s="533"/>
      <c r="X8" s="533"/>
      <c r="Y8" s="533"/>
      <c r="Z8" s="533"/>
    </row>
    <row r="9" ht="16" customHeight="1" spans="1:28">
      <c r="A9" s="524" t="s">
        <v>57</v>
      </c>
      <c r="B9" s="534">
        <v>5725.4</v>
      </c>
      <c r="C9" s="526">
        <v>99.57</v>
      </c>
      <c r="D9" s="527">
        <v>5700.781</v>
      </c>
      <c r="E9" s="528">
        <v>319.29</v>
      </c>
      <c r="F9" s="527">
        <v>1828.063</v>
      </c>
      <c r="G9" s="528">
        <v>11.6</v>
      </c>
      <c r="H9" s="527">
        <v>66.415</v>
      </c>
      <c r="I9" s="555"/>
      <c r="J9" s="555"/>
      <c r="K9" s="525"/>
      <c r="L9" s="525"/>
      <c r="M9" s="525"/>
      <c r="N9" s="525"/>
      <c r="O9" s="525"/>
      <c r="P9" s="555">
        <f>'平衡表（全厂）'!F43</f>
        <v>4786.73</v>
      </c>
      <c r="Q9" s="536">
        <f t="shared" si="0"/>
        <v>99.47</v>
      </c>
      <c r="R9" s="555">
        <f>'平衡表（全厂）'!H43</f>
        <v>4761.36</v>
      </c>
      <c r="S9" s="536">
        <f t="shared" si="1"/>
        <v>371.98</v>
      </c>
      <c r="T9" s="555">
        <f>'平衡表（全厂）'!J43</f>
        <v>1780.568</v>
      </c>
      <c r="U9" s="536">
        <f t="shared" si="2"/>
        <v>8.67</v>
      </c>
      <c r="V9" s="555">
        <f>'平衡表（全厂）'!L43</f>
        <v>41.501</v>
      </c>
      <c r="W9" s="567">
        <f t="shared" si="3"/>
        <v>938.67</v>
      </c>
      <c r="X9" s="567">
        <f t="shared" si="4"/>
        <v>939.421</v>
      </c>
      <c r="Y9" s="567">
        <f t="shared" si="5"/>
        <v>47.495</v>
      </c>
      <c r="Z9" s="547">
        <f t="shared" si="6"/>
        <v>24.914</v>
      </c>
      <c r="AB9" s="506"/>
    </row>
    <row r="10" ht="16" customHeight="1" spans="1:28">
      <c r="A10" s="524" t="s">
        <v>58</v>
      </c>
      <c r="B10" s="534">
        <v>5264.5</v>
      </c>
      <c r="C10" s="526">
        <v>99.57</v>
      </c>
      <c r="D10" s="527">
        <v>5241.863</v>
      </c>
      <c r="E10" s="528">
        <v>319.29</v>
      </c>
      <c r="F10" s="527">
        <v>1680.902</v>
      </c>
      <c r="G10" s="528">
        <v>11.6</v>
      </c>
      <c r="H10" s="527">
        <v>61.068</v>
      </c>
      <c r="I10" s="555"/>
      <c r="J10" s="555"/>
      <c r="K10" s="525"/>
      <c r="L10" s="525"/>
      <c r="M10" s="525"/>
      <c r="N10" s="525"/>
      <c r="O10" s="525"/>
      <c r="P10" s="555">
        <f>'平衡表（全厂）'!F44</f>
        <v>4750.74</v>
      </c>
      <c r="Q10" s="536">
        <f t="shared" si="0"/>
        <v>99.47</v>
      </c>
      <c r="R10" s="555">
        <f>'平衡表（全厂）'!H44</f>
        <v>4725.561</v>
      </c>
      <c r="S10" s="536">
        <f t="shared" si="1"/>
        <v>371.98</v>
      </c>
      <c r="T10" s="555">
        <f>'平衡表（全厂）'!J44</f>
        <v>1767.18</v>
      </c>
      <c r="U10" s="536">
        <f t="shared" si="2"/>
        <v>8.67</v>
      </c>
      <c r="V10" s="555">
        <f>'平衡表（全厂）'!L44</f>
        <v>41.189</v>
      </c>
      <c r="W10" s="567">
        <f t="shared" si="3"/>
        <v>513.76</v>
      </c>
      <c r="X10" s="567">
        <f t="shared" si="4"/>
        <v>516.302</v>
      </c>
      <c r="Y10" s="567">
        <f t="shared" si="5"/>
        <v>-86.278</v>
      </c>
      <c r="Z10" s="547">
        <f t="shared" si="6"/>
        <v>19.879</v>
      </c>
      <c r="AB10" s="506"/>
    </row>
    <row r="11" ht="16" customHeight="1" spans="1:29">
      <c r="A11" s="535" t="s">
        <v>60</v>
      </c>
      <c r="B11" s="536">
        <v>24.25</v>
      </c>
      <c r="C11" s="526">
        <v>15.98</v>
      </c>
      <c r="D11" s="527">
        <v>3.875</v>
      </c>
      <c r="E11" s="528">
        <v>32320</v>
      </c>
      <c r="F11" s="527">
        <v>783.76</v>
      </c>
      <c r="G11" s="528">
        <v>2732.99</v>
      </c>
      <c r="H11" s="527">
        <v>66.275</v>
      </c>
      <c r="I11" s="526"/>
      <c r="J11" s="526"/>
      <c r="K11" s="552"/>
      <c r="L11" s="552"/>
      <c r="M11" s="552"/>
      <c r="N11" s="552"/>
      <c r="O11" s="552"/>
      <c r="P11" s="525">
        <f>'平衡表（全厂）'!F47</f>
        <v>23.02</v>
      </c>
      <c r="Q11" s="536">
        <f t="shared" si="0"/>
        <v>13.84</v>
      </c>
      <c r="R11" s="566">
        <f>'平衡表（全厂）'!H47</f>
        <v>3.186</v>
      </c>
      <c r="S11" s="536">
        <f t="shared" si="1"/>
        <v>59040.01</v>
      </c>
      <c r="T11" s="566">
        <f>'平衡表（全厂）'!J47</f>
        <v>1359.101</v>
      </c>
      <c r="U11" s="531">
        <f t="shared" si="2"/>
        <v>1580.02</v>
      </c>
      <c r="V11" s="566">
        <f>'平衡表（全厂）'!L47</f>
        <v>36.372</v>
      </c>
      <c r="W11" s="567">
        <f t="shared" si="3"/>
        <v>1.23</v>
      </c>
      <c r="X11" s="567">
        <f t="shared" si="4"/>
        <v>0.689</v>
      </c>
      <c r="Y11" s="567">
        <f t="shared" si="5"/>
        <v>-575.341</v>
      </c>
      <c r="Z11" s="547">
        <f t="shared" si="6"/>
        <v>29.903</v>
      </c>
      <c r="AA11" s="571"/>
      <c r="AB11" s="572"/>
      <c r="AC11" s="573"/>
    </row>
    <row r="12" ht="16" customHeight="1" spans="1:29">
      <c r="A12" s="535" t="s">
        <v>61</v>
      </c>
      <c r="B12" s="536">
        <v>24.4</v>
      </c>
      <c r="C12" s="526">
        <v>17.23</v>
      </c>
      <c r="D12" s="527">
        <v>4.204</v>
      </c>
      <c r="E12" s="528">
        <v>29910</v>
      </c>
      <c r="F12" s="527">
        <v>729.804</v>
      </c>
      <c r="G12" s="528">
        <v>3110</v>
      </c>
      <c r="H12" s="527">
        <v>75.884</v>
      </c>
      <c r="I12" s="526"/>
      <c r="J12" s="526"/>
      <c r="K12" s="552"/>
      <c r="L12" s="552"/>
      <c r="M12" s="552"/>
      <c r="N12" s="552"/>
      <c r="O12" s="552"/>
      <c r="P12" s="525">
        <f>'平衡表（全厂）'!F48</f>
        <v>24</v>
      </c>
      <c r="Q12" s="536">
        <f t="shared" si="0"/>
        <v>14.29</v>
      </c>
      <c r="R12" s="566">
        <f>'平衡表（全厂）'!H48</f>
        <v>3.43</v>
      </c>
      <c r="S12" s="536">
        <f t="shared" si="1"/>
        <v>64140</v>
      </c>
      <c r="T12" s="566">
        <f>'平衡表（全厂）'!J48</f>
        <v>1539.36</v>
      </c>
      <c r="U12" s="531">
        <f t="shared" si="2"/>
        <v>1860</v>
      </c>
      <c r="V12" s="566">
        <f>'平衡表（全厂）'!L48</f>
        <v>44.64</v>
      </c>
      <c r="W12" s="567">
        <f t="shared" si="3"/>
        <v>0.4</v>
      </c>
      <c r="X12" s="567">
        <f t="shared" si="4"/>
        <v>0.774</v>
      </c>
      <c r="Y12" s="567">
        <f t="shared" si="5"/>
        <v>-809.556</v>
      </c>
      <c r="Z12" s="547">
        <f t="shared" si="6"/>
        <v>31.244</v>
      </c>
      <c r="AA12" s="571"/>
      <c r="AB12" s="572"/>
      <c r="AC12" s="573"/>
    </row>
    <row r="13" ht="16" customHeight="1" spans="1:29">
      <c r="A13" s="537" t="s">
        <v>62</v>
      </c>
      <c r="B13" s="536">
        <v>3711.9</v>
      </c>
      <c r="C13" s="526">
        <v>100</v>
      </c>
      <c r="D13" s="527">
        <v>3711.796</v>
      </c>
      <c r="E13" s="528">
        <v>7.47</v>
      </c>
      <c r="F13" s="527">
        <v>27.728</v>
      </c>
      <c r="G13" s="528">
        <v>0</v>
      </c>
      <c r="H13" s="527">
        <v>0</v>
      </c>
      <c r="I13" s="526"/>
      <c r="J13" s="526"/>
      <c r="K13" s="552"/>
      <c r="L13" s="552"/>
      <c r="M13" s="552"/>
      <c r="N13" s="552"/>
      <c r="O13" s="552"/>
      <c r="P13" s="525">
        <f>'平衡表（全厂）'!F49</f>
        <v>2790.79</v>
      </c>
      <c r="Q13" s="536">
        <f t="shared" si="0"/>
        <v>100</v>
      </c>
      <c r="R13" s="566">
        <f>'平衡表（全厂）'!H49</f>
        <v>2790.712</v>
      </c>
      <c r="S13" s="536">
        <f t="shared" si="1"/>
        <v>5.52</v>
      </c>
      <c r="T13" s="566">
        <f>'平衡表（全厂）'!J49</f>
        <v>15.405</v>
      </c>
      <c r="U13" s="531">
        <f t="shared" si="2"/>
        <v>0</v>
      </c>
      <c r="V13" s="566">
        <f>'平衡表（全厂）'!L49</f>
        <v>0</v>
      </c>
      <c r="W13" s="567">
        <f t="shared" si="3"/>
        <v>921.11</v>
      </c>
      <c r="X13" s="567">
        <f t="shared" si="4"/>
        <v>921.084</v>
      </c>
      <c r="Y13" s="567">
        <f t="shared" si="5"/>
        <v>12.323</v>
      </c>
      <c r="Z13" s="547">
        <f t="shared" si="6"/>
        <v>0</v>
      </c>
      <c r="AA13" s="571"/>
      <c r="AB13" s="572"/>
      <c r="AC13" s="573"/>
    </row>
    <row r="14" ht="16" customHeight="1" spans="1:30">
      <c r="A14" s="537" t="s">
        <v>64</v>
      </c>
      <c r="B14" s="535">
        <v>8197</v>
      </c>
      <c r="C14" s="526">
        <v>50.91</v>
      </c>
      <c r="D14" s="527">
        <v>417.31</v>
      </c>
      <c r="E14" s="528">
        <v>0</v>
      </c>
      <c r="F14" s="527">
        <v>0</v>
      </c>
      <c r="G14" s="528">
        <v>0</v>
      </c>
      <c r="H14" s="527">
        <v>0</v>
      </c>
      <c r="I14" s="526"/>
      <c r="J14" s="526"/>
      <c r="K14" s="552"/>
      <c r="L14" s="552"/>
      <c r="M14" s="552"/>
      <c r="N14" s="552"/>
      <c r="O14" s="552"/>
      <c r="P14" s="536">
        <f>'平衡表（全厂）'!F51</f>
        <v>8450</v>
      </c>
      <c r="Q14" s="536">
        <f>R14/P14*1000</f>
        <v>48.75</v>
      </c>
      <c r="R14" s="566">
        <f>'平衡表（全厂）'!H51</f>
        <v>411.931</v>
      </c>
      <c r="S14" s="536">
        <f t="shared" si="1"/>
        <v>0</v>
      </c>
      <c r="T14" s="566">
        <v>0</v>
      </c>
      <c r="U14" s="536">
        <f t="shared" si="2"/>
        <v>0</v>
      </c>
      <c r="V14" s="566">
        <v>0</v>
      </c>
      <c r="W14" s="567">
        <f t="shared" si="3"/>
        <v>-253</v>
      </c>
      <c r="X14" s="567">
        <f t="shared" si="4"/>
        <v>5.379</v>
      </c>
      <c r="Y14" s="567">
        <f t="shared" si="5"/>
        <v>0</v>
      </c>
      <c r="Z14" s="547">
        <f t="shared" si="6"/>
        <v>0</v>
      </c>
      <c r="AA14" s="571"/>
      <c r="AB14" s="571"/>
      <c r="AC14" s="573"/>
      <c r="AD14" s="574"/>
    </row>
    <row r="15" ht="16" customHeight="1" spans="1:29">
      <c r="A15" s="538" t="s">
        <v>65</v>
      </c>
      <c r="B15" s="525">
        <v>0.413</v>
      </c>
      <c r="C15" s="526">
        <v>100</v>
      </c>
      <c r="D15" s="527">
        <v>0.413</v>
      </c>
      <c r="E15" s="528">
        <v>7.26</v>
      </c>
      <c r="F15" s="527">
        <v>0.003</v>
      </c>
      <c r="G15" s="528"/>
      <c r="H15" s="527">
        <v>0</v>
      </c>
      <c r="I15" s="526"/>
      <c r="J15" s="526"/>
      <c r="K15" s="552"/>
      <c r="L15" s="552"/>
      <c r="M15" s="552"/>
      <c r="N15" s="552"/>
      <c r="O15" s="552"/>
      <c r="P15" s="525">
        <f>'平衡表（全厂）'!F53</f>
        <v>52.456</v>
      </c>
      <c r="Q15" s="536">
        <f t="shared" ref="Q15:Q20" si="10">R15/P15*100</f>
        <v>100</v>
      </c>
      <c r="R15" s="566">
        <f>'平衡表（全厂）'!H53</f>
        <v>52.456</v>
      </c>
      <c r="S15" s="536">
        <f t="shared" si="1"/>
        <v>5.53</v>
      </c>
      <c r="T15" s="566">
        <f>'平衡表（全厂）'!J53</f>
        <v>0.29</v>
      </c>
      <c r="U15" s="536"/>
      <c r="V15" s="566">
        <v>0</v>
      </c>
      <c r="W15" s="567">
        <f t="shared" si="3"/>
        <v>-52.043</v>
      </c>
      <c r="X15" s="567">
        <f t="shared" si="4"/>
        <v>-52.043</v>
      </c>
      <c r="Y15" s="567">
        <f t="shared" si="5"/>
        <v>-0.287</v>
      </c>
      <c r="Z15" s="547">
        <f t="shared" si="6"/>
        <v>0</v>
      </c>
      <c r="AA15" s="571"/>
      <c r="AB15" s="572"/>
      <c r="AC15" s="573"/>
    </row>
    <row r="16" ht="16" customHeight="1" spans="1:29">
      <c r="A16" s="539" t="s">
        <v>214</v>
      </c>
      <c r="B16" s="540"/>
      <c r="C16" s="540"/>
      <c r="D16" s="541">
        <f t="shared" ref="D16:H16" si="11">SUM(D9:D15)</f>
        <v>15080.242</v>
      </c>
      <c r="E16" s="541"/>
      <c r="F16" s="541">
        <f t="shared" si="11"/>
        <v>5050.26</v>
      </c>
      <c r="G16" s="541"/>
      <c r="H16" s="541">
        <f t="shared" si="11"/>
        <v>269.642</v>
      </c>
      <c r="I16" s="540"/>
      <c r="J16" s="540"/>
      <c r="K16" s="556"/>
      <c r="L16" s="556"/>
      <c r="M16" s="556"/>
      <c r="N16" s="556"/>
      <c r="O16" s="556"/>
      <c r="P16" s="531"/>
      <c r="Q16" s="568"/>
      <c r="R16" s="541">
        <f t="shared" ref="R16:V16" si="12">SUM(R9:R15)</f>
        <v>12748.636</v>
      </c>
      <c r="S16" s="541"/>
      <c r="T16" s="541">
        <f t="shared" si="12"/>
        <v>6461.904</v>
      </c>
      <c r="U16" s="541"/>
      <c r="V16" s="541">
        <f t="shared" si="12"/>
        <v>163.702</v>
      </c>
      <c r="W16" s="567"/>
      <c r="X16" s="452">
        <f t="shared" ref="X16:Z16" si="13">SUM(X9:X15)</f>
        <v>2331.606</v>
      </c>
      <c r="Y16" s="452">
        <f t="shared" si="13"/>
        <v>-1411.644</v>
      </c>
      <c r="Z16" s="452">
        <f t="shared" si="13"/>
        <v>105.94</v>
      </c>
      <c r="AA16" s="575"/>
      <c r="AB16" s="576"/>
      <c r="AC16" s="577"/>
    </row>
    <row r="17" ht="16" customHeight="1" spans="1:29">
      <c r="A17" s="542" t="s">
        <v>152</v>
      </c>
      <c r="B17" s="543"/>
      <c r="C17" s="543"/>
      <c r="D17" s="543"/>
      <c r="E17" s="543"/>
      <c r="F17" s="543"/>
      <c r="G17" s="543"/>
      <c r="H17" s="544"/>
      <c r="I17" s="557" t="s">
        <v>215</v>
      </c>
      <c r="J17" s="558"/>
      <c r="K17" s="558"/>
      <c r="L17" s="558"/>
      <c r="M17" s="558"/>
      <c r="N17" s="558"/>
      <c r="O17" s="559"/>
      <c r="P17" s="557"/>
      <c r="Q17" s="558"/>
      <c r="R17" s="558"/>
      <c r="S17" s="558"/>
      <c r="T17" s="558"/>
      <c r="U17" s="558"/>
      <c r="V17" s="559"/>
      <c r="W17" s="557" t="s">
        <v>216</v>
      </c>
      <c r="X17" s="558"/>
      <c r="Y17" s="558"/>
      <c r="Z17" s="559"/>
      <c r="AA17" s="578"/>
      <c r="AB17" s="579"/>
      <c r="AC17" s="580"/>
    </row>
    <row r="18" ht="16" customHeight="1" spans="1:29">
      <c r="A18" s="526" t="s">
        <v>41</v>
      </c>
      <c r="B18" s="526">
        <v>274.71</v>
      </c>
      <c r="C18" s="526">
        <v>99.57</v>
      </c>
      <c r="D18" s="527">
        <v>273.529</v>
      </c>
      <c r="E18" s="528">
        <v>319.29</v>
      </c>
      <c r="F18" s="527">
        <v>87.712</v>
      </c>
      <c r="G18" s="528">
        <v>11.6</v>
      </c>
      <c r="H18" s="527">
        <v>3.187</v>
      </c>
      <c r="I18" s="560">
        <v>3612.08</v>
      </c>
      <c r="J18" s="536">
        <f>'平衡表（全厂）'!G46</f>
        <v>99.47</v>
      </c>
      <c r="K18" s="552">
        <f t="shared" ref="K18:K22" si="14">I18*J18/100</f>
        <v>3592.936</v>
      </c>
      <c r="L18" s="526">
        <f>'平衡表（全厂）'!I46</f>
        <v>371.98</v>
      </c>
      <c r="M18" s="552">
        <f>I18*L18/1000</f>
        <v>1343.622</v>
      </c>
      <c r="N18" s="540">
        <f>'平衡表（全厂）'!K46</f>
        <v>8.67</v>
      </c>
      <c r="O18" s="552">
        <f>I18*N18/1000</f>
        <v>31.317</v>
      </c>
      <c r="P18" s="525">
        <f>'平衡表（全厂）'!F46</f>
        <v>506.2</v>
      </c>
      <c r="Q18" s="562">
        <f t="shared" si="10"/>
        <v>99.47</v>
      </c>
      <c r="R18" s="527">
        <f>'平衡表（全厂）'!H46</f>
        <v>503.517</v>
      </c>
      <c r="S18" s="528">
        <f>T18/P18*1000</f>
        <v>371.98</v>
      </c>
      <c r="T18" s="527">
        <f>'平衡表（全厂）'!J46</f>
        <v>188.296</v>
      </c>
      <c r="U18" s="528">
        <f>V18/P18*1000</f>
        <v>8.67</v>
      </c>
      <c r="V18" s="527">
        <f>'平衡表（全厂）'!L46</f>
        <v>4.389</v>
      </c>
      <c r="W18" s="547">
        <f t="shared" ref="W18:W22" si="15">B18+I18-P18</f>
        <v>3380.59</v>
      </c>
      <c r="X18" s="547">
        <f t="shared" ref="X18:X22" si="16">D18+K18-R18</f>
        <v>3362.948</v>
      </c>
      <c r="Y18" s="547">
        <f t="shared" ref="Y18:Y22" si="17">F18+M18-T18</f>
        <v>1243.038</v>
      </c>
      <c r="Z18" s="547">
        <f t="shared" ref="Z18:Z22" si="18">H18+O18-V18</f>
        <v>30.115</v>
      </c>
      <c r="AA18" s="578"/>
      <c r="AB18" s="579"/>
      <c r="AC18" s="580"/>
    </row>
    <row r="19" ht="16" customHeight="1" spans="1:29">
      <c r="A19" s="526" t="s">
        <v>217</v>
      </c>
      <c r="B19" s="526">
        <v>0</v>
      </c>
      <c r="C19" s="526"/>
      <c r="D19" s="527">
        <v>0</v>
      </c>
      <c r="E19" s="528"/>
      <c r="F19" s="527"/>
      <c r="G19" s="528"/>
      <c r="H19" s="527"/>
      <c r="I19" s="526">
        <v>17.4</v>
      </c>
      <c r="J19" s="536">
        <f>J25</f>
        <v>100</v>
      </c>
      <c r="K19" s="552">
        <f t="shared" si="14"/>
        <v>17.4</v>
      </c>
      <c r="L19" s="526"/>
      <c r="M19" s="552"/>
      <c r="N19" s="540"/>
      <c r="O19" s="552"/>
      <c r="P19" s="525">
        <v>0</v>
      </c>
      <c r="Q19" s="562"/>
      <c r="R19" s="527">
        <v>0</v>
      </c>
      <c r="S19" s="528"/>
      <c r="T19" s="527"/>
      <c r="U19" s="528"/>
      <c r="V19" s="527"/>
      <c r="W19" s="547">
        <f t="shared" si="15"/>
        <v>17.4</v>
      </c>
      <c r="X19" s="562">
        <f t="shared" si="16"/>
        <v>17.4</v>
      </c>
      <c r="Y19" s="547">
        <f t="shared" si="17"/>
        <v>0</v>
      </c>
      <c r="Z19" s="547">
        <f t="shared" si="18"/>
        <v>0</v>
      </c>
      <c r="AA19" s="578"/>
      <c r="AB19" s="579"/>
      <c r="AC19" s="580"/>
    </row>
    <row r="20" ht="16" customHeight="1" spans="1:30">
      <c r="A20" s="535" t="s">
        <v>63</v>
      </c>
      <c r="B20" s="525">
        <v>32.75</v>
      </c>
      <c r="C20" s="526">
        <v>18.17</v>
      </c>
      <c r="D20" s="527">
        <v>5.951</v>
      </c>
      <c r="E20" s="528">
        <v>80042.26</v>
      </c>
      <c r="F20" s="527">
        <v>2621.384</v>
      </c>
      <c r="G20" s="528">
        <v>2269.95</v>
      </c>
      <c r="H20" s="545">
        <v>74.341</v>
      </c>
      <c r="I20" s="552">
        <f>P20+W20-B20</f>
        <v>514.88</v>
      </c>
      <c r="J20" s="526">
        <f t="shared" ref="J20:J27" si="19">K20/I20*100</f>
        <v>15.97</v>
      </c>
      <c r="K20" s="552">
        <f>R20+X20-D20</f>
        <v>82.203</v>
      </c>
      <c r="L20" s="540">
        <f t="shared" ref="L20:L27" si="20">M20/I20*1000</f>
        <v>63313.77</v>
      </c>
      <c r="M20" s="552">
        <f>T20+Y20-F20</f>
        <v>32598.996</v>
      </c>
      <c r="N20" s="540">
        <f>O20/I20*1000</f>
        <v>1546.43</v>
      </c>
      <c r="O20" s="552">
        <f>V20+Z20-H20</f>
        <v>796.228</v>
      </c>
      <c r="P20" s="525">
        <f>'平衡表（全厂）'!F50</f>
        <v>547.63</v>
      </c>
      <c r="Q20" s="536">
        <f t="shared" si="10"/>
        <v>16.1</v>
      </c>
      <c r="R20" s="566">
        <f>'平衡表（全厂）'!H50</f>
        <v>88.154</v>
      </c>
      <c r="S20" s="531">
        <f>T20/P20*1000</f>
        <v>64314.19</v>
      </c>
      <c r="T20" s="566">
        <f>'平衡表（全厂）'!J50</f>
        <v>35220.38</v>
      </c>
      <c r="U20" s="531">
        <f>V20/P20*1000</f>
        <v>1589.7</v>
      </c>
      <c r="V20" s="566">
        <f>'平衡表（全厂）'!L50</f>
        <v>870.569</v>
      </c>
      <c r="W20" s="569">
        <v>0</v>
      </c>
      <c r="X20" s="547">
        <v>0</v>
      </c>
      <c r="Y20" s="547">
        <v>0</v>
      </c>
      <c r="Z20" s="547">
        <v>0</v>
      </c>
      <c r="AA20" s="571"/>
      <c r="AB20" s="571"/>
      <c r="AC20" s="573"/>
      <c r="AD20" s="574"/>
    </row>
    <row r="21" ht="16" customHeight="1" spans="1:30">
      <c r="A21" s="535" t="s">
        <v>69</v>
      </c>
      <c r="B21" s="525">
        <v>0</v>
      </c>
      <c r="C21" s="526"/>
      <c r="D21" s="527">
        <v>0</v>
      </c>
      <c r="E21" s="528"/>
      <c r="F21" s="527">
        <v>0</v>
      </c>
      <c r="G21" s="528"/>
      <c r="H21" s="545">
        <v>0</v>
      </c>
      <c r="I21" s="552">
        <v>37.68</v>
      </c>
      <c r="J21" s="526">
        <f t="shared" si="19"/>
        <v>99.93</v>
      </c>
      <c r="K21" s="552">
        <v>37.653</v>
      </c>
      <c r="L21" s="540">
        <f t="shared" si="20"/>
        <v>2.47</v>
      </c>
      <c r="M21" s="552">
        <v>0.093</v>
      </c>
      <c r="N21" s="540"/>
      <c r="O21" s="552">
        <v>0</v>
      </c>
      <c r="P21" s="525">
        <f>'平衡表（全厂）'!F52</f>
        <v>2.16</v>
      </c>
      <c r="Q21" s="536"/>
      <c r="R21" s="566">
        <f>'平衡表（全厂）'!H52</f>
        <v>2.16</v>
      </c>
      <c r="S21" s="531"/>
      <c r="T21" s="566">
        <f>'平衡表（全厂）'!J52</f>
        <v>0</v>
      </c>
      <c r="U21" s="531"/>
      <c r="V21" s="566">
        <f>'平衡表（全厂）'!L52</f>
        <v>0</v>
      </c>
      <c r="W21" s="547">
        <f t="shared" si="15"/>
        <v>35.52</v>
      </c>
      <c r="X21" s="547">
        <f t="shared" si="16"/>
        <v>35.493</v>
      </c>
      <c r="Y21" s="547">
        <f t="shared" si="17"/>
        <v>0.093</v>
      </c>
      <c r="Z21" s="547">
        <f t="shared" si="18"/>
        <v>0</v>
      </c>
      <c r="AA21" s="571"/>
      <c r="AB21" s="571"/>
      <c r="AC21" s="573"/>
      <c r="AD21" s="574"/>
    </row>
    <row r="22" ht="16" customHeight="1" spans="1:30">
      <c r="A22" s="535" t="s">
        <v>193</v>
      </c>
      <c r="B22" s="525">
        <v>0</v>
      </c>
      <c r="C22" s="526"/>
      <c r="D22" s="527">
        <v>0</v>
      </c>
      <c r="E22" s="528"/>
      <c r="F22" s="527">
        <v>0</v>
      </c>
      <c r="G22" s="528"/>
      <c r="H22" s="545">
        <v>0</v>
      </c>
      <c r="I22" s="552">
        <v>0.66</v>
      </c>
      <c r="J22" s="526">
        <f>J25</f>
        <v>100</v>
      </c>
      <c r="K22" s="552">
        <f t="shared" si="14"/>
        <v>0.66</v>
      </c>
      <c r="L22" s="540">
        <f>L25</f>
        <v>5.7</v>
      </c>
      <c r="M22" s="552">
        <f>I22*L22/1000</f>
        <v>0.004</v>
      </c>
      <c r="N22" s="540"/>
      <c r="O22" s="552"/>
      <c r="P22" s="525">
        <v>0</v>
      </c>
      <c r="Q22" s="536"/>
      <c r="R22" s="566">
        <v>0</v>
      </c>
      <c r="S22" s="531"/>
      <c r="T22" s="566">
        <v>0</v>
      </c>
      <c r="U22" s="531"/>
      <c r="V22" s="566">
        <v>0</v>
      </c>
      <c r="W22" s="547">
        <f t="shared" si="15"/>
        <v>0.66</v>
      </c>
      <c r="X22" s="547">
        <f t="shared" si="16"/>
        <v>0.66</v>
      </c>
      <c r="Y22" s="547">
        <f t="shared" si="17"/>
        <v>0.004</v>
      </c>
      <c r="Z22" s="547">
        <f t="shared" si="18"/>
        <v>0</v>
      </c>
      <c r="AA22" s="571"/>
      <c r="AB22" s="571"/>
      <c r="AC22" s="573"/>
      <c r="AD22" s="574"/>
    </row>
    <row r="23" ht="16" customHeight="1" spans="1:29">
      <c r="A23" s="539" t="s">
        <v>214</v>
      </c>
      <c r="B23" s="540"/>
      <c r="C23" s="540"/>
      <c r="D23" s="541">
        <f t="shared" ref="D23:H23" si="21">SUM(D18:D22)</f>
        <v>279.48</v>
      </c>
      <c r="E23" s="541"/>
      <c r="F23" s="541">
        <f t="shared" si="21"/>
        <v>2709.096</v>
      </c>
      <c r="G23" s="541"/>
      <c r="H23" s="541">
        <f t="shared" si="21"/>
        <v>77.528</v>
      </c>
      <c r="I23" s="540"/>
      <c r="J23" s="540"/>
      <c r="K23" s="556">
        <f t="shared" ref="K23:O23" si="22">SUM(K18:K22)</f>
        <v>3730.852</v>
      </c>
      <c r="L23" s="556"/>
      <c r="M23" s="556">
        <f t="shared" si="22"/>
        <v>33942.715</v>
      </c>
      <c r="N23" s="556"/>
      <c r="O23" s="556">
        <f t="shared" si="22"/>
        <v>827.545</v>
      </c>
      <c r="P23" s="531"/>
      <c r="Q23" s="568"/>
      <c r="R23" s="541">
        <f t="shared" ref="R23:V23" si="23">SUM(R18:R22)</f>
        <v>593.831</v>
      </c>
      <c r="S23" s="541"/>
      <c r="T23" s="541">
        <f t="shared" si="23"/>
        <v>35408.676</v>
      </c>
      <c r="U23" s="541"/>
      <c r="V23" s="541">
        <f t="shared" si="23"/>
        <v>874.958</v>
      </c>
      <c r="W23" s="452"/>
      <c r="X23" s="452">
        <f t="shared" ref="X23:Z23" si="24">SUM(X18:X22)</f>
        <v>3416.501</v>
      </c>
      <c r="Y23" s="452">
        <f t="shared" si="24"/>
        <v>1243.135</v>
      </c>
      <c r="Z23" s="452">
        <f t="shared" si="24"/>
        <v>30.115</v>
      </c>
      <c r="AA23" s="575"/>
      <c r="AB23" s="576"/>
      <c r="AC23" s="577"/>
    </row>
    <row r="24" ht="16" customHeight="1" spans="1:29">
      <c r="A24" s="546" t="s">
        <v>155</v>
      </c>
      <c r="B24" s="546"/>
      <c r="C24" s="546"/>
      <c r="D24" s="546"/>
      <c r="E24" s="546"/>
      <c r="F24" s="546"/>
      <c r="G24" s="546"/>
      <c r="H24" s="546"/>
      <c r="I24" s="557" t="s">
        <v>207</v>
      </c>
      <c r="J24" s="558"/>
      <c r="K24" s="558"/>
      <c r="L24" s="558"/>
      <c r="M24" s="558"/>
      <c r="N24" s="558"/>
      <c r="O24" s="559"/>
      <c r="P24" s="546"/>
      <c r="Q24" s="546"/>
      <c r="R24" s="546"/>
      <c r="S24" s="546"/>
      <c r="T24" s="546"/>
      <c r="U24" s="546"/>
      <c r="V24" s="546"/>
      <c r="W24" s="557" t="s">
        <v>218</v>
      </c>
      <c r="X24" s="558"/>
      <c r="Y24" s="558"/>
      <c r="Z24" s="559"/>
      <c r="AA24" s="578"/>
      <c r="AB24" s="579"/>
      <c r="AC24" s="580"/>
    </row>
    <row r="25" ht="16" customHeight="1" spans="1:29">
      <c r="A25" s="547" t="s">
        <v>67</v>
      </c>
      <c r="B25" s="445">
        <v>907.3139</v>
      </c>
      <c r="C25" s="548">
        <v>100</v>
      </c>
      <c r="D25" s="447">
        <v>907.2861</v>
      </c>
      <c r="E25" s="548">
        <v>6.6</v>
      </c>
      <c r="F25" s="448">
        <v>5.986</v>
      </c>
      <c r="G25" s="461"/>
      <c r="H25" s="448"/>
      <c r="I25" s="561">
        <v>23366.5429</v>
      </c>
      <c r="J25" s="562">
        <f t="shared" si="19"/>
        <v>100</v>
      </c>
      <c r="K25" s="561">
        <v>23366.0591</v>
      </c>
      <c r="L25" s="562">
        <f t="shared" si="20"/>
        <v>5.7</v>
      </c>
      <c r="M25" s="547">
        <v>133.293</v>
      </c>
      <c r="N25" s="547"/>
      <c r="O25" s="547"/>
      <c r="P25" s="561">
        <f>'平衡表（全厂）'!F54</f>
        <v>3412.6304</v>
      </c>
      <c r="Q25" s="562">
        <f t="shared" ref="Q25:Q27" si="25">R25/P25*100</f>
        <v>100</v>
      </c>
      <c r="R25" s="561">
        <f>'平衡表（全厂）'!H54</f>
        <v>3412.5447</v>
      </c>
      <c r="S25" s="562">
        <f t="shared" ref="S25:S27" si="26">T25/P25*1000</f>
        <v>6.13</v>
      </c>
      <c r="T25" s="547">
        <f>'平衡表（全厂）'!J54</f>
        <v>20.907</v>
      </c>
      <c r="U25" s="547"/>
      <c r="V25" s="547"/>
      <c r="W25" s="561">
        <f t="shared" ref="W25:W27" si="27">B25+I25-P25</f>
        <v>20861.2264</v>
      </c>
      <c r="X25" s="561">
        <f t="shared" ref="X25:X27" si="28">D25+K25-R25</f>
        <v>20860.8005</v>
      </c>
      <c r="Y25" s="547">
        <f t="shared" ref="Y25:Y27" si="29">F25+M25-T25</f>
        <v>118.372</v>
      </c>
      <c r="Z25" s="547"/>
      <c r="AA25" s="578"/>
      <c r="AB25" s="579"/>
      <c r="AC25" s="580"/>
    </row>
    <row r="26" ht="16" customHeight="1" spans="1:29">
      <c r="A26" s="547" t="s">
        <v>68</v>
      </c>
      <c r="B26" s="445">
        <v>0</v>
      </c>
      <c r="C26" s="548"/>
      <c r="D26" s="447">
        <v>0</v>
      </c>
      <c r="E26" s="461"/>
      <c r="F26" s="448">
        <v>0</v>
      </c>
      <c r="G26" s="461"/>
      <c r="H26" s="448"/>
      <c r="I26" s="561">
        <v>356.2049</v>
      </c>
      <c r="J26" s="562">
        <f t="shared" si="19"/>
        <v>99.98</v>
      </c>
      <c r="K26" s="561">
        <v>356.1475</v>
      </c>
      <c r="L26" s="562">
        <f t="shared" si="20"/>
        <v>2.17</v>
      </c>
      <c r="M26" s="547">
        <v>0.774</v>
      </c>
      <c r="N26" s="547"/>
      <c r="O26" s="547"/>
      <c r="P26" s="561">
        <f>'平衡表（全厂）'!F55</f>
        <v>120.2117</v>
      </c>
      <c r="Q26" s="562">
        <f t="shared" si="25"/>
        <v>99.99</v>
      </c>
      <c r="R26" s="561">
        <f>'平衡表（全厂）'!H55</f>
        <v>120.1996</v>
      </c>
      <c r="S26" s="562">
        <f t="shared" si="26"/>
        <v>0</v>
      </c>
      <c r="T26" s="547">
        <f>'平衡表（全厂）'!J55</f>
        <v>0</v>
      </c>
      <c r="U26" s="547"/>
      <c r="V26" s="547"/>
      <c r="W26" s="561">
        <f t="shared" si="27"/>
        <v>235.9932</v>
      </c>
      <c r="X26" s="561">
        <f t="shared" si="28"/>
        <v>235.9479</v>
      </c>
      <c r="Y26" s="547">
        <f t="shared" si="29"/>
        <v>0.774</v>
      </c>
      <c r="Z26" s="547"/>
      <c r="AA26" s="578"/>
      <c r="AB26" s="579"/>
      <c r="AC26" s="580"/>
    </row>
    <row r="27" ht="16" customHeight="1" spans="1:29">
      <c r="A27" s="547" t="s">
        <v>69</v>
      </c>
      <c r="B27" s="445">
        <v>0</v>
      </c>
      <c r="C27" s="548"/>
      <c r="D27" s="447">
        <v>0</v>
      </c>
      <c r="E27" s="461"/>
      <c r="F27" s="448">
        <v>0</v>
      </c>
      <c r="G27" s="461"/>
      <c r="H27" s="448"/>
      <c r="I27" s="561">
        <v>20.1182</v>
      </c>
      <c r="J27" s="562">
        <f t="shared" si="19"/>
        <v>99.99</v>
      </c>
      <c r="K27" s="561">
        <v>20.1162</v>
      </c>
      <c r="L27" s="562">
        <f t="shared" si="20"/>
        <v>0</v>
      </c>
      <c r="M27" s="547">
        <v>0</v>
      </c>
      <c r="N27" s="547"/>
      <c r="O27" s="547"/>
      <c r="P27" s="561">
        <f>'平衡表（全厂）'!F56</f>
        <v>10.7953</v>
      </c>
      <c r="Q27" s="562">
        <f t="shared" si="25"/>
        <v>99.99</v>
      </c>
      <c r="R27" s="561">
        <f>'平衡表（全厂）'!H56</f>
        <v>10.7942</v>
      </c>
      <c r="S27" s="562">
        <f t="shared" si="26"/>
        <v>0</v>
      </c>
      <c r="T27" s="547">
        <f>'平衡表（全厂）'!J56</f>
        <v>0</v>
      </c>
      <c r="U27" s="547"/>
      <c r="V27" s="547"/>
      <c r="W27" s="561">
        <f t="shared" si="27"/>
        <v>9.3229</v>
      </c>
      <c r="X27" s="561">
        <f t="shared" si="28"/>
        <v>9.322</v>
      </c>
      <c r="Y27" s="547">
        <f t="shared" si="29"/>
        <v>0</v>
      </c>
      <c r="Z27" s="547"/>
      <c r="AA27" s="578"/>
      <c r="AB27" s="579"/>
      <c r="AC27" s="580"/>
    </row>
    <row r="28" ht="16" customHeight="1" spans="1:29">
      <c r="A28" s="539" t="s">
        <v>214</v>
      </c>
      <c r="B28" s="549">
        <f t="shared" ref="B28:F28" si="30">SUM(B25:B27)</f>
        <v>907.3139</v>
      </c>
      <c r="C28" s="550"/>
      <c r="D28" s="549">
        <f t="shared" si="30"/>
        <v>907.2861</v>
      </c>
      <c r="E28" s="550"/>
      <c r="F28" s="550">
        <f t="shared" si="30"/>
        <v>5.986</v>
      </c>
      <c r="G28" s="550"/>
      <c r="H28" s="550"/>
      <c r="I28" s="563">
        <f t="shared" ref="I28:M28" si="31">SUM(I25:I27)</f>
        <v>23742.866</v>
      </c>
      <c r="J28" s="453"/>
      <c r="K28" s="563">
        <f t="shared" si="31"/>
        <v>23742.3228</v>
      </c>
      <c r="L28" s="453"/>
      <c r="M28" s="453">
        <f t="shared" si="31"/>
        <v>134.067</v>
      </c>
      <c r="N28" s="453"/>
      <c r="O28" s="453"/>
      <c r="P28" s="563">
        <f t="shared" ref="P28:T28" si="32">SUM(P25:P27)</f>
        <v>3543.6374</v>
      </c>
      <c r="Q28" s="453"/>
      <c r="R28" s="563">
        <f t="shared" si="32"/>
        <v>3543.5385</v>
      </c>
      <c r="S28" s="453"/>
      <c r="T28" s="453">
        <f t="shared" si="32"/>
        <v>20.907</v>
      </c>
      <c r="U28" s="453"/>
      <c r="V28" s="453"/>
      <c r="W28" s="563">
        <f t="shared" ref="W28:Y28" si="33">SUM(W25:W27)</f>
        <v>21106.5425</v>
      </c>
      <c r="X28" s="563">
        <f t="shared" si="33"/>
        <v>21106.0704</v>
      </c>
      <c r="Y28" s="453">
        <f t="shared" si="33"/>
        <v>119.146</v>
      </c>
      <c r="Z28" s="453"/>
      <c r="AA28" s="581"/>
      <c r="AB28" s="581"/>
      <c r="AC28" s="581"/>
    </row>
    <row r="29" ht="17" customHeight="1" spans="1:26">
      <c r="A29" s="452" t="s">
        <v>161</v>
      </c>
      <c r="B29" s="452"/>
      <c r="C29" s="453" t="s">
        <v>162</v>
      </c>
      <c r="D29" s="453" t="s">
        <v>162</v>
      </c>
      <c r="E29" s="454"/>
      <c r="F29" s="453">
        <f>K28</f>
        <v>23742.323</v>
      </c>
      <c r="G29" s="453"/>
      <c r="H29" s="453"/>
      <c r="I29" s="471">
        <f>F29/F30*100</f>
        <v>83.66</v>
      </c>
      <c r="J29" s="472"/>
      <c r="K29" s="453" t="s">
        <v>163</v>
      </c>
      <c r="L29" s="453"/>
      <c r="M29" s="453" t="s">
        <v>162</v>
      </c>
      <c r="N29" s="473">
        <f>M20</f>
        <v>32598.996</v>
      </c>
      <c r="O29" s="474"/>
      <c r="P29" s="494"/>
      <c r="Q29" s="471">
        <f>N29/N30*100</f>
        <v>393.77</v>
      </c>
      <c r="R29" s="472"/>
      <c r="S29" s="453" t="s">
        <v>164</v>
      </c>
      <c r="T29" s="453"/>
      <c r="U29" s="453" t="s">
        <v>162</v>
      </c>
      <c r="V29" s="453"/>
      <c r="W29" s="453">
        <f>O20</f>
        <v>796.228</v>
      </c>
      <c r="X29" s="453"/>
      <c r="Y29" s="471">
        <f>W29/W30*100</f>
        <v>237.7</v>
      </c>
      <c r="Z29" s="472"/>
    </row>
    <row r="30" ht="17" customHeight="1" spans="1:26">
      <c r="A30" s="452"/>
      <c r="B30" s="452"/>
      <c r="C30" s="455" t="s">
        <v>165</v>
      </c>
      <c r="D30" s="455" t="s">
        <v>165</v>
      </c>
      <c r="E30" s="454"/>
      <c r="F30" s="453">
        <f>X7+X16-K23</f>
        <v>28378.945</v>
      </c>
      <c r="G30" s="453"/>
      <c r="H30" s="453"/>
      <c r="I30" s="475"/>
      <c r="J30" s="476"/>
      <c r="K30" s="453"/>
      <c r="L30" s="453"/>
      <c r="M30" s="455" t="s">
        <v>165</v>
      </c>
      <c r="N30" s="473">
        <f>Y7+Y16-(M23-M20)</f>
        <v>8278.734</v>
      </c>
      <c r="O30" s="474"/>
      <c r="P30" s="494"/>
      <c r="Q30" s="475"/>
      <c r="R30" s="476"/>
      <c r="S30" s="453"/>
      <c r="T30" s="453"/>
      <c r="U30" s="453" t="s">
        <v>165</v>
      </c>
      <c r="V30" s="453"/>
      <c r="W30" s="453">
        <f>Z7+Z16-(O23-O20)</f>
        <v>334.967</v>
      </c>
      <c r="X30" s="453"/>
      <c r="Y30" s="475"/>
      <c r="Z30" s="476"/>
    </row>
    <row r="31" ht="25" customHeight="1" spans="1:26">
      <c r="A31" s="453" t="s">
        <v>166</v>
      </c>
      <c r="B31" s="456" t="s">
        <v>219</v>
      </c>
      <c r="C31" s="456"/>
      <c r="D31" s="456"/>
      <c r="E31" s="456"/>
      <c r="F31" s="456"/>
      <c r="G31" s="456"/>
      <c r="H31" s="456"/>
      <c r="I31" s="456"/>
      <c r="J31" s="456"/>
      <c r="K31" s="456"/>
      <c r="L31" s="456"/>
      <c r="M31" s="456"/>
      <c r="N31" s="456"/>
      <c r="O31" s="456"/>
      <c r="P31" s="456"/>
      <c r="Q31" s="456"/>
      <c r="R31" s="456"/>
      <c r="S31" s="456"/>
      <c r="T31" s="456"/>
      <c r="U31" s="456"/>
      <c r="V31" s="456"/>
      <c r="W31" s="456"/>
      <c r="X31" s="456"/>
      <c r="Y31" s="456"/>
      <c r="Z31" s="456"/>
    </row>
    <row r="32" ht="25" customHeight="1" spans="1:26">
      <c r="A32" s="453"/>
      <c r="B32" s="456" t="s">
        <v>220</v>
      </c>
      <c r="C32" s="456"/>
      <c r="D32" s="456"/>
      <c r="E32" s="456"/>
      <c r="F32" s="456"/>
      <c r="G32" s="456"/>
      <c r="H32" s="456"/>
      <c r="I32" s="456"/>
      <c r="J32" s="456"/>
      <c r="K32" s="456"/>
      <c r="L32" s="456"/>
      <c r="M32" s="456"/>
      <c r="N32" s="456"/>
      <c r="O32" s="456"/>
      <c r="P32" s="456"/>
      <c r="Q32" s="456"/>
      <c r="R32" s="456"/>
      <c r="S32" s="456"/>
      <c r="T32" s="456"/>
      <c r="U32" s="456"/>
      <c r="V32" s="456"/>
      <c r="W32" s="456"/>
      <c r="X32" s="456"/>
      <c r="Y32" s="456"/>
      <c r="Z32" s="456"/>
    </row>
    <row r="33" ht="25" customHeight="1" spans="1:26">
      <c r="A33" s="453"/>
      <c r="B33" s="456" t="s">
        <v>221</v>
      </c>
      <c r="C33" s="456"/>
      <c r="D33" s="456"/>
      <c r="E33" s="456"/>
      <c r="F33" s="456"/>
      <c r="G33" s="456"/>
      <c r="H33" s="456"/>
      <c r="I33" s="456"/>
      <c r="J33" s="456"/>
      <c r="K33" s="456"/>
      <c r="L33" s="456"/>
      <c r="M33" s="456"/>
      <c r="N33" s="456"/>
      <c r="O33" s="456"/>
      <c r="P33" s="456"/>
      <c r="Q33" s="456"/>
      <c r="R33" s="456"/>
      <c r="S33" s="456"/>
      <c r="T33" s="456"/>
      <c r="U33" s="456"/>
      <c r="V33" s="456"/>
      <c r="W33" s="456"/>
      <c r="X33" s="456"/>
      <c r="Y33" s="456"/>
      <c r="Z33" s="456"/>
    </row>
    <row r="34" ht="17" customHeight="1" spans="1:26">
      <c r="A34" s="452" t="s">
        <v>222</v>
      </c>
      <c r="B34" s="452"/>
      <c r="C34" s="457" t="s">
        <v>223</v>
      </c>
      <c r="D34" s="457"/>
      <c r="E34" s="457"/>
      <c r="F34" s="457"/>
      <c r="G34" s="457"/>
      <c r="H34" s="457"/>
      <c r="I34" s="457"/>
      <c r="J34" s="457"/>
      <c r="K34" s="457"/>
      <c r="L34" s="457"/>
      <c r="M34" s="457"/>
      <c r="N34" s="457"/>
      <c r="O34" s="457"/>
      <c r="P34" s="457"/>
      <c r="Q34" s="457"/>
      <c r="R34" s="457"/>
      <c r="S34" s="457"/>
      <c r="T34" s="457"/>
      <c r="U34" s="457"/>
      <c r="V34" s="457"/>
      <c r="W34" s="457"/>
      <c r="X34" s="457"/>
      <c r="Y34" s="457"/>
      <c r="Z34" s="457"/>
    </row>
    <row r="35" ht="17" customHeight="1" spans="1:29">
      <c r="A35" s="452"/>
      <c r="B35" s="452"/>
      <c r="C35" s="458" t="s">
        <v>224</v>
      </c>
      <c r="D35" s="458"/>
      <c r="E35" s="458"/>
      <c r="F35" s="458"/>
      <c r="G35" s="458"/>
      <c r="H35" s="458"/>
      <c r="I35" s="458"/>
      <c r="J35" s="458"/>
      <c r="K35" s="458"/>
      <c r="L35" s="458"/>
      <c r="M35" s="458"/>
      <c r="N35" s="458"/>
      <c r="O35" s="458"/>
      <c r="P35" s="458"/>
      <c r="Q35" s="458"/>
      <c r="R35" s="458"/>
      <c r="S35" s="458"/>
      <c r="T35" s="458"/>
      <c r="U35" s="458"/>
      <c r="V35" s="458"/>
      <c r="W35" s="458"/>
      <c r="X35" s="458"/>
      <c r="Y35" s="458"/>
      <c r="Z35" s="458"/>
      <c r="AB35" s="506"/>
      <c r="AC35" s="514"/>
    </row>
    <row r="36" ht="17" customHeight="1" spans="1:26">
      <c r="A36" s="452"/>
      <c r="B36" s="452"/>
      <c r="C36" s="459"/>
      <c r="D36" s="459"/>
      <c r="E36" s="459"/>
      <c r="F36" s="459"/>
      <c r="G36" s="459"/>
      <c r="H36" s="459"/>
      <c r="I36" s="459"/>
      <c r="J36" s="459"/>
      <c r="K36" s="459"/>
      <c r="L36" s="459"/>
      <c r="M36" s="459"/>
      <c r="N36" s="459"/>
      <c r="O36" s="459"/>
      <c r="P36" s="459"/>
      <c r="Q36" s="459"/>
      <c r="R36" s="459"/>
      <c r="S36" s="459"/>
      <c r="T36" s="459"/>
      <c r="U36" s="459"/>
      <c r="V36" s="459"/>
      <c r="W36" s="459"/>
      <c r="X36" s="459"/>
      <c r="Y36" s="459"/>
      <c r="Z36" s="459"/>
    </row>
    <row r="37" ht="36" customHeight="1" spans="1:26">
      <c r="A37" s="460" t="s">
        <v>248</v>
      </c>
      <c r="B37" s="460"/>
      <c r="C37" s="460"/>
      <c r="D37" s="460"/>
      <c r="E37" s="460"/>
      <c r="F37" s="460"/>
      <c r="G37" s="460"/>
      <c r="H37" s="460"/>
      <c r="I37" s="460"/>
      <c r="J37" s="460"/>
      <c r="K37" s="460"/>
      <c r="L37" s="460"/>
      <c r="M37" s="460"/>
      <c r="N37" s="460"/>
      <c r="O37" s="460"/>
      <c r="P37" s="460"/>
      <c r="Q37" s="460"/>
      <c r="R37" s="460"/>
      <c r="S37" s="460"/>
      <c r="T37" s="460"/>
      <c r="U37" s="460"/>
      <c r="V37" s="460"/>
      <c r="W37" s="460"/>
      <c r="X37" s="460"/>
      <c r="Y37" s="460"/>
      <c r="Z37" s="460"/>
    </row>
    <row r="38" ht="17" customHeight="1" spans="1:26">
      <c r="A38" s="460"/>
      <c r="B38" s="460"/>
      <c r="C38" s="460"/>
      <c r="D38" s="460"/>
      <c r="E38" s="460"/>
      <c r="F38" s="461" t="s">
        <v>169</v>
      </c>
      <c r="G38" s="461"/>
      <c r="H38" s="461"/>
      <c r="I38" s="564">
        <v>99.74</v>
      </c>
      <c r="J38" s="478" t="s">
        <v>196</v>
      </c>
      <c r="K38" s="479"/>
      <c r="L38" s="480"/>
      <c r="M38" s="481" t="s">
        <v>170</v>
      </c>
      <c r="N38" s="482"/>
      <c r="O38" s="483">
        <v>96.78</v>
      </c>
      <c r="P38" s="495" t="s">
        <v>196</v>
      </c>
      <c r="Q38" s="479"/>
      <c r="R38" s="496">
        <v>96.9</v>
      </c>
      <c r="S38" s="481" t="s">
        <v>171</v>
      </c>
      <c r="T38" s="482"/>
      <c r="U38" s="497">
        <v>98.34</v>
      </c>
      <c r="V38" s="498"/>
      <c r="W38" s="495" t="s">
        <v>196</v>
      </c>
      <c r="X38" s="479"/>
      <c r="Y38" s="488"/>
      <c r="Z38" s="489"/>
    </row>
    <row r="39" ht="18" customHeight="1" spans="6:26">
      <c r="F39" s="503" t="s">
        <v>226</v>
      </c>
      <c r="G39" s="551"/>
      <c r="H39" s="504"/>
      <c r="I39" s="565">
        <v>99.75</v>
      </c>
      <c r="J39" s="137"/>
      <c r="K39" s="137"/>
      <c r="L39" s="486" t="s">
        <v>197</v>
      </c>
      <c r="M39" s="486"/>
      <c r="N39" s="486" t="s">
        <v>198</v>
      </c>
      <c r="O39" s="486"/>
      <c r="P39" s="486" t="s">
        <v>199</v>
      </c>
      <c r="Q39" s="486"/>
      <c r="S39" s="499"/>
      <c r="T39" s="500" t="s">
        <v>200</v>
      </c>
      <c r="U39" s="501"/>
      <c r="V39" s="500" t="s">
        <v>227</v>
      </c>
      <c r="W39" s="501"/>
      <c r="X39" s="515" t="s">
        <v>202</v>
      </c>
      <c r="Y39" s="516" t="s">
        <v>203</v>
      </c>
      <c r="Z39" s="516"/>
    </row>
    <row r="40" ht="18" customHeight="1" spans="10:26">
      <c r="J40" s="142" t="s">
        <v>228</v>
      </c>
      <c r="K40" s="142"/>
      <c r="L40" s="118"/>
      <c r="M40" s="118"/>
      <c r="N40" s="118">
        <f>N41+M28</f>
        <v>24454.329</v>
      </c>
      <c r="O40" s="118"/>
      <c r="P40" s="118"/>
      <c r="Q40" s="118"/>
      <c r="S40" s="9" t="s">
        <v>183</v>
      </c>
      <c r="T40" s="175">
        <f>D16</f>
        <v>15080.242</v>
      </c>
      <c r="U40" s="208"/>
      <c r="V40" s="175">
        <f>R16</f>
        <v>12748.636</v>
      </c>
      <c r="W40" s="208"/>
      <c r="X40" s="175">
        <f>D7+D16+D23+D28</f>
        <v>17109.7681</v>
      </c>
      <c r="Y40" s="516">
        <f>R7+R16+R23+R28</f>
        <v>17274.7345</v>
      </c>
      <c r="Z40" s="516"/>
    </row>
    <row r="41" ht="18" customHeight="1" spans="10:26">
      <c r="J41" s="142" t="s">
        <v>229</v>
      </c>
      <c r="K41" s="142"/>
      <c r="L41" s="487">
        <f>F29-F30</f>
        <v>-4636.622</v>
      </c>
      <c r="M41" s="487"/>
      <c r="N41" s="488">
        <f>N29-N30</f>
        <v>24320.262</v>
      </c>
      <c r="O41" s="489"/>
      <c r="P41" s="488">
        <f>W29-W30</f>
        <v>461.261</v>
      </c>
      <c r="Q41" s="489"/>
      <c r="S41" s="9" t="s">
        <v>185</v>
      </c>
      <c r="T41" s="175">
        <f>F16</f>
        <v>5050.26</v>
      </c>
      <c r="U41" s="208"/>
      <c r="V41" s="175">
        <f>T16</f>
        <v>6461.904</v>
      </c>
      <c r="W41" s="208"/>
      <c r="X41" s="175">
        <f>F7+F16+F23+F28</f>
        <v>8035.589</v>
      </c>
      <c r="Y41" s="516">
        <f>T7+T16+T23+T28</f>
        <v>42036.857</v>
      </c>
      <c r="Z41" s="516"/>
    </row>
    <row r="42" ht="18" customHeight="1" spans="10:26">
      <c r="J42" s="142" t="s">
        <v>205</v>
      </c>
      <c r="K42" s="142"/>
      <c r="L42" s="487">
        <v>-61.5060000000012</v>
      </c>
      <c r="M42" s="487"/>
      <c r="N42" s="488">
        <v>-322.969000000001</v>
      </c>
      <c r="O42" s="489"/>
      <c r="P42" s="488">
        <v>-3.45599999999999</v>
      </c>
      <c r="Q42" s="489"/>
      <c r="S42" s="9" t="s">
        <v>187</v>
      </c>
      <c r="T42" s="175">
        <f>H16</f>
        <v>269.642</v>
      </c>
      <c r="U42" s="208"/>
      <c r="V42" s="175">
        <f>V16</f>
        <v>163.702</v>
      </c>
      <c r="W42" s="208"/>
      <c r="X42" s="175">
        <f>H7+H16+H23+H28</f>
        <v>356.988</v>
      </c>
      <c r="Y42" s="516">
        <f>V7+V16+V23+V28</f>
        <v>1042.048</v>
      </c>
      <c r="Z42" s="516"/>
    </row>
    <row r="43" ht="18" customHeight="1" spans="19:26">
      <c r="S43" s="502"/>
      <c r="T43" s="175" t="s">
        <v>189</v>
      </c>
      <c r="U43" s="208"/>
      <c r="V43" s="175" t="s">
        <v>189</v>
      </c>
      <c r="W43" s="208"/>
      <c r="X43" s="9" t="s">
        <v>188</v>
      </c>
      <c r="Y43" s="517" t="s">
        <v>188</v>
      </c>
      <c r="Z43" s="518"/>
    </row>
    <row r="44" ht="18" customHeight="1" spans="9:26">
      <c r="I44" s="187">
        <f>X7+X16</f>
        <v>32109.797</v>
      </c>
      <c r="S44" s="9" t="s">
        <v>183</v>
      </c>
      <c r="T44" s="503">
        <v>15080.242</v>
      </c>
      <c r="U44" s="504"/>
      <c r="V44" s="175">
        <f>'平衡表（全厂）'!H57--'平衡表（全厂）'!H37-'平衡表（全厂）'!H38-'平衡表（全厂）'!H42-'平衡表（全厂）'!H46-'平衡表（全厂）'!H50-'平衡表（全厂）'!H52-'平衡表（全厂）'!H54-'平衡表（全厂）'!H55-'平衡表（全厂）'!H56-'平衡表（全厂）'!H45</f>
        <v>12748.636</v>
      </c>
      <c r="W44" s="208"/>
      <c r="X44" s="142">
        <f>842.76+15080.242+279.48+907.2861</f>
        <v>17109.7681</v>
      </c>
      <c r="Y44" s="516">
        <f>'平衡表（全厂）'!H57-'平衡表（全厂）'!H37-'平衡表（全厂）'!H38-'平衡表（全厂）'!H42</f>
        <v>17274.7345</v>
      </c>
      <c r="Z44" s="516"/>
    </row>
    <row r="45" ht="18" customHeight="1" spans="9:26">
      <c r="I45" s="187">
        <f>K28</f>
        <v>23742.3228</v>
      </c>
      <c r="S45" s="9" t="s">
        <v>185</v>
      </c>
      <c r="T45" s="503">
        <v>5050.26</v>
      </c>
      <c r="U45" s="504"/>
      <c r="V45" s="175">
        <f>'平衡表（全厂）'!J57-'平衡表（全厂）'!J37-'平衡表（全厂）'!J38-'平衡表（全厂）'!J42-'平衡表（全厂）'!J45-'平衡表（全厂）'!J46-'平衡表（全厂）'!J50-'平衡表（全厂）'!J52-'平衡表（全厂）'!J54-'平衡表（全厂）'!J55-'平衡表（全厂）'!J56</f>
        <v>7462.49999999999</v>
      </c>
      <c r="W45" s="208"/>
      <c r="X45" s="142">
        <f>270.247+5050.26+2709.096+5.986</f>
        <v>8035.589</v>
      </c>
      <c r="Y45" s="516">
        <f>'平衡表（全厂）'!J57-'平衡表（全厂）'!J37-'平衡表（全厂）'!J38-'平衡表（全厂）'!J42</f>
        <v>43037.453</v>
      </c>
      <c r="Z45" s="516"/>
    </row>
    <row r="46" ht="18" customHeight="1" spans="9:26">
      <c r="I46" s="187">
        <f>I45/I44*100</f>
        <v>73.9410554355109</v>
      </c>
      <c r="S46" s="9" t="s">
        <v>187</v>
      </c>
      <c r="T46" s="503">
        <v>269.642</v>
      </c>
      <c r="U46" s="504"/>
      <c r="V46" s="175">
        <f>'平衡表（全厂）'!L57-'平衡表（全厂）'!L42-'平衡表（全厂）'!L45-'平衡表（全厂）'!L46-'平衡表（全厂）'!L50-'平衡表（全厂）'!L52-'平衡表（全厂）'!L54-'平衡表（全厂）'!L55-'平衡表（全厂）'!L56</f>
        <v>163.702</v>
      </c>
      <c r="W46" s="208"/>
      <c r="X46" s="142">
        <f>9.818+269.642+77.528+0</f>
        <v>356.988</v>
      </c>
      <c r="Y46" s="516">
        <f>'平衡表（全厂）'!L57-'平衡表（全厂）'!L42</f>
        <v>1042.048</v>
      </c>
      <c r="Z46" s="516"/>
    </row>
    <row r="47" ht="18" customHeight="1" spans="16:26">
      <c r="P47" s="187">
        <f>29.132-14.78</f>
        <v>14.352</v>
      </c>
      <c r="S47" s="9"/>
      <c r="T47" s="503"/>
      <c r="U47" s="504"/>
      <c r="V47" s="175"/>
      <c r="W47" s="208"/>
      <c r="X47" s="519"/>
      <c r="Y47" s="516"/>
      <c r="Z47" s="516"/>
    </row>
    <row r="48" ht="18" customHeight="1" spans="19:26">
      <c r="S48" s="9" t="s">
        <v>183</v>
      </c>
      <c r="T48" s="503">
        <f t="shared" ref="T48:Y48" si="34">T40-T44</f>
        <v>0</v>
      </c>
      <c r="U48" s="504"/>
      <c r="V48" s="175">
        <f t="shared" si="34"/>
        <v>0</v>
      </c>
      <c r="W48" s="208"/>
      <c r="X48" s="142">
        <f t="shared" si="34"/>
        <v>0</v>
      </c>
      <c r="Y48" s="516">
        <f t="shared" si="34"/>
        <v>0</v>
      </c>
      <c r="Z48" s="516"/>
    </row>
    <row r="49" ht="18" customHeight="1" spans="19:26">
      <c r="S49" s="9" t="s">
        <v>185</v>
      </c>
      <c r="T49" s="503">
        <f t="shared" ref="T49:Y49" si="35">T41-T45</f>
        <v>0</v>
      </c>
      <c r="U49" s="504"/>
      <c r="V49" s="175">
        <f t="shared" si="35"/>
        <v>-1000.59599999999</v>
      </c>
      <c r="W49" s="208"/>
      <c r="X49" s="142">
        <f t="shared" si="35"/>
        <v>0</v>
      </c>
      <c r="Y49" s="516">
        <f t="shared" si="35"/>
        <v>-1000.596</v>
      </c>
      <c r="Z49" s="516"/>
    </row>
    <row r="50" ht="18" customHeight="1" spans="19:26">
      <c r="S50" s="9" t="s">
        <v>187</v>
      </c>
      <c r="T50" s="503">
        <f t="shared" ref="T50:Y50" si="36">T42-T46</f>
        <v>0</v>
      </c>
      <c r="U50" s="504"/>
      <c r="V50" s="175">
        <f t="shared" si="36"/>
        <v>0</v>
      </c>
      <c r="W50" s="208"/>
      <c r="X50" s="142">
        <f t="shared" si="36"/>
        <v>0</v>
      </c>
      <c r="Y50" s="516">
        <f t="shared" si="36"/>
        <v>0</v>
      </c>
      <c r="Z50" s="516"/>
    </row>
  </sheetData>
  <mergeCells count="109">
    <mergeCell ref="A1:Z1"/>
    <mergeCell ref="B2:H2"/>
    <mergeCell ref="I2:O2"/>
    <mergeCell ref="P2:V2"/>
    <mergeCell ref="W2:Z2"/>
    <mergeCell ref="C3:D3"/>
    <mergeCell ref="E3:F3"/>
    <mergeCell ref="G3:H3"/>
    <mergeCell ref="J3:K3"/>
    <mergeCell ref="L3:M3"/>
    <mergeCell ref="N3:O3"/>
    <mergeCell ref="Q3:R3"/>
    <mergeCell ref="S3:T3"/>
    <mergeCell ref="U3:V3"/>
    <mergeCell ref="A5:Z5"/>
    <mergeCell ref="A8:Z8"/>
    <mergeCell ref="A17:H17"/>
    <mergeCell ref="I17:O17"/>
    <mergeCell ref="P17:V17"/>
    <mergeCell ref="W17:Z17"/>
    <mergeCell ref="I24:O24"/>
    <mergeCell ref="W24:Z24"/>
    <mergeCell ref="F29:H29"/>
    <mergeCell ref="N29:P29"/>
    <mergeCell ref="U29:V29"/>
    <mergeCell ref="W29:X29"/>
    <mergeCell ref="F30:H30"/>
    <mergeCell ref="N30:P30"/>
    <mergeCell ref="U30:V30"/>
    <mergeCell ref="W30:X30"/>
    <mergeCell ref="B31:Z31"/>
    <mergeCell ref="B32:Z32"/>
    <mergeCell ref="B33:Z33"/>
    <mergeCell ref="C34:Z34"/>
    <mergeCell ref="C35:Z35"/>
    <mergeCell ref="C36:Z36"/>
    <mergeCell ref="A37:Z37"/>
    <mergeCell ref="F38:H38"/>
    <mergeCell ref="J38:K38"/>
    <mergeCell ref="M38:N38"/>
    <mergeCell ref="P38:Q38"/>
    <mergeCell ref="S38:T38"/>
    <mergeCell ref="U38:V38"/>
    <mergeCell ref="W38:X38"/>
    <mergeCell ref="Y38:Z38"/>
    <mergeCell ref="F39:H39"/>
    <mergeCell ref="J39:K39"/>
    <mergeCell ref="L39:M39"/>
    <mergeCell ref="N39:O39"/>
    <mergeCell ref="P39:Q39"/>
    <mergeCell ref="T39:U39"/>
    <mergeCell ref="V39:W39"/>
    <mergeCell ref="Y39:Z39"/>
    <mergeCell ref="J40:K40"/>
    <mergeCell ref="L40:M40"/>
    <mergeCell ref="N40:O40"/>
    <mergeCell ref="P40:Q40"/>
    <mergeCell ref="T40:U40"/>
    <mergeCell ref="V40:W40"/>
    <mergeCell ref="Y40:Z40"/>
    <mergeCell ref="J41:K41"/>
    <mergeCell ref="L41:M41"/>
    <mergeCell ref="N41:O41"/>
    <mergeCell ref="P41:Q41"/>
    <mergeCell ref="T41:U41"/>
    <mergeCell ref="V41:W41"/>
    <mergeCell ref="Y41:Z41"/>
    <mergeCell ref="J42:K42"/>
    <mergeCell ref="L42:M42"/>
    <mergeCell ref="N42:O42"/>
    <mergeCell ref="P42:Q42"/>
    <mergeCell ref="T42:U42"/>
    <mergeCell ref="V42:W42"/>
    <mergeCell ref="Y42:Z42"/>
    <mergeCell ref="T43:U43"/>
    <mergeCell ref="V43:W43"/>
    <mergeCell ref="Y43:Z43"/>
    <mergeCell ref="T44:U44"/>
    <mergeCell ref="V44:W44"/>
    <mergeCell ref="Y44:Z44"/>
    <mergeCell ref="T45:U45"/>
    <mergeCell ref="V45:W45"/>
    <mergeCell ref="Y45:Z45"/>
    <mergeCell ref="T46:U46"/>
    <mergeCell ref="V46:W46"/>
    <mergeCell ref="Y46:Z46"/>
    <mergeCell ref="Y47:Z47"/>
    <mergeCell ref="T48:U48"/>
    <mergeCell ref="V48:W48"/>
    <mergeCell ref="Y48:Z48"/>
    <mergeCell ref="T49:U49"/>
    <mergeCell ref="V49:W49"/>
    <mergeCell ref="Y49:Z49"/>
    <mergeCell ref="T50:U50"/>
    <mergeCell ref="V50:W50"/>
    <mergeCell ref="Y50:Z50"/>
    <mergeCell ref="A2:A4"/>
    <mergeCell ref="A31:A33"/>
    <mergeCell ref="B3:B4"/>
    <mergeCell ref="I3:I4"/>
    <mergeCell ref="P3:P4"/>
    <mergeCell ref="W3:W4"/>
    <mergeCell ref="A29:B30"/>
    <mergeCell ref="I29:J30"/>
    <mergeCell ref="K29:L30"/>
    <mergeCell ref="Q29:R30"/>
    <mergeCell ref="S29:T30"/>
    <mergeCell ref="Y29:Z30"/>
    <mergeCell ref="A34:B36"/>
  </mergeCells>
  <pageMargins left="0.472222222222222" right="0.432638888888889" top="1" bottom="1" header="0.5" footer="0.5"/>
  <pageSetup paperSize="8" orientation="landscape" horizontalDpi="6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61"/>
  <sheetViews>
    <sheetView showGridLines="0" workbookViewId="0">
      <pane xSplit="1" ySplit="5" topLeftCell="B6" activePane="bottomRight" state="frozen"/>
      <selection/>
      <selection pane="topRight"/>
      <selection pane="bottomLeft"/>
      <selection pane="bottomRight" activeCell="A23" sqref="$A23:$XFD23"/>
    </sheetView>
  </sheetViews>
  <sheetFormatPr defaultColWidth="9" defaultRowHeight="13.5"/>
  <cols>
    <col min="1" max="1" width="17.25" customWidth="1"/>
    <col min="2" max="2" width="10.6333333333333" customWidth="1"/>
    <col min="3" max="3" width="10.1083333333333" hidden="1" customWidth="1"/>
    <col min="4" max="4" width="10.6333333333333" customWidth="1"/>
    <col min="5" max="5" width="9.55" hidden="1" customWidth="1"/>
    <col min="6" max="6" width="9.08333333333333" customWidth="1"/>
    <col min="7" max="7" width="7.75833333333333" hidden="1" customWidth="1"/>
    <col min="8" max="8" width="9.25833333333333" customWidth="1"/>
    <col min="9" max="9" width="7.75833333333333" hidden="1" customWidth="1"/>
    <col min="10" max="10" width="11.7" customWidth="1"/>
    <col min="11" max="11" width="6.81666666666667" customWidth="1"/>
    <col min="12" max="12" width="11.5666666666667" customWidth="1"/>
    <col min="13" max="13" width="8.13333333333333" customWidth="1"/>
    <col min="14" max="14" width="9.55" customWidth="1"/>
    <col min="15" max="15" width="6.38333333333333" customWidth="1"/>
    <col min="16" max="16" width="7.63333333333333" customWidth="1"/>
    <col min="17" max="17" width="10.325" customWidth="1"/>
    <col min="18" max="18" width="6.69166666666667" customWidth="1"/>
    <col min="19" max="19" width="10.675" customWidth="1"/>
    <col min="20" max="20" width="9.00833333333333" customWidth="1"/>
    <col min="21" max="21" width="9.13333333333333" customWidth="1"/>
    <col min="22" max="22" width="7.03333333333333" customWidth="1"/>
    <col min="23" max="23" width="8.75833333333333" customWidth="1"/>
    <col min="24" max="24" width="11.2416666666667" customWidth="1"/>
    <col min="25" max="25" width="11.5833333333333" customWidth="1"/>
    <col min="26" max="26" width="9.2" customWidth="1"/>
    <col min="27" max="27" width="9.38333333333333" customWidth="1"/>
    <col min="29" max="29" width="13.175" customWidth="1"/>
    <col min="30" max="30" width="10.3833333333333"/>
    <col min="31" max="31" width="9.38333333333333"/>
  </cols>
  <sheetData>
    <row r="1" ht="38" customHeight="1" spans="1:27">
      <c r="A1" s="412" t="s">
        <v>249</v>
      </c>
      <c r="B1" s="412"/>
      <c r="C1" s="412"/>
      <c r="D1" s="412"/>
      <c r="E1" s="412"/>
      <c r="F1" s="412"/>
      <c r="G1" s="412"/>
      <c r="H1" s="412"/>
      <c r="I1" s="412"/>
      <c r="J1" s="412"/>
      <c r="K1" s="412"/>
      <c r="L1" s="412"/>
      <c r="M1" s="412"/>
      <c r="N1" s="412"/>
      <c r="O1" s="412"/>
      <c r="P1" s="412"/>
      <c r="Q1" s="412"/>
      <c r="R1" s="412"/>
      <c r="S1" s="412"/>
      <c r="T1" s="412"/>
      <c r="U1" s="412"/>
      <c r="V1" s="412"/>
      <c r="W1" s="412"/>
      <c r="X1" s="412"/>
      <c r="Y1" s="412"/>
      <c r="Z1" s="412"/>
      <c r="AA1" s="412"/>
    </row>
    <row r="2" ht="17" customHeight="1" spans="1:27">
      <c r="A2" s="413" t="s">
        <v>130</v>
      </c>
      <c r="B2" s="414" t="s">
        <v>131</v>
      </c>
      <c r="C2" s="415"/>
      <c r="D2" s="415"/>
      <c r="E2" s="415"/>
      <c r="F2" s="415"/>
      <c r="G2" s="415"/>
      <c r="H2" s="415"/>
      <c r="I2" s="415"/>
      <c r="J2" s="414" t="s">
        <v>210</v>
      </c>
      <c r="K2" s="415"/>
      <c r="L2" s="415"/>
      <c r="M2" s="415"/>
      <c r="N2" s="415"/>
      <c r="O2" s="415"/>
      <c r="P2" s="415"/>
      <c r="Q2" s="413" t="s">
        <v>133</v>
      </c>
      <c r="R2" s="413"/>
      <c r="S2" s="413"/>
      <c r="T2" s="413"/>
      <c r="U2" s="413"/>
      <c r="V2" s="413"/>
      <c r="W2" s="413"/>
      <c r="X2" s="413" t="s">
        <v>134</v>
      </c>
      <c r="Y2" s="413"/>
      <c r="Z2" s="413"/>
      <c r="AA2" s="416"/>
    </row>
    <row r="3" ht="17" customHeight="1" spans="1:27">
      <c r="A3" s="416"/>
      <c r="B3" s="413" t="s">
        <v>211</v>
      </c>
      <c r="C3" s="413" t="s">
        <v>8</v>
      </c>
      <c r="D3" s="413"/>
      <c r="E3" s="413" t="s">
        <v>9</v>
      </c>
      <c r="F3" s="413"/>
      <c r="G3" s="413" t="s">
        <v>10</v>
      </c>
      <c r="H3" s="413"/>
      <c r="I3" s="414" t="s">
        <v>250</v>
      </c>
      <c r="J3" s="413" t="s">
        <v>211</v>
      </c>
      <c r="K3" s="413" t="s">
        <v>8</v>
      </c>
      <c r="L3" s="413"/>
      <c r="M3" s="413" t="s">
        <v>9</v>
      </c>
      <c r="N3" s="413"/>
      <c r="O3" s="413" t="s">
        <v>10</v>
      </c>
      <c r="P3" s="413"/>
      <c r="Q3" s="413" t="s">
        <v>211</v>
      </c>
      <c r="R3" s="413" t="s">
        <v>8</v>
      </c>
      <c r="S3" s="413"/>
      <c r="T3" s="413" t="s">
        <v>9</v>
      </c>
      <c r="U3" s="413"/>
      <c r="V3" s="413" t="s">
        <v>10</v>
      </c>
      <c r="W3" s="413"/>
      <c r="X3" s="413" t="s">
        <v>211</v>
      </c>
      <c r="Y3" s="413" t="s">
        <v>8</v>
      </c>
      <c r="Z3" s="413" t="s">
        <v>9</v>
      </c>
      <c r="AA3" s="413" t="s">
        <v>10</v>
      </c>
    </row>
    <row r="4" ht="27" customHeight="1" spans="1:29">
      <c r="A4" s="417"/>
      <c r="B4" s="144"/>
      <c r="C4" s="144" t="s">
        <v>137</v>
      </c>
      <c r="D4" s="144" t="s">
        <v>212</v>
      </c>
      <c r="E4" s="144" t="s">
        <v>13</v>
      </c>
      <c r="F4" s="144" t="s">
        <v>213</v>
      </c>
      <c r="G4" s="144" t="s">
        <v>13</v>
      </c>
      <c r="H4" s="144" t="s">
        <v>213</v>
      </c>
      <c r="I4" s="144" t="s">
        <v>13</v>
      </c>
      <c r="J4" s="144"/>
      <c r="K4" s="144" t="s">
        <v>137</v>
      </c>
      <c r="L4" s="144" t="s">
        <v>212</v>
      </c>
      <c r="M4" s="144" t="s">
        <v>13</v>
      </c>
      <c r="N4" s="144" t="s">
        <v>213</v>
      </c>
      <c r="O4" s="144" t="s">
        <v>13</v>
      </c>
      <c r="P4" s="144" t="s">
        <v>213</v>
      </c>
      <c r="Q4" s="144"/>
      <c r="R4" s="144" t="s">
        <v>137</v>
      </c>
      <c r="S4" s="144" t="s">
        <v>212</v>
      </c>
      <c r="T4" s="144" t="s">
        <v>13</v>
      </c>
      <c r="U4" s="144" t="s">
        <v>213</v>
      </c>
      <c r="V4" s="144" t="s">
        <v>13</v>
      </c>
      <c r="W4" s="144" t="s">
        <v>213</v>
      </c>
      <c r="X4" s="144"/>
      <c r="Y4" s="144" t="s">
        <v>212</v>
      </c>
      <c r="Z4" s="144" t="s">
        <v>213</v>
      </c>
      <c r="AA4" s="144" t="s">
        <v>213</v>
      </c>
      <c r="AC4" s="505"/>
    </row>
    <row r="5" ht="16" customHeight="1" spans="1:29">
      <c r="A5" s="418" t="s">
        <v>140</v>
      </c>
      <c r="B5" s="418"/>
      <c r="C5" s="418"/>
      <c r="D5" s="418"/>
      <c r="E5" s="418"/>
      <c r="F5" s="418"/>
      <c r="G5" s="418"/>
      <c r="H5" s="418"/>
      <c r="I5" s="418"/>
      <c r="J5" s="418"/>
      <c r="K5" s="418"/>
      <c r="L5" s="418"/>
      <c r="M5" s="418"/>
      <c r="N5" s="418"/>
      <c r="O5" s="418"/>
      <c r="P5" s="418"/>
      <c r="Q5" s="418"/>
      <c r="R5" s="418"/>
      <c r="S5" s="418"/>
      <c r="T5" s="418"/>
      <c r="U5" s="418"/>
      <c r="V5" s="418"/>
      <c r="W5" s="418"/>
      <c r="X5" s="418"/>
      <c r="Y5" s="418"/>
      <c r="Z5" s="418"/>
      <c r="AA5" s="418"/>
      <c r="AC5" s="506"/>
    </row>
    <row r="6" ht="16" customHeight="1" spans="1:30">
      <c r="A6" s="419" t="s">
        <v>63</v>
      </c>
      <c r="B6" s="420"/>
      <c r="C6" s="421"/>
      <c r="D6" s="422"/>
      <c r="E6" s="423"/>
      <c r="F6" s="422"/>
      <c r="G6" s="423"/>
      <c r="H6" s="422"/>
      <c r="I6" s="430"/>
      <c r="J6" s="462"/>
      <c r="K6" s="428" t="e">
        <f t="shared" ref="K6:K11" si="0">L6/J6*100</f>
        <v>#DIV/0!</v>
      </c>
      <c r="L6" s="462"/>
      <c r="M6" s="430" t="e">
        <f t="shared" ref="M6:M11" si="1">N6/J6*1000</f>
        <v>#DIV/0!</v>
      </c>
      <c r="N6" s="462"/>
      <c r="O6" s="430" t="e">
        <f t="shared" ref="O6:O11" si="2">P6/J6*1000</f>
        <v>#DIV/0!</v>
      </c>
      <c r="P6" s="462"/>
      <c r="Q6" s="388"/>
      <c r="R6" s="387" t="e">
        <f t="shared" ref="R6:R11" si="3">S6/Q6*100</f>
        <v>#DIV/0!</v>
      </c>
      <c r="S6" s="493"/>
      <c r="T6" s="387" t="e">
        <f t="shared" ref="T6:T11" si="4">U6/Q6*1000</f>
        <v>#DIV/0!</v>
      </c>
      <c r="U6" s="493"/>
      <c r="V6" s="387" t="e">
        <f t="shared" ref="V6:V11" si="5">W6/Q6*1000</f>
        <v>#DIV/0!</v>
      </c>
      <c r="W6" s="493"/>
      <c r="X6" s="388">
        <f t="shared" ref="X6:X11" si="6">B6+J6-Q6</f>
        <v>0</v>
      </c>
      <c r="Y6" s="388">
        <f t="shared" ref="Y6:Y11" si="7">D6+L6-S6</f>
        <v>0</v>
      </c>
      <c r="Z6" s="388">
        <f t="shared" ref="Z6:Z11" si="8">F6+N6-U6</f>
        <v>0</v>
      </c>
      <c r="AA6" s="388">
        <f t="shared" ref="AA6:AA11" si="9">H6+P6-W6</f>
        <v>0</v>
      </c>
      <c r="AB6" s="507"/>
      <c r="AC6" s="507"/>
      <c r="AD6" s="508"/>
    </row>
    <row r="7" ht="16" customHeight="1" spans="1:30">
      <c r="A7" s="424" t="s">
        <v>251</v>
      </c>
      <c r="B7" s="425">
        <v>29.0146</v>
      </c>
      <c r="C7" s="421"/>
      <c r="D7" s="422">
        <v>0</v>
      </c>
      <c r="E7" s="423"/>
      <c r="F7" s="422">
        <v>29.012</v>
      </c>
      <c r="G7" s="423"/>
      <c r="H7" s="422">
        <v>0</v>
      </c>
      <c r="I7" s="430"/>
      <c r="J7" s="462"/>
      <c r="K7" s="428" t="e">
        <f t="shared" si="0"/>
        <v>#DIV/0!</v>
      </c>
      <c r="L7" s="462"/>
      <c r="M7" s="430" t="e">
        <f t="shared" si="1"/>
        <v>#DIV/0!</v>
      </c>
      <c r="N7" s="462"/>
      <c r="O7" s="430" t="e">
        <f t="shared" si="2"/>
        <v>#DIV/0!</v>
      </c>
      <c r="P7" s="462"/>
      <c r="Q7" s="388"/>
      <c r="R7" s="387" t="e">
        <f t="shared" si="3"/>
        <v>#DIV/0!</v>
      </c>
      <c r="S7" s="493"/>
      <c r="T7" s="387" t="e">
        <f t="shared" si="4"/>
        <v>#DIV/0!</v>
      </c>
      <c r="U7" s="493"/>
      <c r="V7" s="387" t="e">
        <f t="shared" si="5"/>
        <v>#DIV/0!</v>
      </c>
      <c r="W7" s="493"/>
      <c r="X7" s="388">
        <f t="shared" si="6"/>
        <v>29.015</v>
      </c>
      <c r="Y7" s="388">
        <f t="shared" si="7"/>
        <v>0</v>
      </c>
      <c r="Z7" s="388">
        <f t="shared" si="8"/>
        <v>29.012</v>
      </c>
      <c r="AA7" s="388">
        <f t="shared" si="9"/>
        <v>0</v>
      </c>
      <c r="AB7" s="507"/>
      <c r="AC7" s="507"/>
      <c r="AD7" s="508"/>
    </row>
    <row r="8" ht="16" customHeight="1" spans="1:30">
      <c r="A8" s="424" t="s">
        <v>51</v>
      </c>
      <c r="B8" s="426">
        <v>10</v>
      </c>
      <c r="C8" s="421"/>
      <c r="D8" s="422">
        <v>9.98</v>
      </c>
      <c r="E8" s="423"/>
      <c r="F8" s="422">
        <v>0</v>
      </c>
      <c r="G8" s="423"/>
      <c r="H8" s="422">
        <v>0</v>
      </c>
      <c r="I8" s="430"/>
      <c r="J8" s="462"/>
      <c r="K8" s="428" t="e">
        <f t="shared" si="0"/>
        <v>#DIV/0!</v>
      </c>
      <c r="L8" s="462"/>
      <c r="M8" s="430" t="e">
        <f t="shared" si="1"/>
        <v>#DIV/0!</v>
      </c>
      <c r="N8" s="462"/>
      <c r="O8" s="430" t="e">
        <f t="shared" si="2"/>
        <v>#DIV/0!</v>
      </c>
      <c r="P8" s="462"/>
      <c r="Q8" s="388"/>
      <c r="R8" s="387" t="e">
        <f t="shared" si="3"/>
        <v>#DIV/0!</v>
      </c>
      <c r="S8" s="493"/>
      <c r="T8" s="387" t="e">
        <f t="shared" si="4"/>
        <v>#DIV/0!</v>
      </c>
      <c r="U8" s="493"/>
      <c r="V8" s="387" t="e">
        <f t="shared" si="5"/>
        <v>#DIV/0!</v>
      </c>
      <c r="W8" s="493"/>
      <c r="X8" s="388">
        <f t="shared" si="6"/>
        <v>10</v>
      </c>
      <c r="Y8" s="388">
        <f t="shared" si="7"/>
        <v>9.98</v>
      </c>
      <c r="Z8" s="388">
        <f t="shared" si="8"/>
        <v>0</v>
      </c>
      <c r="AA8" s="388">
        <f t="shared" si="9"/>
        <v>0</v>
      </c>
      <c r="AB8" s="507"/>
      <c r="AC8" s="507"/>
      <c r="AD8" s="508"/>
    </row>
    <row r="9" ht="16" customHeight="1" spans="1:30">
      <c r="A9" s="424" t="s">
        <v>52</v>
      </c>
      <c r="B9" s="426">
        <v>1</v>
      </c>
      <c r="C9" s="421"/>
      <c r="D9" s="422">
        <v>0</v>
      </c>
      <c r="E9" s="423"/>
      <c r="F9" s="422">
        <v>999.9</v>
      </c>
      <c r="G9" s="423"/>
      <c r="H9" s="422">
        <v>0</v>
      </c>
      <c r="I9" s="430"/>
      <c r="J9" s="462"/>
      <c r="K9" s="428" t="e">
        <f t="shared" si="0"/>
        <v>#DIV/0!</v>
      </c>
      <c r="L9" s="462"/>
      <c r="M9" s="430" t="e">
        <f t="shared" si="1"/>
        <v>#DIV/0!</v>
      </c>
      <c r="N9" s="462"/>
      <c r="O9" s="430" t="e">
        <f t="shared" si="2"/>
        <v>#DIV/0!</v>
      </c>
      <c r="P9" s="462"/>
      <c r="Q9" s="388"/>
      <c r="R9" s="387" t="e">
        <f t="shared" si="3"/>
        <v>#DIV/0!</v>
      </c>
      <c r="S9" s="493"/>
      <c r="T9" s="387" t="e">
        <f t="shared" si="4"/>
        <v>#DIV/0!</v>
      </c>
      <c r="U9" s="493"/>
      <c r="V9" s="387" t="e">
        <f t="shared" si="5"/>
        <v>#DIV/0!</v>
      </c>
      <c r="W9" s="493"/>
      <c r="X9" s="388">
        <f t="shared" si="6"/>
        <v>1</v>
      </c>
      <c r="Y9" s="388">
        <f t="shared" si="7"/>
        <v>0</v>
      </c>
      <c r="Z9" s="388">
        <f t="shared" si="8"/>
        <v>999.9</v>
      </c>
      <c r="AA9" s="388">
        <f t="shared" si="9"/>
        <v>0</v>
      </c>
      <c r="AB9" s="507"/>
      <c r="AC9" s="507"/>
      <c r="AD9" s="508"/>
    </row>
    <row r="10" ht="16" customHeight="1" spans="1:30">
      <c r="A10" s="424" t="s">
        <v>53</v>
      </c>
      <c r="B10" s="426">
        <v>4.46</v>
      </c>
      <c r="C10" s="421"/>
      <c r="D10" s="422"/>
      <c r="E10" s="423"/>
      <c r="F10" s="422">
        <v>0.564</v>
      </c>
      <c r="G10" s="423"/>
      <c r="H10" s="422"/>
      <c r="I10" s="430"/>
      <c r="J10" s="462"/>
      <c r="K10" s="428" t="e">
        <f t="shared" si="0"/>
        <v>#DIV/0!</v>
      </c>
      <c r="L10" s="462"/>
      <c r="M10" s="430" t="e">
        <f t="shared" si="1"/>
        <v>#DIV/0!</v>
      </c>
      <c r="N10" s="462"/>
      <c r="O10" s="430" t="e">
        <f t="shared" si="2"/>
        <v>#DIV/0!</v>
      </c>
      <c r="P10" s="462"/>
      <c r="Q10" s="388"/>
      <c r="R10" s="387" t="e">
        <f t="shared" si="3"/>
        <v>#DIV/0!</v>
      </c>
      <c r="S10" s="493"/>
      <c r="T10" s="387" t="e">
        <f t="shared" si="4"/>
        <v>#DIV/0!</v>
      </c>
      <c r="U10" s="493"/>
      <c r="V10" s="387" t="e">
        <f t="shared" si="5"/>
        <v>#DIV/0!</v>
      </c>
      <c r="W10" s="493"/>
      <c r="X10" s="388">
        <f t="shared" si="6"/>
        <v>4.46</v>
      </c>
      <c r="Y10" s="388">
        <f t="shared" si="7"/>
        <v>0</v>
      </c>
      <c r="Z10" s="388">
        <f t="shared" si="8"/>
        <v>0.564</v>
      </c>
      <c r="AA10" s="388">
        <f t="shared" si="9"/>
        <v>0</v>
      </c>
      <c r="AB10" s="507"/>
      <c r="AC10" s="507"/>
      <c r="AD10" s="508"/>
    </row>
    <row r="11" ht="16" customHeight="1" spans="1:30">
      <c r="A11" s="424" t="s">
        <v>54</v>
      </c>
      <c r="B11" s="426">
        <v>9.08</v>
      </c>
      <c r="C11" s="421"/>
      <c r="D11" s="422"/>
      <c r="E11" s="423"/>
      <c r="F11" s="422">
        <v>0.132</v>
      </c>
      <c r="G11" s="423"/>
      <c r="H11" s="422"/>
      <c r="I11" s="430"/>
      <c r="J11" s="462"/>
      <c r="K11" s="428" t="e">
        <f t="shared" si="0"/>
        <v>#DIV/0!</v>
      </c>
      <c r="L11" s="462"/>
      <c r="M11" s="430" t="e">
        <f t="shared" si="1"/>
        <v>#DIV/0!</v>
      </c>
      <c r="N11" s="462"/>
      <c r="O11" s="430" t="e">
        <f t="shared" si="2"/>
        <v>#DIV/0!</v>
      </c>
      <c r="P11" s="462"/>
      <c r="Q11" s="388"/>
      <c r="R11" s="387" t="e">
        <f t="shared" si="3"/>
        <v>#DIV/0!</v>
      </c>
      <c r="S11" s="493"/>
      <c r="T11" s="387" t="e">
        <f t="shared" si="4"/>
        <v>#DIV/0!</v>
      </c>
      <c r="U11" s="493"/>
      <c r="V11" s="387" t="e">
        <f t="shared" si="5"/>
        <v>#DIV/0!</v>
      </c>
      <c r="W11" s="493"/>
      <c r="X11" s="388">
        <f t="shared" si="6"/>
        <v>9.08</v>
      </c>
      <c r="Y11" s="388">
        <f t="shared" si="7"/>
        <v>0</v>
      </c>
      <c r="Z11" s="388">
        <f t="shared" si="8"/>
        <v>0.132</v>
      </c>
      <c r="AA11" s="388">
        <f t="shared" si="9"/>
        <v>0</v>
      </c>
      <c r="AB11" s="507"/>
      <c r="AC11" s="507"/>
      <c r="AD11" s="508"/>
    </row>
    <row r="12" ht="16" customHeight="1" spans="1:30">
      <c r="A12" s="427"/>
      <c r="B12" s="388"/>
      <c r="C12" s="428"/>
      <c r="D12" s="429"/>
      <c r="E12" s="430"/>
      <c r="F12" s="429"/>
      <c r="G12" s="430"/>
      <c r="H12" s="429"/>
      <c r="I12" s="430"/>
      <c r="J12" s="462"/>
      <c r="K12" s="428"/>
      <c r="L12" s="462"/>
      <c r="M12" s="430"/>
      <c r="N12" s="462"/>
      <c r="O12" s="430"/>
      <c r="P12" s="462"/>
      <c r="Q12" s="388"/>
      <c r="R12" s="387"/>
      <c r="S12" s="493"/>
      <c r="T12" s="387"/>
      <c r="U12" s="493"/>
      <c r="V12" s="387"/>
      <c r="W12" s="493"/>
      <c r="X12" s="388"/>
      <c r="Y12" s="388"/>
      <c r="Z12" s="388"/>
      <c r="AA12" s="388"/>
      <c r="AB12" s="507"/>
      <c r="AC12" s="507"/>
      <c r="AD12" s="508"/>
    </row>
    <row r="13" ht="16" customHeight="1" spans="1:27">
      <c r="A13" s="431" t="s">
        <v>144</v>
      </c>
      <c r="B13" s="432"/>
      <c r="C13" s="387"/>
      <c r="D13" s="433">
        <f>SUM(D6:D6)</f>
        <v>0</v>
      </c>
      <c r="E13" s="433"/>
      <c r="F13" s="433">
        <f>SUM(F6:F6)</f>
        <v>0</v>
      </c>
      <c r="G13" s="433"/>
      <c r="H13" s="433">
        <f>SUM(H6:H6)</f>
        <v>0</v>
      </c>
      <c r="I13" s="433"/>
      <c r="J13" s="433">
        <f>SUM(J6:J6)</f>
        <v>0</v>
      </c>
      <c r="K13" s="463"/>
      <c r="L13" s="439">
        <f>SUM(L6:L6)</f>
        <v>0</v>
      </c>
      <c r="M13" s="439"/>
      <c r="N13" s="439">
        <f>SUM(N6:N6)</f>
        <v>0</v>
      </c>
      <c r="O13" s="464"/>
      <c r="P13" s="439">
        <f>SUM(P6:P6)</f>
        <v>0</v>
      </c>
      <c r="Q13" s="433">
        <f>SUM(Q6:Q6)</f>
        <v>0</v>
      </c>
      <c r="R13" s="387"/>
      <c r="S13" s="433">
        <f t="shared" ref="S13:AA13" si="10">SUM(S6:S6)</f>
        <v>0</v>
      </c>
      <c r="T13" s="433"/>
      <c r="U13" s="433">
        <f t="shared" si="10"/>
        <v>0</v>
      </c>
      <c r="V13" s="433"/>
      <c r="W13" s="433">
        <f t="shared" si="10"/>
        <v>0</v>
      </c>
      <c r="X13" s="433">
        <f t="shared" si="10"/>
        <v>0</v>
      </c>
      <c r="Y13" s="433">
        <f t="shared" si="10"/>
        <v>0</v>
      </c>
      <c r="Z13" s="433">
        <f t="shared" si="10"/>
        <v>0</v>
      </c>
      <c r="AA13" s="433">
        <f t="shared" si="10"/>
        <v>0</v>
      </c>
    </row>
    <row r="14" ht="16" customHeight="1" spans="1:27">
      <c r="A14" s="418" t="s">
        <v>145</v>
      </c>
      <c r="B14" s="418"/>
      <c r="C14" s="418"/>
      <c r="D14" s="418"/>
      <c r="E14" s="418"/>
      <c r="F14" s="418"/>
      <c r="G14" s="418"/>
      <c r="H14" s="418"/>
      <c r="I14" s="418"/>
      <c r="J14" s="418"/>
      <c r="K14" s="418"/>
      <c r="L14" s="418"/>
      <c r="M14" s="418"/>
      <c r="N14" s="418"/>
      <c r="O14" s="418"/>
      <c r="P14" s="418"/>
      <c r="Q14" s="418"/>
      <c r="R14" s="418"/>
      <c r="S14" s="418"/>
      <c r="T14" s="418"/>
      <c r="U14" s="418"/>
      <c r="V14" s="418"/>
      <c r="W14" s="418"/>
      <c r="X14" s="418"/>
      <c r="Y14" s="418"/>
      <c r="Z14" s="418"/>
      <c r="AA14" s="418"/>
    </row>
    <row r="15" ht="16" customHeight="1" spans="1:29">
      <c r="A15" s="419" t="s">
        <v>252</v>
      </c>
      <c r="B15" s="434"/>
      <c r="C15" s="428"/>
      <c r="D15" s="429"/>
      <c r="E15" s="430"/>
      <c r="F15" s="429"/>
      <c r="G15" s="430"/>
      <c r="H15" s="429"/>
      <c r="I15" s="430"/>
      <c r="J15" s="395"/>
      <c r="K15" s="395"/>
      <c r="L15" s="388"/>
      <c r="M15" s="388"/>
      <c r="N15" s="388"/>
      <c r="O15" s="388"/>
      <c r="P15" s="388"/>
      <c r="Q15" s="395"/>
      <c r="R15" s="387" t="e">
        <f>S15/Q15*100</f>
        <v>#DIV/0!</v>
      </c>
      <c r="S15" s="395"/>
      <c r="T15" s="387" t="e">
        <f>U15/Q15*1000</f>
        <v>#DIV/0!</v>
      </c>
      <c r="U15" s="395"/>
      <c r="V15" s="387" t="e">
        <f>W15/Q15*1000</f>
        <v>#DIV/0!</v>
      </c>
      <c r="W15" s="395"/>
      <c r="X15" s="444">
        <f>B15+J15-Q15</f>
        <v>0</v>
      </c>
      <c r="Y15" s="444">
        <f>D15+L15-S15</f>
        <v>0</v>
      </c>
      <c r="Z15" s="444">
        <f>F15+N15-U15</f>
        <v>0</v>
      </c>
      <c r="AA15" s="444">
        <f>H15+P15-W15</f>
        <v>0</v>
      </c>
      <c r="AC15" s="506"/>
    </row>
    <row r="16" ht="16" customHeight="1" spans="1:29">
      <c r="A16" s="419" t="s">
        <v>253</v>
      </c>
      <c r="B16" s="434"/>
      <c r="C16" s="428"/>
      <c r="D16" s="429"/>
      <c r="E16" s="430"/>
      <c r="F16" s="429"/>
      <c r="G16" s="430"/>
      <c r="H16" s="429"/>
      <c r="I16" s="430"/>
      <c r="J16" s="395"/>
      <c r="K16" s="395"/>
      <c r="L16" s="388"/>
      <c r="M16" s="388"/>
      <c r="N16" s="388"/>
      <c r="O16" s="388"/>
      <c r="P16" s="388"/>
      <c r="Q16" s="395"/>
      <c r="R16" s="387"/>
      <c r="S16" s="395"/>
      <c r="T16" s="387"/>
      <c r="U16" s="395"/>
      <c r="V16" s="387"/>
      <c r="W16" s="395"/>
      <c r="X16" s="444"/>
      <c r="Y16" s="444"/>
      <c r="Z16" s="444"/>
      <c r="AA16" s="444"/>
      <c r="AC16" s="506"/>
    </row>
    <row r="17" ht="16" customHeight="1" spans="1:29">
      <c r="A17" s="419" t="s">
        <v>254</v>
      </c>
      <c r="B17" s="434"/>
      <c r="C17" s="428"/>
      <c r="D17" s="429"/>
      <c r="E17" s="430"/>
      <c r="F17" s="429"/>
      <c r="G17" s="430"/>
      <c r="H17" s="429"/>
      <c r="I17" s="430"/>
      <c r="J17" s="395"/>
      <c r="K17" s="395"/>
      <c r="L17" s="388"/>
      <c r="M17" s="388"/>
      <c r="N17" s="388"/>
      <c r="O17" s="388"/>
      <c r="P17" s="388"/>
      <c r="Q17" s="395"/>
      <c r="R17" s="387" t="e">
        <f>S17/Q17*100</f>
        <v>#DIV/0!</v>
      </c>
      <c r="S17" s="395"/>
      <c r="T17" s="387" t="e">
        <f>U17/Q17*1000</f>
        <v>#DIV/0!</v>
      </c>
      <c r="U17" s="395"/>
      <c r="V17" s="387" t="e">
        <f>W17/Q17*1000</f>
        <v>#DIV/0!</v>
      </c>
      <c r="W17" s="395"/>
      <c r="X17" s="444">
        <f>B17+J17-Q17</f>
        <v>0</v>
      </c>
      <c r="Y17" s="444">
        <f>D17+L17-S17</f>
        <v>0</v>
      </c>
      <c r="Z17" s="444">
        <f>F17+N17-U17</f>
        <v>0</v>
      </c>
      <c r="AA17" s="444">
        <f>H17+P17-W17</f>
        <v>0</v>
      </c>
      <c r="AC17" s="506"/>
    </row>
    <row r="18" ht="16" customHeight="1" spans="1:29">
      <c r="A18" s="419" t="s">
        <v>255</v>
      </c>
      <c r="B18" s="434"/>
      <c r="C18" s="428"/>
      <c r="D18" s="429"/>
      <c r="E18" s="430"/>
      <c r="F18" s="429"/>
      <c r="G18" s="430"/>
      <c r="H18" s="429"/>
      <c r="I18" s="430"/>
      <c r="J18" s="395"/>
      <c r="K18" s="395"/>
      <c r="L18" s="388"/>
      <c r="M18" s="388"/>
      <c r="N18" s="388"/>
      <c r="O18" s="388"/>
      <c r="P18" s="388"/>
      <c r="Q18" s="395"/>
      <c r="R18" s="387" t="e">
        <f>S18/Q18*100</f>
        <v>#DIV/0!</v>
      </c>
      <c r="S18" s="395"/>
      <c r="T18" s="387" t="e">
        <f>U18/Q18*1000</f>
        <v>#DIV/0!</v>
      </c>
      <c r="U18" s="395"/>
      <c r="V18" s="387" t="e">
        <f>W18/Q18*1000</f>
        <v>#DIV/0!</v>
      </c>
      <c r="W18" s="395"/>
      <c r="X18" s="444">
        <f>B18+J18-Q18</f>
        <v>0</v>
      </c>
      <c r="Y18" s="444">
        <f>D18+L18-S18</f>
        <v>0</v>
      </c>
      <c r="Z18" s="444">
        <f>F18+N18-U18</f>
        <v>0</v>
      </c>
      <c r="AA18" s="444">
        <f>H18+P18-W18</f>
        <v>0</v>
      </c>
      <c r="AC18" s="506"/>
    </row>
    <row r="19" ht="16" customHeight="1" spans="1:30">
      <c r="A19" s="426" t="s">
        <v>256</v>
      </c>
      <c r="B19" s="387"/>
      <c r="C19" s="428"/>
      <c r="D19" s="429"/>
      <c r="E19" s="430"/>
      <c r="F19" s="429"/>
      <c r="G19" s="430"/>
      <c r="H19" s="429"/>
      <c r="I19" s="430"/>
      <c r="J19" s="428"/>
      <c r="K19" s="428"/>
      <c r="L19" s="462"/>
      <c r="M19" s="462"/>
      <c r="N19" s="462"/>
      <c r="O19" s="462"/>
      <c r="P19" s="462"/>
      <c r="Q19" s="388"/>
      <c r="R19" s="387" t="e">
        <f>S19/Q19*100</f>
        <v>#DIV/0!</v>
      </c>
      <c r="S19" s="493"/>
      <c r="T19" s="387" t="e">
        <f>U19/Q19*1000</f>
        <v>#DIV/0!</v>
      </c>
      <c r="U19" s="493"/>
      <c r="V19" s="387" t="e">
        <f>W19/Q19*1000</f>
        <v>#DIV/0!</v>
      </c>
      <c r="W19" s="493"/>
      <c r="X19" s="444">
        <f>B19+J19-Q19</f>
        <v>0</v>
      </c>
      <c r="Y19" s="444">
        <f>D19+L19-S19</f>
        <v>0</v>
      </c>
      <c r="Z19" s="444">
        <f>F19+N19-U19</f>
        <v>0</v>
      </c>
      <c r="AA19" s="444">
        <f>H19+P19-W19</f>
        <v>0</v>
      </c>
      <c r="AB19" s="509"/>
      <c r="AC19" s="510"/>
      <c r="AD19" s="511"/>
    </row>
    <row r="20" ht="16" customHeight="1" spans="1:30">
      <c r="A20" s="426" t="s">
        <v>257</v>
      </c>
      <c r="B20" s="387"/>
      <c r="C20" s="428"/>
      <c r="D20" s="429"/>
      <c r="E20" s="430"/>
      <c r="F20" s="429"/>
      <c r="G20" s="430"/>
      <c r="H20" s="429"/>
      <c r="I20" s="430"/>
      <c r="J20" s="428"/>
      <c r="K20" s="428"/>
      <c r="L20" s="462"/>
      <c r="M20" s="462"/>
      <c r="N20" s="462"/>
      <c r="O20" s="462"/>
      <c r="P20" s="462"/>
      <c r="Q20" s="388"/>
      <c r="R20" s="387" t="e">
        <f>S20/Q20*100</f>
        <v>#DIV/0!</v>
      </c>
      <c r="S20" s="493"/>
      <c r="T20" s="387" t="e">
        <f>U20/Q20*1000</f>
        <v>#DIV/0!</v>
      </c>
      <c r="U20" s="493"/>
      <c r="V20" s="387" t="e">
        <f>W20/Q20*1000</f>
        <v>#DIV/0!</v>
      </c>
      <c r="W20" s="493"/>
      <c r="X20" s="444">
        <f>B20+J20-Q20</f>
        <v>0</v>
      </c>
      <c r="Y20" s="444">
        <f>D20+L20-S20</f>
        <v>0</v>
      </c>
      <c r="Z20" s="444">
        <f>F20+N20-U20</f>
        <v>0</v>
      </c>
      <c r="AA20" s="444">
        <f>H20+P20-W20</f>
        <v>0</v>
      </c>
      <c r="AB20" s="509"/>
      <c r="AC20" s="510"/>
      <c r="AD20" s="511"/>
    </row>
    <row r="21" ht="16" customHeight="1" spans="1:30">
      <c r="A21" s="426" t="s">
        <v>258</v>
      </c>
      <c r="B21" s="387"/>
      <c r="C21" s="428"/>
      <c r="D21" s="429"/>
      <c r="E21" s="430"/>
      <c r="F21" s="429"/>
      <c r="G21" s="430"/>
      <c r="H21" s="429"/>
      <c r="I21" s="430"/>
      <c r="J21" s="428"/>
      <c r="K21" s="428"/>
      <c r="L21" s="462"/>
      <c r="M21" s="462"/>
      <c r="N21" s="462"/>
      <c r="O21" s="462"/>
      <c r="P21" s="462"/>
      <c r="Q21" s="388"/>
      <c r="R21" s="387"/>
      <c r="S21" s="493"/>
      <c r="T21" s="387"/>
      <c r="U21" s="493"/>
      <c r="V21" s="387"/>
      <c r="W21" s="493"/>
      <c r="X21" s="444"/>
      <c r="Y21" s="444"/>
      <c r="Z21" s="444"/>
      <c r="AA21" s="444"/>
      <c r="AB21" s="509"/>
      <c r="AC21" s="510"/>
      <c r="AD21" s="511"/>
    </row>
    <row r="22" ht="16" customHeight="1" spans="1:30">
      <c r="A22" s="426" t="s">
        <v>259</v>
      </c>
      <c r="B22" s="387"/>
      <c r="C22" s="428"/>
      <c r="D22" s="429"/>
      <c r="E22" s="430"/>
      <c r="F22" s="429"/>
      <c r="G22" s="430"/>
      <c r="H22" s="429"/>
      <c r="I22" s="430"/>
      <c r="J22" s="428"/>
      <c r="K22" s="428"/>
      <c r="L22" s="462"/>
      <c r="M22" s="462"/>
      <c r="N22" s="462"/>
      <c r="O22" s="462"/>
      <c r="P22" s="462"/>
      <c r="Q22" s="388"/>
      <c r="R22" s="387"/>
      <c r="S22" s="493"/>
      <c r="T22" s="387"/>
      <c r="U22" s="493"/>
      <c r="V22" s="387"/>
      <c r="W22" s="493"/>
      <c r="X22" s="444"/>
      <c r="Y22" s="444"/>
      <c r="Z22" s="444"/>
      <c r="AA22" s="444"/>
      <c r="AB22" s="509"/>
      <c r="AC22" s="510"/>
      <c r="AD22" s="511"/>
    </row>
    <row r="23" ht="16" customHeight="1" spans="1:30">
      <c r="A23" s="435" t="s">
        <v>260</v>
      </c>
      <c r="B23" s="387"/>
      <c r="C23" s="428"/>
      <c r="D23" s="429"/>
      <c r="E23" s="430"/>
      <c r="F23" s="429"/>
      <c r="G23" s="430"/>
      <c r="H23" s="429"/>
      <c r="I23" s="430"/>
      <c r="J23" s="428"/>
      <c r="K23" s="428"/>
      <c r="L23" s="462"/>
      <c r="M23" s="462"/>
      <c r="N23" s="462"/>
      <c r="O23" s="462"/>
      <c r="P23" s="462"/>
      <c r="Q23" s="388"/>
      <c r="R23" s="387" t="e">
        <f>S23/Q23*100</f>
        <v>#DIV/0!</v>
      </c>
      <c r="S23" s="493"/>
      <c r="T23" s="387" t="e">
        <f>U23/Q23*1000</f>
        <v>#DIV/0!</v>
      </c>
      <c r="U23" s="493"/>
      <c r="V23" s="387" t="e">
        <f>W23/Q23*1000</f>
        <v>#DIV/0!</v>
      </c>
      <c r="W23" s="493"/>
      <c r="X23" s="444">
        <f>B23+J23-Q23</f>
        <v>0</v>
      </c>
      <c r="Y23" s="444">
        <f>D23+L23-S23</f>
        <v>0</v>
      </c>
      <c r="Z23" s="444">
        <f>F23+N23-U23</f>
        <v>0</v>
      </c>
      <c r="AA23" s="444">
        <f>H23+P23-W23</f>
        <v>0</v>
      </c>
      <c r="AB23" s="509"/>
      <c r="AC23" s="510"/>
      <c r="AD23" s="511"/>
    </row>
    <row r="24" ht="16" customHeight="1" spans="1:30">
      <c r="A24" s="435" t="s">
        <v>261</v>
      </c>
      <c r="B24" s="387"/>
      <c r="C24" s="428"/>
      <c r="D24" s="429"/>
      <c r="E24" s="430"/>
      <c r="F24" s="429"/>
      <c r="G24" s="430"/>
      <c r="H24" s="429"/>
      <c r="I24" s="430"/>
      <c r="J24" s="428"/>
      <c r="K24" s="428"/>
      <c r="L24" s="462"/>
      <c r="M24" s="462"/>
      <c r="N24" s="462"/>
      <c r="O24" s="462"/>
      <c r="P24" s="462"/>
      <c r="Q24" s="388"/>
      <c r="R24" s="387" t="e">
        <f>S24/Q24*100</f>
        <v>#DIV/0!</v>
      </c>
      <c r="S24" s="493"/>
      <c r="T24" s="387" t="e">
        <f>U24/Q24*1000</f>
        <v>#DIV/0!</v>
      </c>
      <c r="U24" s="493"/>
      <c r="V24" s="387" t="e">
        <f>W24/Q24*1000</f>
        <v>#DIV/0!</v>
      </c>
      <c r="W24" s="493"/>
      <c r="X24" s="444">
        <f>B24+J24-Q24</f>
        <v>0</v>
      </c>
      <c r="Y24" s="444">
        <f>D24+L24-S24</f>
        <v>0</v>
      </c>
      <c r="Z24" s="444">
        <f>F24+N24-U24</f>
        <v>0</v>
      </c>
      <c r="AA24" s="444">
        <f>H24+P24-W24</f>
        <v>0</v>
      </c>
      <c r="AB24" s="509"/>
      <c r="AC24" s="510"/>
      <c r="AD24" s="511"/>
    </row>
    <row r="25" ht="16" customHeight="1" spans="1:31">
      <c r="A25" s="435" t="s">
        <v>262</v>
      </c>
      <c r="B25" s="14"/>
      <c r="C25" s="428"/>
      <c r="D25" s="429"/>
      <c r="E25" s="430"/>
      <c r="F25" s="429"/>
      <c r="G25" s="430"/>
      <c r="H25" s="429"/>
      <c r="I25" s="430"/>
      <c r="J25" s="428"/>
      <c r="K25" s="428"/>
      <c r="L25" s="462"/>
      <c r="M25" s="462"/>
      <c r="N25" s="462"/>
      <c r="O25" s="462"/>
      <c r="P25" s="462"/>
      <c r="Q25" s="387"/>
      <c r="R25" s="387" t="e">
        <f>S25/Q25*100</f>
        <v>#DIV/0!</v>
      </c>
      <c r="S25" s="493"/>
      <c r="T25" s="387" t="e">
        <f>U25/Q25*1000</f>
        <v>#DIV/0!</v>
      </c>
      <c r="U25" s="493"/>
      <c r="V25" s="387" t="e">
        <f>W25/Q25*1000</f>
        <v>#DIV/0!</v>
      </c>
      <c r="W25" s="493"/>
      <c r="X25" s="444">
        <f>B25+J25-Q25</f>
        <v>0</v>
      </c>
      <c r="Y25" s="444">
        <f>D25+L25-S25</f>
        <v>0</v>
      </c>
      <c r="Z25" s="444">
        <f>F25+N25-U25</f>
        <v>0</v>
      </c>
      <c r="AA25" s="444">
        <f>H25+P25-W25</f>
        <v>0</v>
      </c>
      <c r="AB25" s="509"/>
      <c r="AC25" s="509"/>
      <c r="AD25" s="511"/>
      <c r="AE25" s="506"/>
    </row>
    <row r="26" ht="16" customHeight="1" spans="1:30">
      <c r="A26" s="436" t="s">
        <v>263</v>
      </c>
      <c r="B26" s="388"/>
      <c r="C26" s="428"/>
      <c r="D26" s="429"/>
      <c r="E26" s="430"/>
      <c r="F26" s="429"/>
      <c r="G26" s="430"/>
      <c r="H26" s="429"/>
      <c r="I26" s="430"/>
      <c r="J26" s="428"/>
      <c r="K26" s="428"/>
      <c r="L26" s="462"/>
      <c r="M26" s="462"/>
      <c r="N26" s="462"/>
      <c r="O26" s="462"/>
      <c r="P26" s="462"/>
      <c r="Q26" s="388"/>
      <c r="R26" s="387" t="e">
        <f>S26/Q26*100</f>
        <v>#DIV/0!</v>
      </c>
      <c r="S26" s="493"/>
      <c r="T26" s="387" t="e">
        <f>U26/Q26*1000</f>
        <v>#DIV/0!</v>
      </c>
      <c r="U26" s="493"/>
      <c r="V26" s="387" t="e">
        <f>W26/Q26*1000</f>
        <v>#DIV/0!</v>
      </c>
      <c r="W26" s="493"/>
      <c r="X26" s="444">
        <f>B26+J26-Q26</f>
        <v>0</v>
      </c>
      <c r="Y26" s="444">
        <f>D26+L26-S26</f>
        <v>0</v>
      </c>
      <c r="Z26" s="444">
        <f>F26+N26-U26</f>
        <v>0</v>
      </c>
      <c r="AA26" s="444">
        <f>H26+P26-W26</f>
        <v>0</v>
      </c>
      <c r="AB26" s="509"/>
      <c r="AC26" s="510"/>
      <c r="AD26" s="511"/>
    </row>
    <row r="27" ht="16" customHeight="1" spans="1:30">
      <c r="A27" s="436" t="s">
        <v>264</v>
      </c>
      <c r="B27" s="388"/>
      <c r="C27" s="428"/>
      <c r="D27" s="429"/>
      <c r="E27" s="430"/>
      <c r="F27" s="429"/>
      <c r="G27" s="430"/>
      <c r="H27" s="429"/>
      <c r="I27" s="430"/>
      <c r="J27" s="428"/>
      <c r="K27" s="428"/>
      <c r="L27" s="462"/>
      <c r="M27" s="462"/>
      <c r="N27" s="462"/>
      <c r="O27" s="462"/>
      <c r="P27" s="462"/>
      <c r="Q27" s="388"/>
      <c r="R27" s="387" t="e">
        <f>S27/Q27*100</f>
        <v>#DIV/0!</v>
      </c>
      <c r="S27" s="493"/>
      <c r="T27" s="387" t="e">
        <f>U27/Q27*1000</f>
        <v>#DIV/0!</v>
      </c>
      <c r="U27" s="493"/>
      <c r="V27" s="387" t="e">
        <f>W27/Q27*1000</f>
        <v>#DIV/0!</v>
      </c>
      <c r="W27" s="493"/>
      <c r="X27" s="444">
        <f>B27+J27-Q27</f>
        <v>0</v>
      </c>
      <c r="Y27" s="444">
        <f>D27+L27-S27</f>
        <v>0</v>
      </c>
      <c r="Z27" s="444">
        <f>F27+N27-U27</f>
        <v>0</v>
      </c>
      <c r="AA27" s="444">
        <f>H27+P27-W27</f>
        <v>0</v>
      </c>
      <c r="AB27" s="509"/>
      <c r="AC27" s="510"/>
      <c r="AD27" s="511"/>
    </row>
    <row r="28" ht="16" customHeight="1" spans="1:30">
      <c r="A28" s="437"/>
      <c r="B28" s="388"/>
      <c r="C28" s="428"/>
      <c r="D28" s="429"/>
      <c r="E28" s="430"/>
      <c r="F28" s="429"/>
      <c r="G28" s="430"/>
      <c r="H28" s="429"/>
      <c r="I28" s="430"/>
      <c r="J28" s="428"/>
      <c r="K28" s="428"/>
      <c r="L28" s="462"/>
      <c r="M28" s="462"/>
      <c r="N28" s="462"/>
      <c r="O28" s="462"/>
      <c r="P28" s="462"/>
      <c r="Q28" s="388"/>
      <c r="R28" s="387"/>
      <c r="S28" s="493"/>
      <c r="T28" s="387"/>
      <c r="U28" s="493"/>
      <c r="V28" s="387"/>
      <c r="W28" s="493"/>
      <c r="X28" s="444"/>
      <c r="Y28" s="444"/>
      <c r="Z28" s="444"/>
      <c r="AA28" s="444"/>
      <c r="AB28" s="509"/>
      <c r="AC28" s="510"/>
      <c r="AD28" s="511"/>
    </row>
    <row r="29" ht="16" customHeight="1" spans="1:30">
      <c r="A29" s="438" t="s">
        <v>214</v>
      </c>
      <c r="B29" s="428"/>
      <c r="C29" s="428"/>
      <c r="D29" s="439">
        <f>SUM(D15:D26)</f>
        <v>0</v>
      </c>
      <c r="E29" s="439"/>
      <c r="F29" s="439">
        <f>SUM(F15:F26)</f>
        <v>0</v>
      </c>
      <c r="G29" s="439"/>
      <c r="H29" s="439">
        <f>SUM(H15:H26)</f>
        <v>0</v>
      </c>
      <c r="I29" s="439"/>
      <c r="J29" s="428"/>
      <c r="K29" s="428"/>
      <c r="L29" s="465"/>
      <c r="M29" s="465"/>
      <c r="N29" s="465"/>
      <c r="O29" s="465"/>
      <c r="P29" s="465"/>
      <c r="Q29" s="387"/>
      <c r="R29" s="468"/>
      <c r="S29" s="439">
        <f>SUM(S15:S26)</f>
        <v>0</v>
      </c>
      <c r="T29" s="439"/>
      <c r="U29" s="439">
        <f>SUM(U15:U26)</f>
        <v>0</v>
      </c>
      <c r="V29" s="439"/>
      <c r="W29" s="439">
        <f>SUM(W15:W26)</f>
        <v>0</v>
      </c>
      <c r="X29" s="444"/>
      <c r="Y29" s="470">
        <f>SUM(Y15:Y26)</f>
        <v>0</v>
      </c>
      <c r="Z29" s="470">
        <f>SUM(Z15:Z26)</f>
        <v>0</v>
      </c>
      <c r="AA29" s="470">
        <f>SUM(AA15:AA26)</f>
        <v>0</v>
      </c>
      <c r="AB29" s="509"/>
      <c r="AC29" s="512"/>
      <c r="AD29" s="511"/>
    </row>
    <row r="30" ht="16" customHeight="1" spans="1:30">
      <c r="A30" s="440" t="s">
        <v>152</v>
      </c>
      <c r="B30" s="441"/>
      <c r="C30" s="441"/>
      <c r="D30" s="441"/>
      <c r="E30" s="441"/>
      <c r="F30" s="441"/>
      <c r="G30" s="441"/>
      <c r="H30" s="442"/>
      <c r="I30" s="441"/>
      <c r="J30" s="414" t="s">
        <v>215</v>
      </c>
      <c r="K30" s="415"/>
      <c r="L30" s="415"/>
      <c r="M30" s="415"/>
      <c r="N30" s="415"/>
      <c r="O30" s="415"/>
      <c r="P30" s="466"/>
      <c r="Q30" s="414"/>
      <c r="R30" s="415"/>
      <c r="S30" s="415"/>
      <c r="T30" s="415"/>
      <c r="U30" s="415"/>
      <c r="V30" s="415"/>
      <c r="W30" s="466"/>
      <c r="X30" s="414" t="s">
        <v>216</v>
      </c>
      <c r="Y30" s="415"/>
      <c r="Z30" s="415"/>
      <c r="AA30" s="466"/>
      <c r="AB30" s="509"/>
      <c r="AC30" s="512"/>
      <c r="AD30" s="511"/>
    </row>
    <row r="31" ht="16" customHeight="1" spans="1:30">
      <c r="A31" s="421" t="s">
        <v>265</v>
      </c>
      <c r="B31" s="428"/>
      <c r="C31" s="428">
        <v>99.57</v>
      </c>
      <c r="D31" s="429"/>
      <c r="E31" s="430"/>
      <c r="F31" s="429"/>
      <c r="G31" s="430"/>
      <c r="H31" s="429"/>
      <c r="I31" s="430"/>
      <c r="J31" s="428"/>
      <c r="K31" s="387"/>
      <c r="L31" s="462"/>
      <c r="M31" s="428"/>
      <c r="N31" s="462"/>
      <c r="O31" s="428"/>
      <c r="P31" s="462"/>
      <c r="Q31" s="388"/>
      <c r="R31" s="468" t="e">
        <f>S31/Q31*100</f>
        <v>#DIV/0!</v>
      </c>
      <c r="S31" s="429"/>
      <c r="T31" s="430" t="e">
        <f>U31/Q31*1000</f>
        <v>#DIV/0!</v>
      </c>
      <c r="U31" s="429"/>
      <c r="V31" s="430" t="e">
        <f>W31/Q31*1000</f>
        <v>#DIV/0!</v>
      </c>
      <c r="W31" s="429"/>
      <c r="X31" s="444">
        <f>B31+J31-Q31</f>
        <v>0</v>
      </c>
      <c r="Y31" s="444">
        <f>D31+L31-S31</f>
        <v>0</v>
      </c>
      <c r="Z31" s="444">
        <f>F31+N31-U31</f>
        <v>0</v>
      </c>
      <c r="AA31" s="444">
        <f>H31+P31-W31</f>
        <v>0</v>
      </c>
      <c r="AB31" s="509"/>
      <c r="AC31" s="512"/>
      <c r="AD31" s="511"/>
    </row>
    <row r="32" ht="16" customHeight="1" spans="1:30">
      <c r="A32" s="421" t="s">
        <v>266</v>
      </c>
      <c r="B32" s="428"/>
      <c r="C32" s="428"/>
      <c r="D32" s="429"/>
      <c r="E32" s="430"/>
      <c r="F32" s="429"/>
      <c r="G32" s="430"/>
      <c r="H32" s="429"/>
      <c r="I32" s="430"/>
      <c r="J32" s="428"/>
      <c r="K32" s="387"/>
      <c r="L32" s="462"/>
      <c r="M32" s="428"/>
      <c r="N32" s="462"/>
      <c r="O32" s="428"/>
      <c r="P32" s="462"/>
      <c r="Q32" s="388"/>
      <c r="R32" s="468"/>
      <c r="S32" s="429"/>
      <c r="T32" s="430"/>
      <c r="U32" s="429"/>
      <c r="V32" s="430"/>
      <c r="W32" s="429"/>
      <c r="X32" s="444"/>
      <c r="Y32" s="444"/>
      <c r="Z32" s="444"/>
      <c r="AA32" s="444"/>
      <c r="AB32" s="509"/>
      <c r="AC32" s="512"/>
      <c r="AD32" s="511"/>
    </row>
    <row r="33" ht="16" customHeight="1" spans="1:30">
      <c r="A33" s="428"/>
      <c r="B33" s="428"/>
      <c r="C33" s="428"/>
      <c r="D33" s="429"/>
      <c r="E33" s="430"/>
      <c r="F33" s="429"/>
      <c r="G33" s="430"/>
      <c r="H33" s="429"/>
      <c r="I33" s="430"/>
      <c r="J33" s="428"/>
      <c r="K33" s="387"/>
      <c r="L33" s="462"/>
      <c r="M33" s="428"/>
      <c r="N33" s="462"/>
      <c r="O33" s="428"/>
      <c r="P33" s="462"/>
      <c r="Q33" s="388"/>
      <c r="R33" s="468"/>
      <c r="S33" s="429"/>
      <c r="T33" s="430"/>
      <c r="U33" s="429"/>
      <c r="V33" s="430"/>
      <c r="W33" s="429"/>
      <c r="X33" s="444">
        <f>B33+J33-Q33</f>
        <v>0</v>
      </c>
      <c r="Y33" s="468">
        <f>D33+L33-S33</f>
        <v>0</v>
      </c>
      <c r="Z33" s="444">
        <f>F33+N33-U33</f>
        <v>0</v>
      </c>
      <c r="AA33" s="444">
        <f>H33+P33-W33</f>
        <v>0</v>
      </c>
      <c r="AB33" s="509"/>
      <c r="AC33" s="512"/>
      <c r="AD33" s="511"/>
    </row>
    <row r="34" ht="16" customHeight="1" spans="1:30">
      <c r="A34" s="438" t="s">
        <v>214</v>
      </c>
      <c r="B34" s="428"/>
      <c r="C34" s="428"/>
      <c r="D34" s="439">
        <f>SUM(D31:D33)</f>
        <v>0</v>
      </c>
      <c r="E34" s="439"/>
      <c r="F34" s="439">
        <f>SUM(F31:F33)</f>
        <v>0</v>
      </c>
      <c r="G34" s="439"/>
      <c r="H34" s="439">
        <f>SUM(H31:H33)</f>
        <v>0</v>
      </c>
      <c r="I34" s="439"/>
      <c r="J34" s="428"/>
      <c r="K34" s="428"/>
      <c r="L34" s="465">
        <f>SUM(L31:L33)</f>
        <v>0</v>
      </c>
      <c r="M34" s="465"/>
      <c r="N34" s="465">
        <f>SUM(N31:N33)</f>
        <v>0</v>
      </c>
      <c r="O34" s="465"/>
      <c r="P34" s="465">
        <f>SUM(P31:P33)</f>
        <v>0</v>
      </c>
      <c r="Q34" s="387"/>
      <c r="R34" s="468"/>
      <c r="S34" s="439">
        <f>SUM(S31:S33)</f>
        <v>0</v>
      </c>
      <c r="T34" s="439"/>
      <c r="U34" s="439">
        <f>SUM(U31:U33)</f>
        <v>0</v>
      </c>
      <c r="V34" s="439"/>
      <c r="W34" s="439">
        <f>SUM(W31:W33)</f>
        <v>0</v>
      </c>
      <c r="X34" s="470"/>
      <c r="Y34" s="470">
        <f>SUM(Y31:Y33)</f>
        <v>0</v>
      </c>
      <c r="Z34" s="470">
        <f>SUM(Z31:Z33)</f>
        <v>0</v>
      </c>
      <c r="AA34" s="470">
        <f>SUM(AA31:AA33)</f>
        <v>0</v>
      </c>
      <c r="AB34" s="509"/>
      <c r="AC34" s="512"/>
      <c r="AD34" s="511"/>
    </row>
    <row r="35" ht="16" customHeight="1" spans="1:30">
      <c r="A35" s="443" t="s">
        <v>155</v>
      </c>
      <c r="B35" s="443"/>
      <c r="C35" s="443"/>
      <c r="D35" s="443"/>
      <c r="E35" s="443"/>
      <c r="F35" s="443"/>
      <c r="G35" s="443"/>
      <c r="H35" s="443"/>
      <c r="I35" s="443"/>
      <c r="J35" s="414" t="s">
        <v>207</v>
      </c>
      <c r="K35" s="415"/>
      <c r="L35" s="415"/>
      <c r="M35" s="415"/>
      <c r="N35" s="415"/>
      <c r="O35" s="415"/>
      <c r="P35" s="466"/>
      <c r="Q35" s="443"/>
      <c r="R35" s="443"/>
      <c r="S35" s="443"/>
      <c r="T35" s="443"/>
      <c r="U35" s="443"/>
      <c r="V35" s="443"/>
      <c r="W35" s="443"/>
      <c r="X35" s="414" t="s">
        <v>218</v>
      </c>
      <c r="Y35" s="415"/>
      <c r="Z35" s="415"/>
      <c r="AA35" s="466"/>
      <c r="AB35" s="509"/>
      <c r="AC35" s="512"/>
      <c r="AD35" s="511"/>
    </row>
    <row r="36" ht="16" customHeight="1" spans="1:30">
      <c r="A36" s="444" t="s">
        <v>267</v>
      </c>
      <c r="B36" s="445"/>
      <c r="C36" s="446">
        <v>100</v>
      </c>
      <c r="D36" s="447"/>
      <c r="E36" s="446"/>
      <c r="F36" s="448"/>
      <c r="G36" s="449"/>
      <c r="H36" s="448"/>
      <c r="I36" s="449"/>
      <c r="J36" s="467"/>
      <c r="K36" s="468" t="e">
        <f>L36/J36*100</f>
        <v>#DIV/0!</v>
      </c>
      <c r="L36" s="467"/>
      <c r="M36" s="468" t="e">
        <f>N36/J36*1000</f>
        <v>#DIV/0!</v>
      </c>
      <c r="N36" s="444"/>
      <c r="O36" s="444"/>
      <c r="P36" s="444"/>
      <c r="Q36" s="467"/>
      <c r="R36" s="468" t="e">
        <f t="shared" ref="R36:R38" si="11">S36/Q36*100</f>
        <v>#DIV/0!</v>
      </c>
      <c r="S36" s="467"/>
      <c r="T36" s="468" t="e">
        <f t="shared" ref="T36:T38" si="12">U36/Q36*1000</f>
        <v>#DIV/0!</v>
      </c>
      <c r="U36" s="444"/>
      <c r="V36" s="444"/>
      <c r="W36" s="444"/>
      <c r="X36" s="467">
        <f t="shared" ref="X36:X38" si="13">B36+J36-Q36</f>
        <v>0</v>
      </c>
      <c r="Y36" s="467">
        <f t="shared" ref="Y36:Y38" si="14">D36+L36-S36</f>
        <v>0</v>
      </c>
      <c r="Z36" s="444">
        <f t="shared" ref="Z36:Z38" si="15">F36+N36-U36</f>
        <v>0</v>
      </c>
      <c r="AA36" s="444"/>
      <c r="AB36" s="509"/>
      <c r="AC36" s="512"/>
      <c r="AD36" s="511"/>
    </row>
    <row r="37" ht="16" customHeight="1" spans="1:30">
      <c r="A37" s="444" t="s">
        <v>268</v>
      </c>
      <c r="B37" s="445"/>
      <c r="C37" s="446"/>
      <c r="D37" s="447"/>
      <c r="E37" s="449"/>
      <c r="F37" s="448"/>
      <c r="G37" s="449"/>
      <c r="H37" s="448"/>
      <c r="I37" s="449"/>
      <c r="J37" s="467"/>
      <c r="K37" s="468" t="e">
        <f>L37/J37*100</f>
        <v>#DIV/0!</v>
      </c>
      <c r="L37" s="467"/>
      <c r="M37" s="468" t="e">
        <f>N37/J37*1000</f>
        <v>#DIV/0!</v>
      </c>
      <c r="N37" s="444"/>
      <c r="O37" s="444"/>
      <c r="P37" s="444"/>
      <c r="Q37" s="467"/>
      <c r="R37" s="468" t="e">
        <f t="shared" si="11"/>
        <v>#DIV/0!</v>
      </c>
      <c r="S37" s="467"/>
      <c r="T37" s="468" t="e">
        <f t="shared" si="12"/>
        <v>#DIV/0!</v>
      </c>
      <c r="U37" s="444"/>
      <c r="V37" s="444"/>
      <c r="W37" s="444"/>
      <c r="X37" s="467">
        <f t="shared" si="13"/>
        <v>0</v>
      </c>
      <c r="Y37" s="467">
        <f t="shared" si="14"/>
        <v>0</v>
      </c>
      <c r="Z37" s="444">
        <f t="shared" si="15"/>
        <v>0</v>
      </c>
      <c r="AA37" s="444"/>
      <c r="AB37" s="509"/>
      <c r="AC37" s="512"/>
      <c r="AD37" s="511"/>
    </row>
    <row r="38" ht="16" customHeight="1" spans="1:30">
      <c r="A38" s="444"/>
      <c r="B38" s="445"/>
      <c r="C38" s="446"/>
      <c r="D38" s="447"/>
      <c r="E38" s="449"/>
      <c r="F38" s="448"/>
      <c r="G38" s="449"/>
      <c r="H38" s="448"/>
      <c r="I38" s="449"/>
      <c r="J38" s="467"/>
      <c r="K38" s="468" t="e">
        <f>L38/J38*100</f>
        <v>#DIV/0!</v>
      </c>
      <c r="L38" s="467"/>
      <c r="M38" s="468" t="e">
        <f>N38/J38*1000</f>
        <v>#DIV/0!</v>
      </c>
      <c r="N38" s="444"/>
      <c r="O38" s="444"/>
      <c r="P38" s="444"/>
      <c r="Q38" s="467"/>
      <c r="R38" s="468" t="e">
        <f t="shared" si="11"/>
        <v>#DIV/0!</v>
      </c>
      <c r="S38" s="467"/>
      <c r="T38" s="468" t="e">
        <f t="shared" si="12"/>
        <v>#DIV/0!</v>
      </c>
      <c r="U38" s="444"/>
      <c r="V38" s="444"/>
      <c r="W38" s="444"/>
      <c r="X38" s="467">
        <f t="shared" si="13"/>
        <v>0</v>
      </c>
      <c r="Y38" s="467">
        <f t="shared" si="14"/>
        <v>0</v>
      </c>
      <c r="Z38" s="444">
        <f t="shared" si="15"/>
        <v>0</v>
      </c>
      <c r="AA38" s="444"/>
      <c r="AB38" s="509"/>
      <c r="AC38" s="512"/>
      <c r="AD38" s="511"/>
    </row>
    <row r="39" ht="16" customHeight="1" spans="1:30">
      <c r="A39" s="438" t="s">
        <v>214</v>
      </c>
      <c r="B39" s="450">
        <f t="shared" ref="B39:F39" si="16">SUM(B36:B38)</f>
        <v>0</v>
      </c>
      <c r="C39" s="451"/>
      <c r="D39" s="450">
        <f t="shared" si="16"/>
        <v>0</v>
      </c>
      <c r="E39" s="451"/>
      <c r="F39" s="451">
        <f t="shared" si="16"/>
        <v>0</v>
      </c>
      <c r="G39" s="451"/>
      <c r="H39" s="451"/>
      <c r="I39" s="451"/>
      <c r="J39" s="469">
        <f t="shared" ref="J39:N39" si="17">SUM(J36:J38)</f>
        <v>0</v>
      </c>
      <c r="K39" s="470"/>
      <c r="L39" s="469">
        <f t="shared" si="17"/>
        <v>0</v>
      </c>
      <c r="M39" s="470"/>
      <c r="N39" s="470">
        <f t="shared" si="17"/>
        <v>0</v>
      </c>
      <c r="O39" s="470"/>
      <c r="P39" s="470"/>
      <c r="Q39" s="469">
        <f t="shared" ref="Q39:U39" si="18">SUM(Q36:Q38)</f>
        <v>0</v>
      </c>
      <c r="R39" s="470"/>
      <c r="S39" s="469">
        <f t="shared" si="18"/>
        <v>0</v>
      </c>
      <c r="T39" s="470"/>
      <c r="U39" s="470">
        <f t="shared" si="18"/>
        <v>0</v>
      </c>
      <c r="V39" s="470"/>
      <c r="W39" s="470"/>
      <c r="X39" s="469">
        <f t="shared" ref="X39:Z39" si="19">SUM(X36:X38)</f>
        <v>0</v>
      </c>
      <c r="Y39" s="469">
        <f t="shared" si="19"/>
        <v>0</v>
      </c>
      <c r="Z39" s="470">
        <f t="shared" si="19"/>
        <v>0</v>
      </c>
      <c r="AA39" s="470"/>
      <c r="AB39" s="513"/>
      <c r="AC39" s="513"/>
      <c r="AD39" s="513"/>
    </row>
    <row r="40" ht="17" customHeight="1" spans="1:27">
      <c r="A40" s="452" t="s">
        <v>161</v>
      </c>
      <c r="B40" s="452"/>
      <c r="C40" s="453" t="s">
        <v>162</v>
      </c>
      <c r="D40" s="453" t="s">
        <v>162</v>
      </c>
      <c r="E40" s="454"/>
      <c r="F40" s="453">
        <f>L39</f>
        <v>0</v>
      </c>
      <c r="G40" s="453"/>
      <c r="H40" s="453"/>
      <c r="I40" s="453"/>
      <c r="J40" s="471" t="e">
        <f>F40/F41*100</f>
        <v>#DIV/0!</v>
      </c>
      <c r="K40" s="472"/>
      <c r="L40" s="453" t="s">
        <v>163</v>
      </c>
      <c r="M40" s="453"/>
      <c r="N40" s="453" t="s">
        <v>162</v>
      </c>
      <c r="O40" s="473" t="e">
        <f>#REF!</f>
        <v>#REF!</v>
      </c>
      <c r="P40" s="474"/>
      <c r="Q40" s="494"/>
      <c r="R40" s="471" t="e">
        <f>O40/O41*100</f>
        <v>#REF!</v>
      </c>
      <c r="S40" s="472"/>
      <c r="T40" s="453" t="s">
        <v>164</v>
      </c>
      <c r="U40" s="453"/>
      <c r="V40" s="453" t="s">
        <v>162</v>
      </c>
      <c r="W40" s="453"/>
      <c r="X40" s="453" t="e">
        <f>#REF!</f>
        <v>#REF!</v>
      </c>
      <c r="Y40" s="453"/>
      <c r="Z40" s="471" t="e">
        <f>X40/X41*100</f>
        <v>#REF!</v>
      </c>
      <c r="AA40" s="472"/>
    </row>
    <row r="41" ht="17" customHeight="1" spans="1:27">
      <c r="A41" s="452"/>
      <c r="B41" s="452"/>
      <c r="C41" s="455" t="s">
        <v>165</v>
      </c>
      <c r="D41" s="455" t="s">
        <v>165</v>
      </c>
      <c r="E41" s="454"/>
      <c r="F41" s="453">
        <f>Y13+Y29-L34</f>
        <v>0</v>
      </c>
      <c r="G41" s="453"/>
      <c r="H41" s="453"/>
      <c r="I41" s="453"/>
      <c r="J41" s="475"/>
      <c r="K41" s="476"/>
      <c r="L41" s="453"/>
      <c r="M41" s="453"/>
      <c r="N41" s="455" t="s">
        <v>165</v>
      </c>
      <c r="O41" s="473" t="e">
        <f>Z13+Z29-(N34-#REF!)</f>
        <v>#REF!</v>
      </c>
      <c r="P41" s="474"/>
      <c r="Q41" s="494"/>
      <c r="R41" s="475"/>
      <c r="S41" s="476"/>
      <c r="T41" s="453"/>
      <c r="U41" s="453"/>
      <c r="V41" s="453" t="s">
        <v>165</v>
      </c>
      <c r="W41" s="453"/>
      <c r="X41" s="453" t="e">
        <f>AA13+AA29-(P34-#REF!)</f>
        <v>#REF!</v>
      </c>
      <c r="Y41" s="453"/>
      <c r="Z41" s="475"/>
      <c r="AA41" s="476"/>
    </row>
    <row r="42" ht="25" customHeight="1" spans="1:27">
      <c r="A42" s="453" t="s">
        <v>166</v>
      </c>
      <c r="B42" s="456" t="s">
        <v>219</v>
      </c>
      <c r="C42" s="456"/>
      <c r="D42" s="456"/>
      <c r="E42" s="456"/>
      <c r="F42" s="456"/>
      <c r="G42" s="456"/>
      <c r="H42" s="456"/>
      <c r="I42" s="456"/>
      <c r="J42" s="456"/>
      <c r="K42" s="456"/>
      <c r="L42" s="456"/>
      <c r="M42" s="456"/>
      <c r="N42" s="456"/>
      <c r="O42" s="456"/>
      <c r="P42" s="456"/>
      <c r="Q42" s="456"/>
      <c r="R42" s="456"/>
      <c r="S42" s="456"/>
      <c r="T42" s="456"/>
      <c r="U42" s="456"/>
      <c r="V42" s="456"/>
      <c r="W42" s="456"/>
      <c r="X42" s="456"/>
      <c r="Y42" s="456"/>
      <c r="Z42" s="456"/>
      <c r="AA42" s="456"/>
    </row>
    <row r="43" ht="25" customHeight="1" spans="1:27">
      <c r="A43" s="453"/>
      <c r="B43" s="456" t="s">
        <v>269</v>
      </c>
      <c r="C43" s="456"/>
      <c r="D43" s="456"/>
      <c r="E43" s="456"/>
      <c r="F43" s="456"/>
      <c r="G43" s="456"/>
      <c r="H43" s="456"/>
      <c r="I43" s="456"/>
      <c r="J43" s="456"/>
      <c r="K43" s="456"/>
      <c r="L43" s="456"/>
      <c r="M43" s="456"/>
      <c r="N43" s="456"/>
      <c r="O43" s="456"/>
      <c r="P43" s="456"/>
      <c r="Q43" s="456"/>
      <c r="R43" s="456"/>
      <c r="S43" s="456"/>
      <c r="T43" s="456"/>
      <c r="U43" s="456"/>
      <c r="V43" s="456"/>
      <c r="W43" s="456"/>
      <c r="X43" s="456"/>
      <c r="Y43" s="456"/>
      <c r="Z43" s="456"/>
      <c r="AA43" s="456"/>
    </row>
    <row r="44" ht="25" customHeight="1" spans="1:27">
      <c r="A44" s="453"/>
      <c r="B44" s="456" t="s">
        <v>270</v>
      </c>
      <c r="C44" s="456"/>
      <c r="D44" s="456"/>
      <c r="E44" s="456"/>
      <c r="F44" s="456"/>
      <c r="G44" s="456"/>
      <c r="H44" s="456"/>
      <c r="I44" s="456"/>
      <c r="J44" s="456"/>
      <c r="K44" s="456"/>
      <c r="L44" s="456"/>
      <c r="M44" s="456"/>
      <c r="N44" s="456"/>
      <c r="O44" s="456"/>
      <c r="P44" s="456"/>
      <c r="Q44" s="456"/>
      <c r="R44" s="456"/>
      <c r="S44" s="456"/>
      <c r="T44" s="456"/>
      <c r="U44" s="456"/>
      <c r="V44" s="456"/>
      <c r="W44" s="456"/>
      <c r="X44" s="456"/>
      <c r="Y44" s="456"/>
      <c r="Z44" s="456"/>
      <c r="AA44" s="456"/>
    </row>
    <row r="45" ht="17" customHeight="1" spans="1:27">
      <c r="A45" s="452" t="s">
        <v>222</v>
      </c>
      <c r="B45" s="452"/>
      <c r="C45" s="457"/>
      <c r="D45" s="457"/>
      <c r="E45" s="457"/>
      <c r="F45" s="457"/>
      <c r="G45" s="457"/>
      <c r="H45" s="457"/>
      <c r="I45" s="457"/>
      <c r="J45" s="457"/>
      <c r="K45" s="457"/>
      <c r="L45" s="457"/>
      <c r="M45" s="457"/>
      <c r="N45" s="457"/>
      <c r="O45" s="457"/>
      <c r="P45" s="457"/>
      <c r="Q45" s="457"/>
      <c r="R45" s="457"/>
      <c r="S45" s="457"/>
      <c r="T45" s="457"/>
      <c r="U45" s="457"/>
      <c r="V45" s="457"/>
      <c r="W45" s="457"/>
      <c r="X45" s="457"/>
      <c r="Y45" s="457"/>
      <c r="Z45" s="457"/>
      <c r="AA45" s="457"/>
    </row>
    <row r="46" ht="17" customHeight="1" spans="1:30">
      <c r="A46" s="452"/>
      <c r="B46" s="452"/>
      <c r="C46" s="458"/>
      <c r="D46" s="458"/>
      <c r="E46" s="458"/>
      <c r="F46" s="458"/>
      <c r="G46" s="458"/>
      <c r="H46" s="458"/>
      <c r="I46" s="458"/>
      <c r="J46" s="458"/>
      <c r="K46" s="458"/>
      <c r="L46" s="458"/>
      <c r="M46" s="458"/>
      <c r="N46" s="458"/>
      <c r="O46" s="458"/>
      <c r="P46" s="458"/>
      <c r="Q46" s="458"/>
      <c r="R46" s="458"/>
      <c r="S46" s="458"/>
      <c r="T46" s="458"/>
      <c r="U46" s="458"/>
      <c r="V46" s="458"/>
      <c r="W46" s="458"/>
      <c r="X46" s="458"/>
      <c r="Y46" s="458"/>
      <c r="Z46" s="458"/>
      <c r="AA46" s="458"/>
      <c r="AC46" s="506"/>
      <c r="AD46" s="514"/>
    </row>
    <row r="47" ht="17" customHeight="1" spans="1:27">
      <c r="A47" s="452"/>
      <c r="B47" s="452"/>
      <c r="C47" s="459"/>
      <c r="D47" s="459"/>
      <c r="E47" s="459"/>
      <c r="F47" s="459"/>
      <c r="G47" s="459"/>
      <c r="H47" s="459"/>
      <c r="I47" s="459"/>
      <c r="J47" s="459"/>
      <c r="K47" s="459"/>
      <c r="L47" s="459"/>
      <c r="M47" s="459"/>
      <c r="N47" s="459"/>
      <c r="O47" s="459"/>
      <c r="P47" s="459"/>
      <c r="Q47" s="459"/>
      <c r="R47" s="459"/>
      <c r="S47" s="459"/>
      <c r="T47" s="459"/>
      <c r="U47" s="459"/>
      <c r="V47" s="459"/>
      <c r="W47" s="459"/>
      <c r="X47" s="459"/>
      <c r="Y47" s="459"/>
      <c r="Z47" s="459"/>
      <c r="AA47" s="459"/>
    </row>
    <row r="48" ht="36" customHeight="1" spans="1:27">
      <c r="A48" s="460" t="s">
        <v>248</v>
      </c>
      <c r="B48" s="460"/>
      <c r="C48" s="460"/>
      <c r="D48" s="460"/>
      <c r="E48" s="460"/>
      <c r="F48" s="460"/>
      <c r="G48" s="460"/>
      <c r="H48" s="460"/>
      <c r="I48" s="460"/>
      <c r="J48" s="460"/>
      <c r="K48" s="460"/>
      <c r="L48" s="460"/>
      <c r="M48" s="460"/>
      <c r="N48" s="460"/>
      <c r="O48" s="460"/>
      <c r="P48" s="460"/>
      <c r="Q48" s="460"/>
      <c r="R48" s="460"/>
      <c r="S48" s="460"/>
      <c r="T48" s="460"/>
      <c r="U48" s="460"/>
      <c r="V48" s="460"/>
      <c r="W48" s="460"/>
      <c r="X48" s="460"/>
      <c r="Y48" s="460"/>
      <c r="Z48" s="460"/>
      <c r="AA48" s="460"/>
    </row>
    <row r="49" ht="17" customHeight="1" spans="1:27">
      <c r="A49" s="460"/>
      <c r="B49" s="460"/>
      <c r="C49" s="460"/>
      <c r="D49" s="460"/>
      <c r="E49" s="460"/>
      <c r="F49" s="461" t="s">
        <v>169</v>
      </c>
      <c r="G49" s="461"/>
      <c r="H49" s="461"/>
      <c r="I49" s="461"/>
      <c r="J49" s="477"/>
      <c r="K49" s="478" t="s">
        <v>196</v>
      </c>
      <c r="L49" s="479"/>
      <c r="M49" s="480"/>
      <c r="N49" s="481" t="s">
        <v>170</v>
      </c>
      <c r="O49" s="482"/>
      <c r="P49" s="483"/>
      <c r="Q49" s="495" t="s">
        <v>196</v>
      </c>
      <c r="R49" s="479"/>
      <c r="S49" s="496"/>
      <c r="T49" s="481" t="s">
        <v>171</v>
      </c>
      <c r="U49" s="482"/>
      <c r="V49" s="497"/>
      <c r="W49" s="498"/>
      <c r="X49" s="495" t="s">
        <v>196</v>
      </c>
      <c r="Y49" s="479"/>
      <c r="Z49" s="488"/>
      <c r="AA49" s="489"/>
    </row>
    <row r="50" ht="18" customHeight="1" spans="6:27">
      <c r="F50" s="183"/>
      <c r="G50" s="183"/>
      <c r="H50" s="183"/>
      <c r="I50" s="183"/>
      <c r="J50" s="484"/>
      <c r="K50" s="485"/>
      <c r="L50" s="137"/>
      <c r="M50" s="486" t="s">
        <v>197</v>
      </c>
      <c r="N50" s="486"/>
      <c r="O50" s="486" t="s">
        <v>198</v>
      </c>
      <c r="P50" s="486"/>
      <c r="Q50" s="486" t="s">
        <v>199</v>
      </c>
      <c r="R50" s="486"/>
      <c r="T50" s="499"/>
      <c r="U50" s="500" t="s">
        <v>200</v>
      </c>
      <c r="V50" s="501"/>
      <c r="W50" s="500" t="s">
        <v>227</v>
      </c>
      <c r="X50" s="501"/>
      <c r="Y50" s="515" t="s">
        <v>202</v>
      </c>
      <c r="Z50" s="516" t="s">
        <v>203</v>
      </c>
      <c r="AA50" s="516"/>
    </row>
    <row r="51" ht="18" customHeight="1" spans="11:27">
      <c r="K51" s="142" t="s">
        <v>228</v>
      </c>
      <c r="L51" s="142"/>
      <c r="M51" s="118"/>
      <c r="N51" s="118"/>
      <c r="O51" s="118" t="e">
        <f>O52+N39</f>
        <v>#REF!</v>
      </c>
      <c r="P51" s="118"/>
      <c r="Q51" s="118"/>
      <c r="R51" s="118"/>
      <c r="T51" s="9" t="s">
        <v>183</v>
      </c>
      <c r="U51" s="175">
        <f>D29</f>
        <v>0</v>
      </c>
      <c r="V51" s="208"/>
      <c r="W51" s="175">
        <f>S29</f>
        <v>0</v>
      </c>
      <c r="X51" s="208"/>
      <c r="Y51" s="175">
        <f>D13+D29+D34+D39</f>
        <v>0</v>
      </c>
      <c r="Z51" s="516">
        <f>S13+S29+S34+S39</f>
        <v>0</v>
      </c>
      <c r="AA51" s="516"/>
    </row>
    <row r="52" ht="18" customHeight="1" spans="11:27">
      <c r="K52" s="142" t="s">
        <v>229</v>
      </c>
      <c r="L52" s="142"/>
      <c r="M52" s="487">
        <f>F40-F41</f>
        <v>0</v>
      </c>
      <c r="N52" s="487"/>
      <c r="O52" s="488" t="e">
        <f>O40-O41</f>
        <v>#REF!</v>
      </c>
      <c r="P52" s="489"/>
      <c r="Q52" s="488" t="e">
        <f>X40-X41</f>
        <v>#REF!</v>
      </c>
      <c r="R52" s="489"/>
      <c r="T52" s="9" t="s">
        <v>185</v>
      </c>
      <c r="U52" s="175">
        <f>F29</f>
        <v>0</v>
      </c>
      <c r="V52" s="208"/>
      <c r="W52" s="175">
        <f>U29</f>
        <v>0</v>
      </c>
      <c r="X52" s="208"/>
      <c r="Y52" s="175">
        <f>F13+F29+F34+F39</f>
        <v>0</v>
      </c>
      <c r="Z52" s="516">
        <f>U13+U29+U34+U39</f>
        <v>0</v>
      </c>
      <c r="AA52" s="516"/>
    </row>
    <row r="53" ht="18" customHeight="1" spans="11:27">
      <c r="K53" s="142" t="s">
        <v>205</v>
      </c>
      <c r="L53" s="142"/>
      <c r="M53" s="487"/>
      <c r="N53" s="487"/>
      <c r="O53" s="488"/>
      <c r="P53" s="489"/>
      <c r="Q53" s="488"/>
      <c r="R53" s="489"/>
      <c r="T53" s="9" t="s">
        <v>187</v>
      </c>
      <c r="U53" s="175">
        <f>H29</f>
        <v>0</v>
      </c>
      <c r="V53" s="208"/>
      <c r="W53" s="175">
        <f>W29</f>
        <v>0</v>
      </c>
      <c r="X53" s="208"/>
      <c r="Y53" s="175">
        <f>H13+H29+H34+H39</f>
        <v>0</v>
      </c>
      <c r="Z53" s="516">
        <f>W13+W29+W34+W39</f>
        <v>0</v>
      </c>
      <c r="AA53" s="516"/>
    </row>
    <row r="54" ht="18" customHeight="1" spans="11:27">
      <c r="K54" s="490" t="s">
        <v>271</v>
      </c>
      <c r="L54" s="491"/>
      <c r="M54" s="492">
        <v>0.985</v>
      </c>
      <c r="N54" s="491"/>
      <c r="O54" s="490"/>
      <c r="P54" s="491"/>
      <c r="Q54" s="490"/>
      <c r="R54" s="491"/>
      <c r="T54" s="502"/>
      <c r="U54" s="175" t="s">
        <v>189</v>
      </c>
      <c r="V54" s="208"/>
      <c r="W54" s="175" t="s">
        <v>189</v>
      </c>
      <c r="X54" s="208"/>
      <c r="Y54" s="9" t="s">
        <v>188</v>
      </c>
      <c r="Z54" s="517" t="s">
        <v>188</v>
      </c>
      <c r="AA54" s="518"/>
    </row>
    <row r="55" ht="18" customHeight="1" spans="10:27">
      <c r="J55" s="187"/>
      <c r="K55" s="490" t="s">
        <v>272</v>
      </c>
      <c r="L55" s="491"/>
      <c r="M55" s="492">
        <v>0.983</v>
      </c>
      <c r="N55" s="491"/>
      <c r="O55" s="490"/>
      <c r="P55" s="491"/>
      <c r="Q55" s="490"/>
      <c r="R55" s="491"/>
      <c r="T55" s="9" t="s">
        <v>183</v>
      </c>
      <c r="U55" s="503"/>
      <c r="V55" s="504"/>
      <c r="W55" s="175"/>
      <c r="X55" s="208"/>
      <c r="Y55" s="142"/>
      <c r="Z55" s="516"/>
      <c r="AA55" s="516"/>
    </row>
    <row r="56" ht="18" customHeight="1" spans="10:27">
      <c r="J56" s="187"/>
      <c r="T56" s="9" t="s">
        <v>185</v>
      </c>
      <c r="U56" s="503"/>
      <c r="V56" s="504"/>
      <c r="W56" s="175"/>
      <c r="X56" s="208"/>
      <c r="Y56" s="142"/>
      <c r="Z56" s="516"/>
      <c r="AA56" s="516"/>
    </row>
    <row r="57" ht="18" customHeight="1" spans="10:27">
      <c r="J57" s="187"/>
      <c r="T57" s="9" t="s">
        <v>187</v>
      </c>
      <c r="U57" s="503"/>
      <c r="V57" s="504"/>
      <c r="W57" s="175"/>
      <c r="X57" s="208"/>
      <c r="Y57" s="142"/>
      <c r="Z57" s="516"/>
      <c r="AA57" s="516"/>
    </row>
    <row r="58" ht="18" customHeight="1" spans="17:27">
      <c r="Q58" s="187"/>
      <c r="T58" s="9"/>
      <c r="U58" s="503"/>
      <c r="V58" s="504"/>
      <c r="W58" s="175"/>
      <c r="X58" s="208"/>
      <c r="Y58" s="519"/>
      <c r="Z58" s="516"/>
      <c r="AA58" s="516"/>
    </row>
    <row r="59" ht="18" customHeight="1" spans="20:27">
      <c r="T59" s="9" t="s">
        <v>183</v>
      </c>
      <c r="U59" s="503">
        <f t="shared" ref="U59:Z59" si="20">U51-U55</f>
        <v>0</v>
      </c>
      <c r="V59" s="504"/>
      <c r="W59" s="175">
        <f t="shared" si="20"/>
        <v>0</v>
      </c>
      <c r="X59" s="208"/>
      <c r="Y59" s="142">
        <f t="shared" si="20"/>
        <v>0</v>
      </c>
      <c r="Z59" s="516">
        <f t="shared" si="20"/>
        <v>0</v>
      </c>
      <c r="AA59" s="516"/>
    </row>
    <row r="60" ht="18" customHeight="1" spans="20:27">
      <c r="T60" s="9" t="s">
        <v>185</v>
      </c>
      <c r="U60" s="503">
        <f t="shared" ref="U60:Z60" si="21">U52-U56</f>
        <v>0</v>
      </c>
      <c r="V60" s="504"/>
      <c r="W60" s="175">
        <f t="shared" si="21"/>
        <v>0</v>
      </c>
      <c r="X60" s="208"/>
      <c r="Y60" s="142">
        <f t="shared" si="21"/>
        <v>0</v>
      </c>
      <c r="Z60" s="516">
        <f t="shared" si="21"/>
        <v>0</v>
      </c>
      <c r="AA60" s="516"/>
    </row>
    <row r="61" ht="18" customHeight="1" spans="20:27">
      <c r="T61" s="9" t="s">
        <v>187</v>
      </c>
      <c r="U61" s="503">
        <f t="shared" ref="U61:Z61" si="22">U53-U57</f>
        <v>0</v>
      </c>
      <c r="V61" s="504"/>
      <c r="W61" s="175">
        <f t="shared" si="22"/>
        <v>0</v>
      </c>
      <c r="X61" s="208"/>
      <c r="Y61" s="142">
        <f t="shared" si="22"/>
        <v>0</v>
      </c>
      <c r="Z61" s="516">
        <f t="shared" si="22"/>
        <v>0</v>
      </c>
      <c r="AA61" s="516"/>
    </row>
  </sheetData>
  <mergeCells count="117">
    <mergeCell ref="A1:AA1"/>
    <mergeCell ref="B2:I2"/>
    <mergeCell ref="J2:P2"/>
    <mergeCell ref="Q2:W2"/>
    <mergeCell ref="X2:AA2"/>
    <mergeCell ref="C3:D3"/>
    <mergeCell ref="E3:F3"/>
    <mergeCell ref="G3:H3"/>
    <mergeCell ref="K3:L3"/>
    <mergeCell ref="M3:N3"/>
    <mergeCell ref="O3:P3"/>
    <mergeCell ref="R3:S3"/>
    <mergeCell ref="T3:U3"/>
    <mergeCell ref="V3:W3"/>
    <mergeCell ref="A5:AA5"/>
    <mergeCell ref="A14:AA14"/>
    <mergeCell ref="A30:H30"/>
    <mergeCell ref="J30:P30"/>
    <mergeCell ref="Q30:W30"/>
    <mergeCell ref="X30:AA30"/>
    <mergeCell ref="J35:P35"/>
    <mergeCell ref="X35:AA35"/>
    <mergeCell ref="F40:H40"/>
    <mergeCell ref="O40:Q40"/>
    <mergeCell ref="V40:W40"/>
    <mergeCell ref="X40:Y40"/>
    <mergeCell ref="F41:H41"/>
    <mergeCell ref="O41:Q41"/>
    <mergeCell ref="V41:W41"/>
    <mergeCell ref="X41:Y41"/>
    <mergeCell ref="B42:AA42"/>
    <mergeCell ref="B43:AA43"/>
    <mergeCell ref="B44:AA44"/>
    <mergeCell ref="C45:AA45"/>
    <mergeCell ref="C46:AA46"/>
    <mergeCell ref="C47:AA47"/>
    <mergeCell ref="A48:AA48"/>
    <mergeCell ref="F49:H49"/>
    <mergeCell ref="K49:L49"/>
    <mergeCell ref="N49:O49"/>
    <mergeCell ref="Q49:R49"/>
    <mergeCell ref="T49:U49"/>
    <mergeCell ref="V49:W49"/>
    <mergeCell ref="X49:Y49"/>
    <mergeCell ref="Z49:AA49"/>
    <mergeCell ref="F50:H50"/>
    <mergeCell ref="K50:L50"/>
    <mergeCell ref="M50:N50"/>
    <mergeCell ref="O50:P50"/>
    <mergeCell ref="Q50:R50"/>
    <mergeCell ref="U50:V50"/>
    <mergeCell ref="W50:X50"/>
    <mergeCell ref="Z50:AA50"/>
    <mergeCell ref="K51:L51"/>
    <mergeCell ref="M51:N51"/>
    <mergeCell ref="O51:P51"/>
    <mergeCell ref="Q51:R51"/>
    <mergeCell ref="U51:V51"/>
    <mergeCell ref="W51:X51"/>
    <mergeCell ref="Z51:AA51"/>
    <mergeCell ref="K52:L52"/>
    <mergeCell ref="M52:N52"/>
    <mergeCell ref="O52:P52"/>
    <mergeCell ref="Q52:R52"/>
    <mergeCell ref="U52:V52"/>
    <mergeCell ref="W52:X52"/>
    <mergeCell ref="Z52:AA52"/>
    <mergeCell ref="K53:L53"/>
    <mergeCell ref="M53:N53"/>
    <mergeCell ref="O53:P53"/>
    <mergeCell ref="Q53:R53"/>
    <mergeCell ref="U53:V53"/>
    <mergeCell ref="W53:X53"/>
    <mergeCell ref="Z53:AA53"/>
    <mergeCell ref="K54:L54"/>
    <mergeCell ref="M54:N54"/>
    <mergeCell ref="O54:P54"/>
    <mergeCell ref="Q54:R54"/>
    <mergeCell ref="U54:V54"/>
    <mergeCell ref="W54:X54"/>
    <mergeCell ref="Z54:AA54"/>
    <mergeCell ref="K55:L55"/>
    <mergeCell ref="M55:N55"/>
    <mergeCell ref="O55:P55"/>
    <mergeCell ref="Q55:R55"/>
    <mergeCell ref="U55:V55"/>
    <mergeCell ref="W55:X55"/>
    <mergeCell ref="Z55:AA55"/>
    <mergeCell ref="U56:V56"/>
    <mergeCell ref="W56:X56"/>
    <mergeCell ref="Z56:AA56"/>
    <mergeCell ref="U57:V57"/>
    <mergeCell ref="W57:X57"/>
    <mergeCell ref="Z57:AA57"/>
    <mergeCell ref="Z58:AA58"/>
    <mergeCell ref="U59:V59"/>
    <mergeCell ref="W59:X59"/>
    <mergeCell ref="Z59:AA59"/>
    <mergeCell ref="U60:V60"/>
    <mergeCell ref="W60:X60"/>
    <mergeCell ref="Z60:AA60"/>
    <mergeCell ref="U61:V61"/>
    <mergeCell ref="W61:X61"/>
    <mergeCell ref="Z61:AA61"/>
    <mergeCell ref="A2:A4"/>
    <mergeCell ref="A42:A44"/>
    <mergeCell ref="B3:B4"/>
    <mergeCell ref="J3:J4"/>
    <mergeCell ref="Q3:Q4"/>
    <mergeCell ref="X3:X4"/>
    <mergeCell ref="A40:B41"/>
    <mergeCell ref="A45:B47"/>
    <mergeCell ref="J40:K41"/>
    <mergeCell ref="L40:M41"/>
    <mergeCell ref="R40:S41"/>
    <mergeCell ref="T40:U41"/>
    <mergeCell ref="Z40:AA41"/>
  </mergeCells>
  <pageMargins left="0.472222222222222" right="0.432638888888889" top="1" bottom="1" header="0.5" footer="0.5"/>
  <pageSetup paperSize="8" orientation="landscape" horizontalDpi="6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N72"/>
  <sheetViews>
    <sheetView showGridLines="0" workbookViewId="0">
      <pane xSplit="5" ySplit="3" topLeftCell="F54" activePane="bottomRight" state="frozen"/>
      <selection/>
      <selection pane="topRight"/>
      <selection pane="bottomLeft"/>
      <selection pane="bottomRight" activeCell="L68" sqref="L68"/>
    </sheetView>
  </sheetViews>
  <sheetFormatPr defaultColWidth="9" defaultRowHeight="13.5" customHeight="1"/>
  <cols>
    <col min="1" max="1" width="3.8" customWidth="1"/>
    <col min="2" max="2" width="5" customWidth="1"/>
    <col min="3" max="3" width="21.2583333333333" customWidth="1"/>
    <col min="4" max="4" width="11.6333333333333" customWidth="1"/>
    <col min="5" max="5" width="11" customWidth="1"/>
    <col min="6" max="6" width="10.5" customWidth="1"/>
    <col min="7" max="7" width="12.6666666666667" customWidth="1"/>
    <col min="8" max="8" width="13" customWidth="1"/>
    <col min="9" max="9" width="12.1333333333333" customWidth="1"/>
    <col min="10" max="10" width="12.25" customWidth="1"/>
    <col min="11" max="11" width="49.8833333333333" customWidth="1"/>
    <col min="12" max="12" width="35.8833333333333" customWidth="1"/>
    <col min="13" max="247" width="9" customWidth="1"/>
  </cols>
  <sheetData>
    <row r="1" ht="19" customHeight="1" spans="1:11">
      <c r="A1" s="366" t="s">
        <v>273</v>
      </c>
      <c r="B1" s="366"/>
      <c r="C1" s="380"/>
      <c r="D1" s="380"/>
      <c r="E1" s="366"/>
      <c r="F1" s="366"/>
      <c r="G1" s="366"/>
      <c r="H1" s="366"/>
      <c r="I1" s="366"/>
      <c r="J1" s="366"/>
      <c r="K1" s="391"/>
    </row>
    <row r="2" ht="12.95" customHeight="1" spans="1:248">
      <c r="A2" s="381" t="s">
        <v>274</v>
      </c>
      <c r="B2" s="381"/>
      <c r="C2" s="382"/>
      <c r="D2" s="382"/>
      <c r="E2" s="381"/>
      <c r="F2" s="381"/>
      <c r="G2" s="381"/>
      <c r="H2" s="381"/>
      <c r="I2" s="381"/>
      <c r="J2" s="381"/>
      <c r="K2" s="392"/>
      <c r="L2" s="373"/>
      <c r="M2" s="373"/>
      <c r="N2" s="373"/>
      <c r="O2" s="373"/>
      <c r="P2" s="373"/>
      <c r="Q2" s="373"/>
      <c r="R2" s="373"/>
      <c r="S2" s="373"/>
      <c r="T2" s="373"/>
      <c r="U2" s="373"/>
      <c r="V2" s="373"/>
      <c r="W2" s="373"/>
      <c r="X2" s="373"/>
      <c r="Y2" s="373"/>
      <c r="Z2" s="373"/>
      <c r="AA2" s="373"/>
      <c r="AB2" s="373"/>
      <c r="AC2" s="373"/>
      <c r="AD2" s="373"/>
      <c r="AE2" s="373"/>
      <c r="AF2" s="373"/>
      <c r="AG2" s="373"/>
      <c r="AH2" s="373"/>
      <c r="AI2" s="373"/>
      <c r="AJ2" s="373"/>
      <c r="AK2" s="373"/>
      <c r="AL2" s="373"/>
      <c r="AM2" s="373"/>
      <c r="AN2" s="373"/>
      <c r="AO2" s="373"/>
      <c r="AP2" s="373"/>
      <c r="AQ2" s="373"/>
      <c r="AR2" s="373"/>
      <c r="AS2" s="373"/>
      <c r="AT2" s="373"/>
      <c r="AU2" s="373"/>
      <c r="AV2" s="373"/>
      <c r="AW2" s="373"/>
      <c r="AX2" s="373"/>
      <c r="AY2" s="373"/>
      <c r="AZ2" s="373"/>
      <c r="BA2" s="373"/>
      <c r="BB2" s="373"/>
      <c r="BC2" s="373"/>
      <c r="BD2" s="373"/>
      <c r="BE2" s="373"/>
      <c r="BF2" s="373"/>
      <c r="BG2" s="373"/>
      <c r="BH2" s="373"/>
      <c r="BI2" s="373"/>
      <c r="BJ2" s="373"/>
      <c r="BK2" s="373"/>
      <c r="BL2" s="373"/>
      <c r="BM2" s="373"/>
      <c r="BN2" s="373"/>
      <c r="BO2" s="373"/>
      <c r="BP2" s="373"/>
      <c r="BQ2" s="373"/>
      <c r="BR2" s="373"/>
      <c r="BS2" s="373"/>
      <c r="BT2" s="373"/>
      <c r="BU2" s="373"/>
      <c r="BV2" s="373"/>
      <c r="BW2" s="373"/>
      <c r="BX2" s="373"/>
      <c r="BY2" s="373"/>
      <c r="BZ2" s="373"/>
      <c r="CA2" s="373"/>
      <c r="CB2" s="373"/>
      <c r="CC2" s="373"/>
      <c r="CD2" s="373"/>
      <c r="CE2" s="373"/>
      <c r="CF2" s="373"/>
      <c r="CG2" s="373"/>
      <c r="CH2" s="373"/>
      <c r="CI2" s="373"/>
      <c r="CJ2" s="373"/>
      <c r="CK2" s="373"/>
      <c r="CL2" s="373"/>
      <c r="CM2" s="373"/>
      <c r="CN2" s="373"/>
      <c r="CO2" s="373"/>
      <c r="CP2" s="373"/>
      <c r="CQ2" s="373"/>
      <c r="CR2" s="373"/>
      <c r="CS2" s="373"/>
      <c r="CT2" s="373"/>
      <c r="CU2" s="373"/>
      <c r="CV2" s="373"/>
      <c r="CW2" s="373"/>
      <c r="CX2" s="373"/>
      <c r="CY2" s="373"/>
      <c r="CZ2" s="373"/>
      <c r="DA2" s="373"/>
      <c r="DB2" s="373"/>
      <c r="DC2" s="373"/>
      <c r="DD2" s="373"/>
      <c r="DE2" s="373"/>
      <c r="DF2" s="373"/>
      <c r="DG2" s="373"/>
      <c r="DH2" s="373"/>
      <c r="DI2" s="373"/>
      <c r="DJ2" s="373"/>
      <c r="DK2" s="373"/>
      <c r="DL2" s="373"/>
      <c r="DM2" s="373"/>
      <c r="DN2" s="373"/>
      <c r="DO2" s="373"/>
      <c r="DP2" s="373"/>
      <c r="DQ2" s="373"/>
      <c r="DR2" s="373"/>
      <c r="DS2" s="373"/>
      <c r="DT2" s="373"/>
      <c r="DU2" s="373"/>
      <c r="DV2" s="373"/>
      <c r="DW2" s="373"/>
      <c r="DX2" s="373"/>
      <c r="DY2" s="373"/>
      <c r="DZ2" s="373"/>
      <c r="EA2" s="373"/>
      <c r="EB2" s="373"/>
      <c r="EC2" s="373"/>
      <c r="ED2" s="373"/>
      <c r="EE2" s="373"/>
      <c r="EF2" s="373"/>
      <c r="EG2" s="373"/>
      <c r="EH2" s="373"/>
      <c r="EI2" s="373"/>
      <c r="EJ2" s="373"/>
      <c r="EK2" s="373"/>
      <c r="EL2" s="373"/>
      <c r="EM2" s="373"/>
      <c r="EN2" s="373"/>
      <c r="EO2" s="373"/>
      <c r="EP2" s="373"/>
      <c r="EQ2" s="373"/>
      <c r="ER2" s="373"/>
      <c r="ES2" s="373"/>
      <c r="ET2" s="373"/>
      <c r="EU2" s="373"/>
      <c r="EV2" s="373"/>
      <c r="EW2" s="373"/>
      <c r="EX2" s="373"/>
      <c r="EY2" s="373"/>
      <c r="EZ2" s="373"/>
      <c r="FA2" s="373"/>
      <c r="FB2" s="373"/>
      <c r="FC2" s="373"/>
      <c r="FD2" s="373"/>
      <c r="FE2" s="373"/>
      <c r="FF2" s="373"/>
      <c r="FG2" s="373"/>
      <c r="FH2" s="373"/>
      <c r="FI2" s="373"/>
      <c r="FJ2" s="373"/>
      <c r="FK2" s="373"/>
      <c r="FL2" s="373"/>
      <c r="FM2" s="373"/>
      <c r="FN2" s="373"/>
      <c r="FO2" s="373"/>
      <c r="FP2" s="373"/>
      <c r="FQ2" s="373"/>
      <c r="FR2" s="373"/>
      <c r="FS2" s="373"/>
      <c r="FT2" s="373"/>
      <c r="FU2" s="373"/>
      <c r="FV2" s="373"/>
      <c r="FW2" s="373"/>
      <c r="FX2" s="373"/>
      <c r="FY2" s="373"/>
      <c r="FZ2" s="373"/>
      <c r="GA2" s="373"/>
      <c r="GB2" s="373"/>
      <c r="GC2" s="373"/>
      <c r="GD2" s="373"/>
      <c r="GE2" s="373"/>
      <c r="GF2" s="373"/>
      <c r="GG2" s="373"/>
      <c r="GH2" s="373"/>
      <c r="GI2" s="373"/>
      <c r="GJ2" s="373"/>
      <c r="GK2" s="373"/>
      <c r="GL2" s="373"/>
      <c r="GM2" s="373"/>
      <c r="GN2" s="373"/>
      <c r="GO2" s="373"/>
      <c r="GP2" s="373"/>
      <c r="GQ2" s="373"/>
      <c r="GR2" s="373"/>
      <c r="GS2" s="373"/>
      <c r="GT2" s="373"/>
      <c r="GU2" s="373"/>
      <c r="GV2" s="373"/>
      <c r="GW2" s="373"/>
      <c r="GX2" s="373"/>
      <c r="GY2" s="373"/>
      <c r="GZ2" s="373"/>
      <c r="HA2" s="373"/>
      <c r="HB2" s="373"/>
      <c r="HC2" s="373"/>
      <c r="HD2" s="373"/>
      <c r="HE2" s="373"/>
      <c r="HF2" s="373"/>
      <c r="HG2" s="373"/>
      <c r="HH2" s="373"/>
      <c r="HI2" s="373"/>
      <c r="HJ2" s="373"/>
      <c r="HK2" s="373"/>
      <c r="HL2" s="373"/>
      <c r="HM2" s="373"/>
      <c r="HN2" s="373"/>
      <c r="HO2" s="373"/>
      <c r="HP2" s="373"/>
      <c r="HQ2" s="373"/>
      <c r="HR2" s="373"/>
      <c r="HS2" s="373"/>
      <c r="HT2" s="373"/>
      <c r="HU2" s="373"/>
      <c r="HV2" s="373"/>
      <c r="HW2" s="373"/>
      <c r="HX2" s="373"/>
      <c r="HY2" s="373"/>
      <c r="HZ2" s="373"/>
      <c r="IA2" s="373"/>
      <c r="IB2" s="373"/>
      <c r="IC2" s="373"/>
      <c r="ID2" s="373"/>
      <c r="IE2" s="373"/>
      <c r="IF2" s="378"/>
      <c r="IG2" s="378"/>
      <c r="IH2" s="378"/>
      <c r="II2" s="378"/>
      <c r="IJ2" s="378"/>
      <c r="IK2" s="378"/>
      <c r="IL2" s="378"/>
      <c r="IM2" s="378"/>
      <c r="IN2" s="379"/>
    </row>
    <row r="3" ht="71" customHeight="1" spans="1:247">
      <c r="A3" s="383" t="s">
        <v>275</v>
      </c>
      <c r="B3" s="233" t="s">
        <v>3</v>
      </c>
      <c r="C3" s="233" t="s">
        <v>276</v>
      </c>
      <c r="D3" s="233" t="s">
        <v>277</v>
      </c>
      <c r="E3" s="233" t="s">
        <v>278</v>
      </c>
      <c r="F3" s="233" t="s">
        <v>279</v>
      </c>
      <c r="G3" s="233" t="s">
        <v>280</v>
      </c>
      <c r="H3" s="233" t="s">
        <v>281</v>
      </c>
      <c r="I3" s="233" t="s">
        <v>282</v>
      </c>
      <c r="J3" s="233" t="s">
        <v>102</v>
      </c>
      <c r="K3" s="393" t="s">
        <v>96</v>
      </c>
      <c r="L3" s="394"/>
      <c r="M3" s="324"/>
      <c r="N3" s="324"/>
      <c r="O3" s="324"/>
      <c r="P3" s="324"/>
      <c r="Q3" s="324"/>
      <c r="R3" s="324"/>
      <c r="S3" s="324"/>
      <c r="T3" s="324"/>
      <c r="U3" s="324"/>
      <c r="V3" s="324"/>
      <c r="W3" s="324"/>
      <c r="X3" s="324"/>
      <c r="Y3" s="324"/>
      <c r="Z3" s="324"/>
      <c r="AA3" s="324"/>
      <c r="AB3" s="324"/>
      <c r="AC3" s="324"/>
      <c r="AD3" s="324"/>
      <c r="AE3" s="324"/>
      <c r="AF3" s="324"/>
      <c r="AG3" s="324"/>
      <c r="AH3" s="324"/>
      <c r="AI3" s="324"/>
      <c r="AJ3" s="324"/>
      <c r="AK3" s="324"/>
      <c r="AL3" s="324"/>
      <c r="AM3" s="324"/>
      <c r="AN3" s="324"/>
      <c r="AO3" s="324"/>
      <c r="AP3" s="324"/>
      <c r="AQ3" s="324"/>
      <c r="AR3" s="324"/>
      <c r="AS3" s="324"/>
      <c r="AT3" s="324"/>
      <c r="AU3" s="324"/>
      <c r="AV3" s="324"/>
      <c r="AW3" s="324"/>
      <c r="AX3" s="324"/>
      <c r="AY3" s="324"/>
      <c r="AZ3" s="324"/>
      <c r="BA3" s="324"/>
      <c r="BB3" s="324"/>
      <c r="BC3" s="324"/>
      <c r="BD3" s="324"/>
      <c r="BE3" s="324"/>
      <c r="BF3" s="324"/>
      <c r="BG3" s="324"/>
      <c r="BH3" s="324"/>
      <c r="BI3" s="324"/>
      <c r="BJ3" s="324"/>
      <c r="BK3" s="324"/>
      <c r="BL3" s="324"/>
      <c r="BM3" s="324"/>
      <c r="BN3" s="324"/>
      <c r="BO3" s="324"/>
      <c r="BP3" s="324"/>
      <c r="BQ3" s="324"/>
      <c r="BR3" s="324"/>
      <c r="BS3" s="324"/>
      <c r="BT3" s="324"/>
      <c r="BU3" s="324"/>
      <c r="BV3" s="324"/>
      <c r="BW3" s="324"/>
      <c r="BX3" s="324"/>
      <c r="BY3" s="324"/>
      <c r="BZ3" s="324"/>
      <c r="CA3" s="324"/>
      <c r="CB3" s="324"/>
      <c r="CC3" s="324"/>
      <c r="CD3" s="324"/>
      <c r="CE3" s="324"/>
      <c r="CF3" s="324"/>
      <c r="CG3" s="324"/>
      <c r="CH3" s="324"/>
      <c r="CI3" s="324"/>
      <c r="CJ3" s="324"/>
      <c r="CK3" s="324"/>
      <c r="CL3" s="324"/>
      <c r="CM3" s="324"/>
      <c r="CN3" s="324"/>
      <c r="CO3" s="324"/>
      <c r="CP3" s="324"/>
      <c r="CQ3" s="324"/>
      <c r="CR3" s="324"/>
      <c r="CS3" s="324"/>
      <c r="CT3" s="324"/>
      <c r="CU3" s="324"/>
      <c r="CV3" s="324"/>
      <c r="CW3" s="324"/>
      <c r="CX3" s="324"/>
      <c r="CY3" s="324"/>
      <c r="CZ3" s="324"/>
      <c r="DA3" s="324"/>
      <c r="DB3" s="324"/>
      <c r="DC3" s="324"/>
      <c r="DD3" s="324"/>
      <c r="DE3" s="324"/>
      <c r="DF3" s="324"/>
      <c r="DG3" s="324"/>
      <c r="DH3" s="324"/>
      <c r="DI3" s="324"/>
      <c r="DJ3" s="324"/>
      <c r="DK3" s="324"/>
      <c r="DL3" s="324"/>
      <c r="DM3" s="324"/>
      <c r="DN3" s="324"/>
      <c r="DO3" s="324"/>
      <c r="DP3" s="324"/>
      <c r="DQ3" s="324"/>
      <c r="DR3" s="324"/>
      <c r="DS3" s="324"/>
      <c r="DT3" s="324"/>
      <c r="DU3" s="324"/>
      <c r="DV3" s="324"/>
      <c r="DW3" s="324"/>
      <c r="DX3" s="324"/>
      <c r="DY3" s="324"/>
      <c r="DZ3" s="324"/>
      <c r="EA3" s="324"/>
      <c r="EB3" s="324"/>
      <c r="EC3" s="324"/>
      <c r="ED3" s="324"/>
      <c r="EE3" s="324"/>
      <c r="EF3" s="324"/>
      <c r="EG3" s="324"/>
      <c r="EH3" s="324"/>
      <c r="EI3" s="324"/>
      <c r="EJ3" s="324"/>
      <c r="EK3" s="324"/>
      <c r="EL3" s="324"/>
      <c r="EM3" s="324"/>
      <c r="EN3" s="324"/>
      <c r="EO3" s="324"/>
      <c r="EP3" s="324"/>
      <c r="EQ3" s="324"/>
      <c r="ER3" s="324"/>
      <c r="ES3" s="324"/>
      <c r="ET3" s="324"/>
      <c r="EU3" s="324"/>
      <c r="EV3" s="324"/>
      <c r="EW3" s="324"/>
      <c r="EX3" s="324"/>
      <c r="EY3" s="324"/>
      <c r="EZ3" s="324"/>
      <c r="FA3" s="324"/>
      <c r="FB3" s="324"/>
      <c r="FC3" s="324"/>
      <c r="FD3" s="324"/>
      <c r="FE3" s="324"/>
      <c r="FF3" s="324"/>
      <c r="FG3" s="324"/>
      <c r="FH3" s="324"/>
      <c r="FI3" s="324"/>
      <c r="FJ3" s="324"/>
      <c r="FK3" s="324"/>
      <c r="FL3" s="324"/>
      <c r="FM3" s="324"/>
      <c r="FN3" s="324"/>
      <c r="FO3" s="324"/>
      <c r="FP3" s="324"/>
      <c r="FQ3" s="324"/>
      <c r="FR3" s="324"/>
      <c r="FS3" s="324"/>
      <c r="FT3" s="324"/>
      <c r="FU3" s="324"/>
      <c r="FV3" s="324"/>
      <c r="FW3" s="324"/>
      <c r="FX3" s="324"/>
      <c r="FY3" s="324"/>
      <c r="FZ3" s="324"/>
      <c r="GA3" s="324"/>
      <c r="GB3" s="324"/>
      <c r="GC3" s="324"/>
      <c r="GD3" s="324"/>
      <c r="GE3" s="324"/>
      <c r="GF3" s="324"/>
      <c r="GG3" s="324"/>
      <c r="GH3" s="324"/>
      <c r="GI3" s="324"/>
      <c r="GJ3" s="324"/>
      <c r="GK3" s="324"/>
      <c r="GL3" s="324"/>
      <c r="GM3" s="324"/>
      <c r="GN3" s="324"/>
      <c r="GO3" s="324"/>
      <c r="GP3" s="324"/>
      <c r="GQ3" s="324"/>
      <c r="GR3" s="324"/>
      <c r="GS3" s="324"/>
      <c r="GT3" s="324"/>
      <c r="GU3" s="324"/>
      <c r="GV3" s="324"/>
      <c r="GW3" s="324"/>
      <c r="GX3" s="324"/>
      <c r="GY3" s="324"/>
      <c r="GZ3" s="324"/>
      <c r="HA3" s="324"/>
      <c r="HB3" s="324"/>
      <c r="HC3" s="324"/>
      <c r="HD3" s="324"/>
      <c r="HE3" s="324"/>
      <c r="HF3" s="324"/>
      <c r="HG3" s="324"/>
      <c r="HH3" s="324"/>
      <c r="HI3" s="324"/>
      <c r="HJ3" s="324"/>
      <c r="HK3" s="324"/>
      <c r="HL3" s="324"/>
      <c r="HM3" s="324"/>
      <c r="HN3" s="324"/>
      <c r="HO3" s="324"/>
      <c r="HP3" s="324"/>
      <c r="HQ3" s="324"/>
      <c r="HR3" s="324"/>
      <c r="HS3" s="324"/>
      <c r="HT3" s="324"/>
      <c r="HU3" s="324"/>
      <c r="HV3" s="324"/>
      <c r="HW3" s="324"/>
      <c r="HX3" s="324"/>
      <c r="HY3" s="324"/>
      <c r="HZ3" s="324"/>
      <c r="IA3" s="324"/>
      <c r="IB3" s="324"/>
      <c r="IC3" s="324"/>
      <c r="ID3" s="324"/>
      <c r="IE3" s="324"/>
      <c r="IF3" s="407"/>
      <c r="IG3" s="407"/>
      <c r="IH3" s="407"/>
      <c r="II3" s="407"/>
      <c r="IJ3" s="407"/>
      <c r="IK3" s="407"/>
      <c r="IL3" s="407"/>
      <c r="IM3" s="407"/>
    </row>
    <row r="4" ht="18" customHeight="1" spans="1:247">
      <c r="A4" s="250" t="s">
        <v>283</v>
      </c>
      <c r="B4" s="263" t="s">
        <v>16</v>
      </c>
      <c r="C4" s="136" t="s">
        <v>284</v>
      </c>
      <c r="D4" s="384">
        <v>53342.68</v>
      </c>
      <c r="E4" s="384">
        <f>'平衡表（全厂）'!D75</f>
        <v>84155.12</v>
      </c>
      <c r="F4" s="385"/>
      <c r="G4" s="386"/>
      <c r="H4" s="14">
        <f t="shared" ref="H4:H14" si="0">D4+E4+F4-G4-I4</f>
        <v>106217.2</v>
      </c>
      <c r="I4" s="395">
        <f>'平衡表（全厂）'!D5</f>
        <v>31280.6</v>
      </c>
      <c r="J4" s="396">
        <f>I4-(D4+E4+F4+G4-H4)</f>
        <v>0</v>
      </c>
      <c r="K4" s="397" t="s">
        <v>285</v>
      </c>
      <c r="L4" s="398"/>
      <c r="M4" s="399"/>
      <c r="N4" s="399"/>
      <c r="O4" s="399"/>
      <c r="P4" s="399"/>
      <c r="Q4" s="399"/>
      <c r="R4" s="399"/>
      <c r="S4" s="399"/>
      <c r="T4" s="399"/>
      <c r="U4" s="399"/>
      <c r="V4" s="399"/>
      <c r="W4" s="399"/>
      <c r="X4" s="399"/>
      <c r="Y4" s="399"/>
      <c r="Z4" s="399"/>
      <c r="AA4" s="399"/>
      <c r="AB4" s="399"/>
      <c r="AC4" s="399"/>
      <c r="AD4" s="399"/>
      <c r="AE4" s="399"/>
      <c r="AF4" s="399"/>
      <c r="AG4" s="399"/>
      <c r="AH4" s="399"/>
      <c r="AI4" s="399"/>
      <c r="AJ4" s="399"/>
      <c r="AK4" s="399"/>
      <c r="AL4" s="399"/>
      <c r="AM4" s="399"/>
      <c r="AN4" s="399"/>
      <c r="AO4" s="399"/>
      <c r="AP4" s="399"/>
      <c r="AQ4" s="399"/>
      <c r="AR4" s="399"/>
      <c r="AS4" s="399"/>
      <c r="AT4" s="399"/>
      <c r="AU4" s="399"/>
      <c r="AV4" s="399"/>
      <c r="AW4" s="399"/>
      <c r="AX4" s="399"/>
      <c r="AY4" s="399"/>
      <c r="AZ4" s="399"/>
      <c r="BA4" s="399"/>
      <c r="BB4" s="399"/>
      <c r="BC4" s="399"/>
      <c r="BD4" s="399"/>
      <c r="BE4" s="399"/>
      <c r="BF4" s="399"/>
      <c r="BG4" s="399"/>
      <c r="BH4" s="399"/>
      <c r="BI4" s="399"/>
      <c r="BJ4" s="399"/>
      <c r="BK4" s="399"/>
      <c r="BL4" s="399"/>
      <c r="BM4" s="399"/>
      <c r="BN4" s="399"/>
      <c r="BO4" s="399"/>
      <c r="BP4" s="399"/>
      <c r="BQ4" s="399"/>
      <c r="BR4" s="399"/>
      <c r="BS4" s="399"/>
      <c r="BT4" s="399"/>
      <c r="BU4" s="399"/>
      <c r="BV4" s="399"/>
      <c r="BW4" s="399"/>
      <c r="BX4" s="399"/>
      <c r="BY4" s="399"/>
      <c r="BZ4" s="399"/>
      <c r="CA4" s="399"/>
      <c r="CB4" s="399"/>
      <c r="CC4" s="399"/>
      <c r="CD4" s="399"/>
      <c r="CE4" s="399"/>
      <c r="CF4" s="399"/>
      <c r="CG4" s="399"/>
      <c r="CH4" s="399"/>
      <c r="CI4" s="399"/>
      <c r="CJ4" s="399"/>
      <c r="CK4" s="399"/>
      <c r="CL4" s="399"/>
      <c r="CM4" s="399"/>
      <c r="CN4" s="399"/>
      <c r="CO4" s="399"/>
      <c r="CP4" s="399"/>
      <c r="CQ4" s="399"/>
      <c r="CR4" s="399"/>
      <c r="CS4" s="399"/>
      <c r="CT4" s="399"/>
      <c r="CU4" s="399"/>
      <c r="CV4" s="399"/>
      <c r="CW4" s="399"/>
      <c r="CX4" s="399"/>
      <c r="CY4" s="399"/>
      <c r="CZ4" s="399"/>
      <c r="DA4" s="399"/>
      <c r="DB4" s="399"/>
      <c r="DC4" s="399"/>
      <c r="DD4" s="399"/>
      <c r="DE4" s="399"/>
      <c r="DF4" s="399"/>
      <c r="DG4" s="399"/>
      <c r="DH4" s="399"/>
      <c r="DI4" s="399"/>
      <c r="DJ4" s="399"/>
      <c r="DK4" s="399"/>
      <c r="DL4" s="399"/>
      <c r="DM4" s="399"/>
      <c r="DN4" s="399"/>
      <c r="DO4" s="399"/>
      <c r="DP4" s="399"/>
      <c r="DQ4" s="399"/>
      <c r="DR4" s="399"/>
      <c r="DS4" s="399"/>
      <c r="DT4" s="399"/>
      <c r="DU4" s="399"/>
      <c r="DV4" s="399"/>
      <c r="DW4" s="399"/>
      <c r="DX4" s="399"/>
      <c r="DY4" s="399"/>
      <c r="DZ4" s="399"/>
      <c r="EA4" s="399"/>
      <c r="EB4" s="399"/>
      <c r="EC4" s="399"/>
      <c r="ED4" s="399"/>
      <c r="EE4" s="399"/>
      <c r="EF4" s="399"/>
      <c r="EG4" s="399"/>
      <c r="EH4" s="399"/>
      <c r="EI4" s="399"/>
      <c r="EJ4" s="399"/>
      <c r="EK4" s="399"/>
      <c r="EL4" s="399"/>
      <c r="EM4" s="399"/>
      <c r="EN4" s="399"/>
      <c r="EO4" s="399"/>
      <c r="EP4" s="399"/>
      <c r="EQ4" s="399"/>
      <c r="ER4" s="399"/>
      <c r="ES4" s="399"/>
      <c r="ET4" s="399"/>
      <c r="EU4" s="399"/>
      <c r="EV4" s="399"/>
      <c r="EW4" s="399"/>
      <c r="EX4" s="399"/>
      <c r="EY4" s="399"/>
      <c r="EZ4" s="399"/>
      <c r="FA4" s="399"/>
      <c r="FB4" s="399"/>
      <c r="FC4" s="399"/>
      <c r="FD4" s="399"/>
      <c r="FE4" s="399"/>
      <c r="FF4" s="399"/>
      <c r="FG4" s="399"/>
      <c r="FH4" s="399"/>
      <c r="FI4" s="399"/>
      <c r="FJ4" s="399"/>
      <c r="FK4" s="399"/>
      <c r="FL4" s="399"/>
      <c r="FM4" s="399"/>
      <c r="FN4" s="399"/>
      <c r="FO4" s="399"/>
      <c r="FP4" s="399"/>
      <c r="FQ4" s="399"/>
      <c r="FR4" s="399"/>
      <c r="FS4" s="399"/>
      <c r="FT4" s="399"/>
      <c r="FU4" s="399"/>
      <c r="FV4" s="399"/>
      <c r="FW4" s="399"/>
      <c r="FX4" s="399"/>
      <c r="FY4" s="399"/>
      <c r="FZ4" s="399"/>
      <c r="GA4" s="399"/>
      <c r="GB4" s="399"/>
      <c r="GC4" s="399"/>
      <c r="GD4" s="399"/>
      <c r="GE4" s="399"/>
      <c r="GF4" s="399"/>
      <c r="GG4" s="399"/>
      <c r="GH4" s="399"/>
      <c r="GI4" s="399"/>
      <c r="GJ4" s="399"/>
      <c r="GK4" s="399"/>
      <c r="GL4" s="399"/>
      <c r="GM4" s="399"/>
      <c r="GN4" s="399"/>
      <c r="GO4" s="399"/>
      <c r="GP4" s="399"/>
      <c r="GQ4" s="399"/>
      <c r="GR4" s="399"/>
      <c r="GS4" s="399"/>
      <c r="GT4" s="399"/>
      <c r="GU4" s="399"/>
      <c r="GV4" s="399"/>
      <c r="GW4" s="399"/>
      <c r="GX4" s="399"/>
      <c r="GY4" s="399"/>
      <c r="GZ4" s="399"/>
      <c r="HA4" s="399"/>
      <c r="HB4" s="399"/>
      <c r="HC4" s="399"/>
      <c r="HD4" s="399"/>
      <c r="HE4" s="399"/>
      <c r="HF4" s="399"/>
      <c r="HG4" s="399"/>
      <c r="HH4" s="399"/>
      <c r="HI4" s="399"/>
      <c r="HJ4" s="399"/>
      <c r="HK4" s="399"/>
      <c r="HL4" s="399"/>
      <c r="HM4" s="399"/>
      <c r="HN4" s="399"/>
      <c r="HO4" s="399"/>
      <c r="HP4" s="399"/>
      <c r="HQ4" s="399"/>
      <c r="HR4" s="399"/>
      <c r="HS4" s="399"/>
      <c r="HT4" s="399"/>
      <c r="HU4" s="399"/>
      <c r="HV4" s="399"/>
      <c r="HW4" s="399"/>
      <c r="HX4" s="399"/>
      <c r="HY4" s="399"/>
      <c r="HZ4" s="399"/>
      <c r="IA4" s="399"/>
      <c r="IB4" s="399"/>
      <c r="IC4" s="399"/>
      <c r="ID4" s="399"/>
      <c r="IE4" s="399"/>
      <c r="IF4" s="408"/>
      <c r="IG4" s="408"/>
      <c r="IH4" s="408"/>
      <c r="II4" s="408"/>
      <c r="IJ4" s="408"/>
      <c r="IK4" s="408"/>
      <c r="IL4" s="408"/>
      <c r="IM4" s="408"/>
    </row>
    <row r="5" ht="18" customHeight="1" spans="1:247">
      <c r="A5" s="250"/>
      <c r="B5" s="237"/>
      <c r="C5" s="136" t="s">
        <v>18</v>
      </c>
      <c r="D5" s="384">
        <v>187.8</v>
      </c>
      <c r="E5" s="384"/>
      <c r="F5" s="385">
        <v>0</v>
      </c>
      <c r="G5" s="386"/>
      <c r="H5" s="14">
        <f t="shared" si="0"/>
        <v>0</v>
      </c>
      <c r="I5" s="387">
        <f>'平衡表（全厂）'!D6</f>
        <v>187.8</v>
      </c>
      <c r="J5" s="396">
        <f>I5-(D5+E5+F5+G5-H5)</f>
        <v>0</v>
      </c>
      <c r="K5" s="397"/>
      <c r="L5" s="400"/>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9"/>
      <c r="AR5" s="399"/>
      <c r="AS5" s="399"/>
      <c r="AT5" s="399"/>
      <c r="AU5" s="399"/>
      <c r="AV5" s="399"/>
      <c r="AW5" s="399"/>
      <c r="AX5" s="399"/>
      <c r="AY5" s="399"/>
      <c r="AZ5" s="399"/>
      <c r="BA5" s="399"/>
      <c r="BB5" s="399"/>
      <c r="BC5" s="399"/>
      <c r="BD5" s="399"/>
      <c r="BE5" s="399"/>
      <c r="BF5" s="399"/>
      <c r="BG5" s="399"/>
      <c r="BH5" s="399"/>
      <c r="BI5" s="399"/>
      <c r="BJ5" s="399"/>
      <c r="BK5" s="399"/>
      <c r="BL5" s="399"/>
      <c r="BM5" s="399"/>
      <c r="BN5" s="399"/>
      <c r="BO5" s="399"/>
      <c r="BP5" s="399"/>
      <c r="BQ5" s="399"/>
      <c r="BR5" s="399"/>
      <c r="BS5" s="399"/>
      <c r="BT5" s="399"/>
      <c r="BU5" s="399"/>
      <c r="BV5" s="399"/>
      <c r="BW5" s="399"/>
      <c r="BX5" s="399"/>
      <c r="BY5" s="399"/>
      <c r="BZ5" s="399"/>
      <c r="CA5" s="399"/>
      <c r="CB5" s="399"/>
      <c r="CC5" s="399"/>
      <c r="CD5" s="399"/>
      <c r="CE5" s="399"/>
      <c r="CF5" s="399"/>
      <c r="CG5" s="399"/>
      <c r="CH5" s="399"/>
      <c r="CI5" s="399"/>
      <c r="CJ5" s="399"/>
      <c r="CK5" s="399"/>
      <c r="CL5" s="399"/>
      <c r="CM5" s="399"/>
      <c r="CN5" s="399"/>
      <c r="CO5" s="399"/>
      <c r="CP5" s="399"/>
      <c r="CQ5" s="399"/>
      <c r="CR5" s="399"/>
      <c r="CS5" s="399"/>
      <c r="CT5" s="399"/>
      <c r="CU5" s="399"/>
      <c r="CV5" s="399"/>
      <c r="CW5" s="399"/>
      <c r="CX5" s="399"/>
      <c r="CY5" s="399"/>
      <c r="CZ5" s="399"/>
      <c r="DA5" s="399"/>
      <c r="DB5" s="399"/>
      <c r="DC5" s="399"/>
      <c r="DD5" s="399"/>
      <c r="DE5" s="399"/>
      <c r="DF5" s="399"/>
      <c r="DG5" s="399"/>
      <c r="DH5" s="399"/>
      <c r="DI5" s="399"/>
      <c r="DJ5" s="399"/>
      <c r="DK5" s="399"/>
      <c r="DL5" s="399"/>
      <c r="DM5" s="399"/>
      <c r="DN5" s="399"/>
      <c r="DO5" s="399"/>
      <c r="DP5" s="399"/>
      <c r="DQ5" s="399"/>
      <c r="DR5" s="399"/>
      <c r="DS5" s="399"/>
      <c r="DT5" s="399"/>
      <c r="DU5" s="399"/>
      <c r="DV5" s="399"/>
      <c r="DW5" s="399"/>
      <c r="DX5" s="399"/>
      <c r="DY5" s="399"/>
      <c r="DZ5" s="399"/>
      <c r="EA5" s="399"/>
      <c r="EB5" s="399"/>
      <c r="EC5" s="399"/>
      <c r="ED5" s="399"/>
      <c r="EE5" s="399"/>
      <c r="EF5" s="399"/>
      <c r="EG5" s="399"/>
      <c r="EH5" s="399"/>
      <c r="EI5" s="399"/>
      <c r="EJ5" s="399"/>
      <c r="EK5" s="399"/>
      <c r="EL5" s="399"/>
      <c r="EM5" s="399"/>
      <c r="EN5" s="399"/>
      <c r="EO5" s="399"/>
      <c r="EP5" s="399"/>
      <c r="EQ5" s="399"/>
      <c r="ER5" s="399"/>
      <c r="ES5" s="399"/>
      <c r="ET5" s="399"/>
      <c r="EU5" s="399"/>
      <c r="EV5" s="399"/>
      <c r="EW5" s="399"/>
      <c r="EX5" s="399"/>
      <c r="EY5" s="399"/>
      <c r="EZ5" s="399"/>
      <c r="FA5" s="399"/>
      <c r="FB5" s="399"/>
      <c r="FC5" s="399"/>
      <c r="FD5" s="399"/>
      <c r="FE5" s="399"/>
      <c r="FF5" s="399"/>
      <c r="FG5" s="399"/>
      <c r="FH5" s="399"/>
      <c r="FI5" s="399"/>
      <c r="FJ5" s="399"/>
      <c r="FK5" s="399"/>
      <c r="FL5" s="399"/>
      <c r="FM5" s="399"/>
      <c r="FN5" s="399"/>
      <c r="FO5" s="399"/>
      <c r="FP5" s="399"/>
      <c r="FQ5" s="399"/>
      <c r="FR5" s="399"/>
      <c r="FS5" s="399"/>
      <c r="FT5" s="399"/>
      <c r="FU5" s="399"/>
      <c r="FV5" s="399"/>
      <c r="FW5" s="399"/>
      <c r="FX5" s="399"/>
      <c r="FY5" s="399"/>
      <c r="FZ5" s="399"/>
      <c r="GA5" s="399"/>
      <c r="GB5" s="399"/>
      <c r="GC5" s="399"/>
      <c r="GD5" s="399"/>
      <c r="GE5" s="399"/>
      <c r="GF5" s="399"/>
      <c r="GG5" s="399"/>
      <c r="GH5" s="399"/>
      <c r="GI5" s="399"/>
      <c r="GJ5" s="399"/>
      <c r="GK5" s="399"/>
      <c r="GL5" s="399"/>
      <c r="GM5" s="399"/>
      <c r="GN5" s="399"/>
      <c r="GO5" s="399"/>
      <c r="GP5" s="399"/>
      <c r="GQ5" s="399"/>
      <c r="GR5" s="399"/>
      <c r="GS5" s="399"/>
      <c r="GT5" s="399"/>
      <c r="GU5" s="399"/>
      <c r="GV5" s="399"/>
      <c r="GW5" s="399"/>
      <c r="GX5" s="399"/>
      <c r="GY5" s="399"/>
      <c r="GZ5" s="399"/>
      <c r="HA5" s="399"/>
      <c r="HB5" s="399"/>
      <c r="HC5" s="399"/>
      <c r="HD5" s="399"/>
      <c r="HE5" s="399"/>
      <c r="HF5" s="399"/>
      <c r="HG5" s="399"/>
      <c r="HH5" s="399"/>
      <c r="HI5" s="399"/>
      <c r="HJ5" s="399"/>
      <c r="HK5" s="399"/>
      <c r="HL5" s="399"/>
      <c r="HM5" s="399"/>
      <c r="HN5" s="399"/>
      <c r="HO5" s="399"/>
      <c r="HP5" s="399"/>
      <c r="HQ5" s="399"/>
      <c r="HR5" s="399"/>
      <c r="HS5" s="399"/>
      <c r="HT5" s="399"/>
      <c r="HU5" s="399"/>
      <c r="HV5" s="399"/>
      <c r="HW5" s="399"/>
      <c r="HX5" s="399"/>
      <c r="HY5" s="399"/>
      <c r="HZ5" s="399"/>
      <c r="IA5" s="399"/>
      <c r="IB5" s="399"/>
      <c r="IC5" s="399"/>
      <c r="ID5" s="399"/>
      <c r="IE5" s="399"/>
      <c r="IF5" s="408"/>
      <c r="IG5" s="408"/>
      <c r="IH5" s="408"/>
      <c r="II5" s="408"/>
      <c r="IJ5" s="408"/>
      <c r="IK5" s="408"/>
      <c r="IL5" s="408"/>
      <c r="IM5" s="408"/>
    </row>
    <row r="6" ht="18" customHeight="1" spans="1:247">
      <c r="A6" s="250"/>
      <c r="B6" s="237"/>
      <c r="C6" s="136" t="s">
        <v>19</v>
      </c>
      <c r="D6" s="384">
        <v>293.75</v>
      </c>
      <c r="E6" s="384"/>
      <c r="F6" s="385">
        <f>'回收率（熔炼） '!I8</f>
        <v>334.94</v>
      </c>
      <c r="G6" s="386"/>
      <c r="H6" s="14">
        <f t="shared" si="0"/>
        <v>514.05</v>
      </c>
      <c r="I6" s="387">
        <f>'平衡表（全厂）'!D7</f>
        <v>114.64</v>
      </c>
      <c r="J6" s="396"/>
      <c r="K6" s="397"/>
      <c r="L6" s="400"/>
      <c r="M6" s="399"/>
      <c r="N6" s="399"/>
      <c r="O6" s="399"/>
      <c r="P6" s="399"/>
      <c r="Q6" s="399"/>
      <c r="R6" s="399"/>
      <c r="S6" s="399"/>
      <c r="T6" s="399"/>
      <c r="U6" s="399"/>
      <c r="V6" s="399"/>
      <c r="W6" s="399"/>
      <c r="X6" s="399"/>
      <c r="Y6" s="399"/>
      <c r="Z6" s="399"/>
      <c r="AA6" s="399"/>
      <c r="AB6" s="399"/>
      <c r="AC6" s="399"/>
      <c r="AD6" s="399"/>
      <c r="AE6" s="399"/>
      <c r="AF6" s="399"/>
      <c r="AG6" s="399"/>
      <c r="AH6" s="399"/>
      <c r="AI6" s="399"/>
      <c r="AJ6" s="399"/>
      <c r="AK6" s="399"/>
      <c r="AL6" s="399"/>
      <c r="AM6" s="399"/>
      <c r="AN6" s="399"/>
      <c r="AO6" s="399"/>
      <c r="AP6" s="399"/>
      <c r="AQ6" s="399"/>
      <c r="AR6" s="399"/>
      <c r="AS6" s="399"/>
      <c r="AT6" s="399"/>
      <c r="AU6" s="399"/>
      <c r="AV6" s="399"/>
      <c r="AW6" s="399"/>
      <c r="AX6" s="399"/>
      <c r="AY6" s="399"/>
      <c r="AZ6" s="399"/>
      <c r="BA6" s="399"/>
      <c r="BB6" s="399"/>
      <c r="BC6" s="399"/>
      <c r="BD6" s="399"/>
      <c r="BE6" s="399"/>
      <c r="BF6" s="399"/>
      <c r="BG6" s="399"/>
      <c r="BH6" s="399"/>
      <c r="BI6" s="399"/>
      <c r="BJ6" s="399"/>
      <c r="BK6" s="399"/>
      <c r="BL6" s="399"/>
      <c r="BM6" s="399"/>
      <c r="BN6" s="399"/>
      <c r="BO6" s="399"/>
      <c r="BP6" s="399"/>
      <c r="BQ6" s="399"/>
      <c r="BR6" s="399"/>
      <c r="BS6" s="399"/>
      <c r="BT6" s="399"/>
      <c r="BU6" s="399"/>
      <c r="BV6" s="399"/>
      <c r="BW6" s="399"/>
      <c r="BX6" s="399"/>
      <c r="BY6" s="399"/>
      <c r="BZ6" s="399"/>
      <c r="CA6" s="399"/>
      <c r="CB6" s="399"/>
      <c r="CC6" s="399"/>
      <c r="CD6" s="399"/>
      <c r="CE6" s="399"/>
      <c r="CF6" s="399"/>
      <c r="CG6" s="399"/>
      <c r="CH6" s="399"/>
      <c r="CI6" s="399"/>
      <c r="CJ6" s="399"/>
      <c r="CK6" s="399"/>
      <c r="CL6" s="399"/>
      <c r="CM6" s="399"/>
      <c r="CN6" s="399"/>
      <c r="CO6" s="399"/>
      <c r="CP6" s="399"/>
      <c r="CQ6" s="399"/>
      <c r="CR6" s="399"/>
      <c r="CS6" s="399"/>
      <c r="CT6" s="399"/>
      <c r="CU6" s="399"/>
      <c r="CV6" s="399"/>
      <c r="CW6" s="399"/>
      <c r="CX6" s="399"/>
      <c r="CY6" s="399"/>
      <c r="CZ6" s="399"/>
      <c r="DA6" s="399"/>
      <c r="DB6" s="399"/>
      <c r="DC6" s="399"/>
      <c r="DD6" s="399"/>
      <c r="DE6" s="399"/>
      <c r="DF6" s="399"/>
      <c r="DG6" s="399"/>
      <c r="DH6" s="399"/>
      <c r="DI6" s="399"/>
      <c r="DJ6" s="399"/>
      <c r="DK6" s="399"/>
      <c r="DL6" s="399"/>
      <c r="DM6" s="399"/>
      <c r="DN6" s="399"/>
      <c r="DO6" s="399"/>
      <c r="DP6" s="399"/>
      <c r="DQ6" s="399"/>
      <c r="DR6" s="399"/>
      <c r="DS6" s="399"/>
      <c r="DT6" s="399"/>
      <c r="DU6" s="399"/>
      <c r="DV6" s="399"/>
      <c r="DW6" s="399"/>
      <c r="DX6" s="399"/>
      <c r="DY6" s="399"/>
      <c r="DZ6" s="399"/>
      <c r="EA6" s="399"/>
      <c r="EB6" s="399"/>
      <c r="EC6" s="399"/>
      <c r="ED6" s="399"/>
      <c r="EE6" s="399"/>
      <c r="EF6" s="399"/>
      <c r="EG6" s="399"/>
      <c r="EH6" s="399"/>
      <c r="EI6" s="399"/>
      <c r="EJ6" s="399"/>
      <c r="EK6" s="399"/>
      <c r="EL6" s="399"/>
      <c r="EM6" s="399"/>
      <c r="EN6" s="399"/>
      <c r="EO6" s="399"/>
      <c r="EP6" s="399"/>
      <c r="EQ6" s="399"/>
      <c r="ER6" s="399"/>
      <c r="ES6" s="399"/>
      <c r="ET6" s="399"/>
      <c r="EU6" s="399"/>
      <c r="EV6" s="399"/>
      <c r="EW6" s="399"/>
      <c r="EX6" s="399"/>
      <c r="EY6" s="399"/>
      <c r="EZ6" s="399"/>
      <c r="FA6" s="399"/>
      <c r="FB6" s="399"/>
      <c r="FC6" s="399"/>
      <c r="FD6" s="399"/>
      <c r="FE6" s="399"/>
      <c r="FF6" s="399"/>
      <c r="FG6" s="399"/>
      <c r="FH6" s="399"/>
      <c r="FI6" s="399"/>
      <c r="FJ6" s="399"/>
      <c r="FK6" s="399"/>
      <c r="FL6" s="399"/>
      <c r="FM6" s="399"/>
      <c r="FN6" s="399"/>
      <c r="FO6" s="399"/>
      <c r="FP6" s="399"/>
      <c r="FQ6" s="399"/>
      <c r="FR6" s="399"/>
      <c r="FS6" s="399"/>
      <c r="FT6" s="399"/>
      <c r="FU6" s="399"/>
      <c r="FV6" s="399"/>
      <c r="FW6" s="399"/>
      <c r="FX6" s="399"/>
      <c r="FY6" s="399"/>
      <c r="FZ6" s="399"/>
      <c r="GA6" s="399"/>
      <c r="GB6" s="399"/>
      <c r="GC6" s="399"/>
      <c r="GD6" s="399"/>
      <c r="GE6" s="399"/>
      <c r="GF6" s="399"/>
      <c r="GG6" s="399"/>
      <c r="GH6" s="399"/>
      <c r="GI6" s="399"/>
      <c r="GJ6" s="399"/>
      <c r="GK6" s="399"/>
      <c r="GL6" s="399"/>
      <c r="GM6" s="399"/>
      <c r="GN6" s="399"/>
      <c r="GO6" s="399"/>
      <c r="GP6" s="399"/>
      <c r="GQ6" s="399"/>
      <c r="GR6" s="399"/>
      <c r="GS6" s="399"/>
      <c r="GT6" s="399"/>
      <c r="GU6" s="399"/>
      <c r="GV6" s="399"/>
      <c r="GW6" s="399"/>
      <c r="GX6" s="399"/>
      <c r="GY6" s="399"/>
      <c r="GZ6" s="399"/>
      <c r="HA6" s="399"/>
      <c r="HB6" s="399"/>
      <c r="HC6" s="399"/>
      <c r="HD6" s="399"/>
      <c r="HE6" s="399"/>
      <c r="HF6" s="399"/>
      <c r="HG6" s="399"/>
      <c r="HH6" s="399"/>
      <c r="HI6" s="399"/>
      <c r="HJ6" s="399"/>
      <c r="HK6" s="399"/>
      <c r="HL6" s="399"/>
      <c r="HM6" s="399"/>
      <c r="HN6" s="399"/>
      <c r="HO6" s="399"/>
      <c r="HP6" s="399"/>
      <c r="HQ6" s="399"/>
      <c r="HR6" s="399"/>
      <c r="HS6" s="399"/>
      <c r="HT6" s="399"/>
      <c r="HU6" s="399"/>
      <c r="HV6" s="399"/>
      <c r="HW6" s="399"/>
      <c r="HX6" s="399"/>
      <c r="HY6" s="399"/>
      <c r="HZ6" s="399"/>
      <c r="IA6" s="399"/>
      <c r="IB6" s="399"/>
      <c r="IC6" s="399"/>
      <c r="ID6" s="399"/>
      <c r="IE6" s="399"/>
      <c r="IF6" s="408"/>
      <c r="IG6" s="408"/>
      <c r="IH6" s="408"/>
      <c r="II6" s="408"/>
      <c r="IJ6" s="408"/>
      <c r="IK6" s="408"/>
      <c r="IL6" s="408"/>
      <c r="IM6" s="408"/>
    </row>
    <row r="7" ht="18" customHeight="1" spans="1:247">
      <c r="A7" s="250"/>
      <c r="B7" s="237"/>
      <c r="C7" s="136" t="s">
        <v>21</v>
      </c>
      <c r="D7" s="384">
        <v>0</v>
      </c>
      <c r="E7" s="384"/>
      <c r="F7" s="385">
        <v>25.46</v>
      </c>
      <c r="G7" s="386"/>
      <c r="H7" s="14">
        <f t="shared" si="0"/>
        <v>0</v>
      </c>
      <c r="I7" s="395">
        <f>'平衡表（全厂）'!D9</f>
        <v>25.46</v>
      </c>
      <c r="J7" s="396">
        <f>I7-(D7+E7+F7+G7-H7)</f>
        <v>0</v>
      </c>
      <c r="K7" s="397" t="s">
        <v>286</v>
      </c>
      <c r="L7" s="400"/>
      <c r="M7" s="399"/>
      <c r="N7" s="399"/>
      <c r="O7" s="399"/>
      <c r="P7" s="399"/>
      <c r="Q7" s="399"/>
      <c r="R7" s="399"/>
      <c r="S7" s="399"/>
      <c r="T7" s="399"/>
      <c r="U7" s="399"/>
      <c r="V7" s="399"/>
      <c r="W7" s="399"/>
      <c r="X7" s="399"/>
      <c r="Y7" s="399"/>
      <c r="Z7" s="399"/>
      <c r="AA7" s="399"/>
      <c r="AB7" s="399"/>
      <c r="AC7" s="399"/>
      <c r="AD7" s="399"/>
      <c r="AE7" s="399"/>
      <c r="AF7" s="399"/>
      <c r="AG7" s="399"/>
      <c r="AH7" s="399"/>
      <c r="AI7" s="399"/>
      <c r="AJ7" s="399"/>
      <c r="AK7" s="399"/>
      <c r="AL7" s="399"/>
      <c r="AM7" s="399"/>
      <c r="AN7" s="399"/>
      <c r="AO7" s="399"/>
      <c r="AP7" s="399"/>
      <c r="AQ7" s="399"/>
      <c r="AR7" s="399"/>
      <c r="AS7" s="399"/>
      <c r="AT7" s="399"/>
      <c r="AU7" s="399"/>
      <c r="AV7" s="399"/>
      <c r="AW7" s="399"/>
      <c r="AX7" s="399"/>
      <c r="AY7" s="399"/>
      <c r="AZ7" s="399"/>
      <c r="BA7" s="399"/>
      <c r="BB7" s="399"/>
      <c r="BC7" s="399"/>
      <c r="BD7" s="399"/>
      <c r="BE7" s="399"/>
      <c r="BF7" s="399"/>
      <c r="BG7" s="399"/>
      <c r="BH7" s="399"/>
      <c r="BI7" s="399"/>
      <c r="BJ7" s="399"/>
      <c r="BK7" s="399"/>
      <c r="BL7" s="399"/>
      <c r="BM7" s="399"/>
      <c r="BN7" s="399"/>
      <c r="BO7" s="399"/>
      <c r="BP7" s="399"/>
      <c r="BQ7" s="399"/>
      <c r="BR7" s="399"/>
      <c r="BS7" s="399"/>
      <c r="BT7" s="399"/>
      <c r="BU7" s="399"/>
      <c r="BV7" s="399"/>
      <c r="BW7" s="399"/>
      <c r="BX7" s="399"/>
      <c r="BY7" s="399"/>
      <c r="BZ7" s="399"/>
      <c r="CA7" s="399"/>
      <c r="CB7" s="399"/>
      <c r="CC7" s="399"/>
      <c r="CD7" s="399"/>
      <c r="CE7" s="399"/>
      <c r="CF7" s="399"/>
      <c r="CG7" s="399"/>
      <c r="CH7" s="399"/>
      <c r="CI7" s="399"/>
      <c r="CJ7" s="399"/>
      <c r="CK7" s="399"/>
      <c r="CL7" s="399"/>
      <c r="CM7" s="399"/>
      <c r="CN7" s="399"/>
      <c r="CO7" s="399"/>
      <c r="CP7" s="399"/>
      <c r="CQ7" s="399"/>
      <c r="CR7" s="399"/>
      <c r="CS7" s="399"/>
      <c r="CT7" s="399"/>
      <c r="CU7" s="399"/>
      <c r="CV7" s="399"/>
      <c r="CW7" s="399"/>
      <c r="CX7" s="399"/>
      <c r="CY7" s="399"/>
      <c r="CZ7" s="399"/>
      <c r="DA7" s="399"/>
      <c r="DB7" s="399"/>
      <c r="DC7" s="399"/>
      <c r="DD7" s="399"/>
      <c r="DE7" s="399"/>
      <c r="DF7" s="399"/>
      <c r="DG7" s="399"/>
      <c r="DH7" s="399"/>
      <c r="DI7" s="399"/>
      <c r="DJ7" s="399"/>
      <c r="DK7" s="399"/>
      <c r="DL7" s="399"/>
      <c r="DM7" s="399"/>
      <c r="DN7" s="399"/>
      <c r="DO7" s="399"/>
      <c r="DP7" s="399"/>
      <c r="DQ7" s="399"/>
      <c r="DR7" s="399"/>
      <c r="DS7" s="399"/>
      <c r="DT7" s="399"/>
      <c r="DU7" s="399"/>
      <c r="DV7" s="399"/>
      <c r="DW7" s="399"/>
      <c r="DX7" s="399"/>
      <c r="DY7" s="399"/>
      <c r="DZ7" s="399"/>
      <c r="EA7" s="399"/>
      <c r="EB7" s="399"/>
      <c r="EC7" s="399"/>
      <c r="ED7" s="399"/>
      <c r="EE7" s="399"/>
      <c r="EF7" s="399"/>
      <c r="EG7" s="399"/>
      <c r="EH7" s="399"/>
      <c r="EI7" s="399"/>
      <c r="EJ7" s="399"/>
      <c r="EK7" s="399"/>
      <c r="EL7" s="399"/>
      <c r="EM7" s="399"/>
      <c r="EN7" s="399"/>
      <c r="EO7" s="399"/>
      <c r="EP7" s="399"/>
      <c r="EQ7" s="399"/>
      <c r="ER7" s="399"/>
      <c r="ES7" s="399"/>
      <c r="ET7" s="399"/>
      <c r="EU7" s="399"/>
      <c r="EV7" s="399"/>
      <c r="EW7" s="399"/>
      <c r="EX7" s="399"/>
      <c r="EY7" s="399"/>
      <c r="EZ7" s="399"/>
      <c r="FA7" s="399"/>
      <c r="FB7" s="399"/>
      <c r="FC7" s="399"/>
      <c r="FD7" s="399"/>
      <c r="FE7" s="399"/>
      <c r="FF7" s="399"/>
      <c r="FG7" s="399"/>
      <c r="FH7" s="399"/>
      <c r="FI7" s="399"/>
      <c r="FJ7" s="399"/>
      <c r="FK7" s="399"/>
      <c r="FL7" s="399"/>
      <c r="FM7" s="399"/>
      <c r="FN7" s="399"/>
      <c r="FO7" s="399"/>
      <c r="FP7" s="399"/>
      <c r="FQ7" s="399"/>
      <c r="FR7" s="399"/>
      <c r="FS7" s="399"/>
      <c r="FT7" s="399"/>
      <c r="FU7" s="399"/>
      <c r="FV7" s="399"/>
      <c r="FW7" s="399"/>
      <c r="FX7" s="399"/>
      <c r="FY7" s="399"/>
      <c r="FZ7" s="399"/>
      <c r="GA7" s="399"/>
      <c r="GB7" s="399"/>
      <c r="GC7" s="399"/>
      <c r="GD7" s="399"/>
      <c r="GE7" s="399"/>
      <c r="GF7" s="399"/>
      <c r="GG7" s="399"/>
      <c r="GH7" s="399"/>
      <c r="GI7" s="399"/>
      <c r="GJ7" s="399"/>
      <c r="GK7" s="399"/>
      <c r="GL7" s="399"/>
      <c r="GM7" s="399"/>
      <c r="GN7" s="399"/>
      <c r="GO7" s="399"/>
      <c r="GP7" s="399"/>
      <c r="GQ7" s="399"/>
      <c r="GR7" s="399"/>
      <c r="GS7" s="399"/>
      <c r="GT7" s="399"/>
      <c r="GU7" s="399"/>
      <c r="GV7" s="399"/>
      <c r="GW7" s="399"/>
      <c r="GX7" s="399"/>
      <c r="GY7" s="399"/>
      <c r="GZ7" s="399"/>
      <c r="HA7" s="399"/>
      <c r="HB7" s="399"/>
      <c r="HC7" s="399"/>
      <c r="HD7" s="399"/>
      <c r="HE7" s="399"/>
      <c r="HF7" s="399"/>
      <c r="HG7" s="399"/>
      <c r="HH7" s="399"/>
      <c r="HI7" s="399"/>
      <c r="HJ7" s="399"/>
      <c r="HK7" s="399"/>
      <c r="HL7" s="399"/>
      <c r="HM7" s="399"/>
      <c r="HN7" s="399"/>
      <c r="HO7" s="399"/>
      <c r="HP7" s="399"/>
      <c r="HQ7" s="399"/>
      <c r="HR7" s="399"/>
      <c r="HS7" s="399"/>
      <c r="HT7" s="399"/>
      <c r="HU7" s="399"/>
      <c r="HV7" s="399"/>
      <c r="HW7" s="399"/>
      <c r="HX7" s="399"/>
      <c r="HY7" s="399"/>
      <c r="HZ7" s="399"/>
      <c r="IA7" s="399"/>
      <c r="IB7" s="399"/>
      <c r="IC7" s="399"/>
      <c r="ID7" s="399"/>
      <c r="IE7" s="399"/>
      <c r="IF7" s="408"/>
      <c r="IG7" s="408"/>
      <c r="IH7" s="408"/>
      <c r="II7" s="408"/>
      <c r="IJ7" s="408"/>
      <c r="IK7" s="408"/>
      <c r="IL7" s="408"/>
      <c r="IM7" s="408"/>
    </row>
    <row r="8" ht="18" customHeight="1" spans="1:247">
      <c r="A8" s="250"/>
      <c r="B8" s="237"/>
      <c r="C8" s="136" t="s">
        <v>22</v>
      </c>
      <c r="D8" s="384">
        <v>0</v>
      </c>
      <c r="E8" s="384"/>
      <c r="F8" s="385">
        <v>7.14</v>
      </c>
      <c r="G8" s="386"/>
      <c r="H8" s="14">
        <f t="shared" si="0"/>
        <v>0</v>
      </c>
      <c r="I8" s="395">
        <f>'平衡表（全厂）'!D10</f>
        <v>7.14</v>
      </c>
      <c r="J8" s="396">
        <f>I8-(D8+E8+F8+G8-H8)</f>
        <v>0</v>
      </c>
      <c r="K8" s="397" t="s">
        <v>286</v>
      </c>
      <c r="L8" s="400"/>
      <c r="M8" s="399"/>
      <c r="N8" s="399"/>
      <c r="O8" s="399"/>
      <c r="P8" s="399"/>
      <c r="Q8" s="399"/>
      <c r="R8" s="399"/>
      <c r="S8" s="399"/>
      <c r="T8" s="399"/>
      <c r="U8" s="399"/>
      <c r="V8" s="399"/>
      <c r="W8" s="399"/>
      <c r="X8" s="399"/>
      <c r="Y8" s="399"/>
      <c r="Z8" s="399"/>
      <c r="AA8" s="399"/>
      <c r="AB8" s="399"/>
      <c r="AC8" s="399"/>
      <c r="AD8" s="399"/>
      <c r="AE8" s="399"/>
      <c r="AF8" s="399"/>
      <c r="AG8" s="399"/>
      <c r="AH8" s="399"/>
      <c r="AI8" s="399"/>
      <c r="AJ8" s="399"/>
      <c r="AK8" s="399"/>
      <c r="AL8" s="399"/>
      <c r="AM8" s="399"/>
      <c r="AN8" s="399"/>
      <c r="AO8" s="399"/>
      <c r="AP8" s="399"/>
      <c r="AQ8" s="399"/>
      <c r="AR8" s="399"/>
      <c r="AS8" s="399"/>
      <c r="AT8" s="399"/>
      <c r="AU8" s="399"/>
      <c r="AV8" s="399"/>
      <c r="AW8" s="399"/>
      <c r="AX8" s="399"/>
      <c r="AY8" s="399"/>
      <c r="AZ8" s="399"/>
      <c r="BA8" s="399"/>
      <c r="BB8" s="399"/>
      <c r="BC8" s="399"/>
      <c r="BD8" s="399"/>
      <c r="BE8" s="399"/>
      <c r="BF8" s="399"/>
      <c r="BG8" s="399"/>
      <c r="BH8" s="399"/>
      <c r="BI8" s="399"/>
      <c r="BJ8" s="399"/>
      <c r="BK8" s="399"/>
      <c r="BL8" s="399"/>
      <c r="BM8" s="399"/>
      <c r="BN8" s="399"/>
      <c r="BO8" s="399"/>
      <c r="BP8" s="399"/>
      <c r="BQ8" s="399"/>
      <c r="BR8" s="399"/>
      <c r="BS8" s="399"/>
      <c r="BT8" s="399"/>
      <c r="BU8" s="399"/>
      <c r="BV8" s="399"/>
      <c r="BW8" s="399"/>
      <c r="BX8" s="399"/>
      <c r="BY8" s="399"/>
      <c r="BZ8" s="399"/>
      <c r="CA8" s="399"/>
      <c r="CB8" s="399"/>
      <c r="CC8" s="399"/>
      <c r="CD8" s="399"/>
      <c r="CE8" s="399"/>
      <c r="CF8" s="399"/>
      <c r="CG8" s="399"/>
      <c r="CH8" s="399"/>
      <c r="CI8" s="399"/>
      <c r="CJ8" s="399"/>
      <c r="CK8" s="399"/>
      <c r="CL8" s="399"/>
      <c r="CM8" s="399"/>
      <c r="CN8" s="399"/>
      <c r="CO8" s="399"/>
      <c r="CP8" s="399"/>
      <c r="CQ8" s="399"/>
      <c r="CR8" s="399"/>
      <c r="CS8" s="399"/>
      <c r="CT8" s="399"/>
      <c r="CU8" s="399"/>
      <c r="CV8" s="399"/>
      <c r="CW8" s="399"/>
      <c r="CX8" s="399"/>
      <c r="CY8" s="399"/>
      <c r="CZ8" s="399"/>
      <c r="DA8" s="399"/>
      <c r="DB8" s="399"/>
      <c r="DC8" s="399"/>
      <c r="DD8" s="399"/>
      <c r="DE8" s="399"/>
      <c r="DF8" s="399"/>
      <c r="DG8" s="399"/>
      <c r="DH8" s="399"/>
      <c r="DI8" s="399"/>
      <c r="DJ8" s="399"/>
      <c r="DK8" s="399"/>
      <c r="DL8" s="399"/>
      <c r="DM8" s="399"/>
      <c r="DN8" s="399"/>
      <c r="DO8" s="399"/>
      <c r="DP8" s="399"/>
      <c r="DQ8" s="399"/>
      <c r="DR8" s="399"/>
      <c r="DS8" s="399"/>
      <c r="DT8" s="399"/>
      <c r="DU8" s="399"/>
      <c r="DV8" s="399"/>
      <c r="DW8" s="399"/>
      <c r="DX8" s="399"/>
      <c r="DY8" s="399"/>
      <c r="DZ8" s="399"/>
      <c r="EA8" s="399"/>
      <c r="EB8" s="399"/>
      <c r="EC8" s="399"/>
      <c r="ED8" s="399"/>
      <c r="EE8" s="399"/>
      <c r="EF8" s="399"/>
      <c r="EG8" s="399"/>
      <c r="EH8" s="399"/>
      <c r="EI8" s="399"/>
      <c r="EJ8" s="399"/>
      <c r="EK8" s="399"/>
      <c r="EL8" s="399"/>
      <c r="EM8" s="399"/>
      <c r="EN8" s="399"/>
      <c r="EO8" s="399"/>
      <c r="EP8" s="399"/>
      <c r="EQ8" s="399"/>
      <c r="ER8" s="399"/>
      <c r="ES8" s="399"/>
      <c r="ET8" s="399"/>
      <c r="EU8" s="399"/>
      <c r="EV8" s="399"/>
      <c r="EW8" s="399"/>
      <c r="EX8" s="399"/>
      <c r="EY8" s="399"/>
      <c r="EZ8" s="399"/>
      <c r="FA8" s="399"/>
      <c r="FB8" s="399"/>
      <c r="FC8" s="399"/>
      <c r="FD8" s="399"/>
      <c r="FE8" s="399"/>
      <c r="FF8" s="399"/>
      <c r="FG8" s="399"/>
      <c r="FH8" s="399"/>
      <c r="FI8" s="399"/>
      <c r="FJ8" s="399"/>
      <c r="FK8" s="399"/>
      <c r="FL8" s="399"/>
      <c r="FM8" s="399"/>
      <c r="FN8" s="399"/>
      <c r="FO8" s="399"/>
      <c r="FP8" s="399"/>
      <c r="FQ8" s="399"/>
      <c r="FR8" s="399"/>
      <c r="FS8" s="399"/>
      <c r="FT8" s="399"/>
      <c r="FU8" s="399"/>
      <c r="FV8" s="399"/>
      <c r="FW8" s="399"/>
      <c r="FX8" s="399"/>
      <c r="FY8" s="399"/>
      <c r="FZ8" s="399"/>
      <c r="GA8" s="399"/>
      <c r="GB8" s="399"/>
      <c r="GC8" s="399"/>
      <c r="GD8" s="399"/>
      <c r="GE8" s="399"/>
      <c r="GF8" s="399"/>
      <c r="GG8" s="399"/>
      <c r="GH8" s="399"/>
      <c r="GI8" s="399"/>
      <c r="GJ8" s="399"/>
      <c r="GK8" s="399"/>
      <c r="GL8" s="399"/>
      <c r="GM8" s="399"/>
      <c r="GN8" s="399"/>
      <c r="GO8" s="399"/>
      <c r="GP8" s="399"/>
      <c r="GQ8" s="399"/>
      <c r="GR8" s="399"/>
      <c r="GS8" s="399"/>
      <c r="GT8" s="399"/>
      <c r="GU8" s="399"/>
      <c r="GV8" s="399"/>
      <c r="GW8" s="399"/>
      <c r="GX8" s="399"/>
      <c r="GY8" s="399"/>
      <c r="GZ8" s="399"/>
      <c r="HA8" s="399"/>
      <c r="HB8" s="399"/>
      <c r="HC8" s="399"/>
      <c r="HD8" s="399"/>
      <c r="HE8" s="399"/>
      <c r="HF8" s="399"/>
      <c r="HG8" s="399"/>
      <c r="HH8" s="399"/>
      <c r="HI8" s="399"/>
      <c r="HJ8" s="399"/>
      <c r="HK8" s="399"/>
      <c r="HL8" s="399"/>
      <c r="HM8" s="399"/>
      <c r="HN8" s="399"/>
      <c r="HO8" s="399"/>
      <c r="HP8" s="399"/>
      <c r="HQ8" s="399"/>
      <c r="HR8" s="399"/>
      <c r="HS8" s="399"/>
      <c r="HT8" s="399"/>
      <c r="HU8" s="399"/>
      <c r="HV8" s="399"/>
      <c r="HW8" s="399"/>
      <c r="HX8" s="399"/>
      <c r="HY8" s="399"/>
      <c r="HZ8" s="399"/>
      <c r="IA8" s="399"/>
      <c r="IB8" s="399"/>
      <c r="IC8" s="399"/>
      <c r="ID8" s="399"/>
      <c r="IE8" s="399"/>
      <c r="IF8" s="408"/>
      <c r="IG8" s="408"/>
      <c r="IH8" s="408"/>
      <c r="II8" s="408"/>
      <c r="IJ8" s="408"/>
      <c r="IK8" s="408"/>
      <c r="IL8" s="408"/>
      <c r="IM8" s="408"/>
    </row>
    <row r="9" ht="18" customHeight="1" spans="1:247">
      <c r="A9" s="250"/>
      <c r="B9" s="237"/>
      <c r="C9" s="136" t="s">
        <v>287</v>
      </c>
      <c r="D9" s="384">
        <v>0</v>
      </c>
      <c r="E9" s="384"/>
      <c r="F9" s="385">
        <v>0</v>
      </c>
      <c r="G9" s="386"/>
      <c r="H9" s="14">
        <f t="shared" si="0"/>
        <v>0</v>
      </c>
      <c r="I9" s="395">
        <v>0</v>
      </c>
      <c r="J9" s="396">
        <f>I9-(D9+E9+F9+G9-H9)</f>
        <v>0</v>
      </c>
      <c r="K9" s="397"/>
      <c r="L9" s="400"/>
      <c r="M9" s="399"/>
      <c r="N9" s="399"/>
      <c r="O9" s="399"/>
      <c r="P9" s="399"/>
      <c r="Q9" s="399"/>
      <c r="R9" s="399"/>
      <c r="S9" s="399"/>
      <c r="T9" s="399"/>
      <c r="U9" s="399"/>
      <c r="V9" s="399"/>
      <c r="W9" s="399"/>
      <c r="X9" s="399"/>
      <c r="Y9" s="399"/>
      <c r="Z9" s="399"/>
      <c r="AA9" s="399"/>
      <c r="AB9" s="399"/>
      <c r="AC9" s="399"/>
      <c r="AD9" s="399"/>
      <c r="AE9" s="399"/>
      <c r="AF9" s="399"/>
      <c r="AG9" s="399"/>
      <c r="AH9" s="399"/>
      <c r="AI9" s="399"/>
      <c r="AJ9" s="399"/>
      <c r="AK9" s="399"/>
      <c r="AL9" s="399"/>
      <c r="AM9" s="399"/>
      <c r="AN9" s="399"/>
      <c r="AO9" s="399"/>
      <c r="AP9" s="399"/>
      <c r="AQ9" s="399"/>
      <c r="AR9" s="399"/>
      <c r="AS9" s="399"/>
      <c r="AT9" s="399"/>
      <c r="AU9" s="399"/>
      <c r="AV9" s="399"/>
      <c r="AW9" s="399"/>
      <c r="AX9" s="399"/>
      <c r="AY9" s="399"/>
      <c r="AZ9" s="399"/>
      <c r="BA9" s="399"/>
      <c r="BB9" s="399"/>
      <c r="BC9" s="399"/>
      <c r="BD9" s="399"/>
      <c r="BE9" s="399"/>
      <c r="BF9" s="399"/>
      <c r="BG9" s="399"/>
      <c r="BH9" s="399"/>
      <c r="BI9" s="399"/>
      <c r="BJ9" s="399"/>
      <c r="BK9" s="399"/>
      <c r="BL9" s="399"/>
      <c r="BM9" s="399"/>
      <c r="BN9" s="399"/>
      <c r="BO9" s="399"/>
      <c r="BP9" s="399"/>
      <c r="BQ9" s="399"/>
      <c r="BR9" s="399"/>
      <c r="BS9" s="399"/>
      <c r="BT9" s="399"/>
      <c r="BU9" s="399"/>
      <c r="BV9" s="399"/>
      <c r="BW9" s="399"/>
      <c r="BX9" s="399"/>
      <c r="BY9" s="399"/>
      <c r="BZ9" s="399"/>
      <c r="CA9" s="399"/>
      <c r="CB9" s="399"/>
      <c r="CC9" s="399"/>
      <c r="CD9" s="399"/>
      <c r="CE9" s="399"/>
      <c r="CF9" s="399"/>
      <c r="CG9" s="399"/>
      <c r="CH9" s="399"/>
      <c r="CI9" s="399"/>
      <c r="CJ9" s="399"/>
      <c r="CK9" s="399"/>
      <c r="CL9" s="399"/>
      <c r="CM9" s="399"/>
      <c r="CN9" s="399"/>
      <c r="CO9" s="399"/>
      <c r="CP9" s="399"/>
      <c r="CQ9" s="399"/>
      <c r="CR9" s="399"/>
      <c r="CS9" s="399"/>
      <c r="CT9" s="399"/>
      <c r="CU9" s="399"/>
      <c r="CV9" s="399"/>
      <c r="CW9" s="399"/>
      <c r="CX9" s="399"/>
      <c r="CY9" s="399"/>
      <c r="CZ9" s="399"/>
      <c r="DA9" s="399"/>
      <c r="DB9" s="399"/>
      <c r="DC9" s="399"/>
      <c r="DD9" s="399"/>
      <c r="DE9" s="399"/>
      <c r="DF9" s="399"/>
      <c r="DG9" s="399"/>
      <c r="DH9" s="399"/>
      <c r="DI9" s="399"/>
      <c r="DJ9" s="399"/>
      <c r="DK9" s="399"/>
      <c r="DL9" s="399"/>
      <c r="DM9" s="399"/>
      <c r="DN9" s="399"/>
      <c r="DO9" s="399"/>
      <c r="DP9" s="399"/>
      <c r="DQ9" s="399"/>
      <c r="DR9" s="399"/>
      <c r="DS9" s="399"/>
      <c r="DT9" s="399"/>
      <c r="DU9" s="399"/>
      <c r="DV9" s="399"/>
      <c r="DW9" s="399"/>
      <c r="DX9" s="399"/>
      <c r="DY9" s="399"/>
      <c r="DZ9" s="399"/>
      <c r="EA9" s="399"/>
      <c r="EB9" s="399"/>
      <c r="EC9" s="399"/>
      <c r="ED9" s="399"/>
      <c r="EE9" s="399"/>
      <c r="EF9" s="399"/>
      <c r="EG9" s="399"/>
      <c r="EH9" s="399"/>
      <c r="EI9" s="399"/>
      <c r="EJ9" s="399"/>
      <c r="EK9" s="399"/>
      <c r="EL9" s="399"/>
      <c r="EM9" s="399"/>
      <c r="EN9" s="399"/>
      <c r="EO9" s="399"/>
      <c r="EP9" s="399"/>
      <c r="EQ9" s="399"/>
      <c r="ER9" s="399"/>
      <c r="ES9" s="399"/>
      <c r="ET9" s="399"/>
      <c r="EU9" s="399"/>
      <c r="EV9" s="399"/>
      <c r="EW9" s="399"/>
      <c r="EX9" s="399"/>
      <c r="EY9" s="399"/>
      <c r="EZ9" s="399"/>
      <c r="FA9" s="399"/>
      <c r="FB9" s="399"/>
      <c r="FC9" s="399"/>
      <c r="FD9" s="399"/>
      <c r="FE9" s="399"/>
      <c r="FF9" s="399"/>
      <c r="FG9" s="399"/>
      <c r="FH9" s="399"/>
      <c r="FI9" s="399"/>
      <c r="FJ9" s="399"/>
      <c r="FK9" s="399"/>
      <c r="FL9" s="399"/>
      <c r="FM9" s="399"/>
      <c r="FN9" s="399"/>
      <c r="FO9" s="399"/>
      <c r="FP9" s="399"/>
      <c r="FQ9" s="399"/>
      <c r="FR9" s="399"/>
      <c r="FS9" s="399"/>
      <c r="FT9" s="399"/>
      <c r="FU9" s="399"/>
      <c r="FV9" s="399"/>
      <c r="FW9" s="399"/>
      <c r="FX9" s="399"/>
      <c r="FY9" s="399"/>
      <c r="FZ9" s="399"/>
      <c r="GA9" s="399"/>
      <c r="GB9" s="399"/>
      <c r="GC9" s="399"/>
      <c r="GD9" s="399"/>
      <c r="GE9" s="399"/>
      <c r="GF9" s="399"/>
      <c r="GG9" s="399"/>
      <c r="GH9" s="399"/>
      <c r="GI9" s="399"/>
      <c r="GJ9" s="399"/>
      <c r="GK9" s="399"/>
      <c r="GL9" s="399"/>
      <c r="GM9" s="399"/>
      <c r="GN9" s="399"/>
      <c r="GO9" s="399"/>
      <c r="GP9" s="399"/>
      <c r="GQ9" s="399"/>
      <c r="GR9" s="399"/>
      <c r="GS9" s="399"/>
      <c r="GT9" s="399"/>
      <c r="GU9" s="399"/>
      <c r="GV9" s="399"/>
      <c r="GW9" s="399"/>
      <c r="GX9" s="399"/>
      <c r="GY9" s="399"/>
      <c r="GZ9" s="399"/>
      <c r="HA9" s="399"/>
      <c r="HB9" s="399"/>
      <c r="HC9" s="399"/>
      <c r="HD9" s="399"/>
      <c r="HE9" s="399"/>
      <c r="HF9" s="399"/>
      <c r="HG9" s="399"/>
      <c r="HH9" s="399"/>
      <c r="HI9" s="399"/>
      <c r="HJ9" s="399"/>
      <c r="HK9" s="399"/>
      <c r="HL9" s="399"/>
      <c r="HM9" s="399"/>
      <c r="HN9" s="399"/>
      <c r="HO9" s="399"/>
      <c r="HP9" s="399"/>
      <c r="HQ9" s="399"/>
      <c r="HR9" s="399"/>
      <c r="HS9" s="399"/>
      <c r="HT9" s="399"/>
      <c r="HU9" s="399"/>
      <c r="HV9" s="399"/>
      <c r="HW9" s="399"/>
      <c r="HX9" s="399"/>
      <c r="HY9" s="399"/>
      <c r="HZ9" s="399"/>
      <c r="IA9" s="399"/>
      <c r="IB9" s="399"/>
      <c r="IC9" s="399"/>
      <c r="ID9" s="399"/>
      <c r="IE9" s="399"/>
      <c r="IF9" s="408"/>
      <c r="IG9" s="408"/>
      <c r="IH9" s="408"/>
      <c r="II9" s="408"/>
      <c r="IJ9" s="408"/>
      <c r="IK9" s="408"/>
      <c r="IL9" s="408"/>
      <c r="IM9" s="408"/>
    </row>
    <row r="10" ht="18" customHeight="1" spans="1:247">
      <c r="A10" s="250"/>
      <c r="B10" s="237"/>
      <c r="C10" s="136" t="s">
        <v>288</v>
      </c>
      <c r="D10" s="384">
        <v>0</v>
      </c>
      <c r="E10" s="384"/>
      <c r="F10" s="385">
        <v>0</v>
      </c>
      <c r="G10" s="386"/>
      <c r="H10" s="14">
        <f t="shared" si="0"/>
        <v>0</v>
      </c>
      <c r="I10" s="395">
        <v>0</v>
      </c>
      <c r="J10" s="396">
        <f>I10-(D10+E10+F10+G10-H10)</f>
        <v>0</v>
      </c>
      <c r="K10" s="397"/>
      <c r="L10" s="400"/>
      <c r="M10" s="399"/>
      <c r="N10" s="399"/>
      <c r="O10" s="399"/>
      <c r="P10" s="399"/>
      <c r="Q10" s="399"/>
      <c r="R10" s="399"/>
      <c r="S10" s="399"/>
      <c r="T10" s="399"/>
      <c r="U10" s="399"/>
      <c r="V10" s="399"/>
      <c r="W10" s="399"/>
      <c r="X10" s="399"/>
      <c r="Y10" s="399"/>
      <c r="Z10" s="399"/>
      <c r="AA10" s="399"/>
      <c r="AB10" s="399"/>
      <c r="AC10" s="399"/>
      <c r="AD10" s="399"/>
      <c r="AE10" s="399"/>
      <c r="AF10" s="399"/>
      <c r="AG10" s="399"/>
      <c r="AH10" s="399"/>
      <c r="AI10" s="399"/>
      <c r="AJ10" s="399"/>
      <c r="AK10" s="399"/>
      <c r="AL10" s="399"/>
      <c r="AM10" s="399"/>
      <c r="AN10" s="399"/>
      <c r="AO10" s="399"/>
      <c r="AP10" s="399"/>
      <c r="AQ10" s="399"/>
      <c r="AR10" s="399"/>
      <c r="AS10" s="399"/>
      <c r="AT10" s="399"/>
      <c r="AU10" s="399"/>
      <c r="AV10" s="399"/>
      <c r="AW10" s="399"/>
      <c r="AX10" s="399"/>
      <c r="AY10" s="399"/>
      <c r="AZ10" s="399"/>
      <c r="BA10" s="399"/>
      <c r="BB10" s="399"/>
      <c r="BC10" s="399"/>
      <c r="BD10" s="399"/>
      <c r="BE10" s="399"/>
      <c r="BF10" s="399"/>
      <c r="BG10" s="399"/>
      <c r="BH10" s="399"/>
      <c r="BI10" s="399"/>
      <c r="BJ10" s="399"/>
      <c r="BK10" s="399"/>
      <c r="BL10" s="399"/>
      <c r="BM10" s="399"/>
      <c r="BN10" s="399"/>
      <c r="BO10" s="399"/>
      <c r="BP10" s="399"/>
      <c r="BQ10" s="399"/>
      <c r="BR10" s="399"/>
      <c r="BS10" s="399"/>
      <c r="BT10" s="399"/>
      <c r="BU10" s="399"/>
      <c r="BV10" s="399"/>
      <c r="BW10" s="399"/>
      <c r="BX10" s="399"/>
      <c r="BY10" s="399"/>
      <c r="BZ10" s="399"/>
      <c r="CA10" s="399"/>
      <c r="CB10" s="399"/>
      <c r="CC10" s="399"/>
      <c r="CD10" s="399"/>
      <c r="CE10" s="399"/>
      <c r="CF10" s="399"/>
      <c r="CG10" s="399"/>
      <c r="CH10" s="399"/>
      <c r="CI10" s="399"/>
      <c r="CJ10" s="399"/>
      <c r="CK10" s="399"/>
      <c r="CL10" s="399"/>
      <c r="CM10" s="399"/>
      <c r="CN10" s="399"/>
      <c r="CO10" s="399"/>
      <c r="CP10" s="399"/>
      <c r="CQ10" s="399"/>
      <c r="CR10" s="399"/>
      <c r="CS10" s="399"/>
      <c r="CT10" s="399"/>
      <c r="CU10" s="399"/>
      <c r="CV10" s="399"/>
      <c r="CW10" s="399"/>
      <c r="CX10" s="399"/>
      <c r="CY10" s="399"/>
      <c r="CZ10" s="399"/>
      <c r="DA10" s="399"/>
      <c r="DB10" s="399"/>
      <c r="DC10" s="399"/>
      <c r="DD10" s="399"/>
      <c r="DE10" s="399"/>
      <c r="DF10" s="399"/>
      <c r="DG10" s="399"/>
      <c r="DH10" s="399"/>
      <c r="DI10" s="399"/>
      <c r="DJ10" s="399"/>
      <c r="DK10" s="399"/>
      <c r="DL10" s="399"/>
      <c r="DM10" s="399"/>
      <c r="DN10" s="399"/>
      <c r="DO10" s="399"/>
      <c r="DP10" s="399"/>
      <c r="DQ10" s="399"/>
      <c r="DR10" s="399"/>
      <c r="DS10" s="399"/>
      <c r="DT10" s="399"/>
      <c r="DU10" s="399"/>
      <c r="DV10" s="399"/>
      <c r="DW10" s="399"/>
      <c r="DX10" s="399"/>
      <c r="DY10" s="399"/>
      <c r="DZ10" s="399"/>
      <c r="EA10" s="399"/>
      <c r="EB10" s="399"/>
      <c r="EC10" s="399"/>
      <c r="ED10" s="399"/>
      <c r="EE10" s="399"/>
      <c r="EF10" s="399"/>
      <c r="EG10" s="399"/>
      <c r="EH10" s="399"/>
      <c r="EI10" s="399"/>
      <c r="EJ10" s="399"/>
      <c r="EK10" s="399"/>
      <c r="EL10" s="399"/>
      <c r="EM10" s="399"/>
      <c r="EN10" s="399"/>
      <c r="EO10" s="399"/>
      <c r="EP10" s="399"/>
      <c r="EQ10" s="399"/>
      <c r="ER10" s="399"/>
      <c r="ES10" s="399"/>
      <c r="ET10" s="399"/>
      <c r="EU10" s="399"/>
      <c r="EV10" s="399"/>
      <c r="EW10" s="399"/>
      <c r="EX10" s="399"/>
      <c r="EY10" s="399"/>
      <c r="EZ10" s="399"/>
      <c r="FA10" s="399"/>
      <c r="FB10" s="399"/>
      <c r="FC10" s="399"/>
      <c r="FD10" s="399"/>
      <c r="FE10" s="399"/>
      <c r="FF10" s="399"/>
      <c r="FG10" s="399"/>
      <c r="FH10" s="399"/>
      <c r="FI10" s="399"/>
      <c r="FJ10" s="399"/>
      <c r="FK10" s="399"/>
      <c r="FL10" s="399"/>
      <c r="FM10" s="399"/>
      <c r="FN10" s="399"/>
      <c r="FO10" s="399"/>
      <c r="FP10" s="399"/>
      <c r="FQ10" s="399"/>
      <c r="FR10" s="399"/>
      <c r="FS10" s="399"/>
      <c r="FT10" s="399"/>
      <c r="FU10" s="399"/>
      <c r="FV10" s="399"/>
      <c r="FW10" s="399"/>
      <c r="FX10" s="399"/>
      <c r="FY10" s="399"/>
      <c r="FZ10" s="399"/>
      <c r="GA10" s="399"/>
      <c r="GB10" s="399"/>
      <c r="GC10" s="399"/>
      <c r="GD10" s="399"/>
      <c r="GE10" s="399"/>
      <c r="GF10" s="399"/>
      <c r="GG10" s="399"/>
      <c r="GH10" s="399"/>
      <c r="GI10" s="399"/>
      <c r="GJ10" s="399"/>
      <c r="GK10" s="399"/>
      <c r="GL10" s="399"/>
      <c r="GM10" s="399"/>
      <c r="GN10" s="399"/>
      <c r="GO10" s="399"/>
      <c r="GP10" s="399"/>
      <c r="GQ10" s="399"/>
      <c r="GR10" s="399"/>
      <c r="GS10" s="399"/>
      <c r="GT10" s="399"/>
      <c r="GU10" s="399"/>
      <c r="GV10" s="399"/>
      <c r="GW10" s="399"/>
      <c r="GX10" s="399"/>
      <c r="GY10" s="399"/>
      <c r="GZ10" s="399"/>
      <c r="HA10" s="399"/>
      <c r="HB10" s="399"/>
      <c r="HC10" s="399"/>
      <c r="HD10" s="399"/>
      <c r="HE10" s="399"/>
      <c r="HF10" s="399"/>
      <c r="HG10" s="399"/>
      <c r="HH10" s="399"/>
      <c r="HI10" s="399"/>
      <c r="HJ10" s="399"/>
      <c r="HK10" s="399"/>
      <c r="HL10" s="399"/>
      <c r="HM10" s="399"/>
      <c r="HN10" s="399"/>
      <c r="HO10" s="399"/>
      <c r="HP10" s="399"/>
      <c r="HQ10" s="399"/>
      <c r="HR10" s="399"/>
      <c r="HS10" s="399"/>
      <c r="HT10" s="399"/>
      <c r="HU10" s="399"/>
      <c r="HV10" s="399"/>
      <c r="HW10" s="399"/>
      <c r="HX10" s="399"/>
      <c r="HY10" s="399"/>
      <c r="HZ10" s="399"/>
      <c r="IA10" s="399"/>
      <c r="IB10" s="399"/>
      <c r="IC10" s="399"/>
      <c r="ID10" s="399"/>
      <c r="IE10" s="399"/>
      <c r="IF10" s="408"/>
      <c r="IG10" s="408"/>
      <c r="IH10" s="408"/>
      <c r="II10" s="408"/>
      <c r="IJ10" s="408"/>
      <c r="IK10" s="408"/>
      <c r="IL10" s="408"/>
      <c r="IM10" s="408"/>
    </row>
    <row r="11" ht="18" customHeight="1" spans="1:247">
      <c r="A11" s="250"/>
      <c r="B11" s="250" t="s">
        <v>23</v>
      </c>
      <c r="C11" s="136" t="s">
        <v>289</v>
      </c>
      <c r="D11" s="384">
        <v>1736</v>
      </c>
      <c r="E11" s="386"/>
      <c r="F11" s="386">
        <f>-G57</f>
        <v>2708.03</v>
      </c>
      <c r="G11" s="386"/>
      <c r="H11" s="14">
        <f t="shared" si="0"/>
        <v>2420.03</v>
      </c>
      <c r="I11" s="395">
        <f>'平衡表（全厂）'!D11</f>
        <v>2024</v>
      </c>
      <c r="J11" s="396">
        <f>I11-(D11+E11+F11+G11-H11)</f>
        <v>0</v>
      </c>
      <c r="K11" s="397"/>
      <c r="L11" s="399"/>
      <c r="M11" s="399"/>
      <c r="N11" s="399"/>
      <c r="O11" s="399"/>
      <c r="P11" s="399"/>
      <c r="Q11" s="399"/>
      <c r="R11" s="399"/>
      <c r="S11" s="399"/>
      <c r="T11" s="399"/>
      <c r="U11" s="399"/>
      <c r="V11" s="399"/>
      <c r="W11" s="399"/>
      <c r="X11" s="399"/>
      <c r="Y11" s="399"/>
      <c r="Z11" s="399"/>
      <c r="AA11" s="399"/>
      <c r="AB11" s="399"/>
      <c r="AC11" s="399"/>
      <c r="AD11" s="399"/>
      <c r="AE11" s="399"/>
      <c r="AF11" s="399"/>
      <c r="AG11" s="399"/>
      <c r="AH11" s="399"/>
      <c r="AI11" s="399"/>
      <c r="AJ11" s="399"/>
      <c r="AK11" s="399"/>
      <c r="AL11" s="399"/>
      <c r="AM11" s="399"/>
      <c r="AN11" s="399"/>
      <c r="AO11" s="399"/>
      <c r="AP11" s="399"/>
      <c r="AQ11" s="399"/>
      <c r="AR11" s="399"/>
      <c r="AS11" s="399"/>
      <c r="AT11" s="399"/>
      <c r="AU11" s="399"/>
      <c r="AV11" s="399"/>
      <c r="AW11" s="399"/>
      <c r="AX11" s="399"/>
      <c r="AY11" s="399"/>
      <c r="AZ11" s="399"/>
      <c r="BA11" s="399"/>
      <c r="BB11" s="399"/>
      <c r="BC11" s="399"/>
      <c r="BD11" s="399"/>
      <c r="BE11" s="399"/>
      <c r="BF11" s="399"/>
      <c r="BG11" s="399"/>
      <c r="BH11" s="399"/>
      <c r="BI11" s="399"/>
      <c r="BJ11" s="399"/>
      <c r="BK11" s="399"/>
      <c r="BL11" s="399"/>
      <c r="BM11" s="399"/>
      <c r="BN11" s="399"/>
      <c r="BO11" s="399"/>
      <c r="BP11" s="399"/>
      <c r="BQ11" s="399"/>
      <c r="BR11" s="399"/>
      <c r="BS11" s="399"/>
      <c r="BT11" s="399"/>
      <c r="BU11" s="399"/>
      <c r="BV11" s="399"/>
      <c r="BW11" s="399"/>
      <c r="BX11" s="399"/>
      <c r="BY11" s="399"/>
      <c r="BZ11" s="399"/>
      <c r="CA11" s="399"/>
      <c r="CB11" s="399"/>
      <c r="CC11" s="399"/>
      <c r="CD11" s="399"/>
      <c r="CE11" s="399"/>
      <c r="CF11" s="399"/>
      <c r="CG11" s="399"/>
      <c r="CH11" s="399"/>
      <c r="CI11" s="399"/>
      <c r="CJ11" s="399"/>
      <c r="CK11" s="399"/>
      <c r="CL11" s="399"/>
      <c r="CM11" s="399"/>
      <c r="CN11" s="399"/>
      <c r="CO11" s="399"/>
      <c r="CP11" s="399"/>
      <c r="CQ11" s="399"/>
      <c r="CR11" s="399"/>
      <c r="CS11" s="399"/>
      <c r="CT11" s="399"/>
      <c r="CU11" s="399"/>
      <c r="CV11" s="399"/>
      <c r="CW11" s="399"/>
      <c r="CX11" s="399"/>
      <c r="CY11" s="399"/>
      <c r="CZ11" s="399"/>
      <c r="DA11" s="399"/>
      <c r="DB11" s="399"/>
      <c r="DC11" s="399"/>
      <c r="DD11" s="399"/>
      <c r="DE11" s="399"/>
      <c r="DF11" s="399"/>
      <c r="DG11" s="399"/>
      <c r="DH11" s="399"/>
      <c r="DI11" s="399"/>
      <c r="DJ11" s="399"/>
      <c r="DK11" s="399"/>
      <c r="DL11" s="399"/>
      <c r="DM11" s="399"/>
      <c r="DN11" s="399"/>
      <c r="DO11" s="399"/>
      <c r="DP11" s="399"/>
      <c r="DQ11" s="399"/>
      <c r="DR11" s="399"/>
      <c r="DS11" s="399"/>
      <c r="DT11" s="399"/>
      <c r="DU11" s="399"/>
      <c r="DV11" s="399"/>
      <c r="DW11" s="399"/>
      <c r="DX11" s="399"/>
      <c r="DY11" s="399"/>
      <c r="DZ11" s="399"/>
      <c r="EA11" s="399"/>
      <c r="EB11" s="399"/>
      <c r="EC11" s="399"/>
      <c r="ED11" s="399"/>
      <c r="EE11" s="399"/>
      <c r="EF11" s="399"/>
      <c r="EG11" s="399"/>
      <c r="EH11" s="399"/>
      <c r="EI11" s="399"/>
      <c r="EJ11" s="399"/>
      <c r="EK11" s="399"/>
      <c r="EL11" s="399"/>
      <c r="EM11" s="399"/>
      <c r="EN11" s="399"/>
      <c r="EO11" s="399"/>
      <c r="EP11" s="399"/>
      <c r="EQ11" s="399"/>
      <c r="ER11" s="399"/>
      <c r="ES11" s="399"/>
      <c r="ET11" s="399"/>
      <c r="EU11" s="399"/>
      <c r="EV11" s="399"/>
      <c r="EW11" s="399"/>
      <c r="EX11" s="399"/>
      <c r="EY11" s="399"/>
      <c r="EZ11" s="399"/>
      <c r="FA11" s="399"/>
      <c r="FB11" s="399"/>
      <c r="FC11" s="399"/>
      <c r="FD11" s="399"/>
      <c r="FE11" s="399"/>
      <c r="FF11" s="399"/>
      <c r="FG11" s="399"/>
      <c r="FH11" s="399"/>
      <c r="FI11" s="399"/>
      <c r="FJ11" s="399"/>
      <c r="FK11" s="399"/>
      <c r="FL11" s="399"/>
      <c r="FM11" s="399"/>
      <c r="FN11" s="399"/>
      <c r="FO11" s="399"/>
      <c r="FP11" s="399"/>
      <c r="FQ11" s="399"/>
      <c r="FR11" s="399"/>
      <c r="FS11" s="399"/>
      <c r="FT11" s="399"/>
      <c r="FU11" s="399"/>
      <c r="FV11" s="399"/>
      <c r="FW11" s="399"/>
      <c r="FX11" s="399"/>
      <c r="FY11" s="399"/>
      <c r="FZ11" s="399"/>
      <c r="GA11" s="399"/>
      <c r="GB11" s="399"/>
      <c r="GC11" s="399"/>
      <c r="GD11" s="399"/>
      <c r="GE11" s="399"/>
      <c r="GF11" s="399"/>
      <c r="GG11" s="399"/>
      <c r="GH11" s="399"/>
      <c r="GI11" s="399"/>
      <c r="GJ11" s="399"/>
      <c r="GK11" s="399"/>
      <c r="GL11" s="399"/>
      <c r="GM11" s="399"/>
      <c r="GN11" s="399"/>
      <c r="GO11" s="399"/>
      <c r="GP11" s="399"/>
      <c r="GQ11" s="399"/>
      <c r="GR11" s="399"/>
      <c r="GS11" s="399"/>
      <c r="GT11" s="399"/>
      <c r="GU11" s="399"/>
      <c r="GV11" s="399"/>
      <c r="GW11" s="399"/>
      <c r="GX11" s="399"/>
      <c r="GY11" s="399"/>
      <c r="GZ11" s="399"/>
      <c r="HA11" s="399"/>
      <c r="HB11" s="399"/>
      <c r="HC11" s="399"/>
      <c r="HD11" s="399"/>
      <c r="HE11" s="399"/>
      <c r="HF11" s="399"/>
      <c r="HG11" s="399"/>
      <c r="HH11" s="399"/>
      <c r="HI11" s="399"/>
      <c r="HJ11" s="399"/>
      <c r="HK11" s="399"/>
      <c r="HL11" s="399"/>
      <c r="HM11" s="399"/>
      <c r="HN11" s="399"/>
      <c r="HO11" s="399"/>
      <c r="HP11" s="399"/>
      <c r="HQ11" s="399"/>
      <c r="HR11" s="399"/>
      <c r="HS11" s="399"/>
      <c r="HT11" s="399"/>
      <c r="HU11" s="399"/>
      <c r="HV11" s="399"/>
      <c r="HW11" s="399"/>
      <c r="HX11" s="399"/>
      <c r="HY11" s="399"/>
      <c r="HZ11" s="399"/>
      <c r="IA11" s="399"/>
      <c r="IB11" s="399"/>
      <c r="IC11" s="399"/>
      <c r="ID11" s="399"/>
      <c r="IE11" s="399"/>
      <c r="IF11" s="408"/>
      <c r="IG11" s="408"/>
      <c r="IH11" s="408"/>
      <c r="II11" s="408"/>
      <c r="IJ11" s="408"/>
      <c r="IK11" s="408"/>
      <c r="IL11" s="408"/>
      <c r="IM11" s="408"/>
    </row>
    <row r="12" ht="18" customHeight="1" spans="1:247">
      <c r="A12" s="250"/>
      <c r="B12" s="250"/>
      <c r="C12" s="387" t="s">
        <v>25</v>
      </c>
      <c r="D12" s="384">
        <v>414.32</v>
      </c>
      <c r="E12" s="386"/>
      <c r="F12" s="386">
        <v>33.16</v>
      </c>
      <c r="G12" s="386"/>
      <c r="H12" s="14">
        <f t="shared" si="0"/>
        <v>0</v>
      </c>
      <c r="I12" s="395">
        <f>'平衡表（全厂）'!D12</f>
        <v>447.48</v>
      </c>
      <c r="J12" s="396">
        <f t="shared" ref="J11:J40" si="1">I12-(D12+E12+F12+G12-H12)</f>
        <v>0</v>
      </c>
      <c r="K12" s="397"/>
      <c r="L12" s="399"/>
      <c r="M12" s="401"/>
      <c r="N12" s="401"/>
      <c r="O12" s="399"/>
      <c r="P12" s="399"/>
      <c r="Q12" s="399"/>
      <c r="R12" s="399"/>
      <c r="S12" s="399"/>
      <c r="T12" s="399"/>
      <c r="U12" s="399"/>
      <c r="V12" s="399"/>
      <c r="W12" s="399"/>
      <c r="X12" s="399"/>
      <c r="Y12" s="399"/>
      <c r="Z12" s="399"/>
      <c r="AA12" s="399"/>
      <c r="AB12" s="399"/>
      <c r="AC12" s="399"/>
      <c r="AD12" s="399"/>
      <c r="AE12" s="399"/>
      <c r="AF12" s="399"/>
      <c r="AG12" s="399"/>
      <c r="AH12" s="399"/>
      <c r="AI12" s="399"/>
      <c r="AJ12" s="399"/>
      <c r="AK12" s="399"/>
      <c r="AL12" s="399"/>
      <c r="AM12" s="399"/>
      <c r="AN12" s="399"/>
      <c r="AO12" s="399"/>
      <c r="AP12" s="399"/>
      <c r="AQ12" s="399"/>
      <c r="AR12" s="399"/>
      <c r="AS12" s="399"/>
      <c r="AT12" s="399"/>
      <c r="AU12" s="399"/>
      <c r="AV12" s="399"/>
      <c r="AW12" s="399"/>
      <c r="AX12" s="399"/>
      <c r="AY12" s="399"/>
      <c r="AZ12" s="399"/>
      <c r="BA12" s="399"/>
      <c r="BB12" s="399"/>
      <c r="BC12" s="399"/>
      <c r="BD12" s="399"/>
      <c r="BE12" s="399"/>
      <c r="BF12" s="399"/>
      <c r="BG12" s="399"/>
      <c r="BH12" s="399"/>
      <c r="BI12" s="399"/>
      <c r="BJ12" s="399"/>
      <c r="BK12" s="399"/>
      <c r="BL12" s="399"/>
      <c r="BM12" s="399"/>
      <c r="BN12" s="399"/>
      <c r="BO12" s="399"/>
      <c r="BP12" s="399"/>
      <c r="BQ12" s="399"/>
      <c r="BR12" s="399"/>
      <c r="BS12" s="399"/>
      <c r="BT12" s="399"/>
      <c r="BU12" s="399"/>
      <c r="BV12" s="399"/>
      <c r="BW12" s="399"/>
      <c r="BX12" s="399"/>
      <c r="BY12" s="399"/>
      <c r="BZ12" s="399"/>
      <c r="CA12" s="399"/>
      <c r="CB12" s="399"/>
      <c r="CC12" s="399"/>
      <c r="CD12" s="399"/>
      <c r="CE12" s="399"/>
      <c r="CF12" s="399"/>
      <c r="CG12" s="399"/>
      <c r="CH12" s="399"/>
      <c r="CI12" s="399"/>
      <c r="CJ12" s="399"/>
      <c r="CK12" s="399"/>
      <c r="CL12" s="399"/>
      <c r="CM12" s="399"/>
      <c r="CN12" s="399"/>
      <c r="CO12" s="399"/>
      <c r="CP12" s="399"/>
      <c r="CQ12" s="399"/>
      <c r="CR12" s="399"/>
      <c r="CS12" s="399"/>
      <c r="CT12" s="399"/>
      <c r="CU12" s="399"/>
      <c r="CV12" s="399"/>
      <c r="CW12" s="399"/>
      <c r="CX12" s="399"/>
      <c r="CY12" s="399"/>
      <c r="CZ12" s="399"/>
      <c r="DA12" s="399"/>
      <c r="DB12" s="399"/>
      <c r="DC12" s="399"/>
      <c r="DD12" s="399"/>
      <c r="DE12" s="399"/>
      <c r="DF12" s="399"/>
      <c r="DG12" s="399"/>
      <c r="DH12" s="399"/>
      <c r="DI12" s="399"/>
      <c r="DJ12" s="399"/>
      <c r="DK12" s="399"/>
      <c r="DL12" s="399"/>
      <c r="DM12" s="399"/>
      <c r="DN12" s="399"/>
      <c r="DO12" s="399"/>
      <c r="DP12" s="399"/>
      <c r="DQ12" s="399"/>
      <c r="DR12" s="399"/>
      <c r="DS12" s="399"/>
      <c r="DT12" s="399"/>
      <c r="DU12" s="399"/>
      <c r="DV12" s="399"/>
      <c r="DW12" s="399"/>
      <c r="DX12" s="399"/>
      <c r="DY12" s="399"/>
      <c r="DZ12" s="399"/>
      <c r="EA12" s="399"/>
      <c r="EB12" s="399"/>
      <c r="EC12" s="399"/>
      <c r="ED12" s="399"/>
      <c r="EE12" s="399"/>
      <c r="EF12" s="399"/>
      <c r="EG12" s="399"/>
      <c r="EH12" s="399"/>
      <c r="EI12" s="399"/>
      <c r="EJ12" s="399"/>
      <c r="EK12" s="399"/>
      <c r="EL12" s="399"/>
      <c r="EM12" s="399"/>
      <c r="EN12" s="399"/>
      <c r="EO12" s="399"/>
      <c r="EP12" s="399"/>
      <c r="EQ12" s="399"/>
      <c r="ER12" s="399"/>
      <c r="ES12" s="399"/>
      <c r="ET12" s="399"/>
      <c r="EU12" s="399"/>
      <c r="EV12" s="399"/>
      <c r="EW12" s="399"/>
      <c r="EX12" s="399"/>
      <c r="EY12" s="399"/>
      <c r="EZ12" s="399"/>
      <c r="FA12" s="399"/>
      <c r="FB12" s="399"/>
      <c r="FC12" s="399"/>
      <c r="FD12" s="399"/>
      <c r="FE12" s="399"/>
      <c r="FF12" s="399"/>
      <c r="FG12" s="399"/>
      <c r="FH12" s="399"/>
      <c r="FI12" s="399"/>
      <c r="FJ12" s="399"/>
      <c r="FK12" s="399"/>
      <c r="FL12" s="399"/>
      <c r="FM12" s="399"/>
      <c r="FN12" s="399"/>
      <c r="FO12" s="399"/>
      <c r="FP12" s="399"/>
      <c r="FQ12" s="399"/>
      <c r="FR12" s="399"/>
      <c r="FS12" s="399"/>
      <c r="FT12" s="399"/>
      <c r="FU12" s="399"/>
      <c r="FV12" s="399"/>
      <c r="FW12" s="399"/>
      <c r="FX12" s="399"/>
      <c r="FY12" s="399"/>
      <c r="FZ12" s="399"/>
      <c r="GA12" s="399"/>
      <c r="GB12" s="399"/>
      <c r="GC12" s="399"/>
      <c r="GD12" s="399"/>
      <c r="GE12" s="399"/>
      <c r="GF12" s="399"/>
      <c r="GG12" s="399"/>
      <c r="GH12" s="399"/>
      <c r="GI12" s="399"/>
      <c r="GJ12" s="399"/>
      <c r="GK12" s="399"/>
      <c r="GL12" s="399"/>
      <c r="GM12" s="399"/>
      <c r="GN12" s="399"/>
      <c r="GO12" s="399"/>
      <c r="GP12" s="399"/>
      <c r="GQ12" s="399"/>
      <c r="GR12" s="399"/>
      <c r="GS12" s="399"/>
      <c r="GT12" s="399"/>
      <c r="GU12" s="399"/>
      <c r="GV12" s="399"/>
      <c r="GW12" s="399"/>
      <c r="GX12" s="399"/>
      <c r="GY12" s="399"/>
      <c r="GZ12" s="399"/>
      <c r="HA12" s="399"/>
      <c r="HB12" s="399"/>
      <c r="HC12" s="399"/>
      <c r="HD12" s="399"/>
      <c r="HE12" s="399"/>
      <c r="HF12" s="399"/>
      <c r="HG12" s="399"/>
      <c r="HH12" s="399"/>
      <c r="HI12" s="399"/>
      <c r="HJ12" s="399"/>
      <c r="HK12" s="399"/>
      <c r="HL12" s="399"/>
      <c r="HM12" s="399"/>
      <c r="HN12" s="399"/>
      <c r="HO12" s="399"/>
      <c r="HP12" s="399"/>
      <c r="HQ12" s="399"/>
      <c r="HR12" s="399"/>
      <c r="HS12" s="399"/>
      <c r="HT12" s="399"/>
      <c r="HU12" s="399"/>
      <c r="HV12" s="399"/>
      <c r="HW12" s="399"/>
      <c r="HX12" s="399"/>
      <c r="HY12" s="399"/>
      <c r="HZ12" s="399"/>
      <c r="IA12" s="399"/>
      <c r="IB12" s="399"/>
      <c r="IC12" s="399"/>
      <c r="ID12" s="399"/>
      <c r="IE12" s="399"/>
      <c r="IF12" s="408"/>
      <c r="IG12" s="408"/>
      <c r="IH12" s="408"/>
      <c r="II12" s="408"/>
      <c r="IJ12" s="408"/>
      <c r="IK12" s="408"/>
      <c r="IL12" s="408"/>
      <c r="IM12" s="408"/>
    </row>
    <row r="13" ht="18" customHeight="1" spans="1:247">
      <c r="A13" s="250"/>
      <c r="B13" s="250"/>
      <c r="C13" s="387" t="s">
        <v>26</v>
      </c>
      <c r="D13" s="387">
        <v>206.91</v>
      </c>
      <c r="E13" s="384"/>
      <c r="F13" s="189">
        <v>0</v>
      </c>
      <c r="G13" s="387"/>
      <c r="H13" s="14">
        <f t="shared" si="0"/>
        <v>25.08</v>
      </c>
      <c r="I13" s="395">
        <f>'平衡表（全厂）'!D13</f>
        <v>181.83</v>
      </c>
      <c r="J13" s="396">
        <f t="shared" si="1"/>
        <v>0</v>
      </c>
      <c r="K13" s="397"/>
      <c r="L13" s="399"/>
      <c r="M13" s="401"/>
      <c r="N13" s="401"/>
      <c r="O13" s="399"/>
      <c r="P13" s="399"/>
      <c r="Q13" s="399"/>
      <c r="R13" s="399"/>
      <c r="S13" s="399"/>
      <c r="T13" s="399"/>
      <c r="U13" s="399"/>
      <c r="V13" s="399"/>
      <c r="W13" s="399"/>
      <c r="X13" s="399"/>
      <c r="Y13" s="399"/>
      <c r="Z13" s="399"/>
      <c r="AA13" s="399"/>
      <c r="AB13" s="399"/>
      <c r="AC13" s="399"/>
      <c r="AD13" s="399"/>
      <c r="AE13" s="399"/>
      <c r="AF13" s="399"/>
      <c r="AG13" s="399"/>
      <c r="AH13" s="399"/>
      <c r="AI13" s="399"/>
      <c r="AJ13" s="399"/>
      <c r="AK13" s="399"/>
      <c r="AL13" s="399"/>
      <c r="AM13" s="399"/>
      <c r="AN13" s="399"/>
      <c r="AO13" s="399"/>
      <c r="AP13" s="399"/>
      <c r="AQ13" s="399"/>
      <c r="AR13" s="399"/>
      <c r="AS13" s="399"/>
      <c r="AT13" s="399"/>
      <c r="AU13" s="399"/>
      <c r="AV13" s="399"/>
      <c r="AW13" s="399"/>
      <c r="AX13" s="399"/>
      <c r="AY13" s="399"/>
      <c r="AZ13" s="399"/>
      <c r="BA13" s="399"/>
      <c r="BB13" s="399"/>
      <c r="BC13" s="399"/>
      <c r="BD13" s="399"/>
      <c r="BE13" s="399"/>
      <c r="BF13" s="399"/>
      <c r="BG13" s="399"/>
      <c r="BH13" s="399"/>
      <c r="BI13" s="399"/>
      <c r="BJ13" s="399"/>
      <c r="BK13" s="399"/>
      <c r="BL13" s="399"/>
      <c r="BM13" s="399"/>
      <c r="BN13" s="399"/>
      <c r="BO13" s="399"/>
      <c r="BP13" s="399"/>
      <c r="BQ13" s="399"/>
      <c r="BR13" s="399"/>
      <c r="BS13" s="399"/>
      <c r="BT13" s="399"/>
      <c r="BU13" s="399"/>
      <c r="BV13" s="399"/>
      <c r="BW13" s="399"/>
      <c r="BX13" s="399"/>
      <c r="BY13" s="399"/>
      <c r="BZ13" s="399"/>
      <c r="CA13" s="399"/>
      <c r="CB13" s="399"/>
      <c r="CC13" s="399"/>
      <c r="CD13" s="399"/>
      <c r="CE13" s="399"/>
      <c r="CF13" s="399"/>
      <c r="CG13" s="399"/>
      <c r="CH13" s="399"/>
      <c r="CI13" s="399"/>
      <c r="CJ13" s="399"/>
      <c r="CK13" s="399"/>
      <c r="CL13" s="399"/>
      <c r="CM13" s="399"/>
      <c r="CN13" s="399"/>
      <c r="CO13" s="399"/>
      <c r="CP13" s="399"/>
      <c r="CQ13" s="399"/>
      <c r="CR13" s="399"/>
      <c r="CS13" s="399"/>
      <c r="CT13" s="399"/>
      <c r="CU13" s="399"/>
      <c r="CV13" s="399"/>
      <c r="CW13" s="399"/>
      <c r="CX13" s="399"/>
      <c r="CY13" s="399"/>
      <c r="CZ13" s="399"/>
      <c r="DA13" s="399"/>
      <c r="DB13" s="399"/>
      <c r="DC13" s="399"/>
      <c r="DD13" s="399"/>
      <c r="DE13" s="399"/>
      <c r="DF13" s="399"/>
      <c r="DG13" s="399"/>
      <c r="DH13" s="399"/>
      <c r="DI13" s="399"/>
      <c r="DJ13" s="399"/>
      <c r="DK13" s="399"/>
      <c r="DL13" s="399"/>
      <c r="DM13" s="399"/>
      <c r="DN13" s="399"/>
      <c r="DO13" s="399"/>
      <c r="DP13" s="399"/>
      <c r="DQ13" s="399"/>
      <c r="DR13" s="399"/>
      <c r="DS13" s="399"/>
      <c r="DT13" s="399"/>
      <c r="DU13" s="399"/>
      <c r="DV13" s="399"/>
      <c r="DW13" s="399"/>
      <c r="DX13" s="399"/>
      <c r="DY13" s="399"/>
      <c r="DZ13" s="399"/>
      <c r="EA13" s="399"/>
      <c r="EB13" s="399"/>
      <c r="EC13" s="399"/>
      <c r="ED13" s="399"/>
      <c r="EE13" s="399"/>
      <c r="EF13" s="399"/>
      <c r="EG13" s="399"/>
      <c r="EH13" s="399"/>
      <c r="EI13" s="399"/>
      <c r="EJ13" s="399"/>
      <c r="EK13" s="399"/>
      <c r="EL13" s="399"/>
      <c r="EM13" s="399"/>
      <c r="EN13" s="399"/>
      <c r="EO13" s="399"/>
      <c r="EP13" s="399"/>
      <c r="EQ13" s="399"/>
      <c r="ER13" s="399"/>
      <c r="ES13" s="399"/>
      <c r="ET13" s="399"/>
      <c r="EU13" s="399"/>
      <c r="EV13" s="399"/>
      <c r="EW13" s="399"/>
      <c r="EX13" s="399"/>
      <c r="EY13" s="399"/>
      <c r="EZ13" s="399"/>
      <c r="FA13" s="399"/>
      <c r="FB13" s="399"/>
      <c r="FC13" s="399"/>
      <c r="FD13" s="399"/>
      <c r="FE13" s="399"/>
      <c r="FF13" s="399"/>
      <c r="FG13" s="399"/>
      <c r="FH13" s="399"/>
      <c r="FI13" s="399"/>
      <c r="FJ13" s="399"/>
      <c r="FK13" s="399"/>
      <c r="FL13" s="399"/>
      <c r="FM13" s="399"/>
      <c r="FN13" s="399"/>
      <c r="FO13" s="399"/>
      <c r="FP13" s="399"/>
      <c r="FQ13" s="399"/>
      <c r="FR13" s="399"/>
      <c r="FS13" s="399"/>
      <c r="FT13" s="399"/>
      <c r="FU13" s="399"/>
      <c r="FV13" s="399"/>
      <c r="FW13" s="399"/>
      <c r="FX13" s="399"/>
      <c r="FY13" s="399"/>
      <c r="FZ13" s="399"/>
      <c r="GA13" s="399"/>
      <c r="GB13" s="399"/>
      <c r="GC13" s="399"/>
      <c r="GD13" s="399"/>
      <c r="GE13" s="399"/>
      <c r="GF13" s="399"/>
      <c r="GG13" s="399"/>
      <c r="GH13" s="399"/>
      <c r="GI13" s="399"/>
      <c r="GJ13" s="399"/>
      <c r="GK13" s="399"/>
      <c r="GL13" s="399"/>
      <c r="GM13" s="399"/>
      <c r="GN13" s="399"/>
      <c r="GO13" s="399"/>
      <c r="GP13" s="399"/>
      <c r="GQ13" s="399"/>
      <c r="GR13" s="399"/>
      <c r="GS13" s="399"/>
      <c r="GT13" s="399"/>
      <c r="GU13" s="399"/>
      <c r="GV13" s="399"/>
      <c r="GW13" s="399"/>
      <c r="GX13" s="399"/>
      <c r="GY13" s="399"/>
      <c r="GZ13" s="399"/>
      <c r="HA13" s="399"/>
      <c r="HB13" s="399"/>
      <c r="HC13" s="399"/>
      <c r="HD13" s="399"/>
      <c r="HE13" s="399"/>
      <c r="HF13" s="399"/>
      <c r="HG13" s="399"/>
      <c r="HH13" s="399"/>
      <c r="HI13" s="399"/>
      <c r="HJ13" s="399"/>
      <c r="HK13" s="399"/>
      <c r="HL13" s="399"/>
      <c r="HM13" s="399"/>
      <c r="HN13" s="399"/>
      <c r="HO13" s="399"/>
      <c r="HP13" s="399"/>
      <c r="HQ13" s="399"/>
      <c r="HR13" s="399"/>
      <c r="HS13" s="399"/>
      <c r="HT13" s="399"/>
      <c r="HU13" s="399"/>
      <c r="HV13" s="399"/>
      <c r="HW13" s="399"/>
      <c r="HX13" s="399"/>
      <c r="HY13" s="399"/>
      <c r="HZ13" s="399"/>
      <c r="IA13" s="399"/>
      <c r="IB13" s="399"/>
      <c r="IC13" s="399"/>
      <c r="ID13" s="399"/>
      <c r="IE13" s="399"/>
      <c r="IF13" s="408"/>
      <c r="IG13" s="408"/>
      <c r="IH13" s="408"/>
      <c r="II13" s="408"/>
      <c r="IJ13" s="408"/>
      <c r="IK13" s="408"/>
      <c r="IL13" s="408"/>
      <c r="IM13" s="408"/>
    </row>
    <row r="14" ht="22" customHeight="1" spans="1:247">
      <c r="A14" s="250"/>
      <c r="B14" s="250"/>
      <c r="C14" s="387" t="s">
        <v>28</v>
      </c>
      <c r="D14" s="387">
        <v>200</v>
      </c>
      <c r="E14" s="384"/>
      <c r="F14" s="387">
        <v>39.5</v>
      </c>
      <c r="G14" s="384"/>
      <c r="H14" s="14">
        <f t="shared" si="0"/>
        <v>0</v>
      </c>
      <c r="I14" s="395">
        <f>'平衡表（全厂）'!D15</f>
        <v>239.5</v>
      </c>
      <c r="J14" s="396">
        <f t="shared" si="1"/>
        <v>0</v>
      </c>
      <c r="K14" s="397"/>
      <c r="L14" s="399"/>
      <c r="M14" s="401"/>
      <c r="N14" s="401"/>
      <c r="O14" s="399"/>
      <c r="P14" s="399"/>
      <c r="Q14" s="399"/>
      <c r="R14" s="399"/>
      <c r="S14" s="399"/>
      <c r="T14" s="399"/>
      <c r="U14" s="399"/>
      <c r="V14" s="399"/>
      <c r="W14" s="399"/>
      <c r="X14" s="399"/>
      <c r="Y14" s="399"/>
      <c r="Z14" s="399"/>
      <c r="AA14" s="399"/>
      <c r="AB14" s="399"/>
      <c r="AC14" s="399"/>
      <c r="AD14" s="399"/>
      <c r="AE14" s="399"/>
      <c r="AF14" s="399"/>
      <c r="AG14" s="399"/>
      <c r="AH14" s="399"/>
      <c r="AI14" s="399"/>
      <c r="AJ14" s="399"/>
      <c r="AK14" s="399"/>
      <c r="AL14" s="399"/>
      <c r="AM14" s="399"/>
      <c r="AN14" s="399"/>
      <c r="AO14" s="399"/>
      <c r="AP14" s="399"/>
      <c r="AQ14" s="399"/>
      <c r="AR14" s="399"/>
      <c r="AS14" s="399"/>
      <c r="AT14" s="399"/>
      <c r="AU14" s="399"/>
      <c r="AV14" s="399"/>
      <c r="AW14" s="399"/>
      <c r="AX14" s="399"/>
      <c r="AY14" s="399"/>
      <c r="AZ14" s="399"/>
      <c r="BA14" s="399"/>
      <c r="BB14" s="399"/>
      <c r="BC14" s="399"/>
      <c r="BD14" s="399"/>
      <c r="BE14" s="399"/>
      <c r="BF14" s="399"/>
      <c r="BG14" s="399"/>
      <c r="BH14" s="399"/>
      <c r="BI14" s="399"/>
      <c r="BJ14" s="399"/>
      <c r="BK14" s="399"/>
      <c r="BL14" s="399"/>
      <c r="BM14" s="399"/>
      <c r="BN14" s="399"/>
      <c r="BO14" s="399"/>
      <c r="BP14" s="399"/>
      <c r="BQ14" s="399"/>
      <c r="BR14" s="399"/>
      <c r="BS14" s="399"/>
      <c r="BT14" s="399"/>
      <c r="BU14" s="399"/>
      <c r="BV14" s="399"/>
      <c r="BW14" s="399"/>
      <c r="BX14" s="399"/>
      <c r="BY14" s="399"/>
      <c r="BZ14" s="399"/>
      <c r="CA14" s="399"/>
      <c r="CB14" s="399"/>
      <c r="CC14" s="399"/>
      <c r="CD14" s="399"/>
      <c r="CE14" s="399"/>
      <c r="CF14" s="399"/>
      <c r="CG14" s="399"/>
      <c r="CH14" s="399"/>
      <c r="CI14" s="399"/>
      <c r="CJ14" s="399"/>
      <c r="CK14" s="399"/>
      <c r="CL14" s="399"/>
      <c r="CM14" s="399"/>
      <c r="CN14" s="399"/>
      <c r="CO14" s="399"/>
      <c r="CP14" s="399"/>
      <c r="CQ14" s="399"/>
      <c r="CR14" s="399"/>
      <c r="CS14" s="399"/>
      <c r="CT14" s="399"/>
      <c r="CU14" s="399"/>
      <c r="CV14" s="399"/>
      <c r="CW14" s="399"/>
      <c r="CX14" s="399"/>
      <c r="CY14" s="399"/>
      <c r="CZ14" s="399"/>
      <c r="DA14" s="399"/>
      <c r="DB14" s="399"/>
      <c r="DC14" s="399"/>
      <c r="DD14" s="399"/>
      <c r="DE14" s="399"/>
      <c r="DF14" s="399"/>
      <c r="DG14" s="399"/>
      <c r="DH14" s="399"/>
      <c r="DI14" s="399"/>
      <c r="DJ14" s="399"/>
      <c r="DK14" s="399"/>
      <c r="DL14" s="399"/>
      <c r="DM14" s="399"/>
      <c r="DN14" s="399"/>
      <c r="DO14" s="399"/>
      <c r="DP14" s="399"/>
      <c r="DQ14" s="399"/>
      <c r="DR14" s="399"/>
      <c r="DS14" s="399"/>
      <c r="DT14" s="399"/>
      <c r="DU14" s="399"/>
      <c r="DV14" s="399"/>
      <c r="DW14" s="399"/>
      <c r="DX14" s="399"/>
      <c r="DY14" s="399"/>
      <c r="DZ14" s="399"/>
      <c r="EA14" s="399"/>
      <c r="EB14" s="399"/>
      <c r="EC14" s="399"/>
      <c r="ED14" s="399"/>
      <c r="EE14" s="399"/>
      <c r="EF14" s="399"/>
      <c r="EG14" s="399"/>
      <c r="EH14" s="399"/>
      <c r="EI14" s="399"/>
      <c r="EJ14" s="399"/>
      <c r="EK14" s="399"/>
      <c r="EL14" s="399"/>
      <c r="EM14" s="399"/>
      <c r="EN14" s="399"/>
      <c r="EO14" s="399"/>
      <c r="EP14" s="399"/>
      <c r="EQ14" s="399"/>
      <c r="ER14" s="399"/>
      <c r="ES14" s="399"/>
      <c r="ET14" s="399"/>
      <c r="EU14" s="399"/>
      <c r="EV14" s="399"/>
      <c r="EW14" s="399"/>
      <c r="EX14" s="399"/>
      <c r="EY14" s="399"/>
      <c r="EZ14" s="399"/>
      <c r="FA14" s="399"/>
      <c r="FB14" s="399"/>
      <c r="FC14" s="399"/>
      <c r="FD14" s="399"/>
      <c r="FE14" s="399"/>
      <c r="FF14" s="399"/>
      <c r="FG14" s="399"/>
      <c r="FH14" s="399"/>
      <c r="FI14" s="399"/>
      <c r="FJ14" s="399"/>
      <c r="FK14" s="399"/>
      <c r="FL14" s="399"/>
      <c r="FM14" s="399"/>
      <c r="FN14" s="399"/>
      <c r="FO14" s="399"/>
      <c r="FP14" s="399"/>
      <c r="FQ14" s="399"/>
      <c r="FR14" s="399"/>
      <c r="FS14" s="399"/>
      <c r="FT14" s="399"/>
      <c r="FU14" s="399"/>
      <c r="FV14" s="399"/>
      <c r="FW14" s="399"/>
      <c r="FX14" s="399"/>
      <c r="FY14" s="399"/>
      <c r="FZ14" s="399"/>
      <c r="GA14" s="399"/>
      <c r="GB14" s="399"/>
      <c r="GC14" s="399"/>
      <c r="GD14" s="399"/>
      <c r="GE14" s="399"/>
      <c r="GF14" s="399"/>
      <c r="GG14" s="399"/>
      <c r="GH14" s="399"/>
      <c r="GI14" s="399"/>
      <c r="GJ14" s="399"/>
      <c r="GK14" s="399"/>
      <c r="GL14" s="399"/>
      <c r="GM14" s="399"/>
      <c r="GN14" s="399"/>
      <c r="GO14" s="399"/>
      <c r="GP14" s="399"/>
      <c r="GQ14" s="399"/>
      <c r="GR14" s="399"/>
      <c r="GS14" s="399"/>
      <c r="GT14" s="399"/>
      <c r="GU14" s="399"/>
      <c r="GV14" s="399"/>
      <c r="GW14" s="399"/>
      <c r="GX14" s="399"/>
      <c r="GY14" s="399"/>
      <c r="GZ14" s="399"/>
      <c r="HA14" s="399"/>
      <c r="HB14" s="399"/>
      <c r="HC14" s="399"/>
      <c r="HD14" s="399"/>
      <c r="HE14" s="399"/>
      <c r="HF14" s="399"/>
      <c r="HG14" s="399"/>
      <c r="HH14" s="399"/>
      <c r="HI14" s="399"/>
      <c r="HJ14" s="399"/>
      <c r="HK14" s="399"/>
      <c r="HL14" s="399"/>
      <c r="HM14" s="399"/>
      <c r="HN14" s="399"/>
      <c r="HO14" s="399"/>
      <c r="HP14" s="399"/>
      <c r="HQ14" s="399"/>
      <c r="HR14" s="399"/>
      <c r="HS14" s="399"/>
      <c r="HT14" s="399"/>
      <c r="HU14" s="399"/>
      <c r="HV14" s="399"/>
      <c r="HW14" s="399"/>
      <c r="HX14" s="399"/>
      <c r="HY14" s="399"/>
      <c r="HZ14" s="399"/>
      <c r="IA14" s="399"/>
      <c r="IB14" s="399"/>
      <c r="IC14" s="399"/>
      <c r="ID14" s="399"/>
      <c r="IE14" s="399"/>
      <c r="IF14" s="408"/>
      <c r="IG14" s="408"/>
      <c r="IH14" s="408"/>
      <c r="II14" s="408"/>
      <c r="IJ14" s="408"/>
      <c r="IK14" s="408"/>
      <c r="IL14" s="408"/>
      <c r="IM14" s="408"/>
    </row>
    <row r="15" ht="22" customHeight="1" spans="1:247">
      <c r="A15" s="250"/>
      <c r="B15" s="250"/>
      <c r="C15" s="387" t="s">
        <v>29</v>
      </c>
      <c r="D15" s="387">
        <v>515.16</v>
      </c>
      <c r="E15" s="384"/>
      <c r="F15" s="387">
        <v>0</v>
      </c>
      <c r="G15" s="384"/>
      <c r="H15" s="14">
        <f>D15+E15+F15+G15-I15</f>
        <v>211.61</v>
      </c>
      <c r="I15" s="395">
        <f>'平衡表（全厂）'!D16</f>
        <v>303.55</v>
      </c>
      <c r="J15" s="396">
        <f t="shared" si="1"/>
        <v>0</v>
      </c>
      <c r="K15" s="397"/>
      <c r="L15" s="399"/>
      <c r="M15" s="401"/>
      <c r="N15" s="401"/>
      <c r="O15" s="399"/>
      <c r="P15" s="399"/>
      <c r="Q15" s="399"/>
      <c r="R15" s="399"/>
      <c r="S15" s="399"/>
      <c r="T15" s="399"/>
      <c r="U15" s="399"/>
      <c r="V15" s="399"/>
      <c r="W15" s="399"/>
      <c r="X15" s="399"/>
      <c r="Y15" s="399"/>
      <c r="Z15" s="399"/>
      <c r="AA15" s="399"/>
      <c r="AB15" s="399"/>
      <c r="AC15" s="399"/>
      <c r="AD15" s="399"/>
      <c r="AE15" s="399"/>
      <c r="AF15" s="399"/>
      <c r="AG15" s="399"/>
      <c r="AH15" s="399"/>
      <c r="AI15" s="399"/>
      <c r="AJ15" s="399"/>
      <c r="AK15" s="399"/>
      <c r="AL15" s="399"/>
      <c r="AM15" s="399"/>
      <c r="AN15" s="399"/>
      <c r="AO15" s="399"/>
      <c r="AP15" s="399"/>
      <c r="AQ15" s="399"/>
      <c r="AR15" s="399"/>
      <c r="AS15" s="399"/>
      <c r="AT15" s="399"/>
      <c r="AU15" s="399"/>
      <c r="AV15" s="399"/>
      <c r="AW15" s="399"/>
      <c r="AX15" s="399"/>
      <c r="AY15" s="399"/>
      <c r="AZ15" s="399"/>
      <c r="BA15" s="399"/>
      <c r="BB15" s="399"/>
      <c r="BC15" s="399"/>
      <c r="BD15" s="399"/>
      <c r="BE15" s="399"/>
      <c r="BF15" s="399"/>
      <c r="BG15" s="399"/>
      <c r="BH15" s="399"/>
      <c r="BI15" s="399"/>
      <c r="BJ15" s="399"/>
      <c r="BK15" s="399"/>
      <c r="BL15" s="399"/>
      <c r="BM15" s="399"/>
      <c r="BN15" s="399"/>
      <c r="BO15" s="399"/>
      <c r="BP15" s="399"/>
      <c r="BQ15" s="399"/>
      <c r="BR15" s="399"/>
      <c r="BS15" s="399"/>
      <c r="BT15" s="399"/>
      <c r="BU15" s="399"/>
      <c r="BV15" s="399"/>
      <c r="BW15" s="399"/>
      <c r="BX15" s="399"/>
      <c r="BY15" s="399"/>
      <c r="BZ15" s="399"/>
      <c r="CA15" s="399"/>
      <c r="CB15" s="399"/>
      <c r="CC15" s="399"/>
      <c r="CD15" s="399"/>
      <c r="CE15" s="399"/>
      <c r="CF15" s="399"/>
      <c r="CG15" s="399"/>
      <c r="CH15" s="399"/>
      <c r="CI15" s="399"/>
      <c r="CJ15" s="399"/>
      <c r="CK15" s="399"/>
      <c r="CL15" s="399"/>
      <c r="CM15" s="399"/>
      <c r="CN15" s="399"/>
      <c r="CO15" s="399"/>
      <c r="CP15" s="399"/>
      <c r="CQ15" s="399"/>
      <c r="CR15" s="399"/>
      <c r="CS15" s="399"/>
      <c r="CT15" s="399"/>
      <c r="CU15" s="399"/>
      <c r="CV15" s="399"/>
      <c r="CW15" s="399"/>
      <c r="CX15" s="399"/>
      <c r="CY15" s="399"/>
      <c r="CZ15" s="399"/>
      <c r="DA15" s="399"/>
      <c r="DB15" s="399"/>
      <c r="DC15" s="399"/>
      <c r="DD15" s="399"/>
      <c r="DE15" s="399"/>
      <c r="DF15" s="399"/>
      <c r="DG15" s="399"/>
      <c r="DH15" s="399"/>
      <c r="DI15" s="399"/>
      <c r="DJ15" s="399"/>
      <c r="DK15" s="399"/>
      <c r="DL15" s="399"/>
      <c r="DM15" s="399"/>
      <c r="DN15" s="399"/>
      <c r="DO15" s="399"/>
      <c r="DP15" s="399"/>
      <c r="DQ15" s="399"/>
      <c r="DR15" s="399"/>
      <c r="DS15" s="399"/>
      <c r="DT15" s="399"/>
      <c r="DU15" s="399"/>
      <c r="DV15" s="399"/>
      <c r="DW15" s="399"/>
      <c r="DX15" s="399"/>
      <c r="DY15" s="399"/>
      <c r="DZ15" s="399"/>
      <c r="EA15" s="399"/>
      <c r="EB15" s="399"/>
      <c r="EC15" s="399"/>
      <c r="ED15" s="399"/>
      <c r="EE15" s="399"/>
      <c r="EF15" s="399"/>
      <c r="EG15" s="399"/>
      <c r="EH15" s="399"/>
      <c r="EI15" s="399"/>
      <c r="EJ15" s="399"/>
      <c r="EK15" s="399"/>
      <c r="EL15" s="399"/>
      <c r="EM15" s="399"/>
      <c r="EN15" s="399"/>
      <c r="EO15" s="399"/>
      <c r="EP15" s="399"/>
      <c r="EQ15" s="399"/>
      <c r="ER15" s="399"/>
      <c r="ES15" s="399"/>
      <c r="ET15" s="399"/>
      <c r="EU15" s="399"/>
      <c r="EV15" s="399"/>
      <c r="EW15" s="399"/>
      <c r="EX15" s="399"/>
      <c r="EY15" s="399"/>
      <c r="EZ15" s="399"/>
      <c r="FA15" s="399"/>
      <c r="FB15" s="399"/>
      <c r="FC15" s="399"/>
      <c r="FD15" s="399"/>
      <c r="FE15" s="399"/>
      <c r="FF15" s="399"/>
      <c r="FG15" s="399"/>
      <c r="FH15" s="399"/>
      <c r="FI15" s="399"/>
      <c r="FJ15" s="399"/>
      <c r="FK15" s="399"/>
      <c r="FL15" s="399"/>
      <c r="FM15" s="399"/>
      <c r="FN15" s="399"/>
      <c r="FO15" s="399"/>
      <c r="FP15" s="399"/>
      <c r="FQ15" s="399"/>
      <c r="FR15" s="399"/>
      <c r="FS15" s="399"/>
      <c r="FT15" s="399"/>
      <c r="FU15" s="399"/>
      <c r="FV15" s="399"/>
      <c r="FW15" s="399"/>
      <c r="FX15" s="399"/>
      <c r="FY15" s="399"/>
      <c r="FZ15" s="399"/>
      <c r="GA15" s="399"/>
      <c r="GB15" s="399"/>
      <c r="GC15" s="399"/>
      <c r="GD15" s="399"/>
      <c r="GE15" s="399"/>
      <c r="GF15" s="399"/>
      <c r="GG15" s="399"/>
      <c r="GH15" s="399"/>
      <c r="GI15" s="399"/>
      <c r="GJ15" s="399"/>
      <c r="GK15" s="399"/>
      <c r="GL15" s="399"/>
      <c r="GM15" s="399"/>
      <c r="GN15" s="399"/>
      <c r="GO15" s="399"/>
      <c r="GP15" s="399"/>
      <c r="GQ15" s="399"/>
      <c r="GR15" s="399"/>
      <c r="GS15" s="399"/>
      <c r="GT15" s="399"/>
      <c r="GU15" s="399"/>
      <c r="GV15" s="399"/>
      <c r="GW15" s="399"/>
      <c r="GX15" s="399"/>
      <c r="GY15" s="399"/>
      <c r="GZ15" s="399"/>
      <c r="HA15" s="399"/>
      <c r="HB15" s="399"/>
      <c r="HC15" s="399"/>
      <c r="HD15" s="399"/>
      <c r="HE15" s="399"/>
      <c r="HF15" s="399"/>
      <c r="HG15" s="399"/>
      <c r="HH15" s="399"/>
      <c r="HI15" s="399"/>
      <c r="HJ15" s="399"/>
      <c r="HK15" s="399"/>
      <c r="HL15" s="399"/>
      <c r="HM15" s="399"/>
      <c r="HN15" s="399"/>
      <c r="HO15" s="399"/>
      <c r="HP15" s="399"/>
      <c r="HQ15" s="399"/>
      <c r="HR15" s="399"/>
      <c r="HS15" s="399"/>
      <c r="HT15" s="399"/>
      <c r="HU15" s="399"/>
      <c r="HV15" s="399"/>
      <c r="HW15" s="399"/>
      <c r="HX15" s="399"/>
      <c r="HY15" s="399"/>
      <c r="HZ15" s="399"/>
      <c r="IA15" s="399"/>
      <c r="IB15" s="399"/>
      <c r="IC15" s="399"/>
      <c r="ID15" s="399"/>
      <c r="IE15" s="399"/>
      <c r="IF15" s="408"/>
      <c r="IG15" s="408"/>
      <c r="IH15" s="408"/>
      <c r="II15" s="408"/>
      <c r="IJ15" s="408"/>
      <c r="IK15" s="408"/>
      <c r="IL15" s="408"/>
      <c r="IM15" s="408"/>
    </row>
    <row r="16" ht="18" customHeight="1" spans="1:247">
      <c r="A16" s="250"/>
      <c r="B16" s="250"/>
      <c r="C16" s="387" t="s">
        <v>30</v>
      </c>
      <c r="D16" s="387">
        <v>139.65</v>
      </c>
      <c r="E16" s="384"/>
      <c r="F16" s="387">
        <v>3.57</v>
      </c>
      <c r="G16" s="384"/>
      <c r="H16" s="14">
        <f>D16+E16+F16+G16-I16</f>
        <v>0</v>
      </c>
      <c r="I16" s="395">
        <f>'平衡表（全厂）'!D17</f>
        <v>143.22</v>
      </c>
      <c r="J16" s="396">
        <f t="shared" si="1"/>
        <v>0</v>
      </c>
      <c r="K16" s="397"/>
      <c r="L16" s="324"/>
      <c r="M16" s="131"/>
      <c r="N16" s="131"/>
      <c r="O16" s="324"/>
      <c r="P16" s="324"/>
      <c r="Q16" s="324"/>
      <c r="R16" s="324"/>
      <c r="S16" s="324"/>
      <c r="T16" s="324"/>
      <c r="U16" s="324"/>
      <c r="V16" s="324"/>
      <c r="W16" s="324"/>
      <c r="X16" s="324"/>
      <c r="Y16" s="324"/>
      <c r="Z16" s="324"/>
      <c r="AA16" s="324"/>
      <c r="AB16" s="324"/>
      <c r="AC16" s="324"/>
      <c r="AD16" s="324"/>
      <c r="AE16" s="324"/>
      <c r="AF16" s="324"/>
      <c r="AG16" s="324"/>
      <c r="AH16" s="324"/>
      <c r="AI16" s="324"/>
      <c r="AJ16" s="324"/>
      <c r="AK16" s="324"/>
      <c r="AL16" s="324"/>
      <c r="AM16" s="324"/>
      <c r="AN16" s="324"/>
      <c r="AO16" s="324"/>
      <c r="AP16" s="324"/>
      <c r="AQ16" s="324"/>
      <c r="AR16" s="324"/>
      <c r="AS16" s="324"/>
      <c r="AT16" s="324"/>
      <c r="AU16" s="324"/>
      <c r="AV16" s="324"/>
      <c r="AW16" s="324"/>
      <c r="AX16" s="324"/>
      <c r="AY16" s="324"/>
      <c r="AZ16" s="324"/>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c r="BW16" s="324"/>
      <c r="BX16" s="324"/>
      <c r="BY16" s="324"/>
      <c r="BZ16" s="324"/>
      <c r="CA16" s="324"/>
      <c r="CB16" s="324"/>
      <c r="CC16" s="324"/>
      <c r="CD16" s="324"/>
      <c r="CE16" s="324"/>
      <c r="CF16" s="324"/>
      <c r="CG16" s="324"/>
      <c r="CH16" s="324"/>
      <c r="CI16" s="324"/>
      <c r="CJ16" s="324"/>
      <c r="CK16" s="324"/>
      <c r="CL16" s="324"/>
      <c r="CM16" s="324"/>
      <c r="CN16" s="324"/>
      <c r="CO16" s="324"/>
      <c r="CP16" s="324"/>
      <c r="CQ16" s="324"/>
      <c r="CR16" s="324"/>
      <c r="CS16" s="324"/>
      <c r="CT16" s="324"/>
      <c r="CU16" s="324"/>
      <c r="CV16" s="324"/>
      <c r="CW16" s="324"/>
      <c r="CX16" s="324"/>
      <c r="CY16" s="324"/>
      <c r="CZ16" s="324"/>
      <c r="DA16" s="324"/>
      <c r="DB16" s="324"/>
      <c r="DC16" s="324"/>
      <c r="DD16" s="324"/>
      <c r="DE16" s="324"/>
      <c r="DF16" s="324"/>
      <c r="DG16" s="324"/>
      <c r="DH16" s="324"/>
      <c r="DI16" s="324"/>
      <c r="DJ16" s="324"/>
      <c r="DK16" s="324"/>
      <c r="DL16" s="324"/>
      <c r="DM16" s="324"/>
      <c r="DN16" s="324"/>
      <c r="DO16" s="324"/>
      <c r="DP16" s="324"/>
      <c r="DQ16" s="324"/>
      <c r="DR16" s="324"/>
      <c r="DS16" s="324"/>
      <c r="DT16" s="324"/>
      <c r="DU16" s="324"/>
      <c r="DV16" s="324"/>
      <c r="DW16" s="324"/>
      <c r="DX16" s="324"/>
      <c r="DY16" s="324"/>
      <c r="DZ16" s="324"/>
      <c r="EA16" s="324"/>
      <c r="EB16" s="324"/>
      <c r="EC16" s="324"/>
      <c r="ED16" s="324"/>
      <c r="EE16" s="324"/>
      <c r="EF16" s="324"/>
      <c r="EG16" s="324"/>
      <c r="EH16" s="324"/>
      <c r="EI16" s="324"/>
      <c r="EJ16" s="324"/>
      <c r="EK16" s="324"/>
      <c r="EL16" s="324"/>
      <c r="EM16" s="324"/>
      <c r="EN16" s="324"/>
      <c r="EO16" s="324"/>
      <c r="EP16" s="324"/>
      <c r="EQ16" s="324"/>
      <c r="ER16" s="324"/>
      <c r="ES16" s="324"/>
      <c r="ET16" s="324"/>
      <c r="EU16" s="324"/>
      <c r="EV16" s="324"/>
      <c r="EW16" s="324"/>
      <c r="EX16" s="324"/>
      <c r="EY16" s="324"/>
      <c r="EZ16" s="324"/>
      <c r="FA16" s="324"/>
      <c r="FB16" s="324"/>
      <c r="FC16" s="324"/>
      <c r="FD16" s="324"/>
      <c r="FE16" s="324"/>
      <c r="FF16" s="324"/>
      <c r="FG16" s="324"/>
      <c r="FH16" s="324"/>
      <c r="FI16" s="324"/>
      <c r="FJ16" s="324"/>
      <c r="FK16" s="324"/>
      <c r="FL16" s="324"/>
      <c r="FM16" s="324"/>
      <c r="FN16" s="324"/>
      <c r="FO16" s="324"/>
      <c r="FP16" s="324"/>
      <c r="FQ16" s="324"/>
      <c r="FR16" s="324"/>
      <c r="FS16" s="324"/>
      <c r="FT16" s="324"/>
      <c r="FU16" s="324"/>
      <c r="FV16" s="324"/>
      <c r="FW16" s="324"/>
      <c r="FX16" s="324"/>
      <c r="FY16" s="324"/>
      <c r="FZ16" s="324"/>
      <c r="GA16" s="324"/>
      <c r="GB16" s="324"/>
      <c r="GC16" s="324"/>
      <c r="GD16" s="324"/>
      <c r="GE16" s="324"/>
      <c r="GF16" s="324"/>
      <c r="GG16" s="324"/>
      <c r="GH16" s="324"/>
      <c r="GI16" s="324"/>
      <c r="GJ16" s="324"/>
      <c r="GK16" s="324"/>
      <c r="GL16" s="324"/>
      <c r="GM16" s="324"/>
      <c r="GN16" s="324"/>
      <c r="GO16" s="324"/>
      <c r="GP16" s="324"/>
      <c r="GQ16" s="324"/>
      <c r="GR16" s="324"/>
      <c r="GS16" s="324"/>
      <c r="GT16" s="324"/>
      <c r="GU16" s="324"/>
      <c r="GV16" s="324"/>
      <c r="GW16" s="324"/>
      <c r="GX16" s="324"/>
      <c r="GY16" s="324"/>
      <c r="GZ16" s="324"/>
      <c r="HA16" s="324"/>
      <c r="HB16" s="324"/>
      <c r="HC16" s="324"/>
      <c r="HD16" s="324"/>
      <c r="HE16" s="324"/>
      <c r="HF16" s="324"/>
      <c r="HG16" s="324"/>
      <c r="HH16" s="324"/>
      <c r="HI16" s="324"/>
      <c r="HJ16" s="324"/>
      <c r="HK16" s="324"/>
      <c r="HL16" s="324"/>
      <c r="HM16" s="324"/>
      <c r="HN16" s="324"/>
      <c r="HO16" s="324"/>
      <c r="HP16" s="324"/>
      <c r="HQ16" s="324"/>
      <c r="HR16" s="324"/>
      <c r="HS16" s="324"/>
      <c r="HT16" s="324"/>
      <c r="HU16" s="324"/>
      <c r="HV16" s="324"/>
      <c r="HW16" s="324"/>
      <c r="HX16" s="324"/>
      <c r="HY16" s="324"/>
      <c r="HZ16" s="324"/>
      <c r="IA16" s="324"/>
      <c r="IB16" s="324"/>
      <c r="IC16" s="324"/>
      <c r="ID16" s="324"/>
      <c r="IE16" s="324"/>
      <c r="IF16" s="407"/>
      <c r="IG16" s="407"/>
      <c r="IH16" s="407"/>
      <c r="II16" s="407"/>
      <c r="IJ16" s="407"/>
      <c r="IK16" s="407"/>
      <c r="IL16" s="407"/>
      <c r="IM16" s="407"/>
    </row>
    <row r="17" ht="18" customHeight="1" spans="1:247">
      <c r="A17" s="250"/>
      <c r="B17" s="250"/>
      <c r="C17" s="387" t="s">
        <v>31</v>
      </c>
      <c r="D17" s="387">
        <v>350</v>
      </c>
      <c r="E17" s="384"/>
      <c r="F17" s="387">
        <v>3208</v>
      </c>
      <c r="G17" s="384"/>
      <c r="H17" s="14">
        <v>3246.16</v>
      </c>
      <c r="I17" s="395">
        <f>'平衡表（全厂）'!D18</f>
        <v>312</v>
      </c>
      <c r="J17" s="402">
        <f t="shared" si="1"/>
        <v>0</v>
      </c>
      <c r="K17" s="397"/>
      <c r="L17" s="324"/>
      <c r="M17" s="131"/>
      <c r="N17" s="131"/>
      <c r="O17" s="324"/>
      <c r="P17" s="324"/>
      <c r="Q17" s="324"/>
      <c r="R17" s="324"/>
      <c r="S17" s="324"/>
      <c r="T17" s="324"/>
      <c r="U17" s="324"/>
      <c r="V17" s="324"/>
      <c r="W17" s="324"/>
      <c r="X17" s="324"/>
      <c r="Y17" s="324"/>
      <c r="Z17" s="324"/>
      <c r="AA17" s="324"/>
      <c r="AB17" s="324"/>
      <c r="AC17" s="324"/>
      <c r="AD17" s="324"/>
      <c r="AE17" s="324"/>
      <c r="AF17" s="324"/>
      <c r="AG17" s="324"/>
      <c r="AH17" s="324"/>
      <c r="AI17" s="324"/>
      <c r="AJ17" s="324"/>
      <c r="AK17" s="324"/>
      <c r="AL17" s="324"/>
      <c r="AM17" s="324"/>
      <c r="AN17" s="324"/>
      <c r="AO17" s="324"/>
      <c r="AP17" s="324"/>
      <c r="AQ17" s="324"/>
      <c r="AR17" s="324"/>
      <c r="AS17" s="324"/>
      <c r="AT17" s="324"/>
      <c r="AU17" s="324"/>
      <c r="AV17" s="324"/>
      <c r="AW17" s="324"/>
      <c r="AX17" s="324"/>
      <c r="AY17" s="324"/>
      <c r="AZ17" s="324"/>
      <c r="BA17" s="324"/>
      <c r="BB17" s="324"/>
      <c r="BC17" s="324"/>
      <c r="BD17" s="324"/>
      <c r="BE17" s="324"/>
      <c r="BF17" s="324"/>
      <c r="BG17" s="324"/>
      <c r="BH17" s="324"/>
      <c r="BI17" s="324"/>
      <c r="BJ17" s="324"/>
      <c r="BK17" s="324"/>
      <c r="BL17" s="324"/>
      <c r="BM17" s="324"/>
      <c r="BN17" s="324"/>
      <c r="BO17" s="324"/>
      <c r="BP17" s="324"/>
      <c r="BQ17" s="324"/>
      <c r="BR17" s="324"/>
      <c r="BS17" s="324"/>
      <c r="BT17" s="324"/>
      <c r="BU17" s="324"/>
      <c r="BV17" s="324"/>
      <c r="BW17" s="324"/>
      <c r="BX17" s="324"/>
      <c r="BY17" s="324"/>
      <c r="BZ17" s="324"/>
      <c r="CA17" s="324"/>
      <c r="CB17" s="324"/>
      <c r="CC17" s="324"/>
      <c r="CD17" s="324"/>
      <c r="CE17" s="324"/>
      <c r="CF17" s="324"/>
      <c r="CG17" s="324"/>
      <c r="CH17" s="324"/>
      <c r="CI17" s="324"/>
      <c r="CJ17" s="324"/>
      <c r="CK17" s="324"/>
      <c r="CL17" s="324"/>
      <c r="CM17" s="324"/>
      <c r="CN17" s="324"/>
      <c r="CO17" s="324"/>
      <c r="CP17" s="324"/>
      <c r="CQ17" s="324"/>
      <c r="CR17" s="324"/>
      <c r="CS17" s="324"/>
      <c r="CT17" s="324"/>
      <c r="CU17" s="324"/>
      <c r="CV17" s="324"/>
      <c r="CW17" s="324"/>
      <c r="CX17" s="324"/>
      <c r="CY17" s="324"/>
      <c r="CZ17" s="324"/>
      <c r="DA17" s="324"/>
      <c r="DB17" s="324"/>
      <c r="DC17" s="324"/>
      <c r="DD17" s="324"/>
      <c r="DE17" s="324"/>
      <c r="DF17" s="324"/>
      <c r="DG17" s="324"/>
      <c r="DH17" s="324"/>
      <c r="DI17" s="324"/>
      <c r="DJ17" s="324"/>
      <c r="DK17" s="324"/>
      <c r="DL17" s="324"/>
      <c r="DM17" s="324"/>
      <c r="DN17" s="324"/>
      <c r="DO17" s="324"/>
      <c r="DP17" s="324"/>
      <c r="DQ17" s="324"/>
      <c r="DR17" s="324"/>
      <c r="DS17" s="324"/>
      <c r="DT17" s="324"/>
      <c r="DU17" s="324"/>
      <c r="DV17" s="324"/>
      <c r="DW17" s="324"/>
      <c r="DX17" s="324"/>
      <c r="DY17" s="324"/>
      <c r="DZ17" s="324"/>
      <c r="EA17" s="324"/>
      <c r="EB17" s="324"/>
      <c r="EC17" s="324"/>
      <c r="ED17" s="324"/>
      <c r="EE17" s="324"/>
      <c r="EF17" s="324"/>
      <c r="EG17" s="324"/>
      <c r="EH17" s="324"/>
      <c r="EI17" s="324"/>
      <c r="EJ17" s="324"/>
      <c r="EK17" s="324"/>
      <c r="EL17" s="324"/>
      <c r="EM17" s="324"/>
      <c r="EN17" s="324"/>
      <c r="EO17" s="324"/>
      <c r="EP17" s="324"/>
      <c r="EQ17" s="324"/>
      <c r="ER17" s="324"/>
      <c r="ES17" s="324"/>
      <c r="ET17" s="324"/>
      <c r="EU17" s="324"/>
      <c r="EV17" s="324"/>
      <c r="EW17" s="324"/>
      <c r="EX17" s="324"/>
      <c r="EY17" s="324"/>
      <c r="EZ17" s="324"/>
      <c r="FA17" s="324"/>
      <c r="FB17" s="324"/>
      <c r="FC17" s="324"/>
      <c r="FD17" s="324"/>
      <c r="FE17" s="324"/>
      <c r="FF17" s="324"/>
      <c r="FG17" s="324"/>
      <c r="FH17" s="324"/>
      <c r="FI17" s="324"/>
      <c r="FJ17" s="324"/>
      <c r="FK17" s="324"/>
      <c r="FL17" s="324"/>
      <c r="FM17" s="324"/>
      <c r="FN17" s="324"/>
      <c r="FO17" s="324"/>
      <c r="FP17" s="324"/>
      <c r="FQ17" s="324"/>
      <c r="FR17" s="324"/>
      <c r="FS17" s="324"/>
      <c r="FT17" s="324"/>
      <c r="FU17" s="324"/>
      <c r="FV17" s="324"/>
      <c r="FW17" s="324"/>
      <c r="FX17" s="324"/>
      <c r="FY17" s="324"/>
      <c r="FZ17" s="324"/>
      <c r="GA17" s="324"/>
      <c r="GB17" s="324"/>
      <c r="GC17" s="324"/>
      <c r="GD17" s="324"/>
      <c r="GE17" s="324"/>
      <c r="GF17" s="324"/>
      <c r="GG17" s="324"/>
      <c r="GH17" s="324"/>
      <c r="GI17" s="324"/>
      <c r="GJ17" s="324"/>
      <c r="GK17" s="324"/>
      <c r="GL17" s="324"/>
      <c r="GM17" s="324"/>
      <c r="GN17" s="324"/>
      <c r="GO17" s="324"/>
      <c r="GP17" s="324"/>
      <c r="GQ17" s="324"/>
      <c r="GR17" s="324"/>
      <c r="GS17" s="324"/>
      <c r="GT17" s="324"/>
      <c r="GU17" s="324"/>
      <c r="GV17" s="324"/>
      <c r="GW17" s="324"/>
      <c r="GX17" s="324"/>
      <c r="GY17" s="324"/>
      <c r="GZ17" s="324"/>
      <c r="HA17" s="324"/>
      <c r="HB17" s="324"/>
      <c r="HC17" s="324"/>
      <c r="HD17" s="324"/>
      <c r="HE17" s="324"/>
      <c r="HF17" s="324"/>
      <c r="HG17" s="324"/>
      <c r="HH17" s="324"/>
      <c r="HI17" s="324"/>
      <c r="HJ17" s="324"/>
      <c r="HK17" s="324"/>
      <c r="HL17" s="324"/>
      <c r="HM17" s="324"/>
      <c r="HN17" s="324"/>
      <c r="HO17" s="324"/>
      <c r="HP17" s="324"/>
      <c r="HQ17" s="324"/>
      <c r="HR17" s="324"/>
      <c r="HS17" s="324"/>
      <c r="HT17" s="324"/>
      <c r="HU17" s="324"/>
      <c r="HV17" s="324"/>
      <c r="HW17" s="324"/>
      <c r="HX17" s="324"/>
      <c r="HY17" s="324"/>
      <c r="HZ17" s="324"/>
      <c r="IA17" s="324"/>
      <c r="IB17" s="324"/>
      <c r="IC17" s="324"/>
      <c r="ID17" s="324"/>
      <c r="IE17" s="324"/>
      <c r="IF17" s="407"/>
      <c r="IG17" s="407"/>
      <c r="IH17" s="407"/>
      <c r="II17" s="407"/>
      <c r="IJ17" s="407"/>
      <c r="IK17" s="407"/>
      <c r="IL17" s="407"/>
      <c r="IM17" s="407"/>
    </row>
    <row r="18" ht="18" customHeight="1" spans="1:247">
      <c r="A18" s="250"/>
      <c r="B18" s="250"/>
      <c r="C18" s="387" t="s">
        <v>32</v>
      </c>
      <c r="D18" s="387">
        <v>214</v>
      </c>
      <c r="E18" s="384"/>
      <c r="F18" s="387">
        <v>301.96</v>
      </c>
      <c r="G18" s="384"/>
      <c r="H18" s="14">
        <f t="shared" ref="H18:H29" si="2">D18+E18+F18+G18-I18</f>
        <v>455.46</v>
      </c>
      <c r="I18" s="395">
        <f>'平衡表（全厂）'!D19</f>
        <v>60.5</v>
      </c>
      <c r="J18" s="402">
        <f t="shared" si="1"/>
        <v>0</v>
      </c>
      <c r="K18" s="397"/>
      <c r="L18" s="324"/>
      <c r="M18" s="403"/>
      <c r="N18" s="131"/>
      <c r="O18" s="324"/>
      <c r="P18" s="324"/>
      <c r="Q18" s="324"/>
      <c r="R18" s="324"/>
      <c r="S18" s="324"/>
      <c r="T18" s="324"/>
      <c r="U18" s="324"/>
      <c r="V18" s="324"/>
      <c r="W18" s="324"/>
      <c r="X18" s="324"/>
      <c r="Y18" s="324"/>
      <c r="Z18" s="324"/>
      <c r="AA18" s="324"/>
      <c r="AB18" s="324"/>
      <c r="AC18" s="324"/>
      <c r="AD18" s="324"/>
      <c r="AE18" s="324"/>
      <c r="AF18" s="324"/>
      <c r="AG18" s="324"/>
      <c r="AH18" s="324"/>
      <c r="AI18" s="324"/>
      <c r="AJ18" s="324"/>
      <c r="AK18" s="324"/>
      <c r="AL18" s="324"/>
      <c r="AM18" s="324"/>
      <c r="AN18" s="324"/>
      <c r="AO18" s="324"/>
      <c r="AP18" s="324"/>
      <c r="AQ18" s="324"/>
      <c r="AR18" s="324"/>
      <c r="AS18" s="324"/>
      <c r="AT18" s="324"/>
      <c r="AU18" s="324"/>
      <c r="AV18" s="324"/>
      <c r="AW18" s="324"/>
      <c r="AX18" s="324"/>
      <c r="AY18" s="324"/>
      <c r="AZ18" s="324"/>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c r="BW18" s="324"/>
      <c r="BX18" s="324"/>
      <c r="BY18" s="324"/>
      <c r="BZ18" s="324"/>
      <c r="CA18" s="324"/>
      <c r="CB18" s="324"/>
      <c r="CC18" s="324"/>
      <c r="CD18" s="324"/>
      <c r="CE18" s="324"/>
      <c r="CF18" s="324"/>
      <c r="CG18" s="324"/>
      <c r="CH18" s="324"/>
      <c r="CI18" s="324"/>
      <c r="CJ18" s="324"/>
      <c r="CK18" s="324"/>
      <c r="CL18" s="324"/>
      <c r="CM18" s="324"/>
      <c r="CN18" s="324"/>
      <c r="CO18" s="324"/>
      <c r="CP18" s="324"/>
      <c r="CQ18" s="324"/>
      <c r="CR18" s="324"/>
      <c r="CS18" s="324"/>
      <c r="CT18" s="324"/>
      <c r="CU18" s="324"/>
      <c r="CV18" s="324"/>
      <c r="CW18" s="324"/>
      <c r="CX18" s="324"/>
      <c r="CY18" s="324"/>
      <c r="CZ18" s="324"/>
      <c r="DA18" s="324"/>
      <c r="DB18" s="324"/>
      <c r="DC18" s="324"/>
      <c r="DD18" s="324"/>
      <c r="DE18" s="324"/>
      <c r="DF18" s="324"/>
      <c r="DG18" s="324"/>
      <c r="DH18" s="324"/>
      <c r="DI18" s="324"/>
      <c r="DJ18" s="324"/>
      <c r="DK18" s="324"/>
      <c r="DL18" s="324"/>
      <c r="DM18" s="324"/>
      <c r="DN18" s="324"/>
      <c r="DO18" s="324"/>
      <c r="DP18" s="324"/>
      <c r="DQ18" s="324"/>
      <c r="DR18" s="324"/>
      <c r="DS18" s="324"/>
      <c r="DT18" s="324"/>
      <c r="DU18" s="324"/>
      <c r="DV18" s="324"/>
      <c r="DW18" s="324"/>
      <c r="DX18" s="324"/>
      <c r="DY18" s="324"/>
      <c r="DZ18" s="324"/>
      <c r="EA18" s="324"/>
      <c r="EB18" s="324"/>
      <c r="EC18" s="324"/>
      <c r="ED18" s="324"/>
      <c r="EE18" s="324"/>
      <c r="EF18" s="324"/>
      <c r="EG18" s="324"/>
      <c r="EH18" s="324"/>
      <c r="EI18" s="324"/>
      <c r="EJ18" s="324"/>
      <c r="EK18" s="324"/>
      <c r="EL18" s="324"/>
      <c r="EM18" s="324"/>
      <c r="EN18" s="324"/>
      <c r="EO18" s="324"/>
      <c r="EP18" s="324"/>
      <c r="EQ18" s="324"/>
      <c r="ER18" s="324"/>
      <c r="ES18" s="324"/>
      <c r="ET18" s="324"/>
      <c r="EU18" s="324"/>
      <c r="EV18" s="324"/>
      <c r="EW18" s="324"/>
      <c r="EX18" s="324"/>
      <c r="EY18" s="324"/>
      <c r="EZ18" s="324"/>
      <c r="FA18" s="324"/>
      <c r="FB18" s="324"/>
      <c r="FC18" s="324"/>
      <c r="FD18" s="324"/>
      <c r="FE18" s="324"/>
      <c r="FF18" s="324"/>
      <c r="FG18" s="324"/>
      <c r="FH18" s="324"/>
      <c r="FI18" s="324"/>
      <c r="FJ18" s="324"/>
      <c r="FK18" s="324"/>
      <c r="FL18" s="324"/>
      <c r="FM18" s="324"/>
      <c r="FN18" s="324"/>
      <c r="FO18" s="324"/>
      <c r="FP18" s="324"/>
      <c r="FQ18" s="324"/>
      <c r="FR18" s="324"/>
      <c r="FS18" s="324"/>
      <c r="FT18" s="324"/>
      <c r="FU18" s="324"/>
      <c r="FV18" s="324"/>
      <c r="FW18" s="324"/>
      <c r="FX18" s="324"/>
      <c r="FY18" s="324"/>
      <c r="FZ18" s="324"/>
      <c r="GA18" s="324"/>
      <c r="GB18" s="324"/>
      <c r="GC18" s="324"/>
      <c r="GD18" s="324"/>
      <c r="GE18" s="324"/>
      <c r="GF18" s="324"/>
      <c r="GG18" s="324"/>
      <c r="GH18" s="324"/>
      <c r="GI18" s="324"/>
      <c r="GJ18" s="324"/>
      <c r="GK18" s="324"/>
      <c r="GL18" s="324"/>
      <c r="GM18" s="324"/>
      <c r="GN18" s="324"/>
      <c r="GO18" s="324"/>
      <c r="GP18" s="324"/>
      <c r="GQ18" s="324"/>
      <c r="GR18" s="324"/>
      <c r="GS18" s="324"/>
      <c r="GT18" s="324"/>
      <c r="GU18" s="324"/>
      <c r="GV18" s="324"/>
      <c r="GW18" s="324"/>
      <c r="GX18" s="324"/>
      <c r="GY18" s="324"/>
      <c r="GZ18" s="324"/>
      <c r="HA18" s="324"/>
      <c r="HB18" s="324"/>
      <c r="HC18" s="324"/>
      <c r="HD18" s="324"/>
      <c r="HE18" s="324"/>
      <c r="HF18" s="324"/>
      <c r="HG18" s="324"/>
      <c r="HH18" s="324"/>
      <c r="HI18" s="324"/>
      <c r="HJ18" s="324"/>
      <c r="HK18" s="324"/>
      <c r="HL18" s="324"/>
      <c r="HM18" s="324"/>
      <c r="HN18" s="324"/>
      <c r="HO18" s="324"/>
      <c r="HP18" s="324"/>
      <c r="HQ18" s="324"/>
      <c r="HR18" s="324"/>
      <c r="HS18" s="324"/>
      <c r="HT18" s="324"/>
      <c r="HU18" s="324"/>
      <c r="HV18" s="324"/>
      <c r="HW18" s="324"/>
      <c r="HX18" s="324"/>
      <c r="HY18" s="324"/>
      <c r="HZ18" s="324"/>
      <c r="IA18" s="324"/>
      <c r="IB18" s="324"/>
      <c r="IC18" s="324"/>
      <c r="ID18" s="324"/>
      <c r="IE18" s="324"/>
      <c r="IF18" s="407"/>
      <c r="IG18" s="407"/>
      <c r="IH18" s="407"/>
      <c r="II18" s="407"/>
      <c r="IJ18" s="407"/>
      <c r="IK18" s="407"/>
      <c r="IL18" s="407"/>
      <c r="IM18" s="407"/>
    </row>
    <row r="19" ht="21" customHeight="1" spans="1:247">
      <c r="A19" s="250"/>
      <c r="B19" s="250"/>
      <c r="C19" s="387" t="s">
        <v>33</v>
      </c>
      <c r="D19" s="387">
        <v>2310.73</v>
      </c>
      <c r="E19" s="384"/>
      <c r="F19" s="388">
        <v>309.82</v>
      </c>
      <c r="G19" s="384"/>
      <c r="H19" s="15">
        <v>0</v>
      </c>
      <c r="I19" s="395">
        <f>'平衡表（全厂）'!D20</f>
        <v>2620.55</v>
      </c>
      <c r="J19" s="396">
        <f t="shared" si="1"/>
        <v>0</v>
      </c>
      <c r="K19" s="397"/>
      <c r="L19" s="399"/>
      <c r="M19" s="401"/>
      <c r="N19" s="401"/>
      <c r="O19" s="399"/>
      <c r="P19" s="399"/>
      <c r="Q19" s="399"/>
      <c r="R19" s="399"/>
      <c r="S19" s="399"/>
      <c r="T19" s="399"/>
      <c r="U19" s="399"/>
      <c r="V19" s="399"/>
      <c r="W19" s="399"/>
      <c r="X19" s="399"/>
      <c r="Y19" s="399"/>
      <c r="Z19" s="399"/>
      <c r="AA19" s="399"/>
      <c r="AB19" s="399"/>
      <c r="AC19" s="399"/>
      <c r="AD19" s="399"/>
      <c r="AE19" s="399"/>
      <c r="AF19" s="399"/>
      <c r="AG19" s="399"/>
      <c r="AH19" s="399"/>
      <c r="AI19" s="399"/>
      <c r="AJ19" s="399"/>
      <c r="AK19" s="399"/>
      <c r="AL19" s="399"/>
      <c r="AM19" s="399"/>
      <c r="AN19" s="399"/>
      <c r="AO19" s="399"/>
      <c r="AP19" s="399"/>
      <c r="AQ19" s="399"/>
      <c r="AR19" s="399"/>
      <c r="AS19" s="399"/>
      <c r="AT19" s="399"/>
      <c r="AU19" s="399"/>
      <c r="AV19" s="399"/>
      <c r="AW19" s="399"/>
      <c r="AX19" s="399"/>
      <c r="AY19" s="399"/>
      <c r="AZ19" s="399"/>
      <c r="BA19" s="399"/>
      <c r="BB19" s="399"/>
      <c r="BC19" s="399"/>
      <c r="BD19" s="399"/>
      <c r="BE19" s="399"/>
      <c r="BF19" s="399"/>
      <c r="BG19" s="399"/>
      <c r="BH19" s="399"/>
      <c r="BI19" s="399"/>
      <c r="BJ19" s="399"/>
      <c r="BK19" s="399"/>
      <c r="BL19" s="399"/>
      <c r="BM19" s="399"/>
      <c r="BN19" s="399"/>
      <c r="BO19" s="399"/>
      <c r="BP19" s="399"/>
      <c r="BQ19" s="399"/>
      <c r="BR19" s="399"/>
      <c r="BS19" s="399"/>
      <c r="BT19" s="399"/>
      <c r="BU19" s="399"/>
      <c r="BV19" s="399"/>
      <c r="BW19" s="399"/>
      <c r="BX19" s="399"/>
      <c r="BY19" s="399"/>
      <c r="BZ19" s="399"/>
      <c r="CA19" s="399"/>
      <c r="CB19" s="399"/>
      <c r="CC19" s="399"/>
      <c r="CD19" s="399"/>
      <c r="CE19" s="399"/>
      <c r="CF19" s="399"/>
      <c r="CG19" s="399"/>
      <c r="CH19" s="399"/>
      <c r="CI19" s="399"/>
      <c r="CJ19" s="399"/>
      <c r="CK19" s="399"/>
      <c r="CL19" s="399"/>
      <c r="CM19" s="399"/>
      <c r="CN19" s="399"/>
      <c r="CO19" s="399"/>
      <c r="CP19" s="399"/>
      <c r="CQ19" s="399"/>
      <c r="CR19" s="399"/>
      <c r="CS19" s="399"/>
      <c r="CT19" s="399"/>
      <c r="CU19" s="399"/>
      <c r="CV19" s="399"/>
      <c r="CW19" s="399"/>
      <c r="CX19" s="399"/>
      <c r="CY19" s="399"/>
      <c r="CZ19" s="399"/>
      <c r="DA19" s="399"/>
      <c r="DB19" s="399"/>
      <c r="DC19" s="399"/>
      <c r="DD19" s="399"/>
      <c r="DE19" s="399"/>
      <c r="DF19" s="399"/>
      <c r="DG19" s="399"/>
      <c r="DH19" s="399"/>
      <c r="DI19" s="399"/>
      <c r="DJ19" s="399"/>
      <c r="DK19" s="399"/>
      <c r="DL19" s="399"/>
      <c r="DM19" s="399"/>
      <c r="DN19" s="399"/>
      <c r="DO19" s="399"/>
      <c r="DP19" s="399"/>
      <c r="DQ19" s="399"/>
      <c r="DR19" s="399"/>
      <c r="DS19" s="399"/>
      <c r="DT19" s="399"/>
      <c r="DU19" s="399"/>
      <c r="DV19" s="399"/>
      <c r="DW19" s="399"/>
      <c r="DX19" s="399"/>
      <c r="DY19" s="399"/>
      <c r="DZ19" s="399"/>
      <c r="EA19" s="399"/>
      <c r="EB19" s="399"/>
      <c r="EC19" s="399"/>
      <c r="ED19" s="399"/>
      <c r="EE19" s="399"/>
      <c r="EF19" s="399"/>
      <c r="EG19" s="399"/>
      <c r="EH19" s="399"/>
      <c r="EI19" s="399"/>
      <c r="EJ19" s="399"/>
      <c r="EK19" s="399"/>
      <c r="EL19" s="399"/>
      <c r="EM19" s="399"/>
      <c r="EN19" s="399"/>
      <c r="EO19" s="399"/>
      <c r="EP19" s="399"/>
      <c r="EQ19" s="399"/>
      <c r="ER19" s="399"/>
      <c r="ES19" s="399"/>
      <c r="ET19" s="399"/>
      <c r="EU19" s="399"/>
      <c r="EV19" s="399"/>
      <c r="EW19" s="399"/>
      <c r="EX19" s="399"/>
      <c r="EY19" s="399"/>
      <c r="EZ19" s="399"/>
      <c r="FA19" s="399"/>
      <c r="FB19" s="399"/>
      <c r="FC19" s="399"/>
      <c r="FD19" s="399"/>
      <c r="FE19" s="399"/>
      <c r="FF19" s="399"/>
      <c r="FG19" s="399"/>
      <c r="FH19" s="399"/>
      <c r="FI19" s="399"/>
      <c r="FJ19" s="399"/>
      <c r="FK19" s="399"/>
      <c r="FL19" s="399"/>
      <c r="FM19" s="399"/>
      <c r="FN19" s="399"/>
      <c r="FO19" s="399"/>
      <c r="FP19" s="399"/>
      <c r="FQ19" s="399"/>
      <c r="FR19" s="399"/>
      <c r="FS19" s="399"/>
      <c r="FT19" s="399"/>
      <c r="FU19" s="399"/>
      <c r="FV19" s="399"/>
      <c r="FW19" s="399"/>
      <c r="FX19" s="399"/>
      <c r="FY19" s="399"/>
      <c r="FZ19" s="399"/>
      <c r="GA19" s="399"/>
      <c r="GB19" s="399"/>
      <c r="GC19" s="399"/>
      <c r="GD19" s="399"/>
      <c r="GE19" s="399"/>
      <c r="GF19" s="399"/>
      <c r="GG19" s="399"/>
      <c r="GH19" s="399"/>
      <c r="GI19" s="399"/>
      <c r="GJ19" s="399"/>
      <c r="GK19" s="399"/>
      <c r="GL19" s="399"/>
      <c r="GM19" s="399"/>
      <c r="GN19" s="399"/>
      <c r="GO19" s="399"/>
      <c r="GP19" s="399"/>
      <c r="GQ19" s="399"/>
      <c r="GR19" s="399"/>
      <c r="GS19" s="399"/>
      <c r="GT19" s="399"/>
      <c r="GU19" s="399"/>
      <c r="GV19" s="399"/>
      <c r="GW19" s="399"/>
      <c r="GX19" s="399"/>
      <c r="GY19" s="399"/>
      <c r="GZ19" s="399"/>
      <c r="HA19" s="399"/>
      <c r="HB19" s="399"/>
      <c r="HC19" s="399"/>
      <c r="HD19" s="399"/>
      <c r="HE19" s="399"/>
      <c r="HF19" s="399"/>
      <c r="HG19" s="399"/>
      <c r="HH19" s="399"/>
      <c r="HI19" s="399"/>
      <c r="HJ19" s="399"/>
      <c r="HK19" s="399"/>
      <c r="HL19" s="399"/>
      <c r="HM19" s="399"/>
      <c r="HN19" s="399"/>
      <c r="HO19" s="399"/>
      <c r="HP19" s="399"/>
      <c r="HQ19" s="399"/>
      <c r="HR19" s="399"/>
      <c r="HS19" s="399"/>
      <c r="HT19" s="399"/>
      <c r="HU19" s="399"/>
      <c r="HV19" s="399"/>
      <c r="HW19" s="399"/>
      <c r="HX19" s="399"/>
      <c r="HY19" s="399"/>
      <c r="HZ19" s="399"/>
      <c r="IA19" s="399"/>
      <c r="IB19" s="399"/>
      <c r="IC19" s="399"/>
      <c r="ID19" s="399"/>
      <c r="IE19" s="399"/>
      <c r="IF19" s="408"/>
      <c r="IG19" s="408"/>
      <c r="IH19" s="408"/>
      <c r="II19" s="408"/>
      <c r="IJ19" s="408"/>
      <c r="IK19" s="408"/>
      <c r="IL19" s="408"/>
      <c r="IM19" s="408"/>
    </row>
    <row r="20" ht="18" customHeight="1" spans="1:247">
      <c r="A20" s="250"/>
      <c r="B20" s="250"/>
      <c r="C20" s="387" t="s">
        <v>34</v>
      </c>
      <c r="D20" s="384">
        <v>350</v>
      </c>
      <c r="E20" s="384"/>
      <c r="F20" s="387">
        <v>100</v>
      </c>
      <c r="G20" s="384"/>
      <c r="H20" s="14">
        <f t="shared" si="2"/>
        <v>227</v>
      </c>
      <c r="I20" s="395">
        <f>'平衡表（全厂）'!D21</f>
        <v>223</v>
      </c>
      <c r="J20" s="396">
        <f t="shared" si="1"/>
        <v>0</v>
      </c>
      <c r="K20" s="397"/>
      <c r="L20" s="399"/>
      <c r="M20" s="401"/>
      <c r="N20" s="401"/>
      <c r="O20" s="399"/>
      <c r="P20" s="399"/>
      <c r="Q20" s="399"/>
      <c r="R20" s="399"/>
      <c r="S20" s="399"/>
      <c r="T20" s="399"/>
      <c r="U20" s="399"/>
      <c r="V20" s="399"/>
      <c r="W20" s="399"/>
      <c r="X20" s="399"/>
      <c r="Y20" s="399"/>
      <c r="Z20" s="399"/>
      <c r="AA20" s="399"/>
      <c r="AB20" s="399"/>
      <c r="AC20" s="399"/>
      <c r="AD20" s="399"/>
      <c r="AE20" s="399"/>
      <c r="AF20" s="399"/>
      <c r="AG20" s="399"/>
      <c r="AH20" s="399"/>
      <c r="AI20" s="399"/>
      <c r="AJ20" s="399"/>
      <c r="AK20" s="399"/>
      <c r="AL20" s="399"/>
      <c r="AM20" s="399"/>
      <c r="AN20" s="399"/>
      <c r="AO20" s="399"/>
      <c r="AP20" s="399"/>
      <c r="AQ20" s="399"/>
      <c r="AR20" s="399"/>
      <c r="AS20" s="399"/>
      <c r="AT20" s="399"/>
      <c r="AU20" s="399"/>
      <c r="AV20" s="399"/>
      <c r="AW20" s="399"/>
      <c r="AX20" s="399"/>
      <c r="AY20" s="399"/>
      <c r="AZ20" s="399"/>
      <c r="BA20" s="399"/>
      <c r="BB20" s="399"/>
      <c r="BC20" s="399"/>
      <c r="BD20" s="399"/>
      <c r="BE20" s="399"/>
      <c r="BF20" s="399"/>
      <c r="BG20" s="399"/>
      <c r="BH20" s="399"/>
      <c r="BI20" s="399"/>
      <c r="BJ20" s="399"/>
      <c r="BK20" s="399"/>
      <c r="BL20" s="399"/>
      <c r="BM20" s="399"/>
      <c r="BN20" s="399"/>
      <c r="BO20" s="399"/>
      <c r="BP20" s="399"/>
      <c r="BQ20" s="399"/>
      <c r="BR20" s="399"/>
      <c r="BS20" s="399"/>
      <c r="BT20" s="399"/>
      <c r="BU20" s="399"/>
      <c r="BV20" s="399"/>
      <c r="BW20" s="399"/>
      <c r="BX20" s="399"/>
      <c r="BY20" s="399"/>
      <c r="BZ20" s="399"/>
      <c r="CA20" s="399"/>
      <c r="CB20" s="399"/>
      <c r="CC20" s="399"/>
      <c r="CD20" s="399"/>
      <c r="CE20" s="399"/>
      <c r="CF20" s="399"/>
      <c r="CG20" s="399"/>
      <c r="CH20" s="399"/>
      <c r="CI20" s="399"/>
      <c r="CJ20" s="399"/>
      <c r="CK20" s="399"/>
      <c r="CL20" s="399"/>
      <c r="CM20" s="399"/>
      <c r="CN20" s="399"/>
      <c r="CO20" s="399"/>
      <c r="CP20" s="399"/>
      <c r="CQ20" s="399"/>
      <c r="CR20" s="399"/>
      <c r="CS20" s="399"/>
      <c r="CT20" s="399"/>
      <c r="CU20" s="399"/>
      <c r="CV20" s="399"/>
      <c r="CW20" s="399"/>
      <c r="CX20" s="399"/>
      <c r="CY20" s="399"/>
      <c r="CZ20" s="399"/>
      <c r="DA20" s="399"/>
      <c r="DB20" s="399"/>
      <c r="DC20" s="399"/>
      <c r="DD20" s="399"/>
      <c r="DE20" s="399"/>
      <c r="DF20" s="399"/>
      <c r="DG20" s="399"/>
      <c r="DH20" s="399"/>
      <c r="DI20" s="399"/>
      <c r="DJ20" s="399"/>
      <c r="DK20" s="399"/>
      <c r="DL20" s="399"/>
      <c r="DM20" s="399"/>
      <c r="DN20" s="399"/>
      <c r="DO20" s="399"/>
      <c r="DP20" s="399"/>
      <c r="DQ20" s="399"/>
      <c r="DR20" s="399"/>
      <c r="DS20" s="399"/>
      <c r="DT20" s="399"/>
      <c r="DU20" s="399"/>
      <c r="DV20" s="399"/>
      <c r="DW20" s="399"/>
      <c r="DX20" s="399"/>
      <c r="DY20" s="399"/>
      <c r="DZ20" s="399"/>
      <c r="EA20" s="399"/>
      <c r="EB20" s="399"/>
      <c r="EC20" s="399"/>
      <c r="ED20" s="399"/>
      <c r="EE20" s="399"/>
      <c r="EF20" s="399"/>
      <c r="EG20" s="399"/>
      <c r="EH20" s="399"/>
      <c r="EI20" s="399"/>
      <c r="EJ20" s="399"/>
      <c r="EK20" s="399"/>
      <c r="EL20" s="399"/>
      <c r="EM20" s="399"/>
      <c r="EN20" s="399"/>
      <c r="EO20" s="399"/>
      <c r="EP20" s="399"/>
      <c r="EQ20" s="399"/>
      <c r="ER20" s="399"/>
      <c r="ES20" s="399"/>
      <c r="ET20" s="399"/>
      <c r="EU20" s="399"/>
      <c r="EV20" s="399"/>
      <c r="EW20" s="399"/>
      <c r="EX20" s="399"/>
      <c r="EY20" s="399"/>
      <c r="EZ20" s="399"/>
      <c r="FA20" s="399"/>
      <c r="FB20" s="399"/>
      <c r="FC20" s="399"/>
      <c r="FD20" s="399"/>
      <c r="FE20" s="399"/>
      <c r="FF20" s="399"/>
      <c r="FG20" s="399"/>
      <c r="FH20" s="399"/>
      <c r="FI20" s="399"/>
      <c r="FJ20" s="399"/>
      <c r="FK20" s="399"/>
      <c r="FL20" s="399"/>
      <c r="FM20" s="399"/>
      <c r="FN20" s="399"/>
      <c r="FO20" s="399"/>
      <c r="FP20" s="399"/>
      <c r="FQ20" s="399"/>
      <c r="FR20" s="399"/>
      <c r="FS20" s="399"/>
      <c r="FT20" s="399"/>
      <c r="FU20" s="399"/>
      <c r="FV20" s="399"/>
      <c r="FW20" s="399"/>
      <c r="FX20" s="399"/>
      <c r="FY20" s="399"/>
      <c r="FZ20" s="399"/>
      <c r="GA20" s="399"/>
      <c r="GB20" s="399"/>
      <c r="GC20" s="399"/>
      <c r="GD20" s="399"/>
      <c r="GE20" s="399"/>
      <c r="GF20" s="399"/>
      <c r="GG20" s="399"/>
      <c r="GH20" s="399"/>
      <c r="GI20" s="399"/>
      <c r="GJ20" s="399"/>
      <c r="GK20" s="399"/>
      <c r="GL20" s="399"/>
      <c r="GM20" s="399"/>
      <c r="GN20" s="399"/>
      <c r="GO20" s="399"/>
      <c r="GP20" s="399"/>
      <c r="GQ20" s="399"/>
      <c r="GR20" s="399"/>
      <c r="GS20" s="399"/>
      <c r="GT20" s="399"/>
      <c r="GU20" s="399"/>
      <c r="GV20" s="399"/>
      <c r="GW20" s="399"/>
      <c r="GX20" s="399"/>
      <c r="GY20" s="399"/>
      <c r="GZ20" s="399"/>
      <c r="HA20" s="399"/>
      <c r="HB20" s="399"/>
      <c r="HC20" s="399"/>
      <c r="HD20" s="399"/>
      <c r="HE20" s="399"/>
      <c r="HF20" s="399"/>
      <c r="HG20" s="399"/>
      <c r="HH20" s="399"/>
      <c r="HI20" s="399"/>
      <c r="HJ20" s="399"/>
      <c r="HK20" s="399"/>
      <c r="HL20" s="399"/>
      <c r="HM20" s="399"/>
      <c r="HN20" s="399"/>
      <c r="HO20" s="399"/>
      <c r="HP20" s="399"/>
      <c r="HQ20" s="399"/>
      <c r="HR20" s="399"/>
      <c r="HS20" s="399"/>
      <c r="HT20" s="399"/>
      <c r="HU20" s="399"/>
      <c r="HV20" s="399"/>
      <c r="HW20" s="399"/>
      <c r="HX20" s="399"/>
      <c r="HY20" s="399"/>
      <c r="HZ20" s="399"/>
      <c r="IA20" s="399"/>
      <c r="IB20" s="399"/>
      <c r="IC20" s="399"/>
      <c r="ID20" s="399"/>
      <c r="IE20" s="399"/>
      <c r="IF20" s="408"/>
      <c r="IG20" s="408"/>
      <c r="IH20" s="408"/>
      <c r="II20" s="408"/>
      <c r="IJ20" s="408"/>
      <c r="IK20" s="408"/>
      <c r="IL20" s="408"/>
      <c r="IM20" s="408"/>
    </row>
    <row r="21" ht="19" customHeight="1" spans="1:247">
      <c r="A21" s="250"/>
      <c r="B21" s="250"/>
      <c r="C21" s="387" t="s">
        <v>35</v>
      </c>
      <c r="D21" s="388">
        <v>1430</v>
      </c>
      <c r="E21" s="384"/>
      <c r="F21" s="388">
        <f>'回收率（熔炼） '!I40</f>
        <v>28537</v>
      </c>
      <c r="G21" s="386"/>
      <c r="H21" s="14">
        <f t="shared" si="2"/>
        <v>29479.4</v>
      </c>
      <c r="I21" s="395">
        <f>'平衡表（全厂）'!D22</f>
        <v>487.6</v>
      </c>
      <c r="J21" s="402">
        <f t="shared" si="1"/>
        <v>0</v>
      </c>
      <c r="K21" s="397" t="s">
        <v>290</v>
      </c>
      <c r="L21" s="399"/>
      <c r="M21" s="401"/>
      <c r="N21" s="401"/>
      <c r="O21" s="399"/>
      <c r="P21" s="399"/>
      <c r="Q21" s="399"/>
      <c r="R21" s="399"/>
      <c r="S21" s="399"/>
      <c r="T21" s="399"/>
      <c r="U21" s="399"/>
      <c r="V21" s="399"/>
      <c r="W21" s="399"/>
      <c r="X21" s="399"/>
      <c r="Y21" s="399"/>
      <c r="Z21" s="399"/>
      <c r="AA21" s="399"/>
      <c r="AB21" s="399"/>
      <c r="AC21" s="399"/>
      <c r="AD21" s="399"/>
      <c r="AE21" s="399"/>
      <c r="AF21" s="399"/>
      <c r="AG21" s="399"/>
      <c r="AH21" s="399"/>
      <c r="AI21" s="399"/>
      <c r="AJ21" s="399"/>
      <c r="AK21" s="399"/>
      <c r="AL21" s="399"/>
      <c r="AM21" s="399"/>
      <c r="AN21" s="399"/>
      <c r="AO21" s="399"/>
      <c r="AP21" s="399"/>
      <c r="AQ21" s="399"/>
      <c r="AR21" s="399"/>
      <c r="AS21" s="399"/>
      <c r="AT21" s="399"/>
      <c r="AU21" s="399"/>
      <c r="AV21" s="399"/>
      <c r="AW21" s="399"/>
      <c r="AX21" s="399"/>
      <c r="AY21" s="399"/>
      <c r="AZ21" s="399"/>
      <c r="BA21" s="399"/>
      <c r="BB21" s="399"/>
      <c r="BC21" s="399"/>
      <c r="BD21" s="399"/>
      <c r="BE21" s="399"/>
      <c r="BF21" s="399"/>
      <c r="BG21" s="399"/>
      <c r="BH21" s="399"/>
      <c r="BI21" s="399"/>
      <c r="BJ21" s="399"/>
      <c r="BK21" s="399"/>
      <c r="BL21" s="399"/>
      <c r="BM21" s="399"/>
      <c r="BN21" s="399"/>
      <c r="BO21" s="399"/>
      <c r="BP21" s="399"/>
      <c r="BQ21" s="399"/>
      <c r="BR21" s="399"/>
      <c r="BS21" s="399"/>
      <c r="BT21" s="399"/>
      <c r="BU21" s="399"/>
      <c r="BV21" s="399"/>
      <c r="BW21" s="399"/>
      <c r="BX21" s="399"/>
      <c r="BY21" s="399"/>
      <c r="BZ21" s="399"/>
      <c r="CA21" s="399"/>
      <c r="CB21" s="399"/>
      <c r="CC21" s="399"/>
      <c r="CD21" s="399"/>
      <c r="CE21" s="399"/>
      <c r="CF21" s="399"/>
      <c r="CG21" s="399"/>
      <c r="CH21" s="399"/>
      <c r="CI21" s="399"/>
      <c r="CJ21" s="399"/>
      <c r="CK21" s="399"/>
      <c r="CL21" s="399"/>
      <c r="CM21" s="399"/>
      <c r="CN21" s="399"/>
      <c r="CO21" s="399"/>
      <c r="CP21" s="399"/>
      <c r="CQ21" s="399"/>
      <c r="CR21" s="399"/>
      <c r="CS21" s="399"/>
      <c r="CT21" s="399"/>
      <c r="CU21" s="399"/>
      <c r="CV21" s="399"/>
      <c r="CW21" s="399"/>
      <c r="CX21" s="399"/>
      <c r="CY21" s="399"/>
      <c r="CZ21" s="399"/>
      <c r="DA21" s="399"/>
      <c r="DB21" s="399"/>
      <c r="DC21" s="399"/>
      <c r="DD21" s="399"/>
      <c r="DE21" s="399"/>
      <c r="DF21" s="399"/>
      <c r="DG21" s="399"/>
      <c r="DH21" s="399"/>
      <c r="DI21" s="399"/>
      <c r="DJ21" s="399"/>
      <c r="DK21" s="399"/>
      <c r="DL21" s="399"/>
      <c r="DM21" s="399"/>
      <c r="DN21" s="399"/>
      <c r="DO21" s="399"/>
      <c r="DP21" s="399"/>
      <c r="DQ21" s="399"/>
      <c r="DR21" s="399"/>
      <c r="DS21" s="399"/>
      <c r="DT21" s="399"/>
      <c r="DU21" s="399"/>
      <c r="DV21" s="399"/>
      <c r="DW21" s="399"/>
      <c r="DX21" s="399"/>
      <c r="DY21" s="399"/>
      <c r="DZ21" s="399"/>
      <c r="EA21" s="399"/>
      <c r="EB21" s="399"/>
      <c r="EC21" s="399"/>
      <c r="ED21" s="399"/>
      <c r="EE21" s="399"/>
      <c r="EF21" s="399"/>
      <c r="EG21" s="399"/>
      <c r="EH21" s="399"/>
      <c r="EI21" s="399"/>
      <c r="EJ21" s="399"/>
      <c r="EK21" s="399"/>
      <c r="EL21" s="399"/>
      <c r="EM21" s="399"/>
      <c r="EN21" s="399"/>
      <c r="EO21" s="399"/>
      <c r="EP21" s="399"/>
      <c r="EQ21" s="399"/>
      <c r="ER21" s="399"/>
      <c r="ES21" s="399"/>
      <c r="ET21" s="399"/>
      <c r="EU21" s="399"/>
      <c r="EV21" s="399"/>
      <c r="EW21" s="399"/>
      <c r="EX21" s="399"/>
      <c r="EY21" s="399"/>
      <c r="EZ21" s="399"/>
      <c r="FA21" s="399"/>
      <c r="FB21" s="399"/>
      <c r="FC21" s="399"/>
      <c r="FD21" s="399"/>
      <c r="FE21" s="399"/>
      <c r="FF21" s="399"/>
      <c r="FG21" s="399"/>
      <c r="FH21" s="399"/>
      <c r="FI21" s="399"/>
      <c r="FJ21" s="399"/>
      <c r="FK21" s="399"/>
      <c r="FL21" s="399"/>
      <c r="FM21" s="399"/>
      <c r="FN21" s="399"/>
      <c r="FO21" s="399"/>
      <c r="FP21" s="399"/>
      <c r="FQ21" s="399"/>
      <c r="FR21" s="399"/>
      <c r="FS21" s="399"/>
      <c r="FT21" s="399"/>
      <c r="FU21" s="399"/>
      <c r="FV21" s="399"/>
      <c r="FW21" s="399"/>
      <c r="FX21" s="399"/>
      <c r="FY21" s="399"/>
      <c r="FZ21" s="399"/>
      <c r="GA21" s="399"/>
      <c r="GB21" s="399"/>
      <c r="GC21" s="399"/>
      <c r="GD21" s="399"/>
      <c r="GE21" s="399"/>
      <c r="GF21" s="399"/>
      <c r="GG21" s="399"/>
      <c r="GH21" s="399"/>
      <c r="GI21" s="399"/>
      <c r="GJ21" s="399"/>
      <c r="GK21" s="399"/>
      <c r="GL21" s="399"/>
      <c r="GM21" s="399"/>
      <c r="GN21" s="399"/>
      <c r="GO21" s="399"/>
      <c r="GP21" s="399"/>
      <c r="GQ21" s="399"/>
      <c r="GR21" s="399"/>
      <c r="GS21" s="399"/>
      <c r="GT21" s="399"/>
      <c r="GU21" s="399"/>
      <c r="GV21" s="399"/>
      <c r="GW21" s="399"/>
      <c r="GX21" s="399"/>
      <c r="GY21" s="399"/>
      <c r="GZ21" s="399"/>
      <c r="HA21" s="399"/>
      <c r="HB21" s="399"/>
      <c r="HC21" s="399"/>
      <c r="HD21" s="399"/>
      <c r="HE21" s="399"/>
      <c r="HF21" s="399"/>
      <c r="HG21" s="399"/>
      <c r="HH21" s="399"/>
      <c r="HI21" s="399"/>
      <c r="HJ21" s="399"/>
      <c r="HK21" s="399"/>
      <c r="HL21" s="399"/>
      <c r="HM21" s="399"/>
      <c r="HN21" s="399"/>
      <c r="HO21" s="399"/>
      <c r="HP21" s="399"/>
      <c r="HQ21" s="399"/>
      <c r="HR21" s="399"/>
      <c r="HS21" s="399"/>
      <c r="HT21" s="399"/>
      <c r="HU21" s="399"/>
      <c r="HV21" s="399"/>
      <c r="HW21" s="399"/>
      <c r="HX21" s="399"/>
      <c r="HY21" s="399"/>
      <c r="HZ21" s="399"/>
      <c r="IA21" s="399"/>
      <c r="IB21" s="399"/>
      <c r="IC21" s="399"/>
      <c r="ID21" s="399"/>
      <c r="IE21" s="399"/>
      <c r="IF21" s="408"/>
      <c r="IG21" s="408"/>
      <c r="IH21" s="408"/>
      <c r="II21" s="408"/>
      <c r="IJ21" s="408"/>
      <c r="IK21" s="408"/>
      <c r="IL21" s="408"/>
      <c r="IM21" s="408"/>
    </row>
    <row r="22" ht="18" customHeight="1" spans="1:247">
      <c r="A22" s="250"/>
      <c r="B22" s="250"/>
      <c r="C22" s="387" t="s">
        <v>36</v>
      </c>
      <c r="D22" s="387">
        <v>58.97</v>
      </c>
      <c r="E22" s="384"/>
      <c r="F22" s="387">
        <v>0</v>
      </c>
      <c r="G22" s="384"/>
      <c r="H22" s="14">
        <f t="shared" si="2"/>
        <v>46.47</v>
      </c>
      <c r="I22" s="395">
        <f>'平衡表（全厂）'!D23</f>
        <v>12.5</v>
      </c>
      <c r="J22" s="396">
        <f t="shared" si="1"/>
        <v>0</v>
      </c>
      <c r="K22" s="397"/>
      <c r="L22" s="324"/>
      <c r="M22" s="131"/>
      <c r="N22" s="131"/>
      <c r="O22" s="324"/>
      <c r="P22" s="324"/>
      <c r="Q22" s="324"/>
      <c r="R22" s="324"/>
      <c r="S22" s="324"/>
      <c r="T22" s="324"/>
      <c r="U22" s="324"/>
      <c r="V22" s="324"/>
      <c r="W22" s="324"/>
      <c r="X22" s="324"/>
      <c r="Y22" s="324"/>
      <c r="Z22" s="324"/>
      <c r="AA22" s="324"/>
      <c r="AB22" s="324"/>
      <c r="AC22" s="324"/>
      <c r="AD22" s="324"/>
      <c r="AE22" s="324"/>
      <c r="AF22" s="324"/>
      <c r="AG22" s="324"/>
      <c r="AH22" s="324"/>
      <c r="AI22" s="324"/>
      <c r="AJ22" s="324"/>
      <c r="AK22" s="324"/>
      <c r="AL22" s="324"/>
      <c r="AM22" s="324"/>
      <c r="AN22" s="324"/>
      <c r="AO22" s="324"/>
      <c r="AP22" s="324"/>
      <c r="AQ22" s="324"/>
      <c r="AR22" s="324"/>
      <c r="AS22" s="324"/>
      <c r="AT22" s="324"/>
      <c r="AU22" s="324"/>
      <c r="AV22" s="324"/>
      <c r="AW22" s="324"/>
      <c r="AX22" s="324"/>
      <c r="AY22" s="324"/>
      <c r="AZ22" s="324"/>
      <c r="BA22" s="324"/>
      <c r="BB22" s="324"/>
      <c r="BC22" s="324"/>
      <c r="BD22" s="324"/>
      <c r="BE22" s="324"/>
      <c r="BF22" s="324"/>
      <c r="BG22" s="324"/>
      <c r="BH22" s="324"/>
      <c r="BI22" s="324"/>
      <c r="BJ22" s="324"/>
      <c r="BK22" s="324"/>
      <c r="BL22" s="324"/>
      <c r="BM22" s="324"/>
      <c r="BN22" s="324"/>
      <c r="BO22" s="324"/>
      <c r="BP22" s="324"/>
      <c r="BQ22" s="324"/>
      <c r="BR22" s="324"/>
      <c r="BS22" s="324"/>
      <c r="BT22" s="324"/>
      <c r="BU22" s="324"/>
      <c r="BV22" s="324"/>
      <c r="BW22" s="324"/>
      <c r="BX22" s="324"/>
      <c r="BY22" s="324"/>
      <c r="BZ22" s="324"/>
      <c r="CA22" s="324"/>
      <c r="CB22" s="324"/>
      <c r="CC22" s="324"/>
      <c r="CD22" s="324"/>
      <c r="CE22" s="324"/>
      <c r="CF22" s="324"/>
      <c r="CG22" s="324"/>
      <c r="CH22" s="324"/>
      <c r="CI22" s="324"/>
      <c r="CJ22" s="324"/>
      <c r="CK22" s="324"/>
      <c r="CL22" s="324"/>
      <c r="CM22" s="324"/>
      <c r="CN22" s="324"/>
      <c r="CO22" s="324"/>
      <c r="CP22" s="324"/>
      <c r="CQ22" s="324"/>
      <c r="CR22" s="324"/>
      <c r="CS22" s="324"/>
      <c r="CT22" s="324"/>
      <c r="CU22" s="324"/>
      <c r="CV22" s="324"/>
      <c r="CW22" s="324"/>
      <c r="CX22" s="324"/>
      <c r="CY22" s="324"/>
      <c r="CZ22" s="324"/>
      <c r="DA22" s="324"/>
      <c r="DB22" s="324"/>
      <c r="DC22" s="324"/>
      <c r="DD22" s="324"/>
      <c r="DE22" s="324"/>
      <c r="DF22" s="324"/>
      <c r="DG22" s="324"/>
      <c r="DH22" s="324"/>
      <c r="DI22" s="324"/>
      <c r="DJ22" s="324"/>
      <c r="DK22" s="324"/>
      <c r="DL22" s="324"/>
      <c r="DM22" s="324"/>
      <c r="DN22" s="324"/>
      <c r="DO22" s="324"/>
      <c r="DP22" s="324"/>
      <c r="DQ22" s="324"/>
      <c r="DR22" s="324"/>
      <c r="DS22" s="324"/>
      <c r="DT22" s="324"/>
      <c r="DU22" s="324"/>
      <c r="DV22" s="324"/>
      <c r="DW22" s="324"/>
      <c r="DX22" s="324"/>
      <c r="DY22" s="324"/>
      <c r="DZ22" s="324"/>
      <c r="EA22" s="324"/>
      <c r="EB22" s="324"/>
      <c r="EC22" s="324"/>
      <c r="ED22" s="324"/>
      <c r="EE22" s="324"/>
      <c r="EF22" s="324"/>
      <c r="EG22" s="324"/>
      <c r="EH22" s="324"/>
      <c r="EI22" s="324"/>
      <c r="EJ22" s="324"/>
      <c r="EK22" s="324"/>
      <c r="EL22" s="324"/>
      <c r="EM22" s="324"/>
      <c r="EN22" s="324"/>
      <c r="EO22" s="324"/>
      <c r="EP22" s="324"/>
      <c r="EQ22" s="324"/>
      <c r="ER22" s="324"/>
      <c r="ES22" s="324"/>
      <c r="ET22" s="324"/>
      <c r="EU22" s="324"/>
      <c r="EV22" s="324"/>
      <c r="EW22" s="324"/>
      <c r="EX22" s="324"/>
      <c r="EY22" s="324"/>
      <c r="EZ22" s="324"/>
      <c r="FA22" s="324"/>
      <c r="FB22" s="324"/>
      <c r="FC22" s="324"/>
      <c r="FD22" s="324"/>
      <c r="FE22" s="324"/>
      <c r="FF22" s="324"/>
      <c r="FG22" s="324"/>
      <c r="FH22" s="324"/>
      <c r="FI22" s="324"/>
      <c r="FJ22" s="324"/>
      <c r="FK22" s="324"/>
      <c r="FL22" s="324"/>
      <c r="FM22" s="324"/>
      <c r="FN22" s="324"/>
      <c r="FO22" s="324"/>
      <c r="FP22" s="324"/>
      <c r="FQ22" s="324"/>
      <c r="FR22" s="324"/>
      <c r="FS22" s="324"/>
      <c r="FT22" s="324"/>
      <c r="FU22" s="324"/>
      <c r="FV22" s="324"/>
      <c r="FW22" s="324"/>
      <c r="FX22" s="324"/>
      <c r="FY22" s="324"/>
      <c r="FZ22" s="324"/>
      <c r="GA22" s="324"/>
      <c r="GB22" s="324"/>
      <c r="GC22" s="324"/>
      <c r="GD22" s="324"/>
      <c r="GE22" s="324"/>
      <c r="GF22" s="324"/>
      <c r="GG22" s="324"/>
      <c r="GH22" s="324"/>
      <c r="GI22" s="324"/>
      <c r="GJ22" s="324"/>
      <c r="GK22" s="324"/>
      <c r="GL22" s="324"/>
      <c r="GM22" s="324"/>
      <c r="GN22" s="324"/>
      <c r="GO22" s="324"/>
      <c r="GP22" s="324"/>
      <c r="GQ22" s="324"/>
      <c r="GR22" s="324"/>
      <c r="GS22" s="324"/>
      <c r="GT22" s="324"/>
      <c r="GU22" s="324"/>
      <c r="GV22" s="324"/>
      <c r="GW22" s="324"/>
      <c r="GX22" s="324"/>
      <c r="GY22" s="324"/>
      <c r="GZ22" s="324"/>
      <c r="HA22" s="324"/>
      <c r="HB22" s="324"/>
      <c r="HC22" s="324"/>
      <c r="HD22" s="324"/>
      <c r="HE22" s="324"/>
      <c r="HF22" s="324"/>
      <c r="HG22" s="324"/>
      <c r="HH22" s="324"/>
      <c r="HI22" s="324"/>
      <c r="HJ22" s="324"/>
      <c r="HK22" s="324"/>
      <c r="HL22" s="324"/>
      <c r="HM22" s="324"/>
      <c r="HN22" s="324"/>
      <c r="HO22" s="324"/>
      <c r="HP22" s="324"/>
      <c r="HQ22" s="324"/>
      <c r="HR22" s="324"/>
      <c r="HS22" s="324"/>
      <c r="HT22" s="324"/>
      <c r="HU22" s="324"/>
      <c r="HV22" s="324"/>
      <c r="HW22" s="324"/>
      <c r="HX22" s="324"/>
      <c r="HY22" s="324"/>
      <c r="HZ22" s="324"/>
      <c r="IA22" s="324"/>
      <c r="IB22" s="324"/>
      <c r="IC22" s="324"/>
      <c r="ID22" s="324"/>
      <c r="IE22" s="324"/>
      <c r="IF22" s="407"/>
      <c r="IG22" s="407"/>
      <c r="IH22" s="407"/>
      <c r="II22" s="407"/>
      <c r="IJ22" s="407"/>
      <c r="IK22" s="407"/>
      <c r="IL22" s="407"/>
      <c r="IM22" s="407"/>
    </row>
    <row r="23" ht="18" customHeight="1" spans="1:247">
      <c r="A23" s="250"/>
      <c r="B23" s="250"/>
      <c r="C23" s="387" t="s">
        <v>37</v>
      </c>
      <c r="D23" s="387">
        <v>79.8</v>
      </c>
      <c r="E23" s="384"/>
      <c r="F23" s="387">
        <v>11.4</v>
      </c>
      <c r="G23" s="384"/>
      <c r="H23" s="14">
        <f t="shared" si="2"/>
        <v>0</v>
      </c>
      <c r="I23" s="395">
        <f>'平衡表（全厂）'!D24</f>
        <v>91.2</v>
      </c>
      <c r="J23" s="396">
        <f t="shared" si="1"/>
        <v>0</v>
      </c>
      <c r="K23" s="397"/>
      <c r="L23" s="324"/>
      <c r="M23" s="131"/>
      <c r="N23" s="131"/>
      <c r="O23" s="324"/>
      <c r="P23" s="324"/>
      <c r="Q23" s="324"/>
      <c r="R23" s="324"/>
      <c r="S23" s="324"/>
      <c r="T23" s="324"/>
      <c r="U23" s="324"/>
      <c r="V23" s="324"/>
      <c r="W23" s="324"/>
      <c r="X23" s="324"/>
      <c r="Y23" s="324"/>
      <c r="Z23" s="324"/>
      <c r="AA23" s="324"/>
      <c r="AB23" s="324"/>
      <c r="AC23" s="324"/>
      <c r="AD23" s="324"/>
      <c r="AE23" s="324"/>
      <c r="AF23" s="324"/>
      <c r="AG23" s="324"/>
      <c r="AH23" s="324"/>
      <c r="AI23" s="324"/>
      <c r="AJ23" s="324"/>
      <c r="AK23" s="324"/>
      <c r="AL23" s="324"/>
      <c r="AM23" s="324"/>
      <c r="AN23" s="324"/>
      <c r="AO23" s="324"/>
      <c r="AP23" s="324"/>
      <c r="AQ23" s="324"/>
      <c r="AR23" s="324"/>
      <c r="AS23" s="324"/>
      <c r="AT23" s="324"/>
      <c r="AU23" s="324"/>
      <c r="AV23" s="324"/>
      <c r="AW23" s="324"/>
      <c r="AX23" s="324"/>
      <c r="AY23" s="324"/>
      <c r="AZ23" s="324"/>
      <c r="BA23" s="324"/>
      <c r="BB23" s="324"/>
      <c r="BC23" s="324"/>
      <c r="BD23" s="324"/>
      <c r="BE23" s="324"/>
      <c r="BF23" s="324"/>
      <c r="BG23" s="324"/>
      <c r="BH23" s="324"/>
      <c r="BI23" s="324"/>
      <c r="BJ23" s="324"/>
      <c r="BK23" s="324"/>
      <c r="BL23" s="324"/>
      <c r="BM23" s="324"/>
      <c r="BN23" s="324"/>
      <c r="BO23" s="324"/>
      <c r="BP23" s="324"/>
      <c r="BQ23" s="324"/>
      <c r="BR23" s="324"/>
      <c r="BS23" s="324"/>
      <c r="BT23" s="324"/>
      <c r="BU23" s="324"/>
      <c r="BV23" s="324"/>
      <c r="BW23" s="324"/>
      <c r="BX23" s="324"/>
      <c r="BY23" s="324"/>
      <c r="BZ23" s="324"/>
      <c r="CA23" s="324"/>
      <c r="CB23" s="324"/>
      <c r="CC23" s="324"/>
      <c r="CD23" s="324"/>
      <c r="CE23" s="324"/>
      <c r="CF23" s="324"/>
      <c r="CG23" s="324"/>
      <c r="CH23" s="324"/>
      <c r="CI23" s="324"/>
      <c r="CJ23" s="324"/>
      <c r="CK23" s="324"/>
      <c r="CL23" s="324"/>
      <c r="CM23" s="324"/>
      <c r="CN23" s="324"/>
      <c r="CO23" s="324"/>
      <c r="CP23" s="324"/>
      <c r="CQ23" s="324"/>
      <c r="CR23" s="324"/>
      <c r="CS23" s="324"/>
      <c r="CT23" s="324"/>
      <c r="CU23" s="324"/>
      <c r="CV23" s="324"/>
      <c r="CW23" s="324"/>
      <c r="CX23" s="324"/>
      <c r="CY23" s="324"/>
      <c r="CZ23" s="324"/>
      <c r="DA23" s="324"/>
      <c r="DB23" s="324"/>
      <c r="DC23" s="324"/>
      <c r="DD23" s="324"/>
      <c r="DE23" s="324"/>
      <c r="DF23" s="324"/>
      <c r="DG23" s="324"/>
      <c r="DH23" s="324"/>
      <c r="DI23" s="324"/>
      <c r="DJ23" s="324"/>
      <c r="DK23" s="324"/>
      <c r="DL23" s="324"/>
      <c r="DM23" s="324"/>
      <c r="DN23" s="324"/>
      <c r="DO23" s="324"/>
      <c r="DP23" s="324"/>
      <c r="DQ23" s="324"/>
      <c r="DR23" s="324"/>
      <c r="DS23" s="324"/>
      <c r="DT23" s="324"/>
      <c r="DU23" s="324"/>
      <c r="DV23" s="324"/>
      <c r="DW23" s="324"/>
      <c r="DX23" s="324"/>
      <c r="DY23" s="324"/>
      <c r="DZ23" s="324"/>
      <c r="EA23" s="324"/>
      <c r="EB23" s="324"/>
      <c r="EC23" s="324"/>
      <c r="ED23" s="324"/>
      <c r="EE23" s="324"/>
      <c r="EF23" s="324"/>
      <c r="EG23" s="324"/>
      <c r="EH23" s="324"/>
      <c r="EI23" s="324"/>
      <c r="EJ23" s="324"/>
      <c r="EK23" s="324"/>
      <c r="EL23" s="324"/>
      <c r="EM23" s="324"/>
      <c r="EN23" s="324"/>
      <c r="EO23" s="324"/>
      <c r="EP23" s="324"/>
      <c r="EQ23" s="324"/>
      <c r="ER23" s="324"/>
      <c r="ES23" s="324"/>
      <c r="ET23" s="324"/>
      <c r="EU23" s="324"/>
      <c r="EV23" s="324"/>
      <c r="EW23" s="324"/>
      <c r="EX23" s="324"/>
      <c r="EY23" s="324"/>
      <c r="EZ23" s="324"/>
      <c r="FA23" s="324"/>
      <c r="FB23" s="324"/>
      <c r="FC23" s="324"/>
      <c r="FD23" s="324"/>
      <c r="FE23" s="324"/>
      <c r="FF23" s="324"/>
      <c r="FG23" s="324"/>
      <c r="FH23" s="324"/>
      <c r="FI23" s="324"/>
      <c r="FJ23" s="324"/>
      <c r="FK23" s="324"/>
      <c r="FL23" s="324"/>
      <c r="FM23" s="324"/>
      <c r="FN23" s="324"/>
      <c r="FO23" s="324"/>
      <c r="FP23" s="324"/>
      <c r="FQ23" s="324"/>
      <c r="FR23" s="324"/>
      <c r="FS23" s="324"/>
      <c r="FT23" s="324"/>
      <c r="FU23" s="324"/>
      <c r="FV23" s="324"/>
      <c r="FW23" s="324"/>
      <c r="FX23" s="324"/>
      <c r="FY23" s="324"/>
      <c r="FZ23" s="324"/>
      <c r="GA23" s="324"/>
      <c r="GB23" s="324"/>
      <c r="GC23" s="324"/>
      <c r="GD23" s="324"/>
      <c r="GE23" s="324"/>
      <c r="GF23" s="324"/>
      <c r="GG23" s="324"/>
      <c r="GH23" s="324"/>
      <c r="GI23" s="324"/>
      <c r="GJ23" s="324"/>
      <c r="GK23" s="324"/>
      <c r="GL23" s="324"/>
      <c r="GM23" s="324"/>
      <c r="GN23" s="324"/>
      <c r="GO23" s="324"/>
      <c r="GP23" s="324"/>
      <c r="GQ23" s="324"/>
      <c r="GR23" s="324"/>
      <c r="GS23" s="324"/>
      <c r="GT23" s="324"/>
      <c r="GU23" s="324"/>
      <c r="GV23" s="324"/>
      <c r="GW23" s="324"/>
      <c r="GX23" s="324"/>
      <c r="GY23" s="324"/>
      <c r="GZ23" s="324"/>
      <c r="HA23" s="324"/>
      <c r="HB23" s="324"/>
      <c r="HC23" s="324"/>
      <c r="HD23" s="324"/>
      <c r="HE23" s="324"/>
      <c r="HF23" s="324"/>
      <c r="HG23" s="324"/>
      <c r="HH23" s="324"/>
      <c r="HI23" s="324"/>
      <c r="HJ23" s="324"/>
      <c r="HK23" s="324"/>
      <c r="HL23" s="324"/>
      <c r="HM23" s="324"/>
      <c r="HN23" s="324"/>
      <c r="HO23" s="324"/>
      <c r="HP23" s="324"/>
      <c r="HQ23" s="324"/>
      <c r="HR23" s="324"/>
      <c r="HS23" s="324"/>
      <c r="HT23" s="324"/>
      <c r="HU23" s="324"/>
      <c r="HV23" s="324"/>
      <c r="HW23" s="324"/>
      <c r="HX23" s="324"/>
      <c r="HY23" s="324"/>
      <c r="HZ23" s="324"/>
      <c r="IA23" s="324"/>
      <c r="IB23" s="324"/>
      <c r="IC23" s="324"/>
      <c r="ID23" s="324"/>
      <c r="IE23" s="324"/>
      <c r="IF23" s="407"/>
      <c r="IG23" s="407"/>
      <c r="IH23" s="407"/>
      <c r="II23" s="407"/>
      <c r="IJ23" s="407"/>
      <c r="IK23" s="407"/>
      <c r="IL23" s="407"/>
      <c r="IM23" s="407"/>
    </row>
    <row r="24" ht="18" customHeight="1" spans="1:247">
      <c r="A24" s="250"/>
      <c r="B24" s="250"/>
      <c r="C24" s="387" t="s">
        <v>38</v>
      </c>
      <c r="D24" s="387">
        <v>881.7</v>
      </c>
      <c r="E24" s="384"/>
      <c r="F24" s="387">
        <v>242.28</v>
      </c>
      <c r="G24" s="384"/>
      <c r="H24" s="14">
        <f t="shared" si="2"/>
        <v>456.74</v>
      </c>
      <c r="I24" s="395">
        <f>'平衡表（全厂）'!D25</f>
        <v>667.24</v>
      </c>
      <c r="J24" s="396">
        <f t="shared" si="1"/>
        <v>0</v>
      </c>
      <c r="K24" s="397" t="s">
        <v>291</v>
      </c>
      <c r="L24" s="399"/>
      <c r="M24" s="401"/>
      <c r="N24" s="401"/>
      <c r="O24" s="399"/>
      <c r="P24" s="399"/>
      <c r="Q24" s="399"/>
      <c r="R24" s="399"/>
      <c r="S24" s="399"/>
      <c r="T24" s="399"/>
      <c r="U24" s="399"/>
      <c r="V24" s="399"/>
      <c r="W24" s="399"/>
      <c r="X24" s="399"/>
      <c r="Y24" s="399"/>
      <c r="Z24" s="399"/>
      <c r="AA24" s="399"/>
      <c r="AB24" s="399"/>
      <c r="AC24" s="399"/>
      <c r="AD24" s="399"/>
      <c r="AE24" s="399"/>
      <c r="AF24" s="399"/>
      <c r="AG24" s="399"/>
      <c r="AH24" s="399"/>
      <c r="AI24" s="399"/>
      <c r="AJ24" s="399"/>
      <c r="AK24" s="399"/>
      <c r="AL24" s="399"/>
      <c r="AM24" s="399"/>
      <c r="AN24" s="399"/>
      <c r="AO24" s="399"/>
      <c r="AP24" s="399"/>
      <c r="AQ24" s="399"/>
      <c r="AR24" s="399"/>
      <c r="AS24" s="399"/>
      <c r="AT24" s="399"/>
      <c r="AU24" s="399"/>
      <c r="AV24" s="399"/>
      <c r="AW24" s="399"/>
      <c r="AX24" s="399"/>
      <c r="AY24" s="399"/>
      <c r="AZ24" s="399"/>
      <c r="BA24" s="399"/>
      <c r="BB24" s="399"/>
      <c r="BC24" s="399"/>
      <c r="BD24" s="399"/>
      <c r="BE24" s="399"/>
      <c r="BF24" s="399"/>
      <c r="BG24" s="399"/>
      <c r="BH24" s="399"/>
      <c r="BI24" s="399"/>
      <c r="BJ24" s="399"/>
      <c r="BK24" s="399"/>
      <c r="BL24" s="399"/>
      <c r="BM24" s="399"/>
      <c r="BN24" s="399"/>
      <c r="BO24" s="399"/>
      <c r="BP24" s="399"/>
      <c r="BQ24" s="399"/>
      <c r="BR24" s="399"/>
      <c r="BS24" s="399"/>
      <c r="BT24" s="399"/>
      <c r="BU24" s="399"/>
      <c r="BV24" s="399"/>
      <c r="BW24" s="399"/>
      <c r="BX24" s="399"/>
      <c r="BY24" s="399"/>
      <c r="BZ24" s="399"/>
      <c r="CA24" s="399"/>
      <c r="CB24" s="399"/>
      <c r="CC24" s="399"/>
      <c r="CD24" s="399"/>
      <c r="CE24" s="399"/>
      <c r="CF24" s="399"/>
      <c r="CG24" s="399"/>
      <c r="CH24" s="399"/>
      <c r="CI24" s="399"/>
      <c r="CJ24" s="399"/>
      <c r="CK24" s="399"/>
      <c r="CL24" s="399"/>
      <c r="CM24" s="399"/>
      <c r="CN24" s="399"/>
      <c r="CO24" s="399"/>
      <c r="CP24" s="399"/>
      <c r="CQ24" s="399"/>
      <c r="CR24" s="399"/>
      <c r="CS24" s="399"/>
      <c r="CT24" s="399"/>
      <c r="CU24" s="399"/>
      <c r="CV24" s="399"/>
      <c r="CW24" s="399"/>
      <c r="CX24" s="399"/>
      <c r="CY24" s="399"/>
      <c r="CZ24" s="399"/>
      <c r="DA24" s="399"/>
      <c r="DB24" s="399"/>
      <c r="DC24" s="399"/>
      <c r="DD24" s="399"/>
      <c r="DE24" s="399"/>
      <c r="DF24" s="399"/>
      <c r="DG24" s="399"/>
      <c r="DH24" s="399"/>
      <c r="DI24" s="399"/>
      <c r="DJ24" s="399"/>
      <c r="DK24" s="399"/>
      <c r="DL24" s="399"/>
      <c r="DM24" s="399"/>
      <c r="DN24" s="399"/>
      <c r="DO24" s="399"/>
      <c r="DP24" s="399"/>
      <c r="DQ24" s="399"/>
      <c r="DR24" s="399"/>
      <c r="DS24" s="399"/>
      <c r="DT24" s="399"/>
      <c r="DU24" s="399"/>
      <c r="DV24" s="399"/>
      <c r="DW24" s="399"/>
      <c r="DX24" s="399"/>
      <c r="DY24" s="399"/>
      <c r="DZ24" s="399"/>
      <c r="EA24" s="399"/>
      <c r="EB24" s="399"/>
      <c r="EC24" s="399"/>
      <c r="ED24" s="399"/>
      <c r="EE24" s="399"/>
      <c r="EF24" s="399"/>
      <c r="EG24" s="399"/>
      <c r="EH24" s="399"/>
      <c r="EI24" s="399"/>
      <c r="EJ24" s="399"/>
      <c r="EK24" s="399"/>
      <c r="EL24" s="399"/>
      <c r="EM24" s="399"/>
      <c r="EN24" s="399"/>
      <c r="EO24" s="399"/>
      <c r="EP24" s="399"/>
      <c r="EQ24" s="399"/>
      <c r="ER24" s="399"/>
      <c r="ES24" s="399"/>
      <c r="ET24" s="399"/>
      <c r="EU24" s="399"/>
      <c r="EV24" s="399"/>
      <c r="EW24" s="399"/>
      <c r="EX24" s="399"/>
      <c r="EY24" s="399"/>
      <c r="EZ24" s="399"/>
      <c r="FA24" s="399"/>
      <c r="FB24" s="399"/>
      <c r="FC24" s="399"/>
      <c r="FD24" s="399"/>
      <c r="FE24" s="399"/>
      <c r="FF24" s="399"/>
      <c r="FG24" s="399"/>
      <c r="FH24" s="399"/>
      <c r="FI24" s="399"/>
      <c r="FJ24" s="399"/>
      <c r="FK24" s="399"/>
      <c r="FL24" s="399"/>
      <c r="FM24" s="399"/>
      <c r="FN24" s="399"/>
      <c r="FO24" s="399"/>
      <c r="FP24" s="399"/>
      <c r="FQ24" s="399"/>
      <c r="FR24" s="399"/>
      <c r="FS24" s="399"/>
      <c r="FT24" s="399"/>
      <c r="FU24" s="399"/>
      <c r="FV24" s="399"/>
      <c r="FW24" s="399"/>
      <c r="FX24" s="399"/>
      <c r="FY24" s="399"/>
      <c r="FZ24" s="399"/>
      <c r="GA24" s="399"/>
      <c r="GB24" s="399"/>
      <c r="GC24" s="399"/>
      <c r="GD24" s="399"/>
      <c r="GE24" s="399"/>
      <c r="GF24" s="399"/>
      <c r="GG24" s="399"/>
      <c r="GH24" s="399"/>
      <c r="GI24" s="399"/>
      <c r="GJ24" s="399"/>
      <c r="GK24" s="399"/>
      <c r="GL24" s="399"/>
      <c r="GM24" s="399"/>
      <c r="GN24" s="399"/>
      <c r="GO24" s="399"/>
      <c r="GP24" s="399"/>
      <c r="GQ24" s="399"/>
      <c r="GR24" s="399"/>
      <c r="GS24" s="399"/>
      <c r="GT24" s="399"/>
      <c r="GU24" s="399"/>
      <c r="GV24" s="399"/>
      <c r="GW24" s="399"/>
      <c r="GX24" s="399"/>
      <c r="GY24" s="399"/>
      <c r="GZ24" s="399"/>
      <c r="HA24" s="399"/>
      <c r="HB24" s="399"/>
      <c r="HC24" s="399"/>
      <c r="HD24" s="399"/>
      <c r="HE24" s="399"/>
      <c r="HF24" s="399"/>
      <c r="HG24" s="399"/>
      <c r="HH24" s="399"/>
      <c r="HI24" s="399"/>
      <c r="HJ24" s="399"/>
      <c r="HK24" s="399"/>
      <c r="HL24" s="399"/>
      <c r="HM24" s="399"/>
      <c r="HN24" s="399"/>
      <c r="HO24" s="399"/>
      <c r="HP24" s="399"/>
      <c r="HQ24" s="399"/>
      <c r="HR24" s="399"/>
      <c r="HS24" s="399"/>
      <c r="HT24" s="399"/>
      <c r="HU24" s="399"/>
      <c r="HV24" s="399"/>
      <c r="HW24" s="399"/>
      <c r="HX24" s="399"/>
      <c r="HY24" s="399"/>
      <c r="HZ24" s="399"/>
      <c r="IA24" s="399"/>
      <c r="IB24" s="399"/>
      <c r="IC24" s="399"/>
      <c r="ID24" s="399"/>
      <c r="IE24" s="399"/>
      <c r="IF24" s="408"/>
      <c r="IG24" s="408"/>
      <c r="IH24" s="408"/>
      <c r="II24" s="408"/>
      <c r="IJ24" s="408"/>
      <c r="IK24" s="408"/>
      <c r="IL24" s="408"/>
      <c r="IM24" s="408"/>
    </row>
    <row r="25" ht="18" customHeight="1" spans="1:247">
      <c r="A25" s="250"/>
      <c r="B25" s="250"/>
      <c r="C25" s="387" t="s">
        <v>39</v>
      </c>
      <c r="D25" s="387">
        <v>2.75</v>
      </c>
      <c r="E25" s="384"/>
      <c r="F25" s="387">
        <v>42.84</v>
      </c>
      <c r="G25" s="384"/>
      <c r="H25" s="14">
        <f t="shared" si="2"/>
        <v>45.59</v>
      </c>
      <c r="I25" s="387">
        <f>'平衡表（全厂）'!D26</f>
        <v>0</v>
      </c>
      <c r="J25" s="396">
        <f>I25-(D25+E25+F25+G25)+H25</f>
        <v>0</v>
      </c>
      <c r="K25" s="397" t="s">
        <v>291</v>
      </c>
      <c r="L25" s="324"/>
      <c r="M25" s="131"/>
      <c r="N25" s="131"/>
      <c r="O25" s="324"/>
      <c r="P25" s="324"/>
      <c r="Q25" s="324"/>
      <c r="R25" s="324"/>
      <c r="S25" s="324"/>
      <c r="T25" s="324"/>
      <c r="U25" s="324"/>
      <c r="V25" s="324"/>
      <c r="W25" s="324"/>
      <c r="X25" s="324"/>
      <c r="Y25" s="324"/>
      <c r="Z25" s="324"/>
      <c r="AA25" s="324"/>
      <c r="AB25" s="324"/>
      <c r="AC25" s="324"/>
      <c r="AD25" s="324"/>
      <c r="AE25" s="324"/>
      <c r="AF25" s="324"/>
      <c r="AG25" s="324"/>
      <c r="AH25" s="324"/>
      <c r="AI25" s="324"/>
      <c r="AJ25" s="324"/>
      <c r="AK25" s="324"/>
      <c r="AL25" s="324"/>
      <c r="AM25" s="324"/>
      <c r="AN25" s="324"/>
      <c r="AO25" s="324"/>
      <c r="AP25" s="324"/>
      <c r="AQ25" s="324"/>
      <c r="AR25" s="324"/>
      <c r="AS25" s="324"/>
      <c r="AT25" s="324"/>
      <c r="AU25" s="324"/>
      <c r="AV25" s="324"/>
      <c r="AW25" s="324"/>
      <c r="AX25" s="324"/>
      <c r="AY25" s="324"/>
      <c r="AZ25" s="324"/>
      <c r="BA25" s="324"/>
      <c r="BB25" s="324"/>
      <c r="BC25" s="324"/>
      <c r="BD25" s="324"/>
      <c r="BE25" s="324"/>
      <c r="BF25" s="324"/>
      <c r="BG25" s="324"/>
      <c r="BH25" s="324"/>
      <c r="BI25" s="324"/>
      <c r="BJ25" s="324"/>
      <c r="BK25" s="324"/>
      <c r="BL25" s="324"/>
      <c r="BM25" s="324"/>
      <c r="BN25" s="324"/>
      <c r="BO25" s="324"/>
      <c r="BP25" s="324"/>
      <c r="BQ25" s="324"/>
      <c r="BR25" s="324"/>
      <c r="BS25" s="324"/>
      <c r="BT25" s="324"/>
      <c r="BU25" s="324"/>
      <c r="BV25" s="324"/>
      <c r="BW25" s="324"/>
      <c r="BX25" s="324"/>
      <c r="BY25" s="324"/>
      <c r="BZ25" s="324"/>
      <c r="CA25" s="324"/>
      <c r="CB25" s="324"/>
      <c r="CC25" s="324"/>
      <c r="CD25" s="324"/>
      <c r="CE25" s="324"/>
      <c r="CF25" s="324"/>
      <c r="CG25" s="324"/>
      <c r="CH25" s="324"/>
      <c r="CI25" s="324"/>
      <c r="CJ25" s="324"/>
      <c r="CK25" s="324"/>
      <c r="CL25" s="324"/>
      <c r="CM25" s="324"/>
      <c r="CN25" s="324"/>
      <c r="CO25" s="324"/>
      <c r="CP25" s="324"/>
      <c r="CQ25" s="324"/>
      <c r="CR25" s="324"/>
      <c r="CS25" s="324"/>
      <c r="CT25" s="324"/>
      <c r="CU25" s="324"/>
      <c r="CV25" s="324"/>
      <c r="CW25" s="324"/>
      <c r="CX25" s="324"/>
      <c r="CY25" s="324"/>
      <c r="CZ25" s="324"/>
      <c r="DA25" s="324"/>
      <c r="DB25" s="324"/>
      <c r="DC25" s="324"/>
      <c r="DD25" s="324"/>
      <c r="DE25" s="324"/>
      <c r="DF25" s="324"/>
      <c r="DG25" s="324"/>
      <c r="DH25" s="324"/>
      <c r="DI25" s="324"/>
      <c r="DJ25" s="324"/>
      <c r="DK25" s="324"/>
      <c r="DL25" s="324"/>
      <c r="DM25" s="324"/>
      <c r="DN25" s="324"/>
      <c r="DO25" s="324"/>
      <c r="DP25" s="324"/>
      <c r="DQ25" s="324"/>
      <c r="DR25" s="324"/>
      <c r="DS25" s="324"/>
      <c r="DT25" s="324"/>
      <c r="DU25" s="324"/>
      <c r="DV25" s="324"/>
      <c r="DW25" s="324"/>
      <c r="DX25" s="324"/>
      <c r="DY25" s="324"/>
      <c r="DZ25" s="324"/>
      <c r="EA25" s="324"/>
      <c r="EB25" s="324"/>
      <c r="EC25" s="324"/>
      <c r="ED25" s="324"/>
      <c r="EE25" s="324"/>
      <c r="EF25" s="324"/>
      <c r="EG25" s="324"/>
      <c r="EH25" s="324"/>
      <c r="EI25" s="324"/>
      <c r="EJ25" s="324"/>
      <c r="EK25" s="324"/>
      <c r="EL25" s="324"/>
      <c r="EM25" s="324"/>
      <c r="EN25" s="324"/>
      <c r="EO25" s="324"/>
      <c r="EP25" s="324"/>
      <c r="EQ25" s="324"/>
      <c r="ER25" s="324"/>
      <c r="ES25" s="324"/>
      <c r="ET25" s="324"/>
      <c r="EU25" s="324"/>
      <c r="EV25" s="324"/>
      <c r="EW25" s="324"/>
      <c r="EX25" s="324"/>
      <c r="EY25" s="324"/>
      <c r="EZ25" s="324"/>
      <c r="FA25" s="324"/>
      <c r="FB25" s="324"/>
      <c r="FC25" s="324"/>
      <c r="FD25" s="324"/>
      <c r="FE25" s="324"/>
      <c r="FF25" s="324"/>
      <c r="FG25" s="324"/>
      <c r="FH25" s="324"/>
      <c r="FI25" s="324"/>
      <c r="FJ25" s="324"/>
      <c r="FK25" s="324"/>
      <c r="FL25" s="324"/>
      <c r="FM25" s="324"/>
      <c r="FN25" s="324"/>
      <c r="FO25" s="324"/>
      <c r="FP25" s="324"/>
      <c r="FQ25" s="324"/>
      <c r="FR25" s="324"/>
      <c r="FS25" s="324"/>
      <c r="FT25" s="324"/>
      <c r="FU25" s="324"/>
      <c r="FV25" s="324"/>
      <c r="FW25" s="324"/>
      <c r="FX25" s="324"/>
      <c r="FY25" s="324"/>
      <c r="FZ25" s="324"/>
      <c r="GA25" s="324"/>
      <c r="GB25" s="324"/>
      <c r="GC25" s="324"/>
      <c r="GD25" s="324"/>
      <c r="GE25" s="324"/>
      <c r="GF25" s="324"/>
      <c r="GG25" s="324"/>
      <c r="GH25" s="324"/>
      <c r="GI25" s="324"/>
      <c r="GJ25" s="324"/>
      <c r="GK25" s="324"/>
      <c r="GL25" s="324"/>
      <c r="GM25" s="324"/>
      <c r="GN25" s="324"/>
      <c r="GO25" s="324"/>
      <c r="GP25" s="324"/>
      <c r="GQ25" s="324"/>
      <c r="GR25" s="324"/>
      <c r="GS25" s="324"/>
      <c r="GT25" s="324"/>
      <c r="GU25" s="324"/>
      <c r="GV25" s="324"/>
      <c r="GW25" s="324"/>
      <c r="GX25" s="324"/>
      <c r="GY25" s="324"/>
      <c r="GZ25" s="324"/>
      <c r="HA25" s="324"/>
      <c r="HB25" s="324"/>
      <c r="HC25" s="324"/>
      <c r="HD25" s="324"/>
      <c r="HE25" s="324"/>
      <c r="HF25" s="324"/>
      <c r="HG25" s="324"/>
      <c r="HH25" s="324"/>
      <c r="HI25" s="324"/>
      <c r="HJ25" s="324"/>
      <c r="HK25" s="324"/>
      <c r="HL25" s="324"/>
      <c r="HM25" s="324"/>
      <c r="HN25" s="324"/>
      <c r="HO25" s="324"/>
      <c r="HP25" s="324"/>
      <c r="HQ25" s="324"/>
      <c r="HR25" s="324"/>
      <c r="HS25" s="324"/>
      <c r="HT25" s="324"/>
      <c r="HU25" s="324"/>
      <c r="HV25" s="324"/>
      <c r="HW25" s="324"/>
      <c r="HX25" s="324"/>
      <c r="HY25" s="324"/>
      <c r="HZ25" s="324"/>
      <c r="IA25" s="324"/>
      <c r="IB25" s="324"/>
      <c r="IC25" s="324"/>
      <c r="ID25" s="324"/>
      <c r="IE25" s="324"/>
      <c r="IF25" s="407"/>
      <c r="IG25" s="407"/>
      <c r="IH25" s="407"/>
      <c r="II25" s="407"/>
      <c r="IJ25" s="407"/>
      <c r="IK25" s="407"/>
      <c r="IL25" s="407"/>
      <c r="IM25" s="407"/>
    </row>
    <row r="26" ht="18" customHeight="1" spans="1:247">
      <c r="A26" s="250"/>
      <c r="B26" s="250"/>
      <c r="C26" s="387" t="s">
        <v>40</v>
      </c>
      <c r="D26" s="388">
        <v>0</v>
      </c>
      <c r="E26" s="384"/>
      <c r="F26" s="387">
        <v>9.14</v>
      </c>
      <c r="G26" s="386"/>
      <c r="H26" s="14">
        <f t="shared" si="2"/>
        <v>9.14</v>
      </c>
      <c r="I26" s="395">
        <f>'平衡表（全厂）'!D27</f>
        <v>0</v>
      </c>
      <c r="J26" s="396">
        <f t="shared" si="1"/>
        <v>0</v>
      </c>
      <c r="K26" s="397" t="s">
        <v>291</v>
      </c>
      <c r="L26" s="324"/>
      <c r="M26" s="131"/>
      <c r="N26" s="131"/>
      <c r="O26" s="324"/>
      <c r="P26" s="324"/>
      <c r="Q26" s="324"/>
      <c r="R26" s="324"/>
      <c r="S26" s="324"/>
      <c r="T26" s="324"/>
      <c r="U26" s="324"/>
      <c r="V26" s="324"/>
      <c r="W26" s="324"/>
      <c r="X26" s="324"/>
      <c r="Y26" s="324"/>
      <c r="Z26" s="324"/>
      <c r="AA26" s="324"/>
      <c r="AB26" s="324"/>
      <c r="AC26" s="324"/>
      <c r="AD26" s="324"/>
      <c r="AE26" s="324"/>
      <c r="AF26" s="324"/>
      <c r="AG26" s="324"/>
      <c r="AH26" s="324"/>
      <c r="AI26" s="324"/>
      <c r="AJ26" s="324"/>
      <c r="AK26" s="324"/>
      <c r="AL26" s="324"/>
      <c r="AM26" s="324"/>
      <c r="AN26" s="324"/>
      <c r="AO26" s="324"/>
      <c r="AP26" s="324"/>
      <c r="AQ26" s="324"/>
      <c r="AR26" s="324"/>
      <c r="AS26" s="324"/>
      <c r="AT26" s="324"/>
      <c r="AU26" s="324"/>
      <c r="AV26" s="324"/>
      <c r="AW26" s="324"/>
      <c r="AX26" s="324"/>
      <c r="AY26" s="324"/>
      <c r="AZ26" s="324"/>
      <c r="BA26" s="324"/>
      <c r="BB26" s="324"/>
      <c r="BC26" s="324"/>
      <c r="BD26" s="324"/>
      <c r="BE26" s="324"/>
      <c r="BF26" s="324"/>
      <c r="BG26" s="324"/>
      <c r="BH26" s="324"/>
      <c r="BI26" s="324"/>
      <c r="BJ26" s="324"/>
      <c r="BK26" s="324"/>
      <c r="BL26" s="324"/>
      <c r="BM26" s="324"/>
      <c r="BN26" s="324"/>
      <c r="BO26" s="324"/>
      <c r="BP26" s="324"/>
      <c r="BQ26" s="324"/>
      <c r="BR26" s="324"/>
      <c r="BS26" s="324"/>
      <c r="BT26" s="324"/>
      <c r="BU26" s="324"/>
      <c r="BV26" s="324"/>
      <c r="BW26" s="324"/>
      <c r="BX26" s="324"/>
      <c r="BY26" s="324"/>
      <c r="BZ26" s="324"/>
      <c r="CA26" s="324"/>
      <c r="CB26" s="324"/>
      <c r="CC26" s="324"/>
      <c r="CD26" s="324"/>
      <c r="CE26" s="324"/>
      <c r="CF26" s="324"/>
      <c r="CG26" s="324"/>
      <c r="CH26" s="324"/>
      <c r="CI26" s="324"/>
      <c r="CJ26" s="324"/>
      <c r="CK26" s="324"/>
      <c r="CL26" s="324"/>
      <c r="CM26" s="324"/>
      <c r="CN26" s="324"/>
      <c r="CO26" s="324"/>
      <c r="CP26" s="324"/>
      <c r="CQ26" s="324"/>
      <c r="CR26" s="324"/>
      <c r="CS26" s="324"/>
      <c r="CT26" s="324"/>
      <c r="CU26" s="324"/>
      <c r="CV26" s="324"/>
      <c r="CW26" s="324"/>
      <c r="CX26" s="324"/>
      <c r="CY26" s="324"/>
      <c r="CZ26" s="324"/>
      <c r="DA26" s="324"/>
      <c r="DB26" s="324"/>
      <c r="DC26" s="324"/>
      <c r="DD26" s="324"/>
      <c r="DE26" s="324"/>
      <c r="DF26" s="324"/>
      <c r="DG26" s="324"/>
      <c r="DH26" s="324"/>
      <c r="DI26" s="324"/>
      <c r="DJ26" s="324"/>
      <c r="DK26" s="324"/>
      <c r="DL26" s="324"/>
      <c r="DM26" s="324"/>
      <c r="DN26" s="324"/>
      <c r="DO26" s="324"/>
      <c r="DP26" s="324"/>
      <c r="DQ26" s="324"/>
      <c r="DR26" s="324"/>
      <c r="DS26" s="324"/>
      <c r="DT26" s="324"/>
      <c r="DU26" s="324"/>
      <c r="DV26" s="324"/>
      <c r="DW26" s="324"/>
      <c r="DX26" s="324"/>
      <c r="DY26" s="324"/>
      <c r="DZ26" s="324"/>
      <c r="EA26" s="324"/>
      <c r="EB26" s="324"/>
      <c r="EC26" s="324"/>
      <c r="ED26" s="324"/>
      <c r="EE26" s="324"/>
      <c r="EF26" s="324"/>
      <c r="EG26" s="324"/>
      <c r="EH26" s="324"/>
      <c r="EI26" s="324"/>
      <c r="EJ26" s="324"/>
      <c r="EK26" s="324"/>
      <c r="EL26" s="324"/>
      <c r="EM26" s="324"/>
      <c r="EN26" s="324"/>
      <c r="EO26" s="324"/>
      <c r="EP26" s="324"/>
      <c r="EQ26" s="324"/>
      <c r="ER26" s="324"/>
      <c r="ES26" s="324"/>
      <c r="ET26" s="324"/>
      <c r="EU26" s="324"/>
      <c r="EV26" s="324"/>
      <c r="EW26" s="324"/>
      <c r="EX26" s="324"/>
      <c r="EY26" s="324"/>
      <c r="EZ26" s="324"/>
      <c r="FA26" s="324"/>
      <c r="FB26" s="324"/>
      <c r="FC26" s="324"/>
      <c r="FD26" s="324"/>
      <c r="FE26" s="324"/>
      <c r="FF26" s="324"/>
      <c r="FG26" s="324"/>
      <c r="FH26" s="324"/>
      <c r="FI26" s="324"/>
      <c r="FJ26" s="324"/>
      <c r="FK26" s="324"/>
      <c r="FL26" s="324"/>
      <c r="FM26" s="324"/>
      <c r="FN26" s="324"/>
      <c r="FO26" s="324"/>
      <c r="FP26" s="324"/>
      <c r="FQ26" s="324"/>
      <c r="FR26" s="324"/>
      <c r="FS26" s="324"/>
      <c r="FT26" s="324"/>
      <c r="FU26" s="324"/>
      <c r="FV26" s="324"/>
      <c r="FW26" s="324"/>
      <c r="FX26" s="324"/>
      <c r="FY26" s="324"/>
      <c r="FZ26" s="324"/>
      <c r="GA26" s="324"/>
      <c r="GB26" s="324"/>
      <c r="GC26" s="324"/>
      <c r="GD26" s="324"/>
      <c r="GE26" s="324"/>
      <c r="GF26" s="324"/>
      <c r="GG26" s="324"/>
      <c r="GH26" s="324"/>
      <c r="GI26" s="324"/>
      <c r="GJ26" s="324"/>
      <c r="GK26" s="324"/>
      <c r="GL26" s="324"/>
      <c r="GM26" s="324"/>
      <c r="GN26" s="324"/>
      <c r="GO26" s="324"/>
      <c r="GP26" s="324"/>
      <c r="GQ26" s="324"/>
      <c r="GR26" s="324"/>
      <c r="GS26" s="324"/>
      <c r="GT26" s="324"/>
      <c r="GU26" s="324"/>
      <c r="GV26" s="324"/>
      <c r="GW26" s="324"/>
      <c r="GX26" s="324"/>
      <c r="GY26" s="324"/>
      <c r="GZ26" s="324"/>
      <c r="HA26" s="324"/>
      <c r="HB26" s="324"/>
      <c r="HC26" s="324"/>
      <c r="HD26" s="324"/>
      <c r="HE26" s="324"/>
      <c r="HF26" s="324"/>
      <c r="HG26" s="324"/>
      <c r="HH26" s="324"/>
      <c r="HI26" s="324"/>
      <c r="HJ26" s="324"/>
      <c r="HK26" s="324"/>
      <c r="HL26" s="324"/>
      <c r="HM26" s="324"/>
      <c r="HN26" s="324"/>
      <c r="HO26" s="324"/>
      <c r="HP26" s="324"/>
      <c r="HQ26" s="324"/>
      <c r="HR26" s="324"/>
      <c r="HS26" s="324"/>
      <c r="HT26" s="324"/>
      <c r="HU26" s="324"/>
      <c r="HV26" s="324"/>
      <c r="HW26" s="324"/>
      <c r="HX26" s="324"/>
      <c r="HY26" s="324"/>
      <c r="HZ26" s="324"/>
      <c r="IA26" s="324"/>
      <c r="IB26" s="324"/>
      <c r="IC26" s="324"/>
      <c r="ID26" s="324"/>
      <c r="IE26" s="324"/>
      <c r="IF26" s="407"/>
      <c r="IG26" s="407"/>
      <c r="IH26" s="407"/>
      <c r="II26" s="407"/>
      <c r="IJ26" s="407"/>
      <c r="IK26" s="407"/>
      <c r="IL26" s="407"/>
      <c r="IM26" s="407"/>
    </row>
    <row r="27" ht="18" customHeight="1" spans="1:247">
      <c r="A27" s="250"/>
      <c r="B27" s="250"/>
      <c r="C27" s="387" t="s">
        <v>41</v>
      </c>
      <c r="D27" s="387">
        <v>11.82</v>
      </c>
      <c r="E27" s="384"/>
      <c r="F27" s="387">
        <f>H47</f>
        <v>3656.48</v>
      </c>
      <c r="G27" s="387"/>
      <c r="H27" s="14">
        <f t="shared" si="2"/>
        <v>3608.88</v>
      </c>
      <c r="I27" s="388">
        <f>'平衡表（全厂）'!D28</f>
        <v>59.42</v>
      </c>
      <c r="J27" s="402">
        <f t="shared" si="1"/>
        <v>0</v>
      </c>
      <c r="K27" s="397" t="s">
        <v>292</v>
      </c>
      <c r="L27" s="399"/>
      <c r="M27" s="401"/>
      <c r="N27" s="401"/>
      <c r="O27" s="399"/>
      <c r="P27" s="399"/>
      <c r="Q27" s="399"/>
      <c r="R27" s="399"/>
      <c r="S27" s="399"/>
      <c r="T27" s="399"/>
      <c r="U27" s="399"/>
      <c r="V27" s="399"/>
      <c r="W27" s="399"/>
      <c r="X27" s="399"/>
      <c r="Y27" s="399"/>
      <c r="Z27" s="399"/>
      <c r="AA27" s="399"/>
      <c r="AB27" s="399"/>
      <c r="AC27" s="399"/>
      <c r="AD27" s="399"/>
      <c r="AE27" s="399"/>
      <c r="AF27" s="399"/>
      <c r="AG27" s="399"/>
      <c r="AH27" s="399"/>
      <c r="AI27" s="399"/>
      <c r="AJ27" s="399"/>
      <c r="AK27" s="399"/>
      <c r="AL27" s="399"/>
      <c r="AM27" s="399"/>
      <c r="AN27" s="399"/>
      <c r="AO27" s="399"/>
      <c r="AP27" s="399"/>
      <c r="AQ27" s="399"/>
      <c r="AR27" s="399"/>
      <c r="AS27" s="399"/>
      <c r="AT27" s="399"/>
      <c r="AU27" s="399"/>
      <c r="AV27" s="399"/>
      <c r="AW27" s="399"/>
      <c r="AX27" s="399"/>
      <c r="AY27" s="399"/>
      <c r="AZ27" s="399"/>
      <c r="BA27" s="399"/>
      <c r="BB27" s="399"/>
      <c r="BC27" s="399"/>
      <c r="BD27" s="399"/>
      <c r="BE27" s="399"/>
      <c r="BF27" s="399"/>
      <c r="BG27" s="399"/>
      <c r="BH27" s="399"/>
      <c r="BI27" s="399"/>
      <c r="BJ27" s="399"/>
      <c r="BK27" s="399"/>
      <c r="BL27" s="399"/>
      <c r="BM27" s="399"/>
      <c r="BN27" s="399"/>
      <c r="BO27" s="399"/>
      <c r="BP27" s="399"/>
      <c r="BQ27" s="399"/>
      <c r="BR27" s="399"/>
      <c r="BS27" s="399"/>
      <c r="BT27" s="399"/>
      <c r="BU27" s="399"/>
      <c r="BV27" s="399"/>
      <c r="BW27" s="399"/>
      <c r="BX27" s="399"/>
      <c r="BY27" s="399"/>
      <c r="BZ27" s="399"/>
      <c r="CA27" s="399"/>
      <c r="CB27" s="399"/>
      <c r="CC27" s="399"/>
      <c r="CD27" s="399"/>
      <c r="CE27" s="399"/>
      <c r="CF27" s="399"/>
      <c r="CG27" s="399"/>
      <c r="CH27" s="399"/>
      <c r="CI27" s="399"/>
      <c r="CJ27" s="399"/>
      <c r="CK27" s="399"/>
      <c r="CL27" s="399"/>
      <c r="CM27" s="399"/>
      <c r="CN27" s="399"/>
      <c r="CO27" s="399"/>
      <c r="CP27" s="399"/>
      <c r="CQ27" s="399"/>
      <c r="CR27" s="399"/>
      <c r="CS27" s="399"/>
      <c r="CT27" s="399"/>
      <c r="CU27" s="399"/>
      <c r="CV27" s="399"/>
      <c r="CW27" s="399"/>
      <c r="CX27" s="399"/>
      <c r="CY27" s="399"/>
      <c r="CZ27" s="399"/>
      <c r="DA27" s="399"/>
      <c r="DB27" s="399"/>
      <c r="DC27" s="399"/>
      <c r="DD27" s="399"/>
      <c r="DE27" s="399"/>
      <c r="DF27" s="399"/>
      <c r="DG27" s="399"/>
      <c r="DH27" s="399"/>
      <c r="DI27" s="399"/>
      <c r="DJ27" s="399"/>
      <c r="DK27" s="399"/>
      <c r="DL27" s="399"/>
      <c r="DM27" s="399"/>
      <c r="DN27" s="399"/>
      <c r="DO27" s="399"/>
      <c r="DP27" s="399"/>
      <c r="DQ27" s="399"/>
      <c r="DR27" s="399"/>
      <c r="DS27" s="399"/>
      <c r="DT27" s="399"/>
      <c r="DU27" s="399"/>
      <c r="DV27" s="399"/>
      <c r="DW27" s="399"/>
      <c r="DX27" s="399"/>
      <c r="DY27" s="399"/>
      <c r="DZ27" s="399"/>
      <c r="EA27" s="399"/>
      <c r="EB27" s="399"/>
      <c r="EC27" s="399"/>
      <c r="ED27" s="399"/>
      <c r="EE27" s="399"/>
      <c r="EF27" s="399"/>
      <c r="EG27" s="399"/>
      <c r="EH27" s="399"/>
      <c r="EI27" s="399"/>
      <c r="EJ27" s="399"/>
      <c r="EK27" s="399"/>
      <c r="EL27" s="399"/>
      <c r="EM27" s="399"/>
      <c r="EN27" s="399"/>
      <c r="EO27" s="399"/>
      <c r="EP27" s="399"/>
      <c r="EQ27" s="399"/>
      <c r="ER27" s="399"/>
      <c r="ES27" s="399"/>
      <c r="ET27" s="399"/>
      <c r="EU27" s="399"/>
      <c r="EV27" s="399"/>
      <c r="EW27" s="399"/>
      <c r="EX27" s="399"/>
      <c r="EY27" s="399"/>
      <c r="EZ27" s="399"/>
      <c r="FA27" s="399"/>
      <c r="FB27" s="399"/>
      <c r="FC27" s="399"/>
      <c r="FD27" s="399"/>
      <c r="FE27" s="399"/>
      <c r="FF27" s="399"/>
      <c r="FG27" s="399"/>
      <c r="FH27" s="399"/>
      <c r="FI27" s="399"/>
      <c r="FJ27" s="399"/>
      <c r="FK27" s="399"/>
      <c r="FL27" s="399"/>
      <c r="FM27" s="399"/>
      <c r="FN27" s="399"/>
      <c r="FO27" s="399"/>
      <c r="FP27" s="399"/>
      <c r="FQ27" s="399"/>
      <c r="FR27" s="399"/>
      <c r="FS27" s="399"/>
      <c r="FT27" s="399"/>
      <c r="FU27" s="399"/>
      <c r="FV27" s="399"/>
      <c r="FW27" s="399"/>
      <c r="FX27" s="399"/>
      <c r="FY27" s="399"/>
      <c r="FZ27" s="399"/>
      <c r="GA27" s="399"/>
      <c r="GB27" s="399"/>
      <c r="GC27" s="399"/>
      <c r="GD27" s="399"/>
      <c r="GE27" s="399"/>
      <c r="GF27" s="399"/>
      <c r="GG27" s="399"/>
      <c r="GH27" s="399"/>
      <c r="GI27" s="399"/>
      <c r="GJ27" s="399"/>
      <c r="GK27" s="399"/>
      <c r="GL27" s="399"/>
      <c r="GM27" s="399"/>
      <c r="GN27" s="399"/>
      <c r="GO27" s="399"/>
      <c r="GP27" s="399"/>
      <c r="GQ27" s="399"/>
      <c r="GR27" s="399"/>
      <c r="GS27" s="399"/>
      <c r="GT27" s="399"/>
      <c r="GU27" s="399"/>
      <c r="GV27" s="399"/>
      <c r="GW27" s="399"/>
      <c r="GX27" s="399"/>
      <c r="GY27" s="399"/>
      <c r="GZ27" s="399"/>
      <c r="HA27" s="399"/>
      <c r="HB27" s="399"/>
      <c r="HC27" s="399"/>
      <c r="HD27" s="399"/>
      <c r="HE27" s="399"/>
      <c r="HF27" s="399"/>
      <c r="HG27" s="399"/>
      <c r="HH27" s="399"/>
      <c r="HI27" s="399"/>
      <c r="HJ27" s="399"/>
      <c r="HK27" s="399"/>
      <c r="HL27" s="399"/>
      <c r="HM27" s="399"/>
      <c r="HN27" s="399"/>
      <c r="HO27" s="399"/>
      <c r="HP27" s="399"/>
      <c r="HQ27" s="399"/>
      <c r="HR27" s="399"/>
      <c r="HS27" s="399"/>
      <c r="HT27" s="399"/>
      <c r="HU27" s="399"/>
      <c r="HV27" s="399"/>
      <c r="HW27" s="399"/>
      <c r="HX27" s="399"/>
      <c r="HY27" s="399"/>
      <c r="HZ27" s="399"/>
      <c r="IA27" s="399"/>
      <c r="IB27" s="399"/>
      <c r="IC27" s="399"/>
      <c r="ID27" s="399"/>
      <c r="IE27" s="399"/>
      <c r="IF27" s="408"/>
      <c r="IG27" s="408"/>
      <c r="IH27" s="408"/>
      <c r="II27" s="408"/>
      <c r="IJ27" s="408"/>
      <c r="IK27" s="408"/>
      <c r="IL27" s="408"/>
      <c r="IM27" s="408"/>
    </row>
    <row r="28" ht="18" customHeight="1" spans="1:247">
      <c r="A28" s="250"/>
      <c r="B28" s="250"/>
      <c r="C28" s="387" t="s">
        <v>42</v>
      </c>
      <c r="D28" s="387">
        <v>2.74</v>
      </c>
      <c r="E28" s="384"/>
      <c r="F28" s="387">
        <f>'回收率（熔炼） '!I14</f>
        <v>13.8</v>
      </c>
      <c r="G28" s="387"/>
      <c r="H28" s="14">
        <f t="shared" si="2"/>
        <v>16.54</v>
      </c>
      <c r="I28" s="388">
        <f>'平衡表（全厂）'!D29</f>
        <v>0</v>
      </c>
      <c r="J28" s="402">
        <f t="shared" si="1"/>
        <v>0</v>
      </c>
      <c r="K28" s="404"/>
      <c r="L28" s="399"/>
      <c r="M28" s="401"/>
      <c r="N28" s="401"/>
      <c r="O28" s="399"/>
      <c r="P28" s="399"/>
      <c r="Q28" s="399"/>
      <c r="R28" s="399"/>
      <c r="S28" s="399"/>
      <c r="T28" s="399"/>
      <c r="U28" s="399"/>
      <c r="V28" s="399"/>
      <c r="W28" s="399"/>
      <c r="X28" s="399"/>
      <c r="Y28" s="399"/>
      <c r="Z28" s="399"/>
      <c r="AA28" s="399"/>
      <c r="AB28" s="399"/>
      <c r="AC28" s="399"/>
      <c r="AD28" s="399"/>
      <c r="AE28" s="399"/>
      <c r="AF28" s="399"/>
      <c r="AG28" s="399"/>
      <c r="AH28" s="399"/>
      <c r="AI28" s="399"/>
      <c r="AJ28" s="399"/>
      <c r="AK28" s="399"/>
      <c r="AL28" s="399"/>
      <c r="AM28" s="399"/>
      <c r="AN28" s="399"/>
      <c r="AO28" s="399"/>
      <c r="AP28" s="399"/>
      <c r="AQ28" s="399"/>
      <c r="AR28" s="399"/>
      <c r="AS28" s="399"/>
      <c r="AT28" s="399"/>
      <c r="AU28" s="399"/>
      <c r="AV28" s="399"/>
      <c r="AW28" s="399"/>
      <c r="AX28" s="399"/>
      <c r="AY28" s="399"/>
      <c r="AZ28" s="399"/>
      <c r="BA28" s="399"/>
      <c r="BB28" s="399"/>
      <c r="BC28" s="399"/>
      <c r="BD28" s="399"/>
      <c r="BE28" s="399"/>
      <c r="BF28" s="399"/>
      <c r="BG28" s="399"/>
      <c r="BH28" s="399"/>
      <c r="BI28" s="399"/>
      <c r="BJ28" s="399"/>
      <c r="BK28" s="399"/>
      <c r="BL28" s="399"/>
      <c r="BM28" s="399"/>
      <c r="BN28" s="399"/>
      <c r="BO28" s="399"/>
      <c r="BP28" s="399"/>
      <c r="BQ28" s="399"/>
      <c r="BR28" s="399"/>
      <c r="BS28" s="399"/>
      <c r="BT28" s="399"/>
      <c r="BU28" s="399"/>
      <c r="BV28" s="399"/>
      <c r="BW28" s="399"/>
      <c r="BX28" s="399"/>
      <c r="BY28" s="399"/>
      <c r="BZ28" s="399"/>
      <c r="CA28" s="399"/>
      <c r="CB28" s="399"/>
      <c r="CC28" s="399"/>
      <c r="CD28" s="399"/>
      <c r="CE28" s="399"/>
      <c r="CF28" s="399"/>
      <c r="CG28" s="399"/>
      <c r="CH28" s="399"/>
      <c r="CI28" s="399"/>
      <c r="CJ28" s="399"/>
      <c r="CK28" s="399"/>
      <c r="CL28" s="399"/>
      <c r="CM28" s="399"/>
      <c r="CN28" s="399"/>
      <c r="CO28" s="399"/>
      <c r="CP28" s="399"/>
      <c r="CQ28" s="399"/>
      <c r="CR28" s="399"/>
      <c r="CS28" s="399"/>
      <c r="CT28" s="399"/>
      <c r="CU28" s="399"/>
      <c r="CV28" s="399"/>
      <c r="CW28" s="399"/>
      <c r="CX28" s="399"/>
      <c r="CY28" s="399"/>
      <c r="CZ28" s="399"/>
      <c r="DA28" s="399"/>
      <c r="DB28" s="399"/>
      <c r="DC28" s="399"/>
      <c r="DD28" s="399"/>
      <c r="DE28" s="399"/>
      <c r="DF28" s="399"/>
      <c r="DG28" s="399"/>
      <c r="DH28" s="399"/>
      <c r="DI28" s="399"/>
      <c r="DJ28" s="399"/>
      <c r="DK28" s="399"/>
      <c r="DL28" s="399"/>
      <c r="DM28" s="399"/>
      <c r="DN28" s="399"/>
      <c r="DO28" s="399"/>
      <c r="DP28" s="399"/>
      <c r="DQ28" s="399"/>
      <c r="DR28" s="399"/>
      <c r="DS28" s="399"/>
      <c r="DT28" s="399"/>
      <c r="DU28" s="399"/>
      <c r="DV28" s="399"/>
      <c r="DW28" s="399"/>
      <c r="DX28" s="399"/>
      <c r="DY28" s="399"/>
      <c r="DZ28" s="399"/>
      <c r="EA28" s="399"/>
      <c r="EB28" s="399"/>
      <c r="EC28" s="399"/>
      <c r="ED28" s="399"/>
      <c r="EE28" s="399"/>
      <c r="EF28" s="399"/>
      <c r="EG28" s="399"/>
      <c r="EH28" s="399"/>
      <c r="EI28" s="399"/>
      <c r="EJ28" s="399"/>
      <c r="EK28" s="399"/>
      <c r="EL28" s="399"/>
      <c r="EM28" s="399"/>
      <c r="EN28" s="399"/>
      <c r="EO28" s="399"/>
      <c r="EP28" s="399"/>
      <c r="EQ28" s="399"/>
      <c r="ER28" s="399"/>
      <c r="ES28" s="399"/>
      <c r="ET28" s="399"/>
      <c r="EU28" s="399"/>
      <c r="EV28" s="399"/>
      <c r="EW28" s="399"/>
      <c r="EX28" s="399"/>
      <c r="EY28" s="399"/>
      <c r="EZ28" s="399"/>
      <c r="FA28" s="399"/>
      <c r="FB28" s="399"/>
      <c r="FC28" s="399"/>
      <c r="FD28" s="399"/>
      <c r="FE28" s="399"/>
      <c r="FF28" s="399"/>
      <c r="FG28" s="399"/>
      <c r="FH28" s="399"/>
      <c r="FI28" s="399"/>
      <c r="FJ28" s="399"/>
      <c r="FK28" s="399"/>
      <c r="FL28" s="399"/>
      <c r="FM28" s="399"/>
      <c r="FN28" s="399"/>
      <c r="FO28" s="399"/>
      <c r="FP28" s="399"/>
      <c r="FQ28" s="399"/>
      <c r="FR28" s="399"/>
      <c r="FS28" s="399"/>
      <c r="FT28" s="399"/>
      <c r="FU28" s="399"/>
      <c r="FV28" s="399"/>
      <c r="FW28" s="399"/>
      <c r="FX28" s="399"/>
      <c r="FY28" s="399"/>
      <c r="FZ28" s="399"/>
      <c r="GA28" s="399"/>
      <c r="GB28" s="399"/>
      <c r="GC28" s="399"/>
      <c r="GD28" s="399"/>
      <c r="GE28" s="399"/>
      <c r="GF28" s="399"/>
      <c r="GG28" s="399"/>
      <c r="GH28" s="399"/>
      <c r="GI28" s="399"/>
      <c r="GJ28" s="399"/>
      <c r="GK28" s="399"/>
      <c r="GL28" s="399"/>
      <c r="GM28" s="399"/>
      <c r="GN28" s="399"/>
      <c r="GO28" s="399"/>
      <c r="GP28" s="399"/>
      <c r="GQ28" s="399"/>
      <c r="GR28" s="399"/>
      <c r="GS28" s="399"/>
      <c r="GT28" s="399"/>
      <c r="GU28" s="399"/>
      <c r="GV28" s="399"/>
      <c r="GW28" s="399"/>
      <c r="GX28" s="399"/>
      <c r="GY28" s="399"/>
      <c r="GZ28" s="399"/>
      <c r="HA28" s="399"/>
      <c r="HB28" s="399"/>
      <c r="HC28" s="399"/>
      <c r="HD28" s="399"/>
      <c r="HE28" s="399"/>
      <c r="HF28" s="399"/>
      <c r="HG28" s="399"/>
      <c r="HH28" s="399"/>
      <c r="HI28" s="399"/>
      <c r="HJ28" s="399"/>
      <c r="HK28" s="399"/>
      <c r="HL28" s="399"/>
      <c r="HM28" s="399"/>
      <c r="HN28" s="399"/>
      <c r="HO28" s="399"/>
      <c r="HP28" s="399"/>
      <c r="HQ28" s="399"/>
      <c r="HR28" s="399"/>
      <c r="HS28" s="399"/>
      <c r="HT28" s="399"/>
      <c r="HU28" s="399"/>
      <c r="HV28" s="399"/>
      <c r="HW28" s="399"/>
      <c r="HX28" s="399"/>
      <c r="HY28" s="399"/>
      <c r="HZ28" s="399"/>
      <c r="IA28" s="399"/>
      <c r="IB28" s="399"/>
      <c r="IC28" s="399"/>
      <c r="ID28" s="399"/>
      <c r="IE28" s="399"/>
      <c r="IF28" s="408"/>
      <c r="IG28" s="408"/>
      <c r="IH28" s="408"/>
      <c r="II28" s="408"/>
      <c r="IJ28" s="408"/>
      <c r="IK28" s="408"/>
      <c r="IL28" s="408"/>
      <c r="IM28" s="408"/>
    </row>
    <row r="29" ht="18" customHeight="1" spans="1:247">
      <c r="A29" s="250"/>
      <c r="B29" s="250"/>
      <c r="C29" s="387" t="s">
        <v>43</v>
      </c>
      <c r="D29" s="387">
        <v>0</v>
      </c>
      <c r="E29" s="384"/>
      <c r="F29" s="387">
        <f>'回收率（熔炼） '!I15</f>
        <v>26.74</v>
      </c>
      <c r="G29" s="387"/>
      <c r="H29" s="14">
        <f t="shared" si="2"/>
        <v>16.2</v>
      </c>
      <c r="I29" s="388">
        <f>'平衡表（全厂）'!D30</f>
        <v>10.54</v>
      </c>
      <c r="J29" s="402">
        <f t="shared" si="1"/>
        <v>0</v>
      </c>
      <c r="K29" s="404"/>
      <c r="L29" s="399"/>
      <c r="M29" s="401"/>
      <c r="N29" s="401"/>
      <c r="O29" s="399"/>
      <c r="P29" s="399"/>
      <c r="Q29" s="399"/>
      <c r="R29" s="399"/>
      <c r="S29" s="399"/>
      <c r="T29" s="399"/>
      <c r="U29" s="399"/>
      <c r="V29" s="399"/>
      <c r="W29" s="399"/>
      <c r="X29" s="399"/>
      <c r="Y29" s="399"/>
      <c r="Z29" s="399"/>
      <c r="AA29" s="399"/>
      <c r="AB29" s="399"/>
      <c r="AC29" s="399"/>
      <c r="AD29" s="399"/>
      <c r="AE29" s="399"/>
      <c r="AF29" s="399"/>
      <c r="AG29" s="399"/>
      <c r="AH29" s="399"/>
      <c r="AI29" s="399"/>
      <c r="AJ29" s="399"/>
      <c r="AK29" s="399"/>
      <c r="AL29" s="399"/>
      <c r="AM29" s="399"/>
      <c r="AN29" s="399"/>
      <c r="AO29" s="399"/>
      <c r="AP29" s="399"/>
      <c r="AQ29" s="399"/>
      <c r="AR29" s="399"/>
      <c r="AS29" s="399"/>
      <c r="AT29" s="399"/>
      <c r="AU29" s="399"/>
      <c r="AV29" s="399"/>
      <c r="AW29" s="399"/>
      <c r="AX29" s="399"/>
      <c r="AY29" s="399"/>
      <c r="AZ29" s="399"/>
      <c r="BA29" s="399"/>
      <c r="BB29" s="399"/>
      <c r="BC29" s="399"/>
      <c r="BD29" s="399"/>
      <c r="BE29" s="399"/>
      <c r="BF29" s="399"/>
      <c r="BG29" s="399"/>
      <c r="BH29" s="399"/>
      <c r="BI29" s="399"/>
      <c r="BJ29" s="399"/>
      <c r="BK29" s="399"/>
      <c r="BL29" s="399"/>
      <c r="BM29" s="399"/>
      <c r="BN29" s="399"/>
      <c r="BO29" s="399"/>
      <c r="BP29" s="399"/>
      <c r="BQ29" s="399"/>
      <c r="BR29" s="399"/>
      <c r="BS29" s="399"/>
      <c r="BT29" s="399"/>
      <c r="BU29" s="399"/>
      <c r="BV29" s="399"/>
      <c r="BW29" s="399"/>
      <c r="BX29" s="399"/>
      <c r="BY29" s="399"/>
      <c r="BZ29" s="399"/>
      <c r="CA29" s="399"/>
      <c r="CB29" s="399"/>
      <c r="CC29" s="399"/>
      <c r="CD29" s="399"/>
      <c r="CE29" s="399"/>
      <c r="CF29" s="399"/>
      <c r="CG29" s="399"/>
      <c r="CH29" s="399"/>
      <c r="CI29" s="399"/>
      <c r="CJ29" s="399"/>
      <c r="CK29" s="399"/>
      <c r="CL29" s="399"/>
      <c r="CM29" s="399"/>
      <c r="CN29" s="399"/>
      <c r="CO29" s="399"/>
      <c r="CP29" s="399"/>
      <c r="CQ29" s="399"/>
      <c r="CR29" s="399"/>
      <c r="CS29" s="399"/>
      <c r="CT29" s="399"/>
      <c r="CU29" s="399"/>
      <c r="CV29" s="399"/>
      <c r="CW29" s="399"/>
      <c r="CX29" s="399"/>
      <c r="CY29" s="399"/>
      <c r="CZ29" s="399"/>
      <c r="DA29" s="399"/>
      <c r="DB29" s="399"/>
      <c r="DC29" s="399"/>
      <c r="DD29" s="399"/>
      <c r="DE29" s="399"/>
      <c r="DF29" s="399"/>
      <c r="DG29" s="399"/>
      <c r="DH29" s="399"/>
      <c r="DI29" s="399"/>
      <c r="DJ29" s="399"/>
      <c r="DK29" s="399"/>
      <c r="DL29" s="399"/>
      <c r="DM29" s="399"/>
      <c r="DN29" s="399"/>
      <c r="DO29" s="399"/>
      <c r="DP29" s="399"/>
      <c r="DQ29" s="399"/>
      <c r="DR29" s="399"/>
      <c r="DS29" s="399"/>
      <c r="DT29" s="399"/>
      <c r="DU29" s="399"/>
      <c r="DV29" s="399"/>
      <c r="DW29" s="399"/>
      <c r="DX29" s="399"/>
      <c r="DY29" s="399"/>
      <c r="DZ29" s="399"/>
      <c r="EA29" s="399"/>
      <c r="EB29" s="399"/>
      <c r="EC29" s="399"/>
      <c r="ED29" s="399"/>
      <c r="EE29" s="399"/>
      <c r="EF29" s="399"/>
      <c r="EG29" s="399"/>
      <c r="EH29" s="399"/>
      <c r="EI29" s="399"/>
      <c r="EJ29" s="399"/>
      <c r="EK29" s="399"/>
      <c r="EL29" s="399"/>
      <c r="EM29" s="399"/>
      <c r="EN29" s="399"/>
      <c r="EO29" s="399"/>
      <c r="EP29" s="399"/>
      <c r="EQ29" s="399"/>
      <c r="ER29" s="399"/>
      <c r="ES29" s="399"/>
      <c r="ET29" s="399"/>
      <c r="EU29" s="399"/>
      <c r="EV29" s="399"/>
      <c r="EW29" s="399"/>
      <c r="EX29" s="399"/>
      <c r="EY29" s="399"/>
      <c r="EZ29" s="399"/>
      <c r="FA29" s="399"/>
      <c r="FB29" s="399"/>
      <c r="FC29" s="399"/>
      <c r="FD29" s="399"/>
      <c r="FE29" s="399"/>
      <c r="FF29" s="399"/>
      <c r="FG29" s="399"/>
      <c r="FH29" s="399"/>
      <c r="FI29" s="399"/>
      <c r="FJ29" s="399"/>
      <c r="FK29" s="399"/>
      <c r="FL29" s="399"/>
      <c r="FM29" s="399"/>
      <c r="FN29" s="399"/>
      <c r="FO29" s="399"/>
      <c r="FP29" s="399"/>
      <c r="FQ29" s="399"/>
      <c r="FR29" s="399"/>
      <c r="FS29" s="399"/>
      <c r="FT29" s="399"/>
      <c r="FU29" s="399"/>
      <c r="FV29" s="399"/>
      <c r="FW29" s="399"/>
      <c r="FX29" s="399"/>
      <c r="FY29" s="399"/>
      <c r="FZ29" s="399"/>
      <c r="GA29" s="399"/>
      <c r="GB29" s="399"/>
      <c r="GC29" s="399"/>
      <c r="GD29" s="399"/>
      <c r="GE29" s="399"/>
      <c r="GF29" s="399"/>
      <c r="GG29" s="399"/>
      <c r="GH29" s="399"/>
      <c r="GI29" s="399"/>
      <c r="GJ29" s="399"/>
      <c r="GK29" s="399"/>
      <c r="GL29" s="399"/>
      <c r="GM29" s="399"/>
      <c r="GN29" s="399"/>
      <c r="GO29" s="399"/>
      <c r="GP29" s="399"/>
      <c r="GQ29" s="399"/>
      <c r="GR29" s="399"/>
      <c r="GS29" s="399"/>
      <c r="GT29" s="399"/>
      <c r="GU29" s="399"/>
      <c r="GV29" s="399"/>
      <c r="GW29" s="399"/>
      <c r="GX29" s="399"/>
      <c r="GY29" s="399"/>
      <c r="GZ29" s="399"/>
      <c r="HA29" s="399"/>
      <c r="HB29" s="399"/>
      <c r="HC29" s="399"/>
      <c r="HD29" s="399"/>
      <c r="HE29" s="399"/>
      <c r="HF29" s="399"/>
      <c r="HG29" s="399"/>
      <c r="HH29" s="399"/>
      <c r="HI29" s="399"/>
      <c r="HJ29" s="399"/>
      <c r="HK29" s="399"/>
      <c r="HL29" s="399"/>
      <c r="HM29" s="399"/>
      <c r="HN29" s="399"/>
      <c r="HO29" s="399"/>
      <c r="HP29" s="399"/>
      <c r="HQ29" s="399"/>
      <c r="HR29" s="399"/>
      <c r="HS29" s="399"/>
      <c r="HT29" s="399"/>
      <c r="HU29" s="399"/>
      <c r="HV29" s="399"/>
      <c r="HW29" s="399"/>
      <c r="HX29" s="399"/>
      <c r="HY29" s="399"/>
      <c r="HZ29" s="399"/>
      <c r="IA29" s="399"/>
      <c r="IB29" s="399"/>
      <c r="IC29" s="399"/>
      <c r="ID29" s="399"/>
      <c r="IE29" s="399"/>
      <c r="IF29" s="408"/>
      <c r="IG29" s="408"/>
      <c r="IH29" s="408"/>
      <c r="II29" s="408"/>
      <c r="IJ29" s="408"/>
      <c r="IK29" s="408"/>
      <c r="IL29" s="408"/>
      <c r="IM29" s="408"/>
    </row>
    <row r="30" ht="18" customHeight="1" spans="1:247">
      <c r="A30" s="250"/>
      <c r="B30" s="250"/>
      <c r="C30" s="387" t="s">
        <v>193</v>
      </c>
      <c r="D30" s="387">
        <v>0</v>
      </c>
      <c r="E30" s="384"/>
      <c r="F30" s="387">
        <f>'回收率（精炼） '!I22</f>
        <v>35.22</v>
      </c>
      <c r="G30" s="387"/>
      <c r="H30" s="14">
        <f>'回收率（熔炼） '!I16</f>
        <v>35.22</v>
      </c>
      <c r="I30" s="388">
        <v>0</v>
      </c>
      <c r="J30" s="402">
        <f t="shared" si="1"/>
        <v>0</v>
      </c>
      <c r="K30" s="404"/>
      <c r="L30" s="399"/>
      <c r="M30" s="401"/>
      <c r="N30" s="401"/>
      <c r="O30" s="399"/>
      <c r="P30" s="399"/>
      <c r="Q30" s="399"/>
      <c r="R30" s="399"/>
      <c r="S30" s="399"/>
      <c r="T30" s="399"/>
      <c r="U30" s="399"/>
      <c r="V30" s="399"/>
      <c r="W30" s="399"/>
      <c r="X30" s="399"/>
      <c r="Y30" s="399"/>
      <c r="Z30" s="399"/>
      <c r="AA30" s="399"/>
      <c r="AB30" s="399"/>
      <c r="AC30" s="399"/>
      <c r="AD30" s="399"/>
      <c r="AE30" s="399"/>
      <c r="AF30" s="399"/>
      <c r="AG30" s="399"/>
      <c r="AH30" s="399"/>
      <c r="AI30" s="399"/>
      <c r="AJ30" s="399"/>
      <c r="AK30" s="399"/>
      <c r="AL30" s="399"/>
      <c r="AM30" s="399"/>
      <c r="AN30" s="399"/>
      <c r="AO30" s="399"/>
      <c r="AP30" s="399"/>
      <c r="AQ30" s="399"/>
      <c r="AR30" s="399"/>
      <c r="AS30" s="399"/>
      <c r="AT30" s="399"/>
      <c r="AU30" s="399"/>
      <c r="AV30" s="399"/>
      <c r="AW30" s="399"/>
      <c r="AX30" s="399"/>
      <c r="AY30" s="399"/>
      <c r="AZ30" s="399"/>
      <c r="BA30" s="399"/>
      <c r="BB30" s="399"/>
      <c r="BC30" s="399"/>
      <c r="BD30" s="399"/>
      <c r="BE30" s="399"/>
      <c r="BF30" s="399"/>
      <c r="BG30" s="399"/>
      <c r="BH30" s="399"/>
      <c r="BI30" s="399"/>
      <c r="BJ30" s="399"/>
      <c r="BK30" s="399"/>
      <c r="BL30" s="399"/>
      <c r="BM30" s="399"/>
      <c r="BN30" s="399"/>
      <c r="BO30" s="399"/>
      <c r="BP30" s="399"/>
      <c r="BQ30" s="399"/>
      <c r="BR30" s="399"/>
      <c r="BS30" s="399"/>
      <c r="BT30" s="399"/>
      <c r="BU30" s="399"/>
      <c r="BV30" s="399"/>
      <c r="BW30" s="399"/>
      <c r="BX30" s="399"/>
      <c r="BY30" s="399"/>
      <c r="BZ30" s="399"/>
      <c r="CA30" s="399"/>
      <c r="CB30" s="399"/>
      <c r="CC30" s="399"/>
      <c r="CD30" s="399"/>
      <c r="CE30" s="399"/>
      <c r="CF30" s="399"/>
      <c r="CG30" s="399"/>
      <c r="CH30" s="399"/>
      <c r="CI30" s="399"/>
      <c r="CJ30" s="399"/>
      <c r="CK30" s="399"/>
      <c r="CL30" s="399"/>
      <c r="CM30" s="399"/>
      <c r="CN30" s="399"/>
      <c r="CO30" s="399"/>
      <c r="CP30" s="399"/>
      <c r="CQ30" s="399"/>
      <c r="CR30" s="399"/>
      <c r="CS30" s="399"/>
      <c r="CT30" s="399"/>
      <c r="CU30" s="399"/>
      <c r="CV30" s="399"/>
      <c r="CW30" s="399"/>
      <c r="CX30" s="399"/>
      <c r="CY30" s="399"/>
      <c r="CZ30" s="399"/>
      <c r="DA30" s="399"/>
      <c r="DB30" s="399"/>
      <c r="DC30" s="399"/>
      <c r="DD30" s="399"/>
      <c r="DE30" s="399"/>
      <c r="DF30" s="399"/>
      <c r="DG30" s="399"/>
      <c r="DH30" s="399"/>
      <c r="DI30" s="399"/>
      <c r="DJ30" s="399"/>
      <c r="DK30" s="399"/>
      <c r="DL30" s="399"/>
      <c r="DM30" s="399"/>
      <c r="DN30" s="399"/>
      <c r="DO30" s="399"/>
      <c r="DP30" s="399"/>
      <c r="DQ30" s="399"/>
      <c r="DR30" s="399"/>
      <c r="DS30" s="399"/>
      <c r="DT30" s="399"/>
      <c r="DU30" s="399"/>
      <c r="DV30" s="399"/>
      <c r="DW30" s="399"/>
      <c r="DX30" s="399"/>
      <c r="DY30" s="399"/>
      <c r="DZ30" s="399"/>
      <c r="EA30" s="399"/>
      <c r="EB30" s="399"/>
      <c r="EC30" s="399"/>
      <c r="ED30" s="399"/>
      <c r="EE30" s="399"/>
      <c r="EF30" s="399"/>
      <c r="EG30" s="399"/>
      <c r="EH30" s="399"/>
      <c r="EI30" s="399"/>
      <c r="EJ30" s="399"/>
      <c r="EK30" s="399"/>
      <c r="EL30" s="399"/>
      <c r="EM30" s="399"/>
      <c r="EN30" s="399"/>
      <c r="EO30" s="399"/>
      <c r="EP30" s="399"/>
      <c r="EQ30" s="399"/>
      <c r="ER30" s="399"/>
      <c r="ES30" s="399"/>
      <c r="ET30" s="399"/>
      <c r="EU30" s="399"/>
      <c r="EV30" s="399"/>
      <c r="EW30" s="399"/>
      <c r="EX30" s="399"/>
      <c r="EY30" s="399"/>
      <c r="EZ30" s="399"/>
      <c r="FA30" s="399"/>
      <c r="FB30" s="399"/>
      <c r="FC30" s="399"/>
      <c r="FD30" s="399"/>
      <c r="FE30" s="399"/>
      <c r="FF30" s="399"/>
      <c r="FG30" s="399"/>
      <c r="FH30" s="399"/>
      <c r="FI30" s="399"/>
      <c r="FJ30" s="399"/>
      <c r="FK30" s="399"/>
      <c r="FL30" s="399"/>
      <c r="FM30" s="399"/>
      <c r="FN30" s="399"/>
      <c r="FO30" s="399"/>
      <c r="FP30" s="399"/>
      <c r="FQ30" s="399"/>
      <c r="FR30" s="399"/>
      <c r="FS30" s="399"/>
      <c r="FT30" s="399"/>
      <c r="FU30" s="399"/>
      <c r="FV30" s="399"/>
      <c r="FW30" s="399"/>
      <c r="FX30" s="399"/>
      <c r="FY30" s="399"/>
      <c r="FZ30" s="399"/>
      <c r="GA30" s="399"/>
      <c r="GB30" s="399"/>
      <c r="GC30" s="399"/>
      <c r="GD30" s="399"/>
      <c r="GE30" s="399"/>
      <c r="GF30" s="399"/>
      <c r="GG30" s="399"/>
      <c r="GH30" s="399"/>
      <c r="GI30" s="399"/>
      <c r="GJ30" s="399"/>
      <c r="GK30" s="399"/>
      <c r="GL30" s="399"/>
      <c r="GM30" s="399"/>
      <c r="GN30" s="399"/>
      <c r="GO30" s="399"/>
      <c r="GP30" s="399"/>
      <c r="GQ30" s="399"/>
      <c r="GR30" s="399"/>
      <c r="GS30" s="399"/>
      <c r="GT30" s="399"/>
      <c r="GU30" s="399"/>
      <c r="GV30" s="399"/>
      <c r="GW30" s="399"/>
      <c r="GX30" s="399"/>
      <c r="GY30" s="399"/>
      <c r="GZ30" s="399"/>
      <c r="HA30" s="399"/>
      <c r="HB30" s="399"/>
      <c r="HC30" s="399"/>
      <c r="HD30" s="399"/>
      <c r="HE30" s="399"/>
      <c r="HF30" s="399"/>
      <c r="HG30" s="399"/>
      <c r="HH30" s="399"/>
      <c r="HI30" s="399"/>
      <c r="HJ30" s="399"/>
      <c r="HK30" s="399"/>
      <c r="HL30" s="399"/>
      <c r="HM30" s="399"/>
      <c r="HN30" s="399"/>
      <c r="HO30" s="399"/>
      <c r="HP30" s="399"/>
      <c r="HQ30" s="399"/>
      <c r="HR30" s="399"/>
      <c r="HS30" s="399"/>
      <c r="HT30" s="399"/>
      <c r="HU30" s="399"/>
      <c r="HV30" s="399"/>
      <c r="HW30" s="399"/>
      <c r="HX30" s="399"/>
      <c r="HY30" s="399"/>
      <c r="HZ30" s="399"/>
      <c r="IA30" s="399"/>
      <c r="IB30" s="399"/>
      <c r="IC30" s="399"/>
      <c r="ID30" s="399"/>
      <c r="IE30" s="399"/>
      <c r="IF30" s="408"/>
      <c r="IG30" s="408"/>
      <c r="IH30" s="408"/>
      <c r="II30" s="408"/>
      <c r="IJ30" s="408"/>
      <c r="IK30" s="408"/>
      <c r="IL30" s="408"/>
      <c r="IM30" s="408"/>
    </row>
    <row r="31" ht="18" customHeight="1" spans="1:247">
      <c r="A31" s="250"/>
      <c r="B31" s="250"/>
      <c r="C31" s="387" t="s">
        <v>27</v>
      </c>
      <c r="D31" s="388">
        <v>148.32</v>
      </c>
      <c r="E31" s="384"/>
      <c r="F31" s="387">
        <f>'回收率（熔炼） '!I37</f>
        <v>61540.36</v>
      </c>
      <c r="G31" s="386">
        <f>-'回收率（熔炼） '!W37</f>
        <v>-61540.36</v>
      </c>
      <c r="H31" s="14">
        <f>D31+E31+F31+G31-I31</f>
        <v>0</v>
      </c>
      <c r="I31" s="388">
        <f>'平衡表（全厂）'!D14</f>
        <v>148.32</v>
      </c>
      <c r="J31" s="402">
        <f t="shared" si="1"/>
        <v>0</v>
      </c>
      <c r="K31" s="405"/>
      <c r="L31" s="399"/>
      <c r="M31" s="401"/>
      <c r="N31" s="401"/>
      <c r="O31" s="399"/>
      <c r="P31" s="399"/>
      <c r="Q31" s="399"/>
      <c r="R31" s="399"/>
      <c r="S31" s="399"/>
      <c r="T31" s="399"/>
      <c r="U31" s="399"/>
      <c r="V31" s="399"/>
      <c r="W31" s="399"/>
      <c r="X31" s="399"/>
      <c r="Y31" s="399"/>
      <c r="Z31" s="399"/>
      <c r="AA31" s="399"/>
      <c r="AB31" s="399"/>
      <c r="AC31" s="399"/>
      <c r="AD31" s="399"/>
      <c r="AE31" s="399"/>
      <c r="AF31" s="399"/>
      <c r="AG31" s="399"/>
      <c r="AH31" s="399"/>
      <c r="AI31" s="399"/>
      <c r="AJ31" s="399"/>
      <c r="AK31" s="399"/>
      <c r="AL31" s="399"/>
      <c r="AM31" s="399"/>
      <c r="AN31" s="399"/>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c r="CS31" s="399"/>
      <c r="CT31" s="399"/>
      <c r="CU31" s="399"/>
      <c r="CV31" s="399"/>
      <c r="CW31" s="399"/>
      <c r="CX31" s="399"/>
      <c r="CY31" s="399"/>
      <c r="CZ31" s="399"/>
      <c r="DA31" s="399"/>
      <c r="DB31" s="399"/>
      <c r="DC31" s="399"/>
      <c r="DD31" s="399"/>
      <c r="DE31" s="399"/>
      <c r="DF31" s="399"/>
      <c r="DG31" s="399"/>
      <c r="DH31" s="399"/>
      <c r="DI31" s="399"/>
      <c r="DJ31" s="399"/>
      <c r="DK31" s="399"/>
      <c r="DL31" s="399"/>
      <c r="DM31" s="399"/>
      <c r="DN31" s="399"/>
      <c r="DO31" s="399"/>
      <c r="DP31" s="399"/>
      <c r="DQ31" s="399"/>
      <c r="DR31" s="399"/>
      <c r="DS31" s="399"/>
      <c r="DT31" s="399"/>
      <c r="DU31" s="399"/>
      <c r="DV31" s="399"/>
      <c r="DW31" s="399"/>
      <c r="DX31" s="399"/>
      <c r="DY31" s="399"/>
      <c r="DZ31" s="399"/>
      <c r="EA31" s="399"/>
      <c r="EB31" s="399"/>
      <c r="EC31" s="399"/>
      <c r="ED31" s="399"/>
      <c r="EE31" s="399"/>
      <c r="EF31" s="399"/>
      <c r="EG31" s="399"/>
      <c r="EH31" s="399"/>
      <c r="EI31" s="399"/>
      <c r="EJ31" s="399"/>
      <c r="EK31" s="399"/>
      <c r="EL31" s="399"/>
      <c r="EM31" s="399"/>
      <c r="EN31" s="399"/>
      <c r="EO31" s="399"/>
      <c r="EP31" s="399"/>
      <c r="EQ31" s="399"/>
      <c r="ER31" s="399"/>
      <c r="ES31" s="399"/>
      <c r="ET31" s="399"/>
      <c r="EU31" s="399"/>
      <c r="EV31" s="399"/>
      <c r="EW31" s="399"/>
      <c r="EX31" s="399"/>
      <c r="EY31" s="399"/>
      <c r="EZ31" s="399"/>
      <c r="FA31" s="399"/>
      <c r="FB31" s="399"/>
      <c r="FC31" s="399"/>
      <c r="FD31" s="399"/>
      <c r="FE31" s="399"/>
      <c r="FF31" s="399"/>
      <c r="FG31" s="399"/>
      <c r="FH31" s="399"/>
      <c r="FI31" s="399"/>
      <c r="FJ31" s="399"/>
      <c r="FK31" s="399"/>
      <c r="FL31" s="399"/>
      <c r="FM31" s="399"/>
      <c r="FN31" s="399"/>
      <c r="FO31" s="399"/>
      <c r="FP31" s="399"/>
      <c r="FQ31" s="399"/>
      <c r="FR31" s="399"/>
      <c r="FS31" s="399"/>
      <c r="FT31" s="399"/>
      <c r="FU31" s="399"/>
      <c r="FV31" s="399"/>
      <c r="FW31" s="399"/>
      <c r="FX31" s="399"/>
      <c r="FY31" s="399"/>
      <c r="FZ31" s="399"/>
      <c r="GA31" s="399"/>
      <c r="GB31" s="399"/>
      <c r="GC31" s="399"/>
      <c r="GD31" s="399"/>
      <c r="GE31" s="399"/>
      <c r="GF31" s="399"/>
      <c r="GG31" s="399"/>
      <c r="GH31" s="399"/>
      <c r="GI31" s="399"/>
      <c r="GJ31" s="399"/>
      <c r="GK31" s="399"/>
      <c r="GL31" s="399"/>
      <c r="GM31" s="399"/>
      <c r="GN31" s="399"/>
      <c r="GO31" s="399"/>
      <c r="GP31" s="399"/>
      <c r="GQ31" s="399"/>
      <c r="GR31" s="399"/>
      <c r="GS31" s="399"/>
      <c r="GT31" s="399"/>
      <c r="GU31" s="399"/>
      <c r="GV31" s="399"/>
      <c r="GW31" s="399"/>
      <c r="GX31" s="399"/>
      <c r="GY31" s="399"/>
      <c r="GZ31" s="399"/>
      <c r="HA31" s="399"/>
      <c r="HB31" s="399"/>
      <c r="HC31" s="399"/>
      <c r="HD31" s="399"/>
      <c r="HE31" s="399"/>
      <c r="HF31" s="399"/>
      <c r="HG31" s="399"/>
      <c r="HH31" s="399"/>
      <c r="HI31" s="399"/>
      <c r="HJ31" s="399"/>
      <c r="HK31" s="399"/>
      <c r="HL31" s="399"/>
      <c r="HM31" s="399"/>
      <c r="HN31" s="399"/>
      <c r="HO31" s="399"/>
      <c r="HP31" s="399"/>
      <c r="HQ31" s="399"/>
      <c r="HR31" s="399"/>
      <c r="HS31" s="399"/>
      <c r="HT31" s="399"/>
      <c r="HU31" s="399"/>
      <c r="HV31" s="399"/>
      <c r="HW31" s="399"/>
      <c r="HX31" s="399"/>
      <c r="HY31" s="399"/>
      <c r="HZ31" s="399"/>
      <c r="IA31" s="399"/>
      <c r="IB31" s="399"/>
      <c r="IC31" s="399"/>
      <c r="ID31" s="399"/>
      <c r="IE31" s="399"/>
      <c r="IF31" s="408"/>
      <c r="IG31" s="408"/>
      <c r="IH31" s="408"/>
      <c r="II31" s="408"/>
      <c r="IJ31" s="408"/>
      <c r="IK31" s="408"/>
      <c r="IL31" s="408"/>
      <c r="IM31" s="408"/>
    </row>
    <row r="32" ht="18" customHeight="1" spans="1:247">
      <c r="A32" s="250"/>
      <c r="B32" s="250"/>
      <c r="C32" s="387" t="s">
        <v>293</v>
      </c>
      <c r="D32" s="387">
        <v>64.01</v>
      </c>
      <c r="E32" s="384"/>
      <c r="F32" s="387">
        <v>209.26</v>
      </c>
      <c r="G32" s="384"/>
      <c r="H32" s="14">
        <f t="shared" ref="H32:H42" si="3">D32+E32+F32+G32-I32</f>
        <v>69.28</v>
      </c>
      <c r="I32" s="395">
        <f>'平衡表（全厂）'!D31</f>
        <v>203.99</v>
      </c>
      <c r="J32" s="402">
        <f t="shared" si="1"/>
        <v>0</v>
      </c>
      <c r="K32" s="405" t="s">
        <v>294</v>
      </c>
      <c r="L32" s="399"/>
      <c r="M32" s="401"/>
      <c r="N32" s="401"/>
      <c r="O32" s="399"/>
      <c r="P32" s="399"/>
      <c r="Q32" s="399"/>
      <c r="R32" s="399"/>
      <c r="S32" s="399"/>
      <c r="T32" s="399"/>
      <c r="U32" s="399"/>
      <c r="V32" s="399"/>
      <c r="W32" s="399"/>
      <c r="X32" s="399"/>
      <c r="Y32" s="399"/>
      <c r="Z32" s="399"/>
      <c r="AA32" s="399"/>
      <c r="AB32" s="399"/>
      <c r="AC32" s="399"/>
      <c r="AD32" s="399"/>
      <c r="AE32" s="399"/>
      <c r="AF32" s="399"/>
      <c r="AG32" s="399"/>
      <c r="AH32" s="399"/>
      <c r="AI32" s="399"/>
      <c r="AJ32" s="399"/>
      <c r="AK32" s="399"/>
      <c r="AL32" s="399"/>
      <c r="AM32" s="399"/>
      <c r="AN32" s="399"/>
      <c r="AO32" s="399"/>
      <c r="AP32" s="399"/>
      <c r="AQ32" s="399"/>
      <c r="AR32" s="399"/>
      <c r="AS32" s="399"/>
      <c r="AT32" s="399"/>
      <c r="AU32" s="399"/>
      <c r="AV32" s="399"/>
      <c r="AW32" s="399"/>
      <c r="AX32" s="399"/>
      <c r="AY32" s="399"/>
      <c r="AZ32" s="399"/>
      <c r="BA32" s="399"/>
      <c r="BB32" s="399"/>
      <c r="BC32" s="399"/>
      <c r="BD32" s="399"/>
      <c r="BE32" s="399"/>
      <c r="BF32" s="399"/>
      <c r="BG32" s="399"/>
      <c r="BH32" s="399"/>
      <c r="BI32" s="399"/>
      <c r="BJ32" s="399"/>
      <c r="BK32" s="399"/>
      <c r="BL32" s="399"/>
      <c r="BM32" s="399"/>
      <c r="BN32" s="399"/>
      <c r="BO32" s="399"/>
      <c r="BP32" s="399"/>
      <c r="BQ32" s="399"/>
      <c r="BR32" s="399"/>
      <c r="BS32" s="399"/>
      <c r="BT32" s="399"/>
      <c r="BU32" s="399"/>
      <c r="BV32" s="399"/>
      <c r="BW32" s="399"/>
      <c r="BX32" s="399"/>
      <c r="BY32" s="399"/>
      <c r="BZ32" s="399"/>
      <c r="CA32" s="399"/>
      <c r="CB32" s="399"/>
      <c r="CC32" s="399"/>
      <c r="CD32" s="399"/>
      <c r="CE32" s="399"/>
      <c r="CF32" s="399"/>
      <c r="CG32" s="399"/>
      <c r="CH32" s="399"/>
      <c r="CI32" s="399"/>
      <c r="CJ32" s="399"/>
      <c r="CK32" s="399"/>
      <c r="CL32" s="399"/>
      <c r="CM32" s="399"/>
      <c r="CN32" s="399"/>
      <c r="CO32" s="399"/>
      <c r="CP32" s="399"/>
      <c r="CQ32" s="399"/>
      <c r="CR32" s="399"/>
      <c r="CS32" s="399"/>
      <c r="CT32" s="399"/>
      <c r="CU32" s="399"/>
      <c r="CV32" s="399"/>
      <c r="CW32" s="399"/>
      <c r="CX32" s="399"/>
      <c r="CY32" s="399"/>
      <c r="CZ32" s="399"/>
      <c r="DA32" s="399"/>
      <c r="DB32" s="399"/>
      <c r="DC32" s="399"/>
      <c r="DD32" s="399"/>
      <c r="DE32" s="399"/>
      <c r="DF32" s="399"/>
      <c r="DG32" s="399"/>
      <c r="DH32" s="399"/>
      <c r="DI32" s="399"/>
      <c r="DJ32" s="399"/>
      <c r="DK32" s="399"/>
      <c r="DL32" s="399"/>
      <c r="DM32" s="399"/>
      <c r="DN32" s="399"/>
      <c r="DO32" s="399"/>
      <c r="DP32" s="399"/>
      <c r="DQ32" s="399"/>
      <c r="DR32" s="399"/>
      <c r="DS32" s="399"/>
      <c r="DT32" s="399"/>
      <c r="DU32" s="399"/>
      <c r="DV32" s="399"/>
      <c r="DW32" s="399"/>
      <c r="DX32" s="399"/>
      <c r="DY32" s="399"/>
      <c r="DZ32" s="399"/>
      <c r="EA32" s="399"/>
      <c r="EB32" s="399"/>
      <c r="EC32" s="399"/>
      <c r="ED32" s="399"/>
      <c r="EE32" s="399"/>
      <c r="EF32" s="399"/>
      <c r="EG32" s="399"/>
      <c r="EH32" s="399"/>
      <c r="EI32" s="399"/>
      <c r="EJ32" s="399"/>
      <c r="EK32" s="399"/>
      <c r="EL32" s="399"/>
      <c r="EM32" s="399"/>
      <c r="EN32" s="399"/>
      <c r="EO32" s="399"/>
      <c r="EP32" s="399"/>
      <c r="EQ32" s="399"/>
      <c r="ER32" s="399"/>
      <c r="ES32" s="399"/>
      <c r="ET32" s="399"/>
      <c r="EU32" s="399"/>
      <c r="EV32" s="399"/>
      <c r="EW32" s="399"/>
      <c r="EX32" s="399"/>
      <c r="EY32" s="399"/>
      <c r="EZ32" s="399"/>
      <c r="FA32" s="399"/>
      <c r="FB32" s="399"/>
      <c r="FC32" s="399"/>
      <c r="FD32" s="399"/>
      <c r="FE32" s="399"/>
      <c r="FF32" s="399"/>
      <c r="FG32" s="399"/>
      <c r="FH32" s="399"/>
      <c r="FI32" s="399"/>
      <c r="FJ32" s="399"/>
      <c r="FK32" s="399"/>
      <c r="FL32" s="399"/>
      <c r="FM32" s="399"/>
      <c r="FN32" s="399"/>
      <c r="FO32" s="399"/>
      <c r="FP32" s="399"/>
      <c r="FQ32" s="399"/>
      <c r="FR32" s="399"/>
      <c r="FS32" s="399"/>
      <c r="FT32" s="399"/>
      <c r="FU32" s="399"/>
      <c r="FV32" s="399"/>
      <c r="FW32" s="399"/>
      <c r="FX32" s="399"/>
      <c r="FY32" s="399"/>
      <c r="FZ32" s="399"/>
      <c r="GA32" s="399"/>
      <c r="GB32" s="399"/>
      <c r="GC32" s="399"/>
      <c r="GD32" s="399"/>
      <c r="GE32" s="399"/>
      <c r="GF32" s="399"/>
      <c r="GG32" s="399"/>
      <c r="GH32" s="399"/>
      <c r="GI32" s="399"/>
      <c r="GJ32" s="399"/>
      <c r="GK32" s="399"/>
      <c r="GL32" s="399"/>
      <c r="GM32" s="399"/>
      <c r="GN32" s="399"/>
      <c r="GO32" s="399"/>
      <c r="GP32" s="399"/>
      <c r="GQ32" s="399"/>
      <c r="GR32" s="399"/>
      <c r="GS32" s="399"/>
      <c r="GT32" s="399"/>
      <c r="GU32" s="399"/>
      <c r="GV32" s="399"/>
      <c r="GW32" s="399"/>
      <c r="GX32" s="399"/>
      <c r="GY32" s="399"/>
      <c r="GZ32" s="399"/>
      <c r="HA32" s="399"/>
      <c r="HB32" s="399"/>
      <c r="HC32" s="399"/>
      <c r="HD32" s="399"/>
      <c r="HE32" s="399"/>
      <c r="HF32" s="399"/>
      <c r="HG32" s="399"/>
      <c r="HH32" s="399"/>
      <c r="HI32" s="399"/>
      <c r="HJ32" s="399"/>
      <c r="HK32" s="399"/>
      <c r="HL32" s="399"/>
      <c r="HM32" s="399"/>
      <c r="HN32" s="399"/>
      <c r="HO32" s="399"/>
      <c r="HP32" s="399"/>
      <c r="HQ32" s="399"/>
      <c r="HR32" s="399"/>
      <c r="HS32" s="399"/>
      <c r="HT32" s="399"/>
      <c r="HU32" s="399"/>
      <c r="HV32" s="399"/>
      <c r="HW32" s="399"/>
      <c r="HX32" s="399"/>
      <c r="HY32" s="399"/>
      <c r="HZ32" s="399"/>
      <c r="IA32" s="399"/>
      <c r="IB32" s="399"/>
      <c r="IC32" s="399"/>
      <c r="ID32" s="399"/>
      <c r="IE32" s="399"/>
      <c r="IF32" s="408"/>
      <c r="IG32" s="408"/>
      <c r="IH32" s="408"/>
      <c r="II32" s="408"/>
      <c r="IJ32" s="408"/>
      <c r="IK32" s="408"/>
      <c r="IL32" s="408"/>
      <c r="IM32" s="408"/>
    </row>
    <row r="33" ht="18" customHeight="1" spans="1:247">
      <c r="A33" s="250"/>
      <c r="B33" s="250"/>
      <c r="C33" s="387" t="s">
        <v>295</v>
      </c>
      <c r="D33" s="387">
        <v>0</v>
      </c>
      <c r="E33" s="384"/>
      <c r="F33" s="387">
        <v>52.61</v>
      </c>
      <c r="G33" s="384"/>
      <c r="H33" s="14">
        <f t="shared" si="3"/>
        <v>52.61</v>
      </c>
      <c r="I33" s="395">
        <f>'平衡表（全厂）'!D32</f>
        <v>0</v>
      </c>
      <c r="J33" s="396">
        <f t="shared" si="1"/>
        <v>0</v>
      </c>
      <c r="K33" s="405" t="s">
        <v>296</v>
      </c>
      <c r="L33" s="399"/>
      <c r="M33" s="401"/>
      <c r="N33" s="401"/>
      <c r="O33" s="399"/>
      <c r="P33" s="399"/>
      <c r="Q33" s="399"/>
      <c r="R33" s="399"/>
      <c r="S33" s="399"/>
      <c r="T33" s="399"/>
      <c r="U33" s="399"/>
      <c r="V33" s="399"/>
      <c r="W33" s="399"/>
      <c r="X33" s="399"/>
      <c r="Y33" s="399"/>
      <c r="Z33" s="399"/>
      <c r="AA33" s="399"/>
      <c r="AB33" s="399"/>
      <c r="AC33" s="399"/>
      <c r="AD33" s="399"/>
      <c r="AE33" s="399"/>
      <c r="AF33" s="399"/>
      <c r="AG33" s="399"/>
      <c r="AH33" s="399"/>
      <c r="AI33" s="399"/>
      <c r="AJ33" s="399"/>
      <c r="AK33" s="399"/>
      <c r="AL33" s="399"/>
      <c r="AM33" s="399"/>
      <c r="AN33" s="399"/>
      <c r="AO33" s="399"/>
      <c r="AP33" s="399"/>
      <c r="AQ33" s="399"/>
      <c r="AR33" s="399"/>
      <c r="AS33" s="399"/>
      <c r="AT33" s="399"/>
      <c r="AU33" s="399"/>
      <c r="AV33" s="399"/>
      <c r="AW33" s="399"/>
      <c r="AX33" s="399"/>
      <c r="AY33" s="399"/>
      <c r="AZ33" s="399"/>
      <c r="BA33" s="399"/>
      <c r="BB33" s="399"/>
      <c r="BC33" s="399"/>
      <c r="BD33" s="399"/>
      <c r="BE33" s="399"/>
      <c r="BF33" s="399"/>
      <c r="BG33" s="399"/>
      <c r="BH33" s="399"/>
      <c r="BI33" s="399"/>
      <c r="BJ33" s="399"/>
      <c r="BK33" s="399"/>
      <c r="BL33" s="399"/>
      <c r="BM33" s="399"/>
      <c r="BN33" s="399"/>
      <c r="BO33" s="399"/>
      <c r="BP33" s="399"/>
      <c r="BQ33" s="399"/>
      <c r="BR33" s="399"/>
      <c r="BS33" s="399"/>
      <c r="BT33" s="399"/>
      <c r="BU33" s="399"/>
      <c r="BV33" s="399"/>
      <c r="BW33" s="399"/>
      <c r="BX33" s="399"/>
      <c r="BY33" s="399"/>
      <c r="BZ33" s="399"/>
      <c r="CA33" s="399"/>
      <c r="CB33" s="399"/>
      <c r="CC33" s="399"/>
      <c r="CD33" s="399"/>
      <c r="CE33" s="399"/>
      <c r="CF33" s="399"/>
      <c r="CG33" s="399"/>
      <c r="CH33" s="399"/>
      <c r="CI33" s="399"/>
      <c r="CJ33" s="399"/>
      <c r="CK33" s="399"/>
      <c r="CL33" s="399"/>
      <c r="CM33" s="399"/>
      <c r="CN33" s="399"/>
      <c r="CO33" s="399"/>
      <c r="CP33" s="399"/>
      <c r="CQ33" s="399"/>
      <c r="CR33" s="399"/>
      <c r="CS33" s="399"/>
      <c r="CT33" s="399"/>
      <c r="CU33" s="399"/>
      <c r="CV33" s="399"/>
      <c r="CW33" s="399"/>
      <c r="CX33" s="399"/>
      <c r="CY33" s="399"/>
      <c r="CZ33" s="399"/>
      <c r="DA33" s="399"/>
      <c r="DB33" s="399"/>
      <c r="DC33" s="399"/>
      <c r="DD33" s="399"/>
      <c r="DE33" s="399"/>
      <c r="DF33" s="399"/>
      <c r="DG33" s="399"/>
      <c r="DH33" s="399"/>
      <c r="DI33" s="399"/>
      <c r="DJ33" s="399"/>
      <c r="DK33" s="399"/>
      <c r="DL33" s="399"/>
      <c r="DM33" s="399"/>
      <c r="DN33" s="399"/>
      <c r="DO33" s="399"/>
      <c r="DP33" s="399"/>
      <c r="DQ33" s="399"/>
      <c r="DR33" s="399"/>
      <c r="DS33" s="399"/>
      <c r="DT33" s="399"/>
      <c r="DU33" s="399"/>
      <c r="DV33" s="399"/>
      <c r="DW33" s="399"/>
      <c r="DX33" s="399"/>
      <c r="DY33" s="399"/>
      <c r="DZ33" s="399"/>
      <c r="EA33" s="399"/>
      <c r="EB33" s="399"/>
      <c r="EC33" s="399"/>
      <c r="ED33" s="399"/>
      <c r="EE33" s="399"/>
      <c r="EF33" s="399"/>
      <c r="EG33" s="399"/>
      <c r="EH33" s="399"/>
      <c r="EI33" s="399"/>
      <c r="EJ33" s="399"/>
      <c r="EK33" s="399"/>
      <c r="EL33" s="399"/>
      <c r="EM33" s="399"/>
      <c r="EN33" s="399"/>
      <c r="EO33" s="399"/>
      <c r="EP33" s="399"/>
      <c r="EQ33" s="399"/>
      <c r="ER33" s="399"/>
      <c r="ES33" s="399"/>
      <c r="ET33" s="399"/>
      <c r="EU33" s="399"/>
      <c r="EV33" s="399"/>
      <c r="EW33" s="399"/>
      <c r="EX33" s="399"/>
      <c r="EY33" s="399"/>
      <c r="EZ33" s="399"/>
      <c r="FA33" s="399"/>
      <c r="FB33" s="399"/>
      <c r="FC33" s="399"/>
      <c r="FD33" s="399"/>
      <c r="FE33" s="399"/>
      <c r="FF33" s="399"/>
      <c r="FG33" s="399"/>
      <c r="FH33" s="399"/>
      <c r="FI33" s="399"/>
      <c r="FJ33" s="399"/>
      <c r="FK33" s="399"/>
      <c r="FL33" s="399"/>
      <c r="FM33" s="399"/>
      <c r="FN33" s="399"/>
      <c r="FO33" s="399"/>
      <c r="FP33" s="399"/>
      <c r="FQ33" s="399"/>
      <c r="FR33" s="399"/>
      <c r="FS33" s="399"/>
      <c r="FT33" s="399"/>
      <c r="FU33" s="399"/>
      <c r="FV33" s="399"/>
      <c r="FW33" s="399"/>
      <c r="FX33" s="399"/>
      <c r="FY33" s="399"/>
      <c r="FZ33" s="399"/>
      <c r="GA33" s="399"/>
      <c r="GB33" s="399"/>
      <c r="GC33" s="399"/>
      <c r="GD33" s="399"/>
      <c r="GE33" s="399"/>
      <c r="GF33" s="399"/>
      <c r="GG33" s="399"/>
      <c r="GH33" s="399"/>
      <c r="GI33" s="399"/>
      <c r="GJ33" s="399"/>
      <c r="GK33" s="399"/>
      <c r="GL33" s="399"/>
      <c r="GM33" s="399"/>
      <c r="GN33" s="399"/>
      <c r="GO33" s="399"/>
      <c r="GP33" s="399"/>
      <c r="GQ33" s="399"/>
      <c r="GR33" s="399"/>
      <c r="GS33" s="399"/>
      <c r="GT33" s="399"/>
      <c r="GU33" s="399"/>
      <c r="GV33" s="399"/>
      <c r="GW33" s="399"/>
      <c r="GX33" s="399"/>
      <c r="GY33" s="399"/>
      <c r="GZ33" s="399"/>
      <c r="HA33" s="399"/>
      <c r="HB33" s="399"/>
      <c r="HC33" s="399"/>
      <c r="HD33" s="399"/>
      <c r="HE33" s="399"/>
      <c r="HF33" s="399"/>
      <c r="HG33" s="399"/>
      <c r="HH33" s="399"/>
      <c r="HI33" s="399"/>
      <c r="HJ33" s="399"/>
      <c r="HK33" s="399"/>
      <c r="HL33" s="399"/>
      <c r="HM33" s="399"/>
      <c r="HN33" s="399"/>
      <c r="HO33" s="399"/>
      <c r="HP33" s="399"/>
      <c r="HQ33" s="399"/>
      <c r="HR33" s="399"/>
      <c r="HS33" s="399"/>
      <c r="HT33" s="399"/>
      <c r="HU33" s="399"/>
      <c r="HV33" s="399"/>
      <c r="HW33" s="399"/>
      <c r="HX33" s="399"/>
      <c r="HY33" s="399"/>
      <c r="HZ33" s="399"/>
      <c r="IA33" s="399"/>
      <c r="IB33" s="399"/>
      <c r="IC33" s="399"/>
      <c r="ID33" s="399"/>
      <c r="IE33" s="399"/>
      <c r="IF33" s="408"/>
      <c r="IG33" s="408"/>
      <c r="IH33" s="408"/>
      <c r="II33" s="408"/>
      <c r="IJ33" s="408"/>
      <c r="IK33" s="408"/>
      <c r="IL33" s="408"/>
      <c r="IM33" s="408"/>
    </row>
    <row r="34" ht="18" customHeight="1" spans="1:247">
      <c r="A34" s="250"/>
      <c r="B34" s="250"/>
      <c r="C34" s="387" t="s">
        <v>297</v>
      </c>
      <c r="D34" s="387">
        <v>5683.39</v>
      </c>
      <c r="E34" s="384"/>
      <c r="F34" s="387">
        <v>548.68</v>
      </c>
      <c r="G34" s="384"/>
      <c r="H34" s="14">
        <f t="shared" si="3"/>
        <v>0</v>
      </c>
      <c r="I34" s="395">
        <f>'平衡表（全厂）'!D33</f>
        <v>6232.07</v>
      </c>
      <c r="J34" s="396">
        <f t="shared" si="1"/>
        <v>0</v>
      </c>
      <c r="K34" s="405"/>
      <c r="L34" s="399"/>
      <c r="M34" s="401"/>
      <c r="N34" s="401"/>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c r="DT34" s="399"/>
      <c r="DU34" s="399"/>
      <c r="DV34" s="399"/>
      <c r="DW34" s="399"/>
      <c r="DX34" s="399"/>
      <c r="DY34" s="399"/>
      <c r="DZ34" s="399"/>
      <c r="EA34" s="399"/>
      <c r="EB34" s="399"/>
      <c r="EC34" s="399"/>
      <c r="ED34" s="399"/>
      <c r="EE34" s="399"/>
      <c r="EF34" s="399"/>
      <c r="EG34" s="399"/>
      <c r="EH34" s="399"/>
      <c r="EI34" s="399"/>
      <c r="EJ34" s="399"/>
      <c r="EK34" s="399"/>
      <c r="EL34" s="399"/>
      <c r="EM34" s="399"/>
      <c r="EN34" s="399"/>
      <c r="EO34" s="399"/>
      <c r="EP34" s="399"/>
      <c r="EQ34" s="399"/>
      <c r="ER34" s="399"/>
      <c r="ES34" s="399"/>
      <c r="ET34" s="399"/>
      <c r="EU34" s="399"/>
      <c r="EV34" s="399"/>
      <c r="EW34" s="399"/>
      <c r="EX34" s="399"/>
      <c r="EY34" s="399"/>
      <c r="EZ34" s="399"/>
      <c r="FA34" s="399"/>
      <c r="FB34" s="399"/>
      <c r="FC34" s="399"/>
      <c r="FD34" s="399"/>
      <c r="FE34" s="399"/>
      <c r="FF34" s="399"/>
      <c r="FG34" s="399"/>
      <c r="FH34" s="399"/>
      <c r="FI34" s="399"/>
      <c r="FJ34" s="399"/>
      <c r="FK34" s="399"/>
      <c r="FL34" s="399"/>
      <c r="FM34" s="399"/>
      <c r="FN34" s="399"/>
      <c r="FO34" s="399"/>
      <c r="FP34" s="399"/>
      <c r="FQ34" s="399"/>
      <c r="FR34" s="399"/>
      <c r="FS34" s="399"/>
      <c r="FT34" s="399"/>
      <c r="FU34" s="399"/>
      <c r="FV34" s="399"/>
      <c r="FW34" s="399"/>
      <c r="FX34" s="399"/>
      <c r="FY34" s="399"/>
      <c r="FZ34" s="399"/>
      <c r="GA34" s="399"/>
      <c r="GB34" s="399"/>
      <c r="GC34" s="399"/>
      <c r="GD34" s="399"/>
      <c r="GE34" s="399"/>
      <c r="GF34" s="399"/>
      <c r="GG34" s="399"/>
      <c r="GH34" s="399"/>
      <c r="GI34" s="399"/>
      <c r="GJ34" s="399"/>
      <c r="GK34" s="399"/>
      <c r="GL34" s="399"/>
      <c r="GM34" s="399"/>
      <c r="GN34" s="399"/>
      <c r="GO34" s="399"/>
      <c r="GP34" s="399"/>
      <c r="GQ34" s="399"/>
      <c r="GR34" s="399"/>
      <c r="GS34" s="399"/>
      <c r="GT34" s="399"/>
      <c r="GU34" s="399"/>
      <c r="GV34" s="399"/>
      <c r="GW34" s="399"/>
      <c r="GX34" s="399"/>
      <c r="GY34" s="399"/>
      <c r="GZ34" s="399"/>
      <c r="HA34" s="399"/>
      <c r="HB34" s="399"/>
      <c r="HC34" s="399"/>
      <c r="HD34" s="399"/>
      <c r="HE34" s="399"/>
      <c r="HF34" s="399"/>
      <c r="HG34" s="399"/>
      <c r="HH34" s="399"/>
      <c r="HI34" s="399"/>
      <c r="HJ34" s="399"/>
      <c r="HK34" s="399"/>
      <c r="HL34" s="399"/>
      <c r="HM34" s="399"/>
      <c r="HN34" s="399"/>
      <c r="HO34" s="399"/>
      <c r="HP34" s="399"/>
      <c r="HQ34" s="399"/>
      <c r="HR34" s="399"/>
      <c r="HS34" s="399"/>
      <c r="HT34" s="399"/>
      <c r="HU34" s="399"/>
      <c r="HV34" s="399"/>
      <c r="HW34" s="399"/>
      <c r="HX34" s="399"/>
      <c r="HY34" s="399"/>
      <c r="HZ34" s="399"/>
      <c r="IA34" s="399"/>
      <c r="IB34" s="399"/>
      <c r="IC34" s="399"/>
      <c r="ID34" s="399"/>
      <c r="IE34" s="399"/>
      <c r="IF34" s="408"/>
      <c r="IG34" s="408"/>
      <c r="IH34" s="408"/>
      <c r="II34" s="408"/>
      <c r="IJ34" s="408"/>
      <c r="IK34" s="408"/>
      <c r="IL34" s="408"/>
      <c r="IM34" s="408"/>
    </row>
    <row r="35" ht="18" customHeight="1" spans="1:247">
      <c r="A35" s="250"/>
      <c r="B35" s="250"/>
      <c r="C35" s="387" t="s">
        <v>298</v>
      </c>
      <c r="D35" s="387">
        <v>4485.1</v>
      </c>
      <c r="E35" s="384"/>
      <c r="F35" s="387">
        <f>-G66</f>
        <v>1306.28</v>
      </c>
      <c r="G35" s="384"/>
      <c r="H35" s="14">
        <f t="shared" si="3"/>
        <v>1633.38</v>
      </c>
      <c r="I35" s="395">
        <f>'平衡表（全厂）'!D34</f>
        <v>4158</v>
      </c>
      <c r="J35" s="396">
        <f t="shared" si="1"/>
        <v>0</v>
      </c>
      <c r="K35" s="405"/>
      <c r="L35" s="399"/>
      <c r="M35" s="401"/>
      <c r="N35" s="401"/>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c r="DT35" s="399"/>
      <c r="DU35" s="399"/>
      <c r="DV35" s="399"/>
      <c r="DW35" s="399"/>
      <c r="DX35" s="399"/>
      <c r="DY35" s="399"/>
      <c r="DZ35" s="399"/>
      <c r="EA35" s="399"/>
      <c r="EB35" s="399"/>
      <c r="EC35" s="399"/>
      <c r="ED35" s="399"/>
      <c r="EE35" s="399"/>
      <c r="EF35" s="399"/>
      <c r="EG35" s="399"/>
      <c r="EH35" s="399"/>
      <c r="EI35" s="399"/>
      <c r="EJ35" s="399"/>
      <c r="EK35" s="399"/>
      <c r="EL35" s="399"/>
      <c r="EM35" s="399"/>
      <c r="EN35" s="399"/>
      <c r="EO35" s="399"/>
      <c r="EP35" s="399"/>
      <c r="EQ35" s="399"/>
      <c r="ER35" s="399"/>
      <c r="ES35" s="399"/>
      <c r="ET35" s="399"/>
      <c r="EU35" s="399"/>
      <c r="EV35" s="399"/>
      <c r="EW35" s="399"/>
      <c r="EX35" s="399"/>
      <c r="EY35" s="399"/>
      <c r="EZ35" s="399"/>
      <c r="FA35" s="399"/>
      <c r="FB35" s="399"/>
      <c r="FC35" s="399"/>
      <c r="FD35" s="399"/>
      <c r="FE35" s="399"/>
      <c r="FF35" s="399"/>
      <c r="FG35" s="399"/>
      <c r="FH35" s="399"/>
      <c r="FI35" s="399"/>
      <c r="FJ35" s="399"/>
      <c r="FK35" s="399"/>
      <c r="FL35" s="399"/>
      <c r="FM35" s="399"/>
      <c r="FN35" s="399"/>
      <c r="FO35" s="399"/>
      <c r="FP35" s="399"/>
      <c r="FQ35" s="399"/>
      <c r="FR35" s="399"/>
      <c r="FS35" s="399"/>
      <c r="FT35" s="399"/>
      <c r="FU35" s="399"/>
      <c r="FV35" s="399"/>
      <c r="FW35" s="399"/>
      <c r="FX35" s="399"/>
      <c r="FY35" s="399"/>
      <c r="FZ35" s="399"/>
      <c r="GA35" s="399"/>
      <c r="GB35" s="399"/>
      <c r="GC35" s="399"/>
      <c r="GD35" s="399"/>
      <c r="GE35" s="399"/>
      <c r="GF35" s="399"/>
      <c r="GG35" s="399"/>
      <c r="GH35" s="399"/>
      <c r="GI35" s="399"/>
      <c r="GJ35" s="399"/>
      <c r="GK35" s="399"/>
      <c r="GL35" s="399"/>
      <c r="GM35" s="399"/>
      <c r="GN35" s="399"/>
      <c r="GO35" s="399"/>
      <c r="GP35" s="399"/>
      <c r="GQ35" s="399"/>
      <c r="GR35" s="399"/>
      <c r="GS35" s="399"/>
      <c r="GT35" s="399"/>
      <c r="GU35" s="399"/>
      <c r="GV35" s="399"/>
      <c r="GW35" s="399"/>
      <c r="GX35" s="399"/>
      <c r="GY35" s="399"/>
      <c r="GZ35" s="399"/>
      <c r="HA35" s="399"/>
      <c r="HB35" s="399"/>
      <c r="HC35" s="399"/>
      <c r="HD35" s="399"/>
      <c r="HE35" s="399"/>
      <c r="HF35" s="399"/>
      <c r="HG35" s="399"/>
      <c r="HH35" s="399"/>
      <c r="HI35" s="399"/>
      <c r="HJ35" s="399"/>
      <c r="HK35" s="399"/>
      <c r="HL35" s="399"/>
      <c r="HM35" s="399"/>
      <c r="HN35" s="399"/>
      <c r="HO35" s="399"/>
      <c r="HP35" s="399"/>
      <c r="HQ35" s="399"/>
      <c r="HR35" s="399"/>
      <c r="HS35" s="399"/>
      <c r="HT35" s="399"/>
      <c r="HU35" s="399"/>
      <c r="HV35" s="399"/>
      <c r="HW35" s="399"/>
      <c r="HX35" s="399"/>
      <c r="HY35" s="399"/>
      <c r="HZ35" s="399"/>
      <c r="IA35" s="399"/>
      <c r="IB35" s="399"/>
      <c r="IC35" s="399"/>
      <c r="ID35" s="399"/>
      <c r="IE35" s="399"/>
      <c r="IF35" s="408"/>
      <c r="IG35" s="408"/>
      <c r="IH35" s="408"/>
      <c r="II35" s="408"/>
      <c r="IJ35" s="408"/>
      <c r="IK35" s="408"/>
      <c r="IL35" s="408"/>
      <c r="IM35" s="408"/>
    </row>
    <row r="36" ht="18" customHeight="1" spans="1:247">
      <c r="A36" s="250"/>
      <c r="B36" s="250"/>
      <c r="C36" s="387" t="s">
        <v>48</v>
      </c>
      <c r="D36" s="387">
        <v>0</v>
      </c>
      <c r="E36" s="384"/>
      <c r="F36" s="387"/>
      <c r="G36" s="384">
        <f>-G67</f>
        <v>34.68</v>
      </c>
      <c r="H36" s="14">
        <f t="shared" si="3"/>
        <v>34.68</v>
      </c>
      <c r="I36" s="395">
        <f>'平衡表（全厂）'!D35</f>
        <v>0</v>
      </c>
      <c r="J36" s="396">
        <f t="shared" si="1"/>
        <v>0</v>
      </c>
      <c r="K36" s="405"/>
      <c r="L36" s="399"/>
      <c r="M36" s="401"/>
      <c r="N36" s="401"/>
      <c r="O36" s="399"/>
      <c r="P36" s="399"/>
      <c r="Q36" s="399"/>
      <c r="R36" s="399"/>
      <c r="S36" s="399"/>
      <c r="T36" s="399"/>
      <c r="U36" s="399"/>
      <c r="V36" s="399"/>
      <c r="W36" s="399"/>
      <c r="X36" s="399"/>
      <c r="Y36" s="399"/>
      <c r="Z36" s="399"/>
      <c r="AA36" s="399"/>
      <c r="AB36" s="399"/>
      <c r="AC36" s="399"/>
      <c r="AD36" s="399"/>
      <c r="AE36" s="399"/>
      <c r="AF36" s="399"/>
      <c r="AG36" s="399"/>
      <c r="AH36" s="399"/>
      <c r="AI36" s="399"/>
      <c r="AJ36" s="399"/>
      <c r="AK36" s="399"/>
      <c r="AL36" s="399"/>
      <c r="AM36" s="399"/>
      <c r="AN36" s="399"/>
      <c r="AO36" s="399"/>
      <c r="AP36" s="399"/>
      <c r="AQ36" s="399"/>
      <c r="AR36" s="399"/>
      <c r="AS36" s="399"/>
      <c r="AT36" s="399"/>
      <c r="AU36" s="399"/>
      <c r="AV36" s="399"/>
      <c r="AW36" s="399"/>
      <c r="AX36" s="399"/>
      <c r="AY36" s="399"/>
      <c r="AZ36" s="399"/>
      <c r="BA36" s="399"/>
      <c r="BB36" s="399"/>
      <c r="BC36" s="399"/>
      <c r="BD36" s="399"/>
      <c r="BE36" s="399"/>
      <c r="BF36" s="399"/>
      <c r="BG36" s="399"/>
      <c r="BH36" s="399"/>
      <c r="BI36" s="399"/>
      <c r="BJ36" s="399"/>
      <c r="BK36" s="399"/>
      <c r="BL36" s="399"/>
      <c r="BM36" s="399"/>
      <c r="BN36" s="399"/>
      <c r="BO36" s="399"/>
      <c r="BP36" s="399"/>
      <c r="BQ36" s="399"/>
      <c r="BR36" s="399"/>
      <c r="BS36" s="399"/>
      <c r="BT36" s="399"/>
      <c r="BU36" s="399"/>
      <c r="BV36" s="399"/>
      <c r="BW36" s="399"/>
      <c r="BX36" s="399"/>
      <c r="BY36" s="399"/>
      <c r="BZ36" s="399"/>
      <c r="CA36" s="399"/>
      <c r="CB36" s="399"/>
      <c r="CC36" s="399"/>
      <c r="CD36" s="399"/>
      <c r="CE36" s="399"/>
      <c r="CF36" s="399"/>
      <c r="CG36" s="399"/>
      <c r="CH36" s="399"/>
      <c r="CI36" s="399"/>
      <c r="CJ36" s="399"/>
      <c r="CK36" s="399"/>
      <c r="CL36" s="399"/>
      <c r="CM36" s="399"/>
      <c r="CN36" s="399"/>
      <c r="CO36" s="399"/>
      <c r="CP36" s="399"/>
      <c r="CQ36" s="399"/>
      <c r="CR36" s="399"/>
      <c r="CS36" s="399"/>
      <c r="CT36" s="399"/>
      <c r="CU36" s="399"/>
      <c r="CV36" s="399"/>
      <c r="CW36" s="399"/>
      <c r="CX36" s="399"/>
      <c r="CY36" s="399"/>
      <c r="CZ36" s="399"/>
      <c r="DA36" s="399"/>
      <c r="DB36" s="399"/>
      <c r="DC36" s="399"/>
      <c r="DD36" s="399"/>
      <c r="DE36" s="399"/>
      <c r="DF36" s="399"/>
      <c r="DG36" s="399"/>
      <c r="DH36" s="399"/>
      <c r="DI36" s="399"/>
      <c r="DJ36" s="399"/>
      <c r="DK36" s="399"/>
      <c r="DL36" s="399"/>
      <c r="DM36" s="399"/>
      <c r="DN36" s="399"/>
      <c r="DO36" s="399"/>
      <c r="DP36" s="399"/>
      <c r="DQ36" s="399"/>
      <c r="DR36" s="399"/>
      <c r="DS36" s="399"/>
      <c r="DT36" s="399"/>
      <c r="DU36" s="399"/>
      <c r="DV36" s="399"/>
      <c r="DW36" s="399"/>
      <c r="DX36" s="399"/>
      <c r="DY36" s="399"/>
      <c r="DZ36" s="399"/>
      <c r="EA36" s="399"/>
      <c r="EB36" s="399"/>
      <c r="EC36" s="399"/>
      <c r="ED36" s="399"/>
      <c r="EE36" s="399"/>
      <c r="EF36" s="399"/>
      <c r="EG36" s="399"/>
      <c r="EH36" s="399"/>
      <c r="EI36" s="399"/>
      <c r="EJ36" s="399"/>
      <c r="EK36" s="399"/>
      <c r="EL36" s="399"/>
      <c r="EM36" s="399"/>
      <c r="EN36" s="399"/>
      <c r="EO36" s="399"/>
      <c r="EP36" s="399"/>
      <c r="EQ36" s="399"/>
      <c r="ER36" s="399"/>
      <c r="ES36" s="399"/>
      <c r="ET36" s="399"/>
      <c r="EU36" s="399"/>
      <c r="EV36" s="399"/>
      <c r="EW36" s="399"/>
      <c r="EX36" s="399"/>
      <c r="EY36" s="399"/>
      <c r="EZ36" s="399"/>
      <c r="FA36" s="399"/>
      <c r="FB36" s="399"/>
      <c r="FC36" s="399"/>
      <c r="FD36" s="399"/>
      <c r="FE36" s="399"/>
      <c r="FF36" s="399"/>
      <c r="FG36" s="399"/>
      <c r="FH36" s="399"/>
      <c r="FI36" s="399"/>
      <c r="FJ36" s="399"/>
      <c r="FK36" s="399"/>
      <c r="FL36" s="399"/>
      <c r="FM36" s="399"/>
      <c r="FN36" s="399"/>
      <c r="FO36" s="399"/>
      <c r="FP36" s="399"/>
      <c r="FQ36" s="399"/>
      <c r="FR36" s="399"/>
      <c r="FS36" s="399"/>
      <c r="FT36" s="399"/>
      <c r="FU36" s="399"/>
      <c r="FV36" s="399"/>
      <c r="FW36" s="399"/>
      <c r="FX36" s="399"/>
      <c r="FY36" s="399"/>
      <c r="FZ36" s="399"/>
      <c r="GA36" s="399"/>
      <c r="GB36" s="399"/>
      <c r="GC36" s="399"/>
      <c r="GD36" s="399"/>
      <c r="GE36" s="399"/>
      <c r="GF36" s="399"/>
      <c r="GG36" s="399"/>
      <c r="GH36" s="399"/>
      <c r="GI36" s="399"/>
      <c r="GJ36" s="399"/>
      <c r="GK36" s="399"/>
      <c r="GL36" s="399"/>
      <c r="GM36" s="399"/>
      <c r="GN36" s="399"/>
      <c r="GO36" s="399"/>
      <c r="GP36" s="399"/>
      <c r="GQ36" s="399"/>
      <c r="GR36" s="399"/>
      <c r="GS36" s="399"/>
      <c r="GT36" s="399"/>
      <c r="GU36" s="399"/>
      <c r="GV36" s="399"/>
      <c r="GW36" s="399"/>
      <c r="GX36" s="399"/>
      <c r="GY36" s="399"/>
      <c r="GZ36" s="399"/>
      <c r="HA36" s="399"/>
      <c r="HB36" s="399"/>
      <c r="HC36" s="399"/>
      <c r="HD36" s="399"/>
      <c r="HE36" s="399"/>
      <c r="HF36" s="399"/>
      <c r="HG36" s="399"/>
      <c r="HH36" s="399"/>
      <c r="HI36" s="399"/>
      <c r="HJ36" s="399"/>
      <c r="HK36" s="399"/>
      <c r="HL36" s="399"/>
      <c r="HM36" s="399"/>
      <c r="HN36" s="399"/>
      <c r="HO36" s="399"/>
      <c r="HP36" s="399"/>
      <c r="HQ36" s="399"/>
      <c r="HR36" s="399"/>
      <c r="HS36" s="399"/>
      <c r="HT36" s="399"/>
      <c r="HU36" s="399"/>
      <c r="HV36" s="399"/>
      <c r="HW36" s="399"/>
      <c r="HX36" s="399"/>
      <c r="HY36" s="399"/>
      <c r="HZ36" s="399"/>
      <c r="IA36" s="399"/>
      <c r="IB36" s="399"/>
      <c r="IC36" s="399"/>
      <c r="ID36" s="399"/>
      <c r="IE36" s="399"/>
      <c r="IF36" s="408"/>
      <c r="IG36" s="408"/>
      <c r="IH36" s="408"/>
      <c r="II36" s="408"/>
      <c r="IJ36" s="408"/>
      <c r="IK36" s="408"/>
      <c r="IL36" s="408"/>
      <c r="IM36" s="408"/>
    </row>
    <row r="37" ht="18" customHeight="1" spans="1:247">
      <c r="A37" s="237"/>
      <c r="B37" s="250" t="s">
        <v>16</v>
      </c>
      <c r="C37" s="14" t="s">
        <v>56</v>
      </c>
      <c r="D37" s="388">
        <v>21</v>
      </c>
      <c r="E37" s="384"/>
      <c r="F37" s="387">
        <v>0</v>
      </c>
      <c r="G37" s="384"/>
      <c r="H37" s="14">
        <f t="shared" si="3"/>
        <v>0</v>
      </c>
      <c r="I37" s="388">
        <f>'平衡表（全厂）'!F42</f>
        <v>21</v>
      </c>
      <c r="J37" s="396">
        <f t="shared" si="1"/>
        <v>0</v>
      </c>
      <c r="K37" s="405" t="s">
        <v>299</v>
      </c>
      <c r="L37" s="324"/>
      <c r="M37" s="131"/>
      <c r="N37" s="131"/>
      <c r="O37" s="324"/>
      <c r="P37" s="324"/>
      <c r="Q37" s="324"/>
      <c r="R37" s="324"/>
      <c r="S37" s="324"/>
      <c r="T37" s="324"/>
      <c r="U37" s="324"/>
      <c r="V37" s="324"/>
      <c r="W37" s="324"/>
      <c r="X37" s="324"/>
      <c r="Y37" s="324"/>
      <c r="Z37" s="324"/>
      <c r="AA37" s="324"/>
      <c r="AB37" s="324"/>
      <c r="AC37" s="324"/>
      <c r="AD37" s="324"/>
      <c r="AE37" s="324"/>
      <c r="AF37" s="324"/>
      <c r="AG37" s="324"/>
      <c r="AH37" s="324"/>
      <c r="AI37" s="324"/>
      <c r="AJ37" s="324"/>
      <c r="AK37" s="324"/>
      <c r="AL37" s="324"/>
      <c r="AM37" s="324"/>
      <c r="AN37" s="324"/>
      <c r="AO37" s="324"/>
      <c r="AP37" s="324"/>
      <c r="AQ37" s="324"/>
      <c r="AR37" s="324"/>
      <c r="AS37" s="324"/>
      <c r="AT37" s="324"/>
      <c r="AU37" s="324"/>
      <c r="AV37" s="324"/>
      <c r="AW37" s="324"/>
      <c r="AX37" s="324"/>
      <c r="AY37" s="324"/>
      <c r="AZ37" s="324"/>
      <c r="BA37" s="324"/>
      <c r="BB37" s="324"/>
      <c r="BC37" s="324"/>
      <c r="BD37" s="324"/>
      <c r="BE37" s="324"/>
      <c r="BF37" s="324"/>
      <c r="BG37" s="324"/>
      <c r="BH37" s="324"/>
      <c r="BI37" s="324"/>
      <c r="BJ37" s="324"/>
      <c r="BK37" s="324"/>
      <c r="BL37" s="324"/>
      <c r="BM37" s="324"/>
      <c r="BN37" s="324"/>
      <c r="BO37" s="324"/>
      <c r="BP37" s="324"/>
      <c r="BQ37" s="324"/>
      <c r="BR37" s="324"/>
      <c r="BS37" s="324"/>
      <c r="BT37" s="324"/>
      <c r="BU37" s="324"/>
      <c r="BV37" s="324"/>
      <c r="BW37" s="324"/>
      <c r="BX37" s="324"/>
      <c r="BY37" s="324"/>
      <c r="BZ37" s="324"/>
      <c r="CA37" s="324"/>
      <c r="CB37" s="324"/>
      <c r="CC37" s="324"/>
      <c r="CD37" s="324"/>
      <c r="CE37" s="324"/>
      <c r="CF37" s="324"/>
      <c r="CG37" s="324"/>
      <c r="CH37" s="324"/>
      <c r="CI37" s="324"/>
      <c r="CJ37" s="324"/>
      <c r="CK37" s="324"/>
      <c r="CL37" s="324"/>
      <c r="CM37" s="324"/>
      <c r="CN37" s="324"/>
      <c r="CO37" s="324"/>
      <c r="CP37" s="324"/>
      <c r="CQ37" s="324"/>
      <c r="CR37" s="324"/>
      <c r="CS37" s="324"/>
      <c r="CT37" s="324"/>
      <c r="CU37" s="324"/>
      <c r="CV37" s="324"/>
      <c r="CW37" s="324"/>
      <c r="CX37" s="324"/>
      <c r="CY37" s="324"/>
      <c r="CZ37" s="324"/>
      <c r="DA37" s="324"/>
      <c r="DB37" s="324"/>
      <c r="DC37" s="324"/>
      <c r="DD37" s="324"/>
      <c r="DE37" s="324"/>
      <c r="DF37" s="324"/>
      <c r="DG37" s="324"/>
      <c r="DH37" s="324"/>
      <c r="DI37" s="324"/>
      <c r="DJ37" s="324"/>
      <c r="DK37" s="324"/>
      <c r="DL37" s="324"/>
      <c r="DM37" s="324"/>
      <c r="DN37" s="324"/>
      <c r="DO37" s="324"/>
      <c r="DP37" s="324"/>
      <c r="DQ37" s="324"/>
      <c r="DR37" s="324"/>
      <c r="DS37" s="324"/>
      <c r="DT37" s="324"/>
      <c r="DU37" s="324"/>
      <c r="DV37" s="324"/>
      <c r="DW37" s="324"/>
      <c r="DX37" s="324"/>
      <c r="DY37" s="324"/>
      <c r="DZ37" s="324"/>
      <c r="EA37" s="324"/>
      <c r="EB37" s="324"/>
      <c r="EC37" s="324"/>
      <c r="ED37" s="324"/>
      <c r="EE37" s="324"/>
      <c r="EF37" s="324"/>
      <c r="EG37" s="324"/>
      <c r="EH37" s="324"/>
      <c r="EI37" s="324"/>
      <c r="EJ37" s="324"/>
      <c r="EK37" s="324"/>
      <c r="EL37" s="324"/>
      <c r="EM37" s="324"/>
      <c r="EN37" s="324"/>
      <c r="EO37" s="324"/>
      <c r="EP37" s="324"/>
      <c r="EQ37" s="324"/>
      <c r="ER37" s="324"/>
      <c r="ES37" s="324"/>
      <c r="ET37" s="324"/>
      <c r="EU37" s="324"/>
      <c r="EV37" s="324"/>
      <c r="EW37" s="324"/>
      <c r="EX37" s="324"/>
      <c r="EY37" s="324"/>
      <c r="EZ37" s="324"/>
      <c r="FA37" s="324"/>
      <c r="FB37" s="324"/>
      <c r="FC37" s="324"/>
      <c r="FD37" s="324"/>
      <c r="FE37" s="324"/>
      <c r="FF37" s="324"/>
      <c r="FG37" s="324"/>
      <c r="FH37" s="324"/>
      <c r="FI37" s="324"/>
      <c r="FJ37" s="324"/>
      <c r="FK37" s="324"/>
      <c r="FL37" s="324"/>
      <c r="FM37" s="324"/>
      <c r="FN37" s="324"/>
      <c r="FO37" s="324"/>
      <c r="FP37" s="324"/>
      <c r="FQ37" s="324"/>
      <c r="FR37" s="324"/>
      <c r="FS37" s="324"/>
      <c r="FT37" s="324"/>
      <c r="FU37" s="324"/>
      <c r="FV37" s="324"/>
      <c r="FW37" s="324"/>
      <c r="FX37" s="324"/>
      <c r="FY37" s="324"/>
      <c r="FZ37" s="324"/>
      <c r="GA37" s="324"/>
      <c r="GB37" s="324"/>
      <c r="GC37" s="324"/>
      <c r="GD37" s="324"/>
      <c r="GE37" s="324"/>
      <c r="GF37" s="324"/>
      <c r="GG37" s="324"/>
      <c r="GH37" s="324"/>
      <c r="GI37" s="324"/>
      <c r="GJ37" s="324"/>
      <c r="GK37" s="324"/>
      <c r="GL37" s="324"/>
      <c r="GM37" s="324"/>
      <c r="GN37" s="324"/>
      <c r="GO37" s="324"/>
      <c r="GP37" s="324"/>
      <c r="GQ37" s="324"/>
      <c r="GR37" s="324"/>
      <c r="GS37" s="324"/>
      <c r="GT37" s="324"/>
      <c r="GU37" s="324"/>
      <c r="GV37" s="324"/>
      <c r="GW37" s="324"/>
      <c r="GX37" s="324"/>
      <c r="GY37" s="324"/>
      <c r="GZ37" s="324"/>
      <c r="HA37" s="324"/>
      <c r="HB37" s="324"/>
      <c r="HC37" s="324"/>
      <c r="HD37" s="324"/>
      <c r="HE37" s="324"/>
      <c r="HF37" s="324"/>
      <c r="HG37" s="324"/>
      <c r="HH37" s="324"/>
      <c r="HI37" s="324"/>
      <c r="HJ37" s="324"/>
      <c r="HK37" s="324"/>
      <c r="HL37" s="324"/>
      <c r="HM37" s="324"/>
      <c r="HN37" s="324"/>
      <c r="HO37" s="324"/>
      <c r="HP37" s="324"/>
      <c r="HQ37" s="324"/>
      <c r="HR37" s="324"/>
      <c r="HS37" s="324"/>
      <c r="HT37" s="324"/>
      <c r="HU37" s="324"/>
      <c r="HV37" s="324"/>
      <c r="HW37" s="324"/>
      <c r="HX37" s="324"/>
      <c r="HY37" s="324"/>
      <c r="HZ37" s="324"/>
      <c r="IA37" s="324"/>
      <c r="IB37" s="324"/>
      <c r="IC37" s="324"/>
      <c r="ID37" s="324"/>
      <c r="IE37" s="324"/>
      <c r="IF37" s="407"/>
      <c r="IG37" s="407"/>
      <c r="IH37" s="407"/>
      <c r="II37" s="407"/>
      <c r="IJ37" s="407"/>
      <c r="IK37" s="407"/>
      <c r="IL37" s="407"/>
      <c r="IM37" s="407"/>
    </row>
    <row r="38" ht="18" customHeight="1" spans="1:247">
      <c r="A38" s="237"/>
      <c r="B38" s="250"/>
      <c r="C38" s="387" t="s">
        <v>51</v>
      </c>
      <c r="D38" s="387">
        <v>10</v>
      </c>
      <c r="E38" s="384"/>
      <c r="F38" s="387">
        <v>17.54</v>
      </c>
      <c r="G38" s="384"/>
      <c r="H38" s="14">
        <f t="shared" si="3"/>
        <v>0</v>
      </c>
      <c r="I38" s="387">
        <f>'平衡表（全厂）'!F38</f>
        <v>27.54</v>
      </c>
      <c r="J38" s="396">
        <f t="shared" si="1"/>
        <v>0</v>
      </c>
      <c r="K38" s="405" t="s">
        <v>300</v>
      </c>
      <c r="L38" s="324"/>
      <c r="M38" s="131"/>
      <c r="N38" s="131"/>
      <c r="O38" s="324"/>
      <c r="P38" s="324"/>
      <c r="Q38" s="324"/>
      <c r="R38" s="324"/>
      <c r="S38" s="324"/>
      <c r="T38" s="324"/>
      <c r="U38" s="324"/>
      <c r="V38" s="324"/>
      <c r="W38" s="324"/>
      <c r="X38" s="324"/>
      <c r="Y38" s="324"/>
      <c r="Z38" s="324"/>
      <c r="AA38" s="324"/>
      <c r="AB38" s="324"/>
      <c r="AC38" s="324"/>
      <c r="AD38" s="324"/>
      <c r="AE38" s="324"/>
      <c r="AF38" s="324"/>
      <c r="AG38" s="324"/>
      <c r="AH38" s="324"/>
      <c r="AI38" s="324"/>
      <c r="AJ38" s="324"/>
      <c r="AK38" s="324"/>
      <c r="AL38" s="324"/>
      <c r="AM38" s="324"/>
      <c r="AN38" s="324"/>
      <c r="AO38" s="324"/>
      <c r="AP38" s="324"/>
      <c r="AQ38" s="324"/>
      <c r="AR38" s="324"/>
      <c r="AS38" s="324"/>
      <c r="AT38" s="324"/>
      <c r="AU38" s="324"/>
      <c r="AV38" s="324"/>
      <c r="AW38" s="324"/>
      <c r="AX38" s="324"/>
      <c r="AY38" s="324"/>
      <c r="AZ38" s="324"/>
      <c r="BA38" s="324"/>
      <c r="BB38" s="324"/>
      <c r="BC38" s="324"/>
      <c r="BD38" s="324"/>
      <c r="BE38" s="324"/>
      <c r="BF38" s="324"/>
      <c r="BG38" s="324"/>
      <c r="BH38" s="324"/>
      <c r="BI38" s="324"/>
      <c r="BJ38" s="324"/>
      <c r="BK38" s="324"/>
      <c r="BL38" s="324"/>
      <c r="BM38" s="324"/>
      <c r="BN38" s="324"/>
      <c r="BO38" s="324"/>
      <c r="BP38" s="324"/>
      <c r="BQ38" s="324"/>
      <c r="BR38" s="324"/>
      <c r="BS38" s="324"/>
      <c r="BT38" s="324"/>
      <c r="BU38" s="324"/>
      <c r="BV38" s="324"/>
      <c r="BW38" s="324"/>
      <c r="BX38" s="324"/>
      <c r="BY38" s="324"/>
      <c r="BZ38" s="324"/>
      <c r="CA38" s="324"/>
      <c r="CB38" s="324"/>
      <c r="CC38" s="324"/>
      <c r="CD38" s="324"/>
      <c r="CE38" s="324"/>
      <c r="CF38" s="324"/>
      <c r="CG38" s="324"/>
      <c r="CH38" s="324"/>
      <c r="CI38" s="324"/>
      <c r="CJ38" s="324"/>
      <c r="CK38" s="324"/>
      <c r="CL38" s="324"/>
      <c r="CM38" s="324"/>
      <c r="CN38" s="324"/>
      <c r="CO38" s="324"/>
      <c r="CP38" s="324"/>
      <c r="CQ38" s="324"/>
      <c r="CR38" s="324"/>
      <c r="CS38" s="324"/>
      <c r="CT38" s="324"/>
      <c r="CU38" s="324"/>
      <c r="CV38" s="324"/>
      <c r="CW38" s="324"/>
      <c r="CX38" s="324"/>
      <c r="CY38" s="324"/>
      <c r="CZ38" s="324"/>
      <c r="DA38" s="324"/>
      <c r="DB38" s="324"/>
      <c r="DC38" s="324"/>
      <c r="DD38" s="324"/>
      <c r="DE38" s="324"/>
      <c r="DF38" s="324"/>
      <c r="DG38" s="324"/>
      <c r="DH38" s="324"/>
      <c r="DI38" s="324"/>
      <c r="DJ38" s="324"/>
      <c r="DK38" s="324"/>
      <c r="DL38" s="324"/>
      <c r="DM38" s="324"/>
      <c r="DN38" s="324"/>
      <c r="DO38" s="324"/>
      <c r="DP38" s="324"/>
      <c r="DQ38" s="324"/>
      <c r="DR38" s="324"/>
      <c r="DS38" s="324"/>
      <c r="DT38" s="324"/>
      <c r="DU38" s="324"/>
      <c r="DV38" s="324"/>
      <c r="DW38" s="324"/>
      <c r="DX38" s="324"/>
      <c r="DY38" s="324"/>
      <c r="DZ38" s="324"/>
      <c r="EA38" s="324"/>
      <c r="EB38" s="324"/>
      <c r="EC38" s="324"/>
      <c r="ED38" s="324"/>
      <c r="EE38" s="324"/>
      <c r="EF38" s="324"/>
      <c r="EG38" s="324"/>
      <c r="EH38" s="324"/>
      <c r="EI38" s="324"/>
      <c r="EJ38" s="324"/>
      <c r="EK38" s="324"/>
      <c r="EL38" s="324"/>
      <c r="EM38" s="324"/>
      <c r="EN38" s="324"/>
      <c r="EO38" s="324"/>
      <c r="EP38" s="324"/>
      <c r="EQ38" s="324"/>
      <c r="ER38" s="324"/>
      <c r="ES38" s="324"/>
      <c r="ET38" s="324"/>
      <c r="EU38" s="324"/>
      <c r="EV38" s="324"/>
      <c r="EW38" s="324"/>
      <c r="EX38" s="324"/>
      <c r="EY38" s="324"/>
      <c r="EZ38" s="324"/>
      <c r="FA38" s="324"/>
      <c r="FB38" s="324"/>
      <c r="FC38" s="324"/>
      <c r="FD38" s="324"/>
      <c r="FE38" s="324"/>
      <c r="FF38" s="324"/>
      <c r="FG38" s="324"/>
      <c r="FH38" s="324"/>
      <c r="FI38" s="324"/>
      <c r="FJ38" s="324"/>
      <c r="FK38" s="324"/>
      <c r="FL38" s="324"/>
      <c r="FM38" s="324"/>
      <c r="FN38" s="324"/>
      <c r="FO38" s="324"/>
      <c r="FP38" s="324"/>
      <c r="FQ38" s="324"/>
      <c r="FR38" s="324"/>
      <c r="FS38" s="324"/>
      <c r="FT38" s="324"/>
      <c r="FU38" s="324"/>
      <c r="FV38" s="324"/>
      <c r="FW38" s="324"/>
      <c r="FX38" s="324"/>
      <c r="FY38" s="324"/>
      <c r="FZ38" s="324"/>
      <c r="GA38" s="324"/>
      <c r="GB38" s="324"/>
      <c r="GC38" s="324"/>
      <c r="GD38" s="324"/>
      <c r="GE38" s="324"/>
      <c r="GF38" s="324"/>
      <c r="GG38" s="324"/>
      <c r="GH38" s="324"/>
      <c r="GI38" s="324"/>
      <c r="GJ38" s="324"/>
      <c r="GK38" s="324"/>
      <c r="GL38" s="324"/>
      <c r="GM38" s="324"/>
      <c r="GN38" s="324"/>
      <c r="GO38" s="324"/>
      <c r="GP38" s="324"/>
      <c r="GQ38" s="324"/>
      <c r="GR38" s="324"/>
      <c r="GS38" s="324"/>
      <c r="GT38" s="324"/>
      <c r="GU38" s="324"/>
      <c r="GV38" s="324"/>
      <c r="GW38" s="324"/>
      <c r="GX38" s="324"/>
      <c r="GY38" s="324"/>
      <c r="GZ38" s="324"/>
      <c r="HA38" s="324"/>
      <c r="HB38" s="324"/>
      <c r="HC38" s="324"/>
      <c r="HD38" s="324"/>
      <c r="HE38" s="324"/>
      <c r="HF38" s="324"/>
      <c r="HG38" s="324"/>
      <c r="HH38" s="324"/>
      <c r="HI38" s="324"/>
      <c r="HJ38" s="324"/>
      <c r="HK38" s="324"/>
      <c r="HL38" s="324"/>
      <c r="HM38" s="324"/>
      <c r="HN38" s="324"/>
      <c r="HO38" s="324"/>
      <c r="HP38" s="324"/>
      <c r="HQ38" s="324"/>
      <c r="HR38" s="324"/>
      <c r="HS38" s="324"/>
      <c r="HT38" s="324"/>
      <c r="HU38" s="324"/>
      <c r="HV38" s="324"/>
      <c r="HW38" s="324"/>
      <c r="HX38" s="324"/>
      <c r="HY38" s="324"/>
      <c r="HZ38" s="324"/>
      <c r="IA38" s="324"/>
      <c r="IB38" s="324"/>
      <c r="IC38" s="324"/>
      <c r="ID38" s="324"/>
      <c r="IE38" s="324"/>
      <c r="IF38" s="407"/>
      <c r="IG38" s="407"/>
      <c r="IH38" s="407"/>
      <c r="II38" s="407"/>
      <c r="IJ38" s="407"/>
      <c r="IK38" s="407"/>
      <c r="IL38" s="407"/>
      <c r="IM38" s="407"/>
    </row>
    <row r="39" ht="18" customHeight="1" spans="1:247">
      <c r="A39" s="237" t="s">
        <v>55</v>
      </c>
      <c r="B39" s="250"/>
      <c r="C39" s="387" t="s">
        <v>50</v>
      </c>
      <c r="D39" s="389">
        <v>29.0146</v>
      </c>
      <c r="E39" s="384"/>
      <c r="F39" s="389">
        <v>0</v>
      </c>
      <c r="G39" s="384"/>
      <c r="H39" s="14">
        <f t="shared" si="3"/>
        <v>0</v>
      </c>
      <c r="I39" s="395">
        <f>'平衡表（全厂）'!D37</f>
        <v>29.0146</v>
      </c>
      <c r="J39" s="396">
        <f t="shared" si="1"/>
        <v>0</v>
      </c>
      <c r="K39" s="405" t="s">
        <v>301</v>
      </c>
      <c r="L39" s="324"/>
      <c r="M39" s="131"/>
      <c r="N39" s="131"/>
      <c r="O39" s="324"/>
      <c r="P39" s="324"/>
      <c r="Q39" s="324"/>
      <c r="R39" s="324"/>
      <c r="S39" s="324"/>
      <c r="T39" s="324"/>
      <c r="U39" s="324"/>
      <c r="V39" s="324"/>
      <c r="W39" s="324"/>
      <c r="X39" s="324"/>
      <c r="Y39" s="324"/>
      <c r="Z39" s="324"/>
      <c r="AA39" s="324"/>
      <c r="AB39" s="324"/>
      <c r="AC39" s="324"/>
      <c r="AD39" s="324"/>
      <c r="AE39" s="324"/>
      <c r="AF39" s="324"/>
      <c r="AG39" s="324"/>
      <c r="AH39" s="324"/>
      <c r="AI39" s="324"/>
      <c r="AJ39" s="324"/>
      <c r="AK39" s="324"/>
      <c r="AL39" s="324"/>
      <c r="AM39" s="324"/>
      <c r="AN39" s="324"/>
      <c r="AO39" s="324"/>
      <c r="AP39" s="324"/>
      <c r="AQ39" s="324"/>
      <c r="AR39" s="324"/>
      <c r="AS39" s="324"/>
      <c r="AT39" s="324"/>
      <c r="AU39" s="324"/>
      <c r="AV39" s="324"/>
      <c r="AW39" s="324"/>
      <c r="AX39" s="324"/>
      <c r="AY39" s="324"/>
      <c r="AZ39" s="324"/>
      <c r="BA39" s="324"/>
      <c r="BB39" s="324"/>
      <c r="BC39" s="324"/>
      <c r="BD39" s="324"/>
      <c r="BE39" s="324"/>
      <c r="BF39" s="324"/>
      <c r="BG39" s="324"/>
      <c r="BH39" s="324"/>
      <c r="BI39" s="324"/>
      <c r="BJ39" s="324"/>
      <c r="BK39" s="324"/>
      <c r="BL39" s="324"/>
      <c r="BM39" s="324"/>
      <c r="BN39" s="324"/>
      <c r="BO39" s="324"/>
      <c r="BP39" s="324"/>
      <c r="BQ39" s="324"/>
      <c r="BR39" s="324"/>
      <c r="BS39" s="324"/>
      <c r="BT39" s="324"/>
      <c r="BU39" s="324"/>
      <c r="BV39" s="324"/>
      <c r="BW39" s="324"/>
      <c r="BX39" s="324"/>
      <c r="BY39" s="324"/>
      <c r="BZ39" s="324"/>
      <c r="CA39" s="324"/>
      <c r="CB39" s="324"/>
      <c r="CC39" s="324"/>
      <c r="CD39" s="324"/>
      <c r="CE39" s="324"/>
      <c r="CF39" s="324"/>
      <c r="CG39" s="324"/>
      <c r="CH39" s="324"/>
      <c r="CI39" s="324"/>
      <c r="CJ39" s="324"/>
      <c r="CK39" s="324"/>
      <c r="CL39" s="324"/>
      <c r="CM39" s="324"/>
      <c r="CN39" s="324"/>
      <c r="CO39" s="324"/>
      <c r="CP39" s="324"/>
      <c r="CQ39" s="324"/>
      <c r="CR39" s="324"/>
      <c r="CS39" s="324"/>
      <c r="CT39" s="324"/>
      <c r="CU39" s="324"/>
      <c r="CV39" s="324"/>
      <c r="CW39" s="324"/>
      <c r="CX39" s="324"/>
      <c r="CY39" s="324"/>
      <c r="CZ39" s="324"/>
      <c r="DA39" s="324"/>
      <c r="DB39" s="324"/>
      <c r="DC39" s="324"/>
      <c r="DD39" s="324"/>
      <c r="DE39" s="324"/>
      <c r="DF39" s="324"/>
      <c r="DG39" s="324"/>
      <c r="DH39" s="324"/>
      <c r="DI39" s="324"/>
      <c r="DJ39" s="324"/>
      <c r="DK39" s="324"/>
      <c r="DL39" s="324"/>
      <c r="DM39" s="324"/>
      <c r="DN39" s="324"/>
      <c r="DO39" s="324"/>
      <c r="DP39" s="324"/>
      <c r="DQ39" s="324"/>
      <c r="DR39" s="324"/>
      <c r="DS39" s="324"/>
      <c r="DT39" s="324"/>
      <c r="DU39" s="324"/>
      <c r="DV39" s="324"/>
      <c r="DW39" s="324"/>
      <c r="DX39" s="324"/>
      <c r="DY39" s="324"/>
      <c r="DZ39" s="324"/>
      <c r="EA39" s="324"/>
      <c r="EB39" s="324"/>
      <c r="EC39" s="324"/>
      <c r="ED39" s="324"/>
      <c r="EE39" s="324"/>
      <c r="EF39" s="324"/>
      <c r="EG39" s="324"/>
      <c r="EH39" s="324"/>
      <c r="EI39" s="324"/>
      <c r="EJ39" s="324"/>
      <c r="EK39" s="324"/>
      <c r="EL39" s="324"/>
      <c r="EM39" s="324"/>
      <c r="EN39" s="324"/>
      <c r="EO39" s="324"/>
      <c r="EP39" s="324"/>
      <c r="EQ39" s="324"/>
      <c r="ER39" s="324"/>
      <c r="ES39" s="324"/>
      <c r="ET39" s="324"/>
      <c r="EU39" s="324"/>
      <c r="EV39" s="324"/>
      <c r="EW39" s="324"/>
      <c r="EX39" s="324"/>
      <c r="EY39" s="324"/>
      <c r="EZ39" s="324"/>
      <c r="FA39" s="324"/>
      <c r="FB39" s="324"/>
      <c r="FC39" s="324"/>
      <c r="FD39" s="324"/>
      <c r="FE39" s="324"/>
      <c r="FF39" s="324"/>
      <c r="FG39" s="324"/>
      <c r="FH39" s="324"/>
      <c r="FI39" s="324"/>
      <c r="FJ39" s="324"/>
      <c r="FK39" s="324"/>
      <c r="FL39" s="324"/>
      <c r="FM39" s="324"/>
      <c r="FN39" s="324"/>
      <c r="FO39" s="324"/>
      <c r="FP39" s="324"/>
      <c r="FQ39" s="324"/>
      <c r="FR39" s="324"/>
      <c r="FS39" s="324"/>
      <c r="FT39" s="324"/>
      <c r="FU39" s="324"/>
      <c r="FV39" s="324"/>
      <c r="FW39" s="324"/>
      <c r="FX39" s="324"/>
      <c r="FY39" s="324"/>
      <c r="FZ39" s="324"/>
      <c r="GA39" s="324"/>
      <c r="GB39" s="324"/>
      <c r="GC39" s="324"/>
      <c r="GD39" s="324"/>
      <c r="GE39" s="324"/>
      <c r="GF39" s="324"/>
      <c r="GG39" s="324"/>
      <c r="GH39" s="324"/>
      <c r="GI39" s="324"/>
      <c r="GJ39" s="324"/>
      <c r="GK39" s="324"/>
      <c r="GL39" s="324"/>
      <c r="GM39" s="324"/>
      <c r="GN39" s="324"/>
      <c r="GO39" s="324"/>
      <c r="GP39" s="324"/>
      <c r="GQ39" s="324"/>
      <c r="GR39" s="324"/>
      <c r="GS39" s="324"/>
      <c r="GT39" s="324"/>
      <c r="GU39" s="324"/>
      <c r="GV39" s="324"/>
      <c r="GW39" s="324"/>
      <c r="GX39" s="324"/>
      <c r="GY39" s="324"/>
      <c r="GZ39" s="324"/>
      <c r="HA39" s="324"/>
      <c r="HB39" s="324"/>
      <c r="HC39" s="324"/>
      <c r="HD39" s="324"/>
      <c r="HE39" s="324"/>
      <c r="HF39" s="324"/>
      <c r="HG39" s="324"/>
      <c r="HH39" s="324"/>
      <c r="HI39" s="324"/>
      <c r="HJ39" s="324"/>
      <c r="HK39" s="324"/>
      <c r="HL39" s="324"/>
      <c r="HM39" s="324"/>
      <c r="HN39" s="324"/>
      <c r="HO39" s="324"/>
      <c r="HP39" s="324"/>
      <c r="HQ39" s="324"/>
      <c r="HR39" s="324"/>
      <c r="HS39" s="324"/>
      <c r="HT39" s="324"/>
      <c r="HU39" s="324"/>
      <c r="HV39" s="324"/>
      <c r="HW39" s="324"/>
      <c r="HX39" s="324"/>
      <c r="HY39" s="324"/>
      <c r="HZ39" s="324"/>
      <c r="IA39" s="324"/>
      <c r="IB39" s="324"/>
      <c r="IC39" s="324"/>
      <c r="ID39" s="324"/>
      <c r="IE39" s="324"/>
      <c r="IF39" s="407"/>
      <c r="IG39" s="407"/>
      <c r="IH39" s="407"/>
      <c r="II39" s="407"/>
      <c r="IJ39" s="407"/>
      <c r="IK39" s="407"/>
      <c r="IL39" s="407"/>
      <c r="IM39" s="407"/>
    </row>
    <row r="40" ht="18" customHeight="1" spans="1:247">
      <c r="A40" s="237"/>
      <c r="B40" s="250"/>
      <c r="C40" s="136" t="s">
        <v>52</v>
      </c>
      <c r="D40" s="384">
        <v>1</v>
      </c>
      <c r="E40" s="384"/>
      <c r="F40" s="385">
        <v>0</v>
      </c>
      <c r="G40" s="386"/>
      <c r="H40" s="14">
        <f t="shared" si="3"/>
        <v>0</v>
      </c>
      <c r="I40" s="387">
        <f>'平衡表（全厂）'!D39</f>
        <v>1</v>
      </c>
      <c r="J40" s="396">
        <f t="shared" si="1"/>
        <v>0</v>
      </c>
      <c r="K40" s="397" t="s">
        <v>302</v>
      </c>
      <c r="L40" s="406"/>
      <c r="M40" s="324"/>
      <c r="N40" s="324"/>
      <c r="O40" s="324"/>
      <c r="P40" s="324"/>
      <c r="Q40" s="324"/>
      <c r="R40" s="324"/>
      <c r="S40" s="324"/>
      <c r="T40" s="324"/>
      <c r="U40" s="324"/>
      <c r="V40" s="324"/>
      <c r="W40" s="324"/>
      <c r="X40" s="324"/>
      <c r="Y40" s="324"/>
      <c r="Z40" s="324"/>
      <c r="AA40" s="324"/>
      <c r="AB40" s="324"/>
      <c r="AC40" s="324"/>
      <c r="AD40" s="324"/>
      <c r="AE40" s="324"/>
      <c r="AF40" s="324"/>
      <c r="AG40" s="324"/>
      <c r="AH40" s="324"/>
      <c r="AI40" s="324"/>
      <c r="AJ40" s="324"/>
      <c r="AK40" s="324"/>
      <c r="AL40" s="324"/>
      <c r="AM40" s="324"/>
      <c r="AN40" s="324"/>
      <c r="AO40" s="324"/>
      <c r="AP40" s="324"/>
      <c r="AQ40" s="324"/>
      <c r="AR40" s="324"/>
      <c r="AS40" s="324"/>
      <c r="AT40" s="324"/>
      <c r="AU40" s="324"/>
      <c r="AV40" s="324"/>
      <c r="AW40" s="324"/>
      <c r="AX40" s="324"/>
      <c r="AY40" s="324"/>
      <c r="AZ40" s="324"/>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c r="BW40" s="324"/>
      <c r="BX40" s="324"/>
      <c r="BY40" s="324"/>
      <c r="BZ40" s="324"/>
      <c r="CA40" s="324"/>
      <c r="CB40" s="324"/>
      <c r="CC40" s="324"/>
      <c r="CD40" s="324"/>
      <c r="CE40" s="324"/>
      <c r="CF40" s="324"/>
      <c r="CG40" s="324"/>
      <c r="CH40" s="324"/>
      <c r="CI40" s="324"/>
      <c r="CJ40" s="324"/>
      <c r="CK40" s="324"/>
      <c r="CL40" s="324"/>
      <c r="CM40" s="324"/>
      <c r="CN40" s="324"/>
      <c r="CO40" s="324"/>
      <c r="CP40" s="324"/>
      <c r="CQ40" s="324"/>
      <c r="CR40" s="324"/>
      <c r="CS40" s="324"/>
      <c r="CT40" s="324"/>
      <c r="CU40" s="324"/>
      <c r="CV40" s="324"/>
      <c r="CW40" s="324"/>
      <c r="CX40" s="324"/>
      <c r="CY40" s="324"/>
      <c r="CZ40" s="324"/>
      <c r="DA40" s="324"/>
      <c r="DB40" s="324"/>
      <c r="DC40" s="324"/>
      <c r="DD40" s="324"/>
      <c r="DE40" s="324"/>
      <c r="DF40" s="324"/>
      <c r="DG40" s="324"/>
      <c r="DH40" s="324"/>
      <c r="DI40" s="324"/>
      <c r="DJ40" s="324"/>
      <c r="DK40" s="324"/>
      <c r="DL40" s="324"/>
      <c r="DM40" s="324"/>
      <c r="DN40" s="324"/>
      <c r="DO40" s="324"/>
      <c r="DP40" s="324"/>
      <c r="DQ40" s="324"/>
      <c r="DR40" s="324"/>
      <c r="DS40" s="324"/>
      <c r="DT40" s="324"/>
      <c r="DU40" s="324"/>
      <c r="DV40" s="324"/>
      <c r="DW40" s="324"/>
      <c r="DX40" s="324"/>
      <c r="DY40" s="324"/>
      <c r="DZ40" s="324"/>
      <c r="EA40" s="324"/>
      <c r="EB40" s="324"/>
      <c r="EC40" s="324"/>
      <c r="ED40" s="324"/>
      <c r="EE40" s="324"/>
      <c r="EF40" s="324"/>
      <c r="EG40" s="324"/>
      <c r="EH40" s="324"/>
      <c r="EI40" s="324"/>
      <c r="EJ40" s="324"/>
      <c r="EK40" s="324"/>
      <c r="EL40" s="324"/>
      <c r="EM40" s="324"/>
      <c r="EN40" s="324"/>
      <c r="EO40" s="324"/>
      <c r="EP40" s="324"/>
      <c r="EQ40" s="324"/>
      <c r="ER40" s="324"/>
      <c r="ES40" s="324"/>
      <c r="ET40" s="324"/>
      <c r="EU40" s="324"/>
      <c r="EV40" s="324"/>
      <c r="EW40" s="324"/>
      <c r="EX40" s="324"/>
      <c r="EY40" s="324"/>
      <c r="EZ40" s="324"/>
      <c r="FA40" s="324"/>
      <c r="FB40" s="324"/>
      <c r="FC40" s="324"/>
      <c r="FD40" s="324"/>
      <c r="FE40" s="324"/>
      <c r="FF40" s="324"/>
      <c r="FG40" s="324"/>
      <c r="FH40" s="324"/>
      <c r="FI40" s="324"/>
      <c r="FJ40" s="324"/>
      <c r="FK40" s="324"/>
      <c r="FL40" s="324"/>
      <c r="FM40" s="324"/>
      <c r="FN40" s="324"/>
      <c r="FO40" s="324"/>
      <c r="FP40" s="324"/>
      <c r="FQ40" s="324"/>
      <c r="FR40" s="324"/>
      <c r="FS40" s="324"/>
      <c r="FT40" s="324"/>
      <c r="FU40" s="324"/>
      <c r="FV40" s="324"/>
      <c r="FW40" s="324"/>
      <c r="FX40" s="324"/>
      <c r="FY40" s="324"/>
      <c r="FZ40" s="324"/>
      <c r="GA40" s="324"/>
      <c r="GB40" s="324"/>
      <c r="GC40" s="324"/>
      <c r="GD40" s="324"/>
      <c r="GE40" s="324"/>
      <c r="GF40" s="324"/>
      <c r="GG40" s="324"/>
      <c r="GH40" s="324"/>
      <c r="GI40" s="324"/>
      <c r="GJ40" s="324"/>
      <c r="GK40" s="324"/>
      <c r="GL40" s="324"/>
      <c r="GM40" s="324"/>
      <c r="GN40" s="324"/>
      <c r="GO40" s="324"/>
      <c r="GP40" s="324"/>
      <c r="GQ40" s="324"/>
      <c r="GR40" s="324"/>
      <c r="GS40" s="324"/>
      <c r="GT40" s="324"/>
      <c r="GU40" s="324"/>
      <c r="GV40" s="324"/>
      <c r="GW40" s="324"/>
      <c r="GX40" s="324"/>
      <c r="GY40" s="324"/>
      <c r="GZ40" s="324"/>
      <c r="HA40" s="324"/>
      <c r="HB40" s="324"/>
      <c r="HC40" s="324"/>
      <c r="HD40" s="324"/>
      <c r="HE40" s="324"/>
      <c r="HF40" s="324"/>
      <c r="HG40" s="324"/>
      <c r="HH40" s="324"/>
      <c r="HI40" s="324"/>
      <c r="HJ40" s="324"/>
      <c r="HK40" s="324"/>
      <c r="HL40" s="324"/>
      <c r="HM40" s="324"/>
      <c r="HN40" s="324"/>
      <c r="HO40" s="324"/>
      <c r="HP40" s="324"/>
      <c r="HQ40" s="324"/>
      <c r="HR40" s="324"/>
      <c r="HS40" s="324"/>
      <c r="HT40" s="324"/>
      <c r="HU40" s="324"/>
      <c r="HV40" s="324"/>
      <c r="HW40" s="324"/>
      <c r="HX40" s="324"/>
      <c r="HY40" s="324"/>
      <c r="HZ40" s="324"/>
      <c r="IA40" s="324"/>
      <c r="IB40" s="324"/>
      <c r="IC40" s="324"/>
      <c r="ID40" s="324"/>
      <c r="IE40" s="324"/>
      <c r="IF40" s="407"/>
      <c r="IG40" s="407"/>
      <c r="IH40" s="407"/>
      <c r="II40" s="407"/>
      <c r="IJ40" s="407"/>
      <c r="IK40" s="407"/>
      <c r="IL40" s="407"/>
      <c r="IM40" s="407"/>
    </row>
    <row r="41" ht="18" customHeight="1" spans="1:247">
      <c r="A41" s="237"/>
      <c r="B41" s="250"/>
      <c r="C41" s="136" t="s">
        <v>20</v>
      </c>
      <c r="D41" s="384">
        <v>59.46</v>
      </c>
      <c r="E41" s="384"/>
      <c r="F41" s="385">
        <v>0</v>
      </c>
      <c r="G41" s="386"/>
      <c r="H41" s="14">
        <v>0</v>
      </c>
      <c r="I41" s="387">
        <f>'平衡表（全厂）'!D8</f>
        <v>59.46</v>
      </c>
      <c r="J41" s="396"/>
      <c r="K41" s="397" t="s">
        <v>303</v>
      </c>
      <c r="L41" s="406"/>
      <c r="M41" s="324"/>
      <c r="N41" s="324"/>
      <c r="O41" s="324"/>
      <c r="P41" s="324"/>
      <c r="Q41" s="324"/>
      <c r="R41" s="324"/>
      <c r="S41" s="324"/>
      <c r="T41" s="324"/>
      <c r="U41" s="324"/>
      <c r="V41" s="324"/>
      <c r="W41" s="324"/>
      <c r="X41" s="324"/>
      <c r="Y41" s="324"/>
      <c r="Z41" s="324"/>
      <c r="AA41" s="324"/>
      <c r="AB41" s="324"/>
      <c r="AC41" s="324"/>
      <c r="AD41" s="324"/>
      <c r="AE41" s="324"/>
      <c r="AF41" s="324"/>
      <c r="AG41" s="324"/>
      <c r="AH41" s="324"/>
      <c r="AI41" s="324"/>
      <c r="AJ41" s="324"/>
      <c r="AK41" s="324"/>
      <c r="AL41" s="324"/>
      <c r="AM41" s="324"/>
      <c r="AN41" s="324"/>
      <c r="AO41" s="324"/>
      <c r="AP41" s="324"/>
      <c r="AQ41" s="324"/>
      <c r="AR41" s="324"/>
      <c r="AS41" s="324"/>
      <c r="AT41" s="324"/>
      <c r="AU41" s="324"/>
      <c r="AV41" s="324"/>
      <c r="AW41" s="324"/>
      <c r="AX41" s="324"/>
      <c r="AY41" s="324"/>
      <c r="AZ41" s="324"/>
      <c r="BA41" s="324"/>
      <c r="BB41" s="324"/>
      <c r="BC41" s="324"/>
      <c r="BD41" s="324"/>
      <c r="BE41" s="324"/>
      <c r="BF41" s="324"/>
      <c r="BG41" s="324"/>
      <c r="BH41" s="324"/>
      <c r="BI41" s="324"/>
      <c r="BJ41" s="324"/>
      <c r="BK41" s="324"/>
      <c r="BL41" s="324"/>
      <c r="BM41" s="324"/>
      <c r="BN41" s="324"/>
      <c r="BO41" s="324"/>
      <c r="BP41" s="324"/>
      <c r="BQ41" s="324"/>
      <c r="BR41" s="324"/>
      <c r="BS41" s="324"/>
      <c r="BT41" s="324"/>
      <c r="BU41" s="324"/>
      <c r="BV41" s="324"/>
      <c r="BW41" s="324"/>
      <c r="BX41" s="324"/>
      <c r="BY41" s="324"/>
      <c r="BZ41" s="324"/>
      <c r="CA41" s="324"/>
      <c r="CB41" s="324"/>
      <c r="CC41" s="324"/>
      <c r="CD41" s="324"/>
      <c r="CE41" s="324"/>
      <c r="CF41" s="324"/>
      <c r="CG41" s="324"/>
      <c r="CH41" s="324"/>
      <c r="CI41" s="324"/>
      <c r="CJ41" s="324"/>
      <c r="CK41" s="324"/>
      <c r="CL41" s="324"/>
      <c r="CM41" s="324"/>
      <c r="CN41" s="324"/>
      <c r="CO41" s="324"/>
      <c r="CP41" s="324"/>
      <c r="CQ41" s="324"/>
      <c r="CR41" s="324"/>
      <c r="CS41" s="324"/>
      <c r="CT41" s="324"/>
      <c r="CU41" s="324"/>
      <c r="CV41" s="324"/>
      <c r="CW41" s="324"/>
      <c r="CX41" s="324"/>
      <c r="CY41" s="324"/>
      <c r="CZ41" s="324"/>
      <c r="DA41" s="324"/>
      <c r="DB41" s="324"/>
      <c r="DC41" s="324"/>
      <c r="DD41" s="324"/>
      <c r="DE41" s="324"/>
      <c r="DF41" s="324"/>
      <c r="DG41" s="324"/>
      <c r="DH41" s="324"/>
      <c r="DI41" s="324"/>
      <c r="DJ41" s="324"/>
      <c r="DK41" s="324"/>
      <c r="DL41" s="324"/>
      <c r="DM41" s="324"/>
      <c r="DN41" s="324"/>
      <c r="DO41" s="324"/>
      <c r="DP41" s="324"/>
      <c r="DQ41" s="324"/>
      <c r="DR41" s="324"/>
      <c r="DS41" s="324"/>
      <c r="DT41" s="324"/>
      <c r="DU41" s="324"/>
      <c r="DV41" s="324"/>
      <c r="DW41" s="324"/>
      <c r="DX41" s="324"/>
      <c r="DY41" s="324"/>
      <c r="DZ41" s="324"/>
      <c r="EA41" s="324"/>
      <c r="EB41" s="324"/>
      <c r="EC41" s="324"/>
      <c r="ED41" s="324"/>
      <c r="EE41" s="324"/>
      <c r="EF41" s="324"/>
      <c r="EG41" s="324"/>
      <c r="EH41" s="324"/>
      <c r="EI41" s="324"/>
      <c r="EJ41" s="324"/>
      <c r="EK41" s="324"/>
      <c r="EL41" s="324"/>
      <c r="EM41" s="324"/>
      <c r="EN41" s="324"/>
      <c r="EO41" s="324"/>
      <c r="EP41" s="324"/>
      <c r="EQ41" s="324"/>
      <c r="ER41" s="324"/>
      <c r="ES41" s="324"/>
      <c r="ET41" s="324"/>
      <c r="EU41" s="324"/>
      <c r="EV41" s="324"/>
      <c r="EW41" s="324"/>
      <c r="EX41" s="324"/>
      <c r="EY41" s="324"/>
      <c r="EZ41" s="324"/>
      <c r="FA41" s="324"/>
      <c r="FB41" s="324"/>
      <c r="FC41" s="324"/>
      <c r="FD41" s="324"/>
      <c r="FE41" s="324"/>
      <c r="FF41" s="324"/>
      <c r="FG41" s="324"/>
      <c r="FH41" s="324"/>
      <c r="FI41" s="324"/>
      <c r="FJ41" s="324"/>
      <c r="FK41" s="324"/>
      <c r="FL41" s="324"/>
      <c r="FM41" s="324"/>
      <c r="FN41" s="324"/>
      <c r="FO41" s="324"/>
      <c r="FP41" s="324"/>
      <c r="FQ41" s="324"/>
      <c r="FR41" s="324"/>
      <c r="FS41" s="324"/>
      <c r="FT41" s="324"/>
      <c r="FU41" s="324"/>
      <c r="FV41" s="324"/>
      <c r="FW41" s="324"/>
      <c r="FX41" s="324"/>
      <c r="FY41" s="324"/>
      <c r="FZ41" s="324"/>
      <c r="GA41" s="324"/>
      <c r="GB41" s="324"/>
      <c r="GC41" s="324"/>
      <c r="GD41" s="324"/>
      <c r="GE41" s="324"/>
      <c r="GF41" s="324"/>
      <c r="GG41" s="324"/>
      <c r="GH41" s="324"/>
      <c r="GI41" s="324"/>
      <c r="GJ41" s="324"/>
      <c r="GK41" s="324"/>
      <c r="GL41" s="324"/>
      <c r="GM41" s="324"/>
      <c r="GN41" s="324"/>
      <c r="GO41" s="324"/>
      <c r="GP41" s="324"/>
      <c r="GQ41" s="324"/>
      <c r="GR41" s="324"/>
      <c r="GS41" s="324"/>
      <c r="GT41" s="324"/>
      <c r="GU41" s="324"/>
      <c r="GV41" s="324"/>
      <c r="GW41" s="324"/>
      <c r="GX41" s="324"/>
      <c r="GY41" s="324"/>
      <c r="GZ41" s="324"/>
      <c r="HA41" s="324"/>
      <c r="HB41" s="324"/>
      <c r="HC41" s="324"/>
      <c r="HD41" s="324"/>
      <c r="HE41" s="324"/>
      <c r="HF41" s="324"/>
      <c r="HG41" s="324"/>
      <c r="HH41" s="324"/>
      <c r="HI41" s="324"/>
      <c r="HJ41" s="324"/>
      <c r="HK41" s="324"/>
      <c r="HL41" s="324"/>
      <c r="HM41" s="324"/>
      <c r="HN41" s="324"/>
      <c r="HO41" s="324"/>
      <c r="HP41" s="324"/>
      <c r="HQ41" s="324"/>
      <c r="HR41" s="324"/>
      <c r="HS41" s="324"/>
      <c r="HT41" s="324"/>
      <c r="HU41" s="324"/>
      <c r="HV41" s="324"/>
      <c r="HW41" s="324"/>
      <c r="HX41" s="324"/>
      <c r="HY41" s="324"/>
      <c r="HZ41" s="324"/>
      <c r="IA41" s="324"/>
      <c r="IB41" s="324"/>
      <c r="IC41" s="324"/>
      <c r="ID41" s="324"/>
      <c r="IE41" s="324"/>
      <c r="IF41" s="407"/>
      <c r="IG41" s="407"/>
      <c r="IH41" s="407"/>
      <c r="II41" s="407"/>
      <c r="IJ41" s="407"/>
      <c r="IK41" s="407"/>
      <c r="IL41" s="407"/>
      <c r="IM41" s="407"/>
    </row>
    <row r="42" ht="18" customHeight="1" spans="1:247">
      <c r="A42" s="237"/>
      <c r="B42" s="250"/>
      <c r="C42" s="387" t="s">
        <v>142</v>
      </c>
      <c r="D42" s="387">
        <v>4.46</v>
      </c>
      <c r="E42" s="384"/>
      <c r="F42" s="387">
        <v>0</v>
      </c>
      <c r="G42" s="384"/>
      <c r="H42" s="14">
        <f>D42+E42+F42+G42-I42</f>
        <v>0</v>
      </c>
      <c r="I42" s="387">
        <f>'平衡表（全厂）'!D40</f>
        <v>4.46</v>
      </c>
      <c r="J42" s="396"/>
      <c r="K42" s="405" t="s">
        <v>304</v>
      </c>
      <c r="L42" s="324"/>
      <c r="M42" s="131"/>
      <c r="N42" s="131"/>
      <c r="O42" s="324"/>
      <c r="P42" s="324"/>
      <c r="Q42" s="324"/>
      <c r="R42" s="324"/>
      <c r="S42" s="324"/>
      <c r="T42" s="324"/>
      <c r="U42" s="324"/>
      <c r="V42" s="324"/>
      <c r="W42" s="324"/>
      <c r="X42" s="324"/>
      <c r="Y42" s="324"/>
      <c r="Z42" s="324"/>
      <c r="AA42" s="324"/>
      <c r="AB42" s="324"/>
      <c r="AC42" s="324"/>
      <c r="AD42" s="324"/>
      <c r="AE42" s="324"/>
      <c r="AF42" s="324"/>
      <c r="AG42" s="324"/>
      <c r="AH42" s="324"/>
      <c r="AI42" s="324"/>
      <c r="AJ42" s="324"/>
      <c r="AK42" s="324"/>
      <c r="AL42" s="324"/>
      <c r="AM42" s="324"/>
      <c r="AN42" s="324"/>
      <c r="AO42" s="324"/>
      <c r="AP42" s="324"/>
      <c r="AQ42" s="324"/>
      <c r="AR42" s="324"/>
      <c r="AS42" s="324"/>
      <c r="AT42" s="324"/>
      <c r="AU42" s="324"/>
      <c r="AV42" s="324"/>
      <c r="AW42" s="324"/>
      <c r="AX42" s="324"/>
      <c r="AY42" s="324"/>
      <c r="AZ42" s="324"/>
      <c r="BA42" s="324"/>
      <c r="BB42" s="324"/>
      <c r="BC42" s="324"/>
      <c r="BD42" s="324"/>
      <c r="BE42" s="324"/>
      <c r="BF42" s="324"/>
      <c r="BG42" s="324"/>
      <c r="BH42" s="324"/>
      <c r="BI42" s="324"/>
      <c r="BJ42" s="324"/>
      <c r="BK42" s="324"/>
      <c r="BL42" s="324"/>
      <c r="BM42" s="324"/>
      <c r="BN42" s="324"/>
      <c r="BO42" s="324"/>
      <c r="BP42" s="324"/>
      <c r="BQ42" s="324"/>
      <c r="BR42" s="324"/>
      <c r="BS42" s="324"/>
      <c r="BT42" s="324"/>
      <c r="BU42" s="324"/>
      <c r="BV42" s="324"/>
      <c r="BW42" s="324"/>
      <c r="BX42" s="324"/>
      <c r="BY42" s="324"/>
      <c r="BZ42" s="324"/>
      <c r="CA42" s="324"/>
      <c r="CB42" s="324"/>
      <c r="CC42" s="324"/>
      <c r="CD42" s="324"/>
      <c r="CE42" s="324"/>
      <c r="CF42" s="324"/>
      <c r="CG42" s="324"/>
      <c r="CH42" s="324"/>
      <c r="CI42" s="324"/>
      <c r="CJ42" s="324"/>
      <c r="CK42" s="324"/>
      <c r="CL42" s="324"/>
      <c r="CM42" s="324"/>
      <c r="CN42" s="324"/>
      <c r="CO42" s="324"/>
      <c r="CP42" s="324"/>
      <c r="CQ42" s="324"/>
      <c r="CR42" s="324"/>
      <c r="CS42" s="324"/>
      <c r="CT42" s="324"/>
      <c r="CU42" s="324"/>
      <c r="CV42" s="324"/>
      <c r="CW42" s="324"/>
      <c r="CX42" s="324"/>
      <c r="CY42" s="324"/>
      <c r="CZ42" s="324"/>
      <c r="DA42" s="324"/>
      <c r="DB42" s="324"/>
      <c r="DC42" s="324"/>
      <c r="DD42" s="324"/>
      <c r="DE42" s="324"/>
      <c r="DF42" s="324"/>
      <c r="DG42" s="324"/>
      <c r="DH42" s="324"/>
      <c r="DI42" s="324"/>
      <c r="DJ42" s="324"/>
      <c r="DK42" s="324"/>
      <c r="DL42" s="324"/>
      <c r="DM42" s="324"/>
      <c r="DN42" s="324"/>
      <c r="DO42" s="324"/>
      <c r="DP42" s="324"/>
      <c r="DQ42" s="324"/>
      <c r="DR42" s="324"/>
      <c r="DS42" s="324"/>
      <c r="DT42" s="324"/>
      <c r="DU42" s="324"/>
      <c r="DV42" s="324"/>
      <c r="DW42" s="324"/>
      <c r="DX42" s="324"/>
      <c r="DY42" s="324"/>
      <c r="DZ42" s="324"/>
      <c r="EA42" s="324"/>
      <c r="EB42" s="324"/>
      <c r="EC42" s="324"/>
      <c r="ED42" s="324"/>
      <c r="EE42" s="324"/>
      <c r="EF42" s="324"/>
      <c r="EG42" s="324"/>
      <c r="EH42" s="324"/>
      <c r="EI42" s="324"/>
      <c r="EJ42" s="324"/>
      <c r="EK42" s="324"/>
      <c r="EL42" s="324"/>
      <c r="EM42" s="324"/>
      <c r="EN42" s="324"/>
      <c r="EO42" s="324"/>
      <c r="EP42" s="324"/>
      <c r="EQ42" s="324"/>
      <c r="ER42" s="324"/>
      <c r="ES42" s="324"/>
      <c r="ET42" s="324"/>
      <c r="EU42" s="324"/>
      <c r="EV42" s="324"/>
      <c r="EW42" s="324"/>
      <c r="EX42" s="324"/>
      <c r="EY42" s="324"/>
      <c r="EZ42" s="324"/>
      <c r="FA42" s="324"/>
      <c r="FB42" s="324"/>
      <c r="FC42" s="324"/>
      <c r="FD42" s="324"/>
      <c r="FE42" s="324"/>
      <c r="FF42" s="324"/>
      <c r="FG42" s="324"/>
      <c r="FH42" s="324"/>
      <c r="FI42" s="324"/>
      <c r="FJ42" s="324"/>
      <c r="FK42" s="324"/>
      <c r="FL42" s="324"/>
      <c r="FM42" s="324"/>
      <c r="FN42" s="324"/>
      <c r="FO42" s="324"/>
      <c r="FP42" s="324"/>
      <c r="FQ42" s="324"/>
      <c r="FR42" s="324"/>
      <c r="FS42" s="324"/>
      <c r="FT42" s="324"/>
      <c r="FU42" s="324"/>
      <c r="FV42" s="324"/>
      <c r="FW42" s="324"/>
      <c r="FX42" s="324"/>
      <c r="FY42" s="324"/>
      <c r="FZ42" s="324"/>
      <c r="GA42" s="324"/>
      <c r="GB42" s="324"/>
      <c r="GC42" s="324"/>
      <c r="GD42" s="324"/>
      <c r="GE42" s="324"/>
      <c r="GF42" s="324"/>
      <c r="GG42" s="324"/>
      <c r="GH42" s="324"/>
      <c r="GI42" s="324"/>
      <c r="GJ42" s="324"/>
      <c r="GK42" s="324"/>
      <c r="GL42" s="324"/>
      <c r="GM42" s="324"/>
      <c r="GN42" s="324"/>
      <c r="GO42" s="324"/>
      <c r="GP42" s="324"/>
      <c r="GQ42" s="324"/>
      <c r="GR42" s="324"/>
      <c r="GS42" s="324"/>
      <c r="GT42" s="324"/>
      <c r="GU42" s="324"/>
      <c r="GV42" s="324"/>
      <c r="GW42" s="324"/>
      <c r="GX42" s="324"/>
      <c r="GY42" s="324"/>
      <c r="GZ42" s="324"/>
      <c r="HA42" s="324"/>
      <c r="HB42" s="324"/>
      <c r="HC42" s="324"/>
      <c r="HD42" s="324"/>
      <c r="HE42" s="324"/>
      <c r="HF42" s="324"/>
      <c r="HG42" s="324"/>
      <c r="HH42" s="324"/>
      <c r="HI42" s="324"/>
      <c r="HJ42" s="324"/>
      <c r="HK42" s="324"/>
      <c r="HL42" s="324"/>
      <c r="HM42" s="324"/>
      <c r="HN42" s="324"/>
      <c r="HO42" s="324"/>
      <c r="HP42" s="324"/>
      <c r="HQ42" s="324"/>
      <c r="HR42" s="324"/>
      <c r="HS42" s="324"/>
      <c r="HT42" s="324"/>
      <c r="HU42" s="324"/>
      <c r="HV42" s="324"/>
      <c r="HW42" s="324"/>
      <c r="HX42" s="324"/>
      <c r="HY42" s="324"/>
      <c r="HZ42" s="324"/>
      <c r="IA42" s="324"/>
      <c r="IB42" s="324"/>
      <c r="IC42" s="324"/>
      <c r="ID42" s="324"/>
      <c r="IE42" s="324"/>
      <c r="IF42" s="407"/>
      <c r="IG42" s="407"/>
      <c r="IH42" s="407"/>
      <c r="II42" s="407"/>
      <c r="IJ42" s="407"/>
      <c r="IK42" s="407"/>
      <c r="IL42" s="407"/>
      <c r="IM42" s="407"/>
    </row>
    <row r="43" ht="18" customHeight="1" spans="1:247">
      <c r="A43" s="237"/>
      <c r="B43" s="250"/>
      <c r="C43" s="387" t="s">
        <v>54</v>
      </c>
      <c r="D43" s="387">
        <v>9.08</v>
      </c>
      <c r="E43" s="384"/>
      <c r="F43" s="387">
        <v>0</v>
      </c>
      <c r="G43" s="384"/>
      <c r="H43" s="14">
        <f>D43+E43+F43+G43-I43</f>
        <v>0</v>
      </c>
      <c r="I43" s="387">
        <f>'平衡表（全厂）'!D41</f>
        <v>9.08</v>
      </c>
      <c r="J43" s="396"/>
      <c r="K43" s="405" t="s">
        <v>304</v>
      </c>
      <c r="L43" s="324"/>
      <c r="M43" s="131"/>
      <c r="N43" s="131"/>
      <c r="O43" s="324"/>
      <c r="P43" s="324"/>
      <c r="Q43" s="324"/>
      <c r="R43" s="324"/>
      <c r="S43" s="324"/>
      <c r="T43" s="324"/>
      <c r="U43" s="324"/>
      <c r="V43" s="324"/>
      <c r="W43" s="324"/>
      <c r="X43" s="324"/>
      <c r="Y43" s="324"/>
      <c r="Z43" s="324"/>
      <c r="AA43" s="324"/>
      <c r="AB43" s="324"/>
      <c r="AC43" s="324"/>
      <c r="AD43" s="324"/>
      <c r="AE43" s="324"/>
      <c r="AF43" s="324"/>
      <c r="AG43" s="324"/>
      <c r="AH43" s="324"/>
      <c r="AI43" s="324"/>
      <c r="AJ43" s="324"/>
      <c r="AK43" s="324"/>
      <c r="AL43" s="324"/>
      <c r="AM43" s="324"/>
      <c r="AN43" s="324"/>
      <c r="AO43" s="324"/>
      <c r="AP43" s="324"/>
      <c r="AQ43" s="324"/>
      <c r="AR43" s="324"/>
      <c r="AS43" s="324"/>
      <c r="AT43" s="324"/>
      <c r="AU43" s="324"/>
      <c r="AV43" s="324"/>
      <c r="AW43" s="324"/>
      <c r="AX43" s="324"/>
      <c r="AY43" s="324"/>
      <c r="AZ43" s="324"/>
      <c r="BA43" s="324"/>
      <c r="BB43" s="324"/>
      <c r="BC43" s="324"/>
      <c r="BD43" s="324"/>
      <c r="BE43" s="324"/>
      <c r="BF43" s="324"/>
      <c r="BG43" s="324"/>
      <c r="BH43" s="324"/>
      <c r="BI43" s="324"/>
      <c r="BJ43" s="324"/>
      <c r="BK43" s="324"/>
      <c r="BL43" s="324"/>
      <c r="BM43" s="324"/>
      <c r="BN43" s="324"/>
      <c r="BO43" s="324"/>
      <c r="BP43" s="324"/>
      <c r="BQ43" s="324"/>
      <c r="BR43" s="324"/>
      <c r="BS43" s="324"/>
      <c r="BT43" s="324"/>
      <c r="BU43" s="324"/>
      <c r="BV43" s="324"/>
      <c r="BW43" s="324"/>
      <c r="BX43" s="324"/>
      <c r="BY43" s="324"/>
      <c r="BZ43" s="324"/>
      <c r="CA43" s="324"/>
      <c r="CB43" s="324"/>
      <c r="CC43" s="324"/>
      <c r="CD43" s="324"/>
      <c r="CE43" s="324"/>
      <c r="CF43" s="324"/>
      <c r="CG43" s="324"/>
      <c r="CH43" s="324"/>
      <c r="CI43" s="324"/>
      <c r="CJ43" s="324"/>
      <c r="CK43" s="324"/>
      <c r="CL43" s="324"/>
      <c r="CM43" s="324"/>
      <c r="CN43" s="324"/>
      <c r="CO43" s="324"/>
      <c r="CP43" s="324"/>
      <c r="CQ43" s="324"/>
      <c r="CR43" s="324"/>
      <c r="CS43" s="324"/>
      <c r="CT43" s="324"/>
      <c r="CU43" s="324"/>
      <c r="CV43" s="324"/>
      <c r="CW43" s="324"/>
      <c r="CX43" s="324"/>
      <c r="CY43" s="324"/>
      <c r="CZ43" s="324"/>
      <c r="DA43" s="324"/>
      <c r="DB43" s="324"/>
      <c r="DC43" s="324"/>
      <c r="DD43" s="324"/>
      <c r="DE43" s="324"/>
      <c r="DF43" s="324"/>
      <c r="DG43" s="324"/>
      <c r="DH43" s="324"/>
      <c r="DI43" s="324"/>
      <c r="DJ43" s="324"/>
      <c r="DK43" s="324"/>
      <c r="DL43" s="324"/>
      <c r="DM43" s="324"/>
      <c r="DN43" s="324"/>
      <c r="DO43" s="324"/>
      <c r="DP43" s="324"/>
      <c r="DQ43" s="324"/>
      <c r="DR43" s="324"/>
      <c r="DS43" s="324"/>
      <c r="DT43" s="324"/>
      <c r="DU43" s="324"/>
      <c r="DV43" s="324"/>
      <c r="DW43" s="324"/>
      <c r="DX43" s="324"/>
      <c r="DY43" s="324"/>
      <c r="DZ43" s="324"/>
      <c r="EA43" s="324"/>
      <c r="EB43" s="324"/>
      <c r="EC43" s="324"/>
      <c r="ED43" s="324"/>
      <c r="EE43" s="324"/>
      <c r="EF43" s="324"/>
      <c r="EG43" s="324"/>
      <c r="EH43" s="324"/>
      <c r="EI43" s="324"/>
      <c r="EJ43" s="324"/>
      <c r="EK43" s="324"/>
      <c r="EL43" s="324"/>
      <c r="EM43" s="324"/>
      <c r="EN43" s="324"/>
      <c r="EO43" s="324"/>
      <c r="EP43" s="324"/>
      <c r="EQ43" s="324"/>
      <c r="ER43" s="324"/>
      <c r="ES43" s="324"/>
      <c r="ET43" s="324"/>
      <c r="EU43" s="324"/>
      <c r="EV43" s="324"/>
      <c r="EW43" s="324"/>
      <c r="EX43" s="324"/>
      <c r="EY43" s="324"/>
      <c r="EZ43" s="324"/>
      <c r="FA43" s="324"/>
      <c r="FB43" s="324"/>
      <c r="FC43" s="324"/>
      <c r="FD43" s="324"/>
      <c r="FE43" s="324"/>
      <c r="FF43" s="324"/>
      <c r="FG43" s="324"/>
      <c r="FH43" s="324"/>
      <c r="FI43" s="324"/>
      <c r="FJ43" s="324"/>
      <c r="FK43" s="324"/>
      <c r="FL43" s="324"/>
      <c r="FM43" s="324"/>
      <c r="FN43" s="324"/>
      <c r="FO43" s="324"/>
      <c r="FP43" s="324"/>
      <c r="FQ43" s="324"/>
      <c r="FR43" s="324"/>
      <c r="FS43" s="324"/>
      <c r="FT43" s="324"/>
      <c r="FU43" s="324"/>
      <c r="FV43" s="324"/>
      <c r="FW43" s="324"/>
      <c r="FX43" s="324"/>
      <c r="FY43" s="324"/>
      <c r="FZ43" s="324"/>
      <c r="GA43" s="324"/>
      <c r="GB43" s="324"/>
      <c r="GC43" s="324"/>
      <c r="GD43" s="324"/>
      <c r="GE43" s="324"/>
      <c r="GF43" s="324"/>
      <c r="GG43" s="324"/>
      <c r="GH43" s="324"/>
      <c r="GI43" s="324"/>
      <c r="GJ43" s="324"/>
      <c r="GK43" s="324"/>
      <c r="GL43" s="324"/>
      <c r="GM43" s="324"/>
      <c r="GN43" s="324"/>
      <c r="GO43" s="324"/>
      <c r="GP43" s="324"/>
      <c r="GQ43" s="324"/>
      <c r="GR43" s="324"/>
      <c r="GS43" s="324"/>
      <c r="GT43" s="324"/>
      <c r="GU43" s="324"/>
      <c r="GV43" s="324"/>
      <c r="GW43" s="324"/>
      <c r="GX43" s="324"/>
      <c r="GY43" s="324"/>
      <c r="GZ43" s="324"/>
      <c r="HA43" s="324"/>
      <c r="HB43" s="324"/>
      <c r="HC43" s="324"/>
      <c r="HD43" s="324"/>
      <c r="HE43" s="324"/>
      <c r="HF43" s="324"/>
      <c r="HG43" s="324"/>
      <c r="HH43" s="324"/>
      <c r="HI43" s="324"/>
      <c r="HJ43" s="324"/>
      <c r="HK43" s="324"/>
      <c r="HL43" s="324"/>
      <c r="HM43" s="324"/>
      <c r="HN43" s="324"/>
      <c r="HO43" s="324"/>
      <c r="HP43" s="324"/>
      <c r="HQ43" s="324"/>
      <c r="HR43" s="324"/>
      <c r="HS43" s="324"/>
      <c r="HT43" s="324"/>
      <c r="HU43" s="324"/>
      <c r="HV43" s="324"/>
      <c r="HW43" s="324"/>
      <c r="HX43" s="324"/>
      <c r="HY43" s="324"/>
      <c r="HZ43" s="324"/>
      <c r="IA43" s="324"/>
      <c r="IB43" s="324"/>
      <c r="IC43" s="324"/>
      <c r="ID43" s="324"/>
      <c r="IE43" s="324"/>
      <c r="IF43" s="407"/>
      <c r="IG43" s="407"/>
      <c r="IH43" s="407"/>
      <c r="II43" s="407"/>
      <c r="IJ43" s="407"/>
      <c r="IK43" s="407"/>
      <c r="IL43" s="407"/>
      <c r="IM43" s="407"/>
    </row>
    <row r="44" ht="18" customHeight="1" spans="1:247">
      <c r="A44" s="237"/>
      <c r="B44" s="237" t="s">
        <v>23</v>
      </c>
      <c r="C44" s="14" t="s">
        <v>57</v>
      </c>
      <c r="D44" s="388">
        <v>3511.18</v>
      </c>
      <c r="E44" s="384"/>
      <c r="F44" s="390">
        <v>15488</v>
      </c>
      <c r="G44" s="384"/>
      <c r="H44" s="15">
        <f t="shared" ref="H44:H56" si="4">D44+E44+F44+G44-I44</f>
        <v>14212.45</v>
      </c>
      <c r="I44" s="388">
        <f>'平衡表（全厂）'!D43</f>
        <v>4786.73</v>
      </c>
      <c r="J44" s="396">
        <f t="shared" ref="J44:J62" si="5">I44-(D44+E44+F44+G44-H44)</f>
        <v>0</v>
      </c>
      <c r="K44" s="397"/>
      <c r="L44" s="324"/>
      <c r="M44" s="131"/>
      <c r="N44" s="131"/>
      <c r="O44" s="324"/>
      <c r="P44" s="324"/>
      <c r="Q44" s="324"/>
      <c r="R44" s="324"/>
      <c r="S44" s="324"/>
      <c r="T44" s="324"/>
      <c r="U44" s="324"/>
      <c r="V44" s="324"/>
      <c r="W44" s="324"/>
      <c r="X44" s="324"/>
      <c r="Y44" s="324"/>
      <c r="Z44" s="324"/>
      <c r="AA44" s="324"/>
      <c r="AB44" s="324"/>
      <c r="AC44" s="324"/>
      <c r="AD44" s="324"/>
      <c r="AE44" s="324"/>
      <c r="AF44" s="324"/>
      <c r="AG44" s="324"/>
      <c r="AH44" s="324"/>
      <c r="AI44" s="324"/>
      <c r="AJ44" s="324"/>
      <c r="AK44" s="324"/>
      <c r="AL44" s="324"/>
      <c r="AM44" s="324"/>
      <c r="AN44" s="324"/>
      <c r="AO44" s="324"/>
      <c r="AP44" s="324"/>
      <c r="AQ44" s="324"/>
      <c r="AR44" s="324"/>
      <c r="AS44" s="324"/>
      <c r="AT44" s="324"/>
      <c r="AU44" s="324"/>
      <c r="AV44" s="324"/>
      <c r="AW44" s="324"/>
      <c r="AX44" s="324"/>
      <c r="AY44" s="324"/>
      <c r="AZ44" s="324"/>
      <c r="BA44" s="324"/>
      <c r="BB44" s="324"/>
      <c r="BC44" s="324"/>
      <c r="BD44" s="324"/>
      <c r="BE44" s="324"/>
      <c r="BF44" s="324"/>
      <c r="BG44" s="324"/>
      <c r="BH44" s="324"/>
      <c r="BI44" s="324"/>
      <c r="BJ44" s="324"/>
      <c r="BK44" s="324"/>
      <c r="BL44" s="324"/>
      <c r="BM44" s="324"/>
      <c r="BN44" s="324"/>
      <c r="BO44" s="324"/>
      <c r="BP44" s="324"/>
      <c r="BQ44" s="324"/>
      <c r="BR44" s="324"/>
      <c r="BS44" s="324"/>
      <c r="BT44" s="324"/>
      <c r="BU44" s="324"/>
      <c r="BV44" s="324"/>
      <c r="BW44" s="324"/>
      <c r="BX44" s="324"/>
      <c r="BY44" s="324"/>
      <c r="BZ44" s="324"/>
      <c r="CA44" s="324"/>
      <c r="CB44" s="324"/>
      <c r="CC44" s="324"/>
      <c r="CD44" s="324"/>
      <c r="CE44" s="324"/>
      <c r="CF44" s="324"/>
      <c r="CG44" s="324"/>
      <c r="CH44" s="324"/>
      <c r="CI44" s="324"/>
      <c r="CJ44" s="324"/>
      <c r="CK44" s="324"/>
      <c r="CL44" s="324"/>
      <c r="CM44" s="324"/>
      <c r="CN44" s="324"/>
      <c r="CO44" s="324"/>
      <c r="CP44" s="324"/>
      <c r="CQ44" s="324"/>
      <c r="CR44" s="324"/>
      <c r="CS44" s="324"/>
      <c r="CT44" s="324"/>
      <c r="CU44" s="324"/>
      <c r="CV44" s="324"/>
      <c r="CW44" s="324"/>
      <c r="CX44" s="324"/>
      <c r="CY44" s="324"/>
      <c r="CZ44" s="324"/>
      <c r="DA44" s="324"/>
      <c r="DB44" s="324"/>
      <c r="DC44" s="324"/>
      <c r="DD44" s="324"/>
      <c r="DE44" s="324"/>
      <c r="DF44" s="324"/>
      <c r="DG44" s="324"/>
      <c r="DH44" s="324"/>
      <c r="DI44" s="324"/>
      <c r="DJ44" s="324"/>
      <c r="DK44" s="324"/>
      <c r="DL44" s="324"/>
      <c r="DM44" s="324"/>
      <c r="DN44" s="324"/>
      <c r="DO44" s="324"/>
      <c r="DP44" s="324"/>
      <c r="DQ44" s="324"/>
      <c r="DR44" s="324"/>
      <c r="DS44" s="324"/>
      <c r="DT44" s="324"/>
      <c r="DU44" s="324"/>
      <c r="DV44" s="324"/>
      <c r="DW44" s="324"/>
      <c r="DX44" s="324"/>
      <c r="DY44" s="324"/>
      <c r="DZ44" s="324"/>
      <c r="EA44" s="324"/>
      <c r="EB44" s="324"/>
      <c r="EC44" s="324"/>
      <c r="ED44" s="324"/>
      <c r="EE44" s="324"/>
      <c r="EF44" s="324"/>
      <c r="EG44" s="324"/>
      <c r="EH44" s="324"/>
      <c r="EI44" s="324"/>
      <c r="EJ44" s="324"/>
      <c r="EK44" s="324"/>
      <c r="EL44" s="324"/>
      <c r="EM44" s="324"/>
      <c r="EN44" s="324"/>
      <c r="EO44" s="324"/>
      <c r="EP44" s="324"/>
      <c r="EQ44" s="324"/>
      <c r="ER44" s="324"/>
      <c r="ES44" s="324"/>
      <c r="ET44" s="324"/>
      <c r="EU44" s="324"/>
      <c r="EV44" s="324"/>
      <c r="EW44" s="324"/>
      <c r="EX44" s="324"/>
      <c r="EY44" s="324"/>
      <c r="EZ44" s="324"/>
      <c r="FA44" s="324"/>
      <c r="FB44" s="324"/>
      <c r="FC44" s="324"/>
      <c r="FD44" s="324"/>
      <c r="FE44" s="324"/>
      <c r="FF44" s="324"/>
      <c r="FG44" s="324"/>
      <c r="FH44" s="324"/>
      <c r="FI44" s="324"/>
      <c r="FJ44" s="324"/>
      <c r="FK44" s="324"/>
      <c r="FL44" s="324"/>
      <c r="FM44" s="324"/>
      <c r="FN44" s="324"/>
      <c r="FO44" s="324"/>
      <c r="FP44" s="324"/>
      <c r="FQ44" s="324"/>
      <c r="FR44" s="324"/>
      <c r="FS44" s="324"/>
      <c r="FT44" s="324"/>
      <c r="FU44" s="324"/>
      <c r="FV44" s="324"/>
      <c r="FW44" s="324"/>
      <c r="FX44" s="324"/>
      <c r="FY44" s="324"/>
      <c r="FZ44" s="324"/>
      <c r="GA44" s="324"/>
      <c r="GB44" s="324"/>
      <c r="GC44" s="324"/>
      <c r="GD44" s="324"/>
      <c r="GE44" s="324"/>
      <c r="GF44" s="324"/>
      <c r="GG44" s="324"/>
      <c r="GH44" s="324"/>
      <c r="GI44" s="324"/>
      <c r="GJ44" s="324"/>
      <c r="GK44" s="324"/>
      <c r="GL44" s="324"/>
      <c r="GM44" s="324"/>
      <c r="GN44" s="324"/>
      <c r="GO44" s="324"/>
      <c r="GP44" s="324"/>
      <c r="GQ44" s="324"/>
      <c r="GR44" s="324"/>
      <c r="GS44" s="324"/>
      <c r="GT44" s="324"/>
      <c r="GU44" s="324"/>
      <c r="GV44" s="324"/>
      <c r="GW44" s="324"/>
      <c r="GX44" s="324"/>
      <c r="GY44" s="324"/>
      <c r="GZ44" s="324"/>
      <c r="HA44" s="324"/>
      <c r="HB44" s="324"/>
      <c r="HC44" s="324"/>
      <c r="HD44" s="324"/>
      <c r="HE44" s="324"/>
      <c r="HF44" s="324"/>
      <c r="HG44" s="324"/>
      <c r="HH44" s="324"/>
      <c r="HI44" s="324"/>
      <c r="HJ44" s="324"/>
      <c r="HK44" s="324"/>
      <c r="HL44" s="324"/>
      <c r="HM44" s="324"/>
      <c r="HN44" s="324"/>
      <c r="HO44" s="324"/>
      <c r="HP44" s="324"/>
      <c r="HQ44" s="324"/>
      <c r="HR44" s="324"/>
      <c r="HS44" s="324"/>
      <c r="HT44" s="324"/>
      <c r="HU44" s="324"/>
      <c r="HV44" s="324"/>
      <c r="HW44" s="324"/>
      <c r="HX44" s="324"/>
      <c r="HY44" s="324"/>
      <c r="HZ44" s="324"/>
      <c r="IA44" s="324"/>
      <c r="IB44" s="324"/>
      <c r="IC44" s="324"/>
      <c r="ID44" s="324"/>
      <c r="IE44" s="324"/>
      <c r="IF44" s="407"/>
      <c r="IG44" s="407"/>
      <c r="IH44" s="407"/>
      <c r="II44" s="407"/>
      <c r="IJ44" s="407"/>
      <c r="IK44" s="407"/>
      <c r="IL44" s="407"/>
      <c r="IM44" s="407"/>
    </row>
    <row r="45" ht="18" customHeight="1" spans="1:247">
      <c r="A45" s="237"/>
      <c r="B45" s="237"/>
      <c r="C45" s="14" t="s">
        <v>58</v>
      </c>
      <c r="D45" s="388">
        <v>5248.4</v>
      </c>
      <c r="E45" s="384"/>
      <c r="F45" s="9">
        <f>H46-F44</f>
        <v>13852.2</v>
      </c>
      <c r="G45" s="384"/>
      <c r="H45" s="15">
        <f t="shared" si="4"/>
        <v>14349.86</v>
      </c>
      <c r="I45" s="388">
        <f>'平衡表（全厂）'!D44</f>
        <v>4750.74</v>
      </c>
      <c r="J45" s="396">
        <f t="shared" si="5"/>
        <v>0</v>
      </c>
      <c r="K45" s="397"/>
      <c r="L45" s="324"/>
      <c r="M45" s="131"/>
      <c r="N45" s="131"/>
      <c r="O45" s="324"/>
      <c r="P45" s="324"/>
      <c r="Q45" s="324"/>
      <c r="R45" s="324"/>
      <c r="S45" s="324"/>
      <c r="T45" s="324"/>
      <c r="U45" s="324"/>
      <c r="V45" s="324"/>
      <c r="W45" s="324"/>
      <c r="X45" s="324"/>
      <c r="Y45" s="324"/>
      <c r="Z45" s="324"/>
      <c r="AA45" s="324"/>
      <c r="AB45" s="324"/>
      <c r="AC45" s="324"/>
      <c r="AD45" s="324"/>
      <c r="AE45" s="324"/>
      <c r="AF45" s="324"/>
      <c r="AG45" s="324"/>
      <c r="AH45" s="324"/>
      <c r="AI45" s="324"/>
      <c r="AJ45" s="324"/>
      <c r="AK45" s="324"/>
      <c r="AL45" s="324"/>
      <c r="AM45" s="324"/>
      <c r="AN45" s="324"/>
      <c r="AO45" s="324"/>
      <c r="AP45" s="324"/>
      <c r="AQ45" s="324"/>
      <c r="AR45" s="324"/>
      <c r="AS45" s="324"/>
      <c r="AT45" s="324"/>
      <c r="AU45" s="324"/>
      <c r="AV45" s="324"/>
      <c r="AW45" s="324"/>
      <c r="AX45" s="324"/>
      <c r="AY45" s="324"/>
      <c r="AZ45" s="324"/>
      <c r="BA45" s="324"/>
      <c r="BB45" s="324"/>
      <c r="BC45" s="324"/>
      <c r="BD45" s="324"/>
      <c r="BE45" s="324"/>
      <c r="BF45" s="324"/>
      <c r="BG45" s="324"/>
      <c r="BH45" s="324"/>
      <c r="BI45" s="324"/>
      <c r="BJ45" s="324"/>
      <c r="BK45" s="324"/>
      <c r="BL45" s="324"/>
      <c r="BM45" s="324"/>
      <c r="BN45" s="324"/>
      <c r="BO45" s="324"/>
      <c r="BP45" s="324"/>
      <c r="BQ45" s="324"/>
      <c r="BR45" s="324"/>
      <c r="BS45" s="324"/>
      <c r="BT45" s="324"/>
      <c r="BU45" s="324"/>
      <c r="BV45" s="324"/>
      <c r="BW45" s="324"/>
      <c r="BX45" s="324"/>
      <c r="BY45" s="324"/>
      <c r="BZ45" s="324"/>
      <c r="CA45" s="324"/>
      <c r="CB45" s="324"/>
      <c r="CC45" s="324"/>
      <c r="CD45" s="324"/>
      <c r="CE45" s="324"/>
      <c r="CF45" s="324"/>
      <c r="CG45" s="324"/>
      <c r="CH45" s="324"/>
      <c r="CI45" s="324"/>
      <c r="CJ45" s="324"/>
      <c r="CK45" s="324"/>
      <c r="CL45" s="324"/>
      <c r="CM45" s="324"/>
      <c r="CN45" s="324"/>
      <c r="CO45" s="324"/>
      <c r="CP45" s="324"/>
      <c r="CQ45" s="324"/>
      <c r="CR45" s="324"/>
      <c r="CS45" s="324"/>
      <c r="CT45" s="324"/>
      <c r="CU45" s="324"/>
      <c r="CV45" s="324"/>
      <c r="CW45" s="324"/>
      <c r="CX45" s="324"/>
      <c r="CY45" s="324"/>
      <c r="CZ45" s="324"/>
      <c r="DA45" s="324"/>
      <c r="DB45" s="324"/>
      <c r="DC45" s="324"/>
      <c r="DD45" s="324"/>
      <c r="DE45" s="324"/>
      <c r="DF45" s="324"/>
      <c r="DG45" s="324"/>
      <c r="DH45" s="324"/>
      <c r="DI45" s="324"/>
      <c r="DJ45" s="324"/>
      <c r="DK45" s="324"/>
      <c r="DL45" s="324"/>
      <c r="DM45" s="324"/>
      <c r="DN45" s="324"/>
      <c r="DO45" s="324"/>
      <c r="DP45" s="324"/>
      <c r="DQ45" s="324"/>
      <c r="DR45" s="324"/>
      <c r="DS45" s="324"/>
      <c r="DT45" s="324"/>
      <c r="DU45" s="324"/>
      <c r="DV45" s="324"/>
      <c r="DW45" s="324"/>
      <c r="DX45" s="324"/>
      <c r="DY45" s="324"/>
      <c r="DZ45" s="324"/>
      <c r="EA45" s="324"/>
      <c r="EB45" s="324"/>
      <c r="EC45" s="324"/>
      <c r="ED45" s="324"/>
      <c r="EE45" s="324"/>
      <c r="EF45" s="324"/>
      <c r="EG45" s="324"/>
      <c r="EH45" s="324"/>
      <c r="EI45" s="324"/>
      <c r="EJ45" s="324"/>
      <c r="EK45" s="324"/>
      <c r="EL45" s="324"/>
      <c r="EM45" s="324"/>
      <c r="EN45" s="324"/>
      <c r="EO45" s="324"/>
      <c r="EP45" s="324"/>
      <c r="EQ45" s="324"/>
      <c r="ER45" s="324"/>
      <c r="ES45" s="324"/>
      <c r="ET45" s="324"/>
      <c r="EU45" s="324"/>
      <c r="EV45" s="324"/>
      <c r="EW45" s="324"/>
      <c r="EX45" s="324"/>
      <c r="EY45" s="324"/>
      <c r="EZ45" s="324"/>
      <c r="FA45" s="324"/>
      <c r="FB45" s="324"/>
      <c r="FC45" s="324"/>
      <c r="FD45" s="324"/>
      <c r="FE45" s="324"/>
      <c r="FF45" s="324"/>
      <c r="FG45" s="324"/>
      <c r="FH45" s="324"/>
      <c r="FI45" s="324"/>
      <c r="FJ45" s="324"/>
      <c r="FK45" s="324"/>
      <c r="FL45" s="324"/>
      <c r="FM45" s="324"/>
      <c r="FN45" s="324"/>
      <c r="FO45" s="324"/>
      <c r="FP45" s="324"/>
      <c r="FQ45" s="324"/>
      <c r="FR45" s="324"/>
      <c r="FS45" s="324"/>
      <c r="FT45" s="324"/>
      <c r="FU45" s="324"/>
      <c r="FV45" s="324"/>
      <c r="FW45" s="324"/>
      <c r="FX45" s="324"/>
      <c r="FY45" s="324"/>
      <c r="FZ45" s="324"/>
      <c r="GA45" s="324"/>
      <c r="GB45" s="324"/>
      <c r="GC45" s="324"/>
      <c r="GD45" s="324"/>
      <c r="GE45" s="324"/>
      <c r="GF45" s="324"/>
      <c r="GG45" s="324"/>
      <c r="GH45" s="324"/>
      <c r="GI45" s="324"/>
      <c r="GJ45" s="324"/>
      <c r="GK45" s="324"/>
      <c r="GL45" s="324"/>
      <c r="GM45" s="324"/>
      <c r="GN45" s="324"/>
      <c r="GO45" s="324"/>
      <c r="GP45" s="324"/>
      <c r="GQ45" s="324"/>
      <c r="GR45" s="324"/>
      <c r="GS45" s="324"/>
      <c r="GT45" s="324"/>
      <c r="GU45" s="324"/>
      <c r="GV45" s="324"/>
      <c r="GW45" s="324"/>
      <c r="GX45" s="324"/>
      <c r="GY45" s="324"/>
      <c r="GZ45" s="324"/>
      <c r="HA45" s="324"/>
      <c r="HB45" s="324"/>
      <c r="HC45" s="324"/>
      <c r="HD45" s="324"/>
      <c r="HE45" s="324"/>
      <c r="HF45" s="324"/>
      <c r="HG45" s="324"/>
      <c r="HH45" s="324"/>
      <c r="HI45" s="324"/>
      <c r="HJ45" s="324"/>
      <c r="HK45" s="324"/>
      <c r="HL45" s="324"/>
      <c r="HM45" s="324"/>
      <c r="HN45" s="324"/>
      <c r="HO45" s="324"/>
      <c r="HP45" s="324"/>
      <c r="HQ45" s="324"/>
      <c r="HR45" s="324"/>
      <c r="HS45" s="324"/>
      <c r="HT45" s="324"/>
      <c r="HU45" s="324"/>
      <c r="HV45" s="324"/>
      <c r="HW45" s="324"/>
      <c r="HX45" s="324"/>
      <c r="HY45" s="324"/>
      <c r="HZ45" s="324"/>
      <c r="IA45" s="324"/>
      <c r="IB45" s="324"/>
      <c r="IC45" s="324"/>
      <c r="ID45" s="324"/>
      <c r="IE45" s="324"/>
      <c r="IF45" s="407"/>
      <c r="IG45" s="407"/>
      <c r="IH45" s="407"/>
      <c r="II45" s="407"/>
      <c r="IJ45" s="407"/>
      <c r="IK45" s="407"/>
      <c r="IL45" s="407"/>
      <c r="IM45" s="407"/>
    </row>
    <row r="46" ht="18" customHeight="1" spans="1:247">
      <c r="A46" s="237"/>
      <c r="B46" s="237"/>
      <c r="C46" s="387" t="s">
        <v>59</v>
      </c>
      <c r="D46" s="388">
        <v>251.6</v>
      </c>
      <c r="E46" s="384"/>
      <c r="F46" s="387">
        <f>H21</f>
        <v>29479.4</v>
      </c>
      <c r="G46" s="386"/>
      <c r="H46" s="15">
        <f t="shared" si="4"/>
        <v>29340.2</v>
      </c>
      <c r="I46" s="388">
        <f>'平衡表（全厂）'!D45</f>
        <v>390.8</v>
      </c>
      <c r="J46" s="402">
        <f t="shared" si="5"/>
        <v>0</v>
      </c>
      <c r="K46" s="397" t="s">
        <v>305</v>
      </c>
      <c r="L46" s="324"/>
      <c r="M46" s="131"/>
      <c r="N46" s="131"/>
      <c r="O46" s="324"/>
      <c r="P46" s="324"/>
      <c r="Q46" s="324"/>
      <c r="R46" s="324"/>
      <c r="S46" s="324"/>
      <c r="T46" s="324"/>
      <c r="U46" s="324"/>
      <c r="V46" s="324"/>
      <c r="W46" s="324"/>
      <c r="X46" s="324"/>
      <c r="Y46" s="324"/>
      <c r="Z46" s="324"/>
      <c r="AA46" s="324"/>
      <c r="AB46" s="324"/>
      <c r="AC46" s="324"/>
      <c r="AD46" s="324"/>
      <c r="AE46" s="324"/>
      <c r="AF46" s="324"/>
      <c r="AG46" s="324"/>
      <c r="AH46" s="324"/>
      <c r="AI46" s="324"/>
      <c r="AJ46" s="324"/>
      <c r="AK46" s="324"/>
      <c r="AL46" s="324"/>
      <c r="AM46" s="324"/>
      <c r="AN46" s="324"/>
      <c r="AO46" s="324"/>
      <c r="AP46" s="324"/>
      <c r="AQ46" s="324"/>
      <c r="AR46" s="324"/>
      <c r="AS46" s="324"/>
      <c r="AT46" s="324"/>
      <c r="AU46" s="324"/>
      <c r="AV46" s="324"/>
      <c r="AW46" s="324"/>
      <c r="AX46" s="324"/>
      <c r="AY46" s="324"/>
      <c r="AZ46" s="324"/>
      <c r="BA46" s="324"/>
      <c r="BB46" s="324"/>
      <c r="BC46" s="324"/>
      <c r="BD46" s="324"/>
      <c r="BE46" s="324"/>
      <c r="BF46" s="324"/>
      <c r="BG46" s="324"/>
      <c r="BH46" s="324"/>
      <c r="BI46" s="324"/>
      <c r="BJ46" s="324"/>
      <c r="BK46" s="324"/>
      <c r="BL46" s="324"/>
      <c r="BM46" s="324"/>
      <c r="BN46" s="324"/>
      <c r="BO46" s="324"/>
      <c r="BP46" s="324"/>
      <c r="BQ46" s="324"/>
      <c r="BR46" s="324"/>
      <c r="BS46" s="324"/>
      <c r="BT46" s="324"/>
      <c r="BU46" s="324"/>
      <c r="BV46" s="324"/>
      <c r="BW46" s="324"/>
      <c r="BX46" s="324"/>
      <c r="BY46" s="324"/>
      <c r="BZ46" s="324"/>
      <c r="CA46" s="324"/>
      <c r="CB46" s="324"/>
      <c r="CC46" s="324"/>
      <c r="CD46" s="324"/>
      <c r="CE46" s="324"/>
      <c r="CF46" s="324"/>
      <c r="CG46" s="324"/>
      <c r="CH46" s="324"/>
      <c r="CI46" s="324"/>
      <c r="CJ46" s="324"/>
      <c r="CK46" s="324"/>
      <c r="CL46" s="324"/>
      <c r="CM46" s="324"/>
      <c r="CN46" s="324"/>
      <c r="CO46" s="324"/>
      <c r="CP46" s="324"/>
      <c r="CQ46" s="324"/>
      <c r="CR46" s="324"/>
      <c r="CS46" s="324"/>
      <c r="CT46" s="324"/>
      <c r="CU46" s="324"/>
      <c r="CV46" s="324"/>
      <c r="CW46" s="324"/>
      <c r="CX46" s="324"/>
      <c r="CY46" s="324"/>
      <c r="CZ46" s="324"/>
      <c r="DA46" s="324"/>
      <c r="DB46" s="324"/>
      <c r="DC46" s="324"/>
      <c r="DD46" s="324"/>
      <c r="DE46" s="324"/>
      <c r="DF46" s="324"/>
      <c r="DG46" s="324"/>
      <c r="DH46" s="324"/>
      <c r="DI46" s="324"/>
      <c r="DJ46" s="324"/>
      <c r="DK46" s="324"/>
      <c r="DL46" s="324"/>
      <c r="DM46" s="324"/>
      <c r="DN46" s="324"/>
      <c r="DO46" s="324"/>
      <c r="DP46" s="324"/>
      <c r="DQ46" s="324"/>
      <c r="DR46" s="324"/>
      <c r="DS46" s="324"/>
      <c r="DT46" s="324"/>
      <c r="DU46" s="324"/>
      <c r="DV46" s="324"/>
      <c r="DW46" s="324"/>
      <c r="DX46" s="324"/>
      <c r="DY46" s="324"/>
      <c r="DZ46" s="324"/>
      <c r="EA46" s="324"/>
      <c r="EB46" s="324"/>
      <c r="EC46" s="324"/>
      <c r="ED46" s="324"/>
      <c r="EE46" s="324"/>
      <c r="EF46" s="324"/>
      <c r="EG46" s="324"/>
      <c r="EH46" s="324"/>
      <c r="EI46" s="324"/>
      <c r="EJ46" s="324"/>
      <c r="EK46" s="324"/>
      <c r="EL46" s="324"/>
      <c r="EM46" s="324"/>
      <c r="EN46" s="324"/>
      <c r="EO46" s="324"/>
      <c r="EP46" s="324"/>
      <c r="EQ46" s="324"/>
      <c r="ER46" s="324"/>
      <c r="ES46" s="324"/>
      <c r="ET46" s="324"/>
      <c r="EU46" s="324"/>
      <c r="EV46" s="324"/>
      <c r="EW46" s="324"/>
      <c r="EX46" s="324"/>
      <c r="EY46" s="324"/>
      <c r="EZ46" s="324"/>
      <c r="FA46" s="324"/>
      <c r="FB46" s="324"/>
      <c r="FC46" s="324"/>
      <c r="FD46" s="324"/>
      <c r="FE46" s="324"/>
      <c r="FF46" s="324"/>
      <c r="FG46" s="324"/>
      <c r="FH46" s="324"/>
      <c r="FI46" s="324"/>
      <c r="FJ46" s="324"/>
      <c r="FK46" s="324"/>
      <c r="FL46" s="324"/>
      <c r="FM46" s="324"/>
      <c r="FN46" s="324"/>
      <c r="FO46" s="324"/>
      <c r="FP46" s="324"/>
      <c r="FQ46" s="324"/>
      <c r="FR46" s="324"/>
      <c r="FS46" s="324"/>
      <c r="FT46" s="324"/>
      <c r="FU46" s="324"/>
      <c r="FV46" s="324"/>
      <c r="FW46" s="324"/>
      <c r="FX46" s="324"/>
      <c r="FY46" s="324"/>
      <c r="FZ46" s="324"/>
      <c r="GA46" s="324"/>
      <c r="GB46" s="324"/>
      <c r="GC46" s="324"/>
      <c r="GD46" s="324"/>
      <c r="GE46" s="324"/>
      <c r="GF46" s="324"/>
      <c r="GG46" s="324"/>
      <c r="GH46" s="324"/>
      <c r="GI46" s="324"/>
      <c r="GJ46" s="324"/>
      <c r="GK46" s="324"/>
      <c r="GL46" s="324"/>
      <c r="GM46" s="324"/>
      <c r="GN46" s="324"/>
      <c r="GO46" s="324"/>
      <c r="GP46" s="324"/>
      <c r="GQ46" s="324"/>
      <c r="GR46" s="324"/>
      <c r="GS46" s="324"/>
      <c r="GT46" s="324"/>
      <c r="GU46" s="324"/>
      <c r="GV46" s="324"/>
      <c r="GW46" s="324"/>
      <c r="GX46" s="324"/>
      <c r="GY46" s="324"/>
      <c r="GZ46" s="324"/>
      <c r="HA46" s="324"/>
      <c r="HB46" s="324"/>
      <c r="HC46" s="324"/>
      <c r="HD46" s="324"/>
      <c r="HE46" s="324"/>
      <c r="HF46" s="324"/>
      <c r="HG46" s="324"/>
      <c r="HH46" s="324"/>
      <c r="HI46" s="324"/>
      <c r="HJ46" s="324"/>
      <c r="HK46" s="324"/>
      <c r="HL46" s="324"/>
      <c r="HM46" s="324"/>
      <c r="HN46" s="324"/>
      <c r="HO46" s="324"/>
      <c r="HP46" s="324"/>
      <c r="HQ46" s="324"/>
      <c r="HR46" s="324"/>
      <c r="HS46" s="324"/>
      <c r="HT46" s="324"/>
      <c r="HU46" s="324"/>
      <c r="HV46" s="324"/>
      <c r="HW46" s="324"/>
      <c r="HX46" s="324"/>
      <c r="HY46" s="324"/>
      <c r="HZ46" s="324"/>
      <c r="IA46" s="324"/>
      <c r="IB46" s="324"/>
      <c r="IC46" s="324"/>
      <c r="ID46" s="324"/>
      <c r="IE46" s="324"/>
      <c r="IF46" s="407"/>
      <c r="IG46" s="407"/>
      <c r="IH46" s="407"/>
      <c r="II46" s="407"/>
      <c r="IJ46" s="407"/>
      <c r="IK46" s="407"/>
      <c r="IL46" s="407"/>
      <c r="IM46" s="407"/>
    </row>
    <row r="47" ht="18" customHeight="1" spans="1:247">
      <c r="A47" s="237"/>
      <c r="B47" s="237"/>
      <c r="C47" s="14" t="s">
        <v>41</v>
      </c>
      <c r="D47" s="387">
        <v>135.4</v>
      </c>
      <c r="E47" s="384"/>
      <c r="F47" s="387">
        <f>'回收率（精炼） '!I18</f>
        <v>4027.28</v>
      </c>
      <c r="G47" s="384"/>
      <c r="H47" s="15">
        <f t="shared" si="4"/>
        <v>3656.48</v>
      </c>
      <c r="I47" s="388">
        <f>'平衡表（全厂）'!D46</f>
        <v>506.2</v>
      </c>
      <c r="J47" s="402">
        <f t="shared" si="5"/>
        <v>0</v>
      </c>
      <c r="K47" s="397" t="s">
        <v>306</v>
      </c>
      <c r="L47" s="324"/>
      <c r="M47" s="131"/>
      <c r="N47" s="131"/>
      <c r="O47" s="324"/>
      <c r="P47" s="324"/>
      <c r="Q47" s="324"/>
      <c r="R47" s="324"/>
      <c r="S47" s="324"/>
      <c r="T47" s="324"/>
      <c r="U47" s="324"/>
      <c r="V47" s="324"/>
      <c r="W47" s="324"/>
      <c r="X47" s="324"/>
      <c r="Y47" s="324"/>
      <c r="Z47" s="324"/>
      <c r="AA47" s="324"/>
      <c r="AB47" s="324"/>
      <c r="AC47" s="324"/>
      <c r="AD47" s="324"/>
      <c r="AE47" s="324"/>
      <c r="AF47" s="324"/>
      <c r="AG47" s="324"/>
      <c r="AH47" s="324"/>
      <c r="AI47" s="324"/>
      <c r="AJ47" s="324"/>
      <c r="AK47" s="324"/>
      <c r="AL47" s="324"/>
      <c r="AM47" s="324"/>
      <c r="AN47" s="324"/>
      <c r="AO47" s="324"/>
      <c r="AP47" s="324"/>
      <c r="AQ47" s="324"/>
      <c r="AR47" s="324"/>
      <c r="AS47" s="324"/>
      <c r="AT47" s="324"/>
      <c r="AU47" s="324"/>
      <c r="AV47" s="324"/>
      <c r="AW47" s="324"/>
      <c r="AX47" s="324"/>
      <c r="AY47" s="324"/>
      <c r="AZ47" s="324"/>
      <c r="BA47" s="324"/>
      <c r="BB47" s="324"/>
      <c r="BC47" s="324"/>
      <c r="BD47" s="324"/>
      <c r="BE47" s="324"/>
      <c r="BF47" s="324"/>
      <c r="BG47" s="324"/>
      <c r="BH47" s="324"/>
      <c r="BI47" s="324"/>
      <c r="BJ47" s="324"/>
      <c r="BK47" s="324"/>
      <c r="BL47" s="324"/>
      <c r="BM47" s="324"/>
      <c r="BN47" s="324"/>
      <c r="BO47" s="324"/>
      <c r="BP47" s="324"/>
      <c r="BQ47" s="324"/>
      <c r="BR47" s="324"/>
      <c r="BS47" s="324"/>
      <c r="BT47" s="324"/>
      <c r="BU47" s="324"/>
      <c r="BV47" s="324"/>
      <c r="BW47" s="324"/>
      <c r="BX47" s="324"/>
      <c r="BY47" s="324"/>
      <c r="BZ47" s="324"/>
      <c r="CA47" s="324"/>
      <c r="CB47" s="324"/>
      <c r="CC47" s="324"/>
      <c r="CD47" s="324"/>
      <c r="CE47" s="324"/>
      <c r="CF47" s="324"/>
      <c r="CG47" s="324"/>
      <c r="CH47" s="324"/>
      <c r="CI47" s="324"/>
      <c r="CJ47" s="324"/>
      <c r="CK47" s="324"/>
      <c r="CL47" s="324"/>
      <c r="CM47" s="324"/>
      <c r="CN47" s="324"/>
      <c r="CO47" s="324"/>
      <c r="CP47" s="324"/>
      <c r="CQ47" s="324"/>
      <c r="CR47" s="324"/>
      <c r="CS47" s="324"/>
      <c r="CT47" s="324"/>
      <c r="CU47" s="324"/>
      <c r="CV47" s="324"/>
      <c r="CW47" s="324"/>
      <c r="CX47" s="324"/>
      <c r="CY47" s="324"/>
      <c r="CZ47" s="324"/>
      <c r="DA47" s="324"/>
      <c r="DB47" s="324"/>
      <c r="DC47" s="324"/>
      <c r="DD47" s="324"/>
      <c r="DE47" s="324"/>
      <c r="DF47" s="324"/>
      <c r="DG47" s="324"/>
      <c r="DH47" s="324"/>
      <c r="DI47" s="324"/>
      <c r="DJ47" s="324"/>
      <c r="DK47" s="324"/>
      <c r="DL47" s="324"/>
      <c r="DM47" s="324"/>
      <c r="DN47" s="324"/>
      <c r="DO47" s="324"/>
      <c r="DP47" s="324"/>
      <c r="DQ47" s="324"/>
      <c r="DR47" s="324"/>
      <c r="DS47" s="324"/>
      <c r="DT47" s="324"/>
      <c r="DU47" s="324"/>
      <c r="DV47" s="324"/>
      <c r="DW47" s="324"/>
      <c r="DX47" s="324"/>
      <c r="DY47" s="324"/>
      <c r="DZ47" s="324"/>
      <c r="EA47" s="324"/>
      <c r="EB47" s="324"/>
      <c r="EC47" s="324"/>
      <c r="ED47" s="324"/>
      <c r="EE47" s="324"/>
      <c r="EF47" s="324"/>
      <c r="EG47" s="324"/>
      <c r="EH47" s="324"/>
      <c r="EI47" s="324"/>
      <c r="EJ47" s="324"/>
      <c r="EK47" s="324"/>
      <c r="EL47" s="324"/>
      <c r="EM47" s="324"/>
      <c r="EN47" s="324"/>
      <c r="EO47" s="324"/>
      <c r="EP47" s="324"/>
      <c r="EQ47" s="324"/>
      <c r="ER47" s="324"/>
      <c r="ES47" s="324"/>
      <c r="ET47" s="324"/>
      <c r="EU47" s="324"/>
      <c r="EV47" s="324"/>
      <c r="EW47" s="324"/>
      <c r="EX47" s="324"/>
      <c r="EY47" s="324"/>
      <c r="EZ47" s="324"/>
      <c r="FA47" s="324"/>
      <c r="FB47" s="324"/>
      <c r="FC47" s="324"/>
      <c r="FD47" s="324"/>
      <c r="FE47" s="324"/>
      <c r="FF47" s="324"/>
      <c r="FG47" s="324"/>
      <c r="FH47" s="324"/>
      <c r="FI47" s="324"/>
      <c r="FJ47" s="324"/>
      <c r="FK47" s="324"/>
      <c r="FL47" s="324"/>
      <c r="FM47" s="324"/>
      <c r="FN47" s="324"/>
      <c r="FO47" s="324"/>
      <c r="FP47" s="324"/>
      <c r="FQ47" s="324"/>
      <c r="FR47" s="324"/>
      <c r="FS47" s="324"/>
      <c r="FT47" s="324"/>
      <c r="FU47" s="324"/>
      <c r="FV47" s="324"/>
      <c r="FW47" s="324"/>
      <c r="FX47" s="324"/>
      <c r="FY47" s="324"/>
      <c r="FZ47" s="324"/>
      <c r="GA47" s="324"/>
      <c r="GB47" s="324"/>
      <c r="GC47" s="324"/>
      <c r="GD47" s="324"/>
      <c r="GE47" s="324"/>
      <c r="GF47" s="324"/>
      <c r="GG47" s="324"/>
      <c r="GH47" s="324"/>
      <c r="GI47" s="324"/>
      <c r="GJ47" s="324"/>
      <c r="GK47" s="324"/>
      <c r="GL47" s="324"/>
      <c r="GM47" s="324"/>
      <c r="GN47" s="324"/>
      <c r="GO47" s="324"/>
      <c r="GP47" s="324"/>
      <c r="GQ47" s="324"/>
      <c r="GR47" s="324"/>
      <c r="GS47" s="324"/>
      <c r="GT47" s="324"/>
      <c r="GU47" s="324"/>
      <c r="GV47" s="324"/>
      <c r="GW47" s="324"/>
      <c r="GX47" s="324"/>
      <c r="GY47" s="324"/>
      <c r="GZ47" s="324"/>
      <c r="HA47" s="324"/>
      <c r="HB47" s="324"/>
      <c r="HC47" s="324"/>
      <c r="HD47" s="324"/>
      <c r="HE47" s="324"/>
      <c r="HF47" s="324"/>
      <c r="HG47" s="324"/>
      <c r="HH47" s="324"/>
      <c r="HI47" s="324"/>
      <c r="HJ47" s="324"/>
      <c r="HK47" s="324"/>
      <c r="HL47" s="324"/>
      <c r="HM47" s="324"/>
      <c r="HN47" s="324"/>
      <c r="HO47" s="324"/>
      <c r="HP47" s="324"/>
      <c r="HQ47" s="324"/>
      <c r="HR47" s="324"/>
      <c r="HS47" s="324"/>
      <c r="HT47" s="324"/>
      <c r="HU47" s="324"/>
      <c r="HV47" s="324"/>
      <c r="HW47" s="324"/>
      <c r="HX47" s="324"/>
      <c r="HY47" s="324"/>
      <c r="HZ47" s="324"/>
      <c r="IA47" s="324"/>
      <c r="IB47" s="324"/>
      <c r="IC47" s="324"/>
      <c r="ID47" s="324"/>
      <c r="IE47" s="324"/>
      <c r="IF47" s="407"/>
      <c r="IG47" s="407"/>
      <c r="IH47" s="407"/>
      <c r="II47" s="407"/>
      <c r="IJ47" s="407"/>
      <c r="IK47" s="407"/>
      <c r="IL47" s="407"/>
      <c r="IM47" s="407"/>
    </row>
    <row r="48" ht="18" customHeight="1" spans="1:247">
      <c r="A48" s="237"/>
      <c r="B48" s="237"/>
      <c r="C48" s="14" t="s">
        <v>42</v>
      </c>
      <c r="D48" s="387">
        <v>0</v>
      </c>
      <c r="E48" s="384"/>
      <c r="F48" s="387">
        <f>'回收率（精炼） '!I19</f>
        <v>13.8</v>
      </c>
      <c r="G48" s="384"/>
      <c r="H48" s="14">
        <f t="shared" si="4"/>
        <v>13.8</v>
      </c>
      <c r="I48" s="388">
        <v>0</v>
      </c>
      <c r="J48" s="396">
        <f t="shared" si="5"/>
        <v>0</v>
      </c>
      <c r="K48" s="397" t="s">
        <v>307</v>
      </c>
      <c r="L48" s="324"/>
      <c r="M48" s="131"/>
      <c r="N48" s="131"/>
      <c r="O48" s="324"/>
      <c r="P48" s="324"/>
      <c r="Q48" s="324"/>
      <c r="R48" s="324"/>
      <c r="S48" s="324"/>
      <c r="T48" s="324"/>
      <c r="U48" s="324"/>
      <c r="V48" s="324"/>
      <c r="W48" s="324"/>
      <c r="X48" s="324"/>
      <c r="Y48" s="324"/>
      <c r="Z48" s="324"/>
      <c r="AA48" s="324"/>
      <c r="AB48" s="324"/>
      <c r="AC48" s="324"/>
      <c r="AD48" s="324"/>
      <c r="AE48" s="324"/>
      <c r="AF48" s="324"/>
      <c r="AG48" s="324"/>
      <c r="AH48" s="324"/>
      <c r="AI48" s="324"/>
      <c r="AJ48" s="324"/>
      <c r="AK48" s="324"/>
      <c r="AL48" s="324"/>
      <c r="AM48" s="324"/>
      <c r="AN48" s="324"/>
      <c r="AO48" s="324"/>
      <c r="AP48" s="324"/>
      <c r="AQ48" s="324"/>
      <c r="AR48" s="324"/>
      <c r="AS48" s="324"/>
      <c r="AT48" s="324"/>
      <c r="AU48" s="324"/>
      <c r="AV48" s="324"/>
      <c r="AW48" s="324"/>
      <c r="AX48" s="324"/>
      <c r="AY48" s="324"/>
      <c r="AZ48" s="324"/>
      <c r="BA48" s="324"/>
      <c r="BB48" s="324"/>
      <c r="BC48" s="324"/>
      <c r="BD48" s="324"/>
      <c r="BE48" s="324"/>
      <c r="BF48" s="324"/>
      <c r="BG48" s="324"/>
      <c r="BH48" s="324"/>
      <c r="BI48" s="324"/>
      <c r="BJ48" s="324"/>
      <c r="BK48" s="324"/>
      <c r="BL48" s="324"/>
      <c r="BM48" s="324"/>
      <c r="BN48" s="324"/>
      <c r="BO48" s="324"/>
      <c r="BP48" s="324"/>
      <c r="BQ48" s="324"/>
      <c r="BR48" s="324"/>
      <c r="BS48" s="324"/>
      <c r="BT48" s="324"/>
      <c r="BU48" s="324"/>
      <c r="BV48" s="324"/>
      <c r="BW48" s="324"/>
      <c r="BX48" s="324"/>
      <c r="BY48" s="324"/>
      <c r="BZ48" s="324"/>
      <c r="CA48" s="324"/>
      <c r="CB48" s="324"/>
      <c r="CC48" s="324"/>
      <c r="CD48" s="324"/>
      <c r="CE48" s="324"/>
      <c r="CF48" s="324"/>
      <c r="CG48" s="324"/>
      <c r="CH48" s="324"/>
      <c r="CI48" s="324"/>
      <c r="CJ48" s="324"/>
      <c r="CK48" s="324"/>
      <c r="CL48" s="324"/>
      <c r="CM48" s="324"/>
      <c r="CN48" s="324"/>
      <c r="CO48" s="324"/>
      <c r="CP48" s="324"/>
      <c r="CQ48" s="324"/>
      <c r="CR48" s="324"/>
      <c r="CS48" s="324"/>
      <c r="CT48" s="324"/>
      <c r="CU48" s="324"/>
      <c r="CV48" s="324"/>
      <c r="CW48" s="324"/>
      <c r="CX48" s="324"/>
      <c r="CY48" s="324"/>
      <c r="CZ48" s="324"/>
      <c r="DA48" s="324"/>
      <c r="DB48" s="324"/>
      <c r="DC48" s="324"/>
      <c r="DD48" s="324"/>
      <c r="DE48" s="324"/>
      <c r="DF48" s="324"/>
      <c r="DG48" s="324"/>
      <c r="DH48" s="324"/>
      <c r="DI48" s="324"/>
      <c r="DJ48" s="324"/>
      <c r="DK48" s="324"/>
      <c r="DL48" s="324"/>
      <c r="DM48" s="324"/>
      <c r="DN48" s="324"/>
      <c r="DO48" s="324"/>
      <c r="DP48" s="324"/>
      <c r="DQ48" s="324"/>
      <c r="DR48" s="324"/>
      <c r="DS48" s="324"/>
      <c r="DT48" s="324"/>
      <c r="DU48" s="324"/>
      <c r="DV48" s="324"/>
      <c r="DW48" s="324"/>
      <c r="DX48" s="324"/>
      <c r="DY48" s="324"/>
      <c r="DZ48" s="324"/>
      <c r="EA48" s="324"/>
      <c r="EB48" s="324"/>
      <c r="EC48" s="324"/>
      <c r="ED48" s="324"/>
      <c r="EE48" s="324"/>
      <c r="EF48" s="324"/>
      <c r="EG48" s="324"/>
      <c r="EH48" s="324"/>
      <c r="EI48" s="324"/>
      <c r="EJ48" s="324"/>
      <c r="EK48" s="324"/>
      <c r="EL48" s="324"/>
      <c r="EM48" s="324"/>
      <c r="EN48" s="324"/>
      <c r="EO48" s="324"/>
      <c r="EP48" s="324"/>
      <c r="EQ48" s="324"/>
      <c r="ER48" s="324"/>
      <c r="ES48" s="324"/>
      <c r="ET48" s="324"/>
      <c r="EU48" s="324"/>
      <c r="EV48" s="324"/>
      <c r="EW48" s="324"/>
      <c r="EX48" s="324"/>
      <c r="EY48" s="324"/>
      <c r="EZ48" s="324"/>
      <c r="FA48" s="324"/>
      <c r="FB48" s="324"/>
      <c r="FC48" s="324"/>
      <c r="FD48" s="324"/>
      <c r="FE48" s="324"/>
      <c r="FF48" s="324"/>
      <c r="FG48" s="324"/>
      <c r="FH48" s="324"/>
      <c r="FI48" s="324"/>
      <c r="FJ48" s="324"/>
      <c r="FK48" s="324"/>
      <c r="FL48" s="324"/>
      <c r="FM48" s="324"/>
      <c r="FN48" s="324"/>
      <c r="FO48" s="324"/>
      <c r="FP48" s="324"/>
      <c r="FQ48" s="324"/>
      <c r="FR48" s="324"/>
      <c r="FS48" s="324"/>
      <c r="FT48" s="324"/>
      <c r="FU48" s="324"/>
      <c r="FV48" s="324"/>
      <c r="FW48" s="324"/>
      <c r="FX48" s="324"/>
      <c r="FY48" s="324"/>
      <c r="FZ48" s="324"/>
      <c r="GA48" s="324"/>
      <c r="GB48" s="324"/>
      <c r="GC48" s="324"/>
      <c r="GD48" s="324"/>
      <c r="GE48" s="324"/>
      <c r="GF48" s="324"/>
      <c r="GG48" s="324"/>
      <c r="GH48" s="324"/>
      <c r="GI48" s="324"/>
      <c r="GJ48" s="324"/>
      <c r="GK48" s="324"/>
      <c r="GL48" s="324"/>
      <c r="GM48" s="324"/>
      <c r="GN48" s="324"/>
      <c r="GO48" s="324"/>
      <c r="GP48" s="324"/>
      <c r="GQ48" s="324"/>
      <c r="GR48" s="324"/>
      <c r="GS48" s="324"/>
      <c r="GT48" s="324"/>
      <c r="GU48" s="324"/>
      <c r="GV48" s="324"/>
      <c r="GW48" s="324"/>
      <c r="GX48" s="324"/>
      <c r="GY48" s="324"/>
      <c r="GZ48" s="324"/>
      <c r="HA48" s="324"/>
      <c r="HB48" s="324"/>
      <c r="HC48" s="324"/>
      <c r="HD48" s="324"/>
      <c r="HE48" s="324"/>
      <c r="HF48" s="324"/>
      <c r="HG48" s="324"/>
      <c r="HH48" s="324"/>
      <c r="HI48" s="324"/>
      <c r="HJ48" s="324"/>
      <c r="HK48" s="324"/>
      <c r="HL48" s="324"/>
      <c r="HM48" s="324"/>
      <c r="HN48" s="324"/>
      <c r="HO48" s="324"/>
      <c r="HP48" s="324"/>
      <c r="HQ48" s="324"/>
      <c r="HR48" s="324"/>
      <c r="HS48" s="324"/>
      <c r="HT48" s="324"/>
      <c r="HU48" s="324"/>
      <c r="HV48" s="324"/>
      <c r="HW48" s="324"/>
      <c r="HX48" s="324"/>
      <c r="HY48" s="324"/>
      <c r="HZ48" s="324"/>
      <c r="IA48" s="324"/>
      <c r="IB48" s="324"/>
      <c r="IC48" s="324"/>
      <c r="ID48" s="324"/>
      <c r="IE48" s="324"/>
      <c r="IF48" s="407"/>
      <c r="IG48" s="407"/>
      <c r="IH48" s="407"/>
      <c r="II48" s="407"/>
      <c r="IJ48" s="407"/>
      <c r="IK48" s="407"/>
      <c r="IL48" s="407"/>
      <c r="IM48" s="407"/>
    </row>
    <row r="49" ht="18" customHeight="1" spans="1:247">
      <c r="A49" s="237"/>
      <c r="B49" s="237"/>
      <c r="C49" s="14" t="s">
        <v>60</v>
      </c>
      <c r="D49" s="388">
        <v>31.75</v>
      </c>
      <c r="E49" s="384"/>
      <c r="F49" s="388">
        <v>0</v>
      </c>
      <c r="G49" s="384"/>
      <c r="H49" s="15">
        <f t="shared" si="4"/>
        <v>8.73</v>
      </c>
      <c r="I49" s="388">
        <f>'平衡表（全厂）'!D47</f>
        <v>23.02</v>
      </c>
      <c r="J49" s="396">
        <f t="shared" si="5"/>
        <v>0</v>
      </c>
      <c r="K49" s="397"/>
      <c r="L49" s="324"/>
      <c r="M49" s="131"/>
      <c r="N49" s="131"/>
      <c r="O49" s="324"/>
      <c r="P49" s="324"/>
      <c r="Q49" s="324"/>
      <c r="R49" s="324"/>
      <c r="S49" s="324"/>
      <c r="T49" s="324"/>
      <c r="U49" s="324"/>
      <c r="V49" s="324"/>
      <c r="W49" s="324"/>
      <c r="X49" s="324"/>
      <c r="Y49" s="324"/>
      <c r="Z49" s="324"/>
      <c r="AA49" s="324"/>
      <c r="AB49" s="324"/>
      <c r="AC49" s="324"/>
      <c r="AD49" s="324"/>
      <c r="AE49" s="324"/>
      <c r="AF49" s="324"/>
      <c r="AG49" s="324"/>
      <c r="AH49" s="324"/>
      <c r="AI49" s="324"/>
      <c r="AJ49" s="324"/>
      <c r="AK49" s="324"/>
      <c r="AL49" s="324"/>
      <c r="AM49" s="324"/>
      <c r="AN49" s="324"/>
      <c r="AO49" s="324"/>
      <c r="AP49" s="324"/>
      <c r="AQ49" s="324"/>
      <c r="AR49" s="324"/>
      <c r="AS49" s="324"/>
      <c r="AT49" s="324"/>
      <c r="AU49" s="324"/>
      <c r="AV49" s="324"/>
      <c r="AW49" s="324"/>
      <c r="AX49" s="324"/>
      <c r="AY49" s="324"/>
      <c r="AZ49" s="324"/>
      <c r="BA49" s="324"/>
      <c r="BB49" s="324"/>
      <c r="BC49" s="324"/>
      <c r="BD49" s="324"/>
      <c r="BE49" s="324"/>
      <c r="BF49" s="324"/>
      <c r="BG49" s="324"/>
      <c r="BH49" s="324"/>
      <c r="BI49" s="324"/>
      <c r="BJ49" s="324"/>
      <c r="BK49" s="324"/>
      <c r="BL49" s="324"/>
      <c r="BM49" s="324"/>
      <c r="BN49" s="324"/>
      <c r="BO49" s="324"/>
      <c r="BP49" s="324"/>
      <c r="BQ49" s="324"/>
      <c r="BR49" s="324"/>
      <c r="BS49" s="324"/>
      <c r="BT49" s="324"/>
      <c r="BU49" s="324"/>
      <c r="BV49" s="324"/>
      <c r="BW49" s="324"/>
      <c r="BX49" s="324"/>
      <c r="BY49" s="324"/>
      <c r="BZ49" s="324"/>
      <c r="CA49" s="324"/>
      <c r="CB49" s="324"/>
      <c r="CC49" s="324"/>
      <c r="CD49" s="324"/>
      <c r="CE49" s="324"/>
      <c r="CF49" s="324"/>
      <c r="CG49" s="324"/>
      <c r="CH49" s="324"/>
      <c r="CI49" s="324"/>
      <c r="CJ49" s="324"/>
      <c r="CK49" s="324"/>
      <c r="CL49" s="324"/>
      <c r="CM49" s="324"/>
      <c r="CN49" s="324"/>
      <c r="CO49" s="324"/>
      <c r="CP49" s="324"/>
      <c r="CQ49" s="324"/>
      <c r="CR49" s="324"/>
      <c r="CS49" s="324"/>
      <c r="CT49" s="324"/>
      <c r="CU49" s="324"/>
      <c r="CV49" s="324"/>
      <c r="CW49" s="324"/>
      <c r="CX49" s="324"/>
      <c r="CY49" s="324"/>
      <c r="CZ49" s="324"/>
      <c r="DA49" s="324"/>
      <c r="DB49" s="324"/>
      <c r="DC49" s="324"/>
      <c r="DD49" s="324"/>
      <c r="DE49" s="324"/>
      <c r="DF49" s="324"/>
      <c r="DG49" s="324"/>
      <c r="DH49" s="324"/>
      <c r="DI49" s="324"/>
      <c r="DJ49" s="324"/>
      <c r="DK49" s="324"/>
      <c r="DL49" s="324"/>
      <c r="DM49" s="324"/>
      <c r="DN49" s="324"/>
      <c r="DO49" s="324"/>
      <c r="DP49" s="324"/>
      <c r="DQ49" s="324"/>
      <c r="DR49" s="324"/>
      <c r="DS49" s="324"/>
      <c r="DT49" s="324"/>
      <c r="DU49" s="324"/>
      <c r="DV49" s="324"/>
      <c r="DW49" s="324"/>
      <c r="DX49" s="324"/>
      <c r="DY49" s="324"/>
      <c r="DZ49" s="324"/>
      <c r="EA49" s="324"/>
      <c r="EB49" s="324"/>
      <c r="EC49" s="324"/>
      <c r="ED49" s="324"/>
      <c r="EE49" s="324"/>
      <c r="EF49" s="324"/>
      <c r="EG49" s="324"/>
      <c r="EH49" s="324"/>
      <c r="EI49" s="324"/>
      <c r="EJ49" s="324"/>
      <c r="EK49" s="324"/>
      <c r="EL49" s="324"/>
      <c r="EM49" s="324"/>
      <c r="EN49" s="324"/>
      <c r="EO49" s="324"/>
      <c r="EP49" s="324"/>
      <c r="EQ49" s="324"/>
      <c r="ER49" s="324"/>
      <c r="ES49" s="324"/>
      <c r="ET49" s="324"/>
      <c r="EU49" s="324"/>
      <c r="EV49" s="324"/>
      <c r="EW49" s="324"/>
      <c r="EX49" s="324"/>
      <c r="EY49" s="324"/>
      <c r="EZ49" s="324"/>
      <c r="FA49" s="324"/>
      <c r="FB49" s="324"/>
      <c r="FC49" s="324"/>
      <c r="FD49" s="324"/>
      <c r="FE49" s="324"/>
      <c r="FF49" s="324"/>
      <c r="FG49" s="324"/>
      <c r="FH49" s="324"/>
      <c r="FI49" s="324"/>
      <c r="FJ49" s="324"/>
      <c r="FK49" s="324"/>
      <c r="FL49" s="324"/>
      <c r="FM49" s="324"/>
      <c r="FN49" s="324"/>
      <c r="FO49" s="324"/>
      <c r="FP49" s="324"/>
      <c r="FQ49" s="324"/>
      <c r="FR49" s="324"/>
      <c r="FS49" s="324"/>
      <c r="FT49" s="324"/>
      <c r="FU49" s="324"/>
      <c r="FV49" s="324"/>
      <c r="FW49" s="324"/>
      <c r="FX49" s="324"/>
      <c r="FY49" s="324"/>
      <c r="FZ49" s="324"/>
      <c r="GA49" s="324"/>
      <c r="GB49" s="324"/>
      <c r="GC49" s="324"/>
      <c r="GD49" s="324"/>
      <c r="GE49" s="324"/>
      <c r="GF49" s="324"/>
      <c r="GG49" s="324"/>
      <c r="GH49" s="324"/>
      <c r="GI49" s="324"/>
      <c r="GJ49" s="324"/>
      <c r="GK49" s="324"/>
      <c r="GL49" s="324"/>
      <c r="GM49" s="324"/>
      <c r="GN49" s="324"/>
      <c r="GO49" s="324"/>
      <c r="GP49" s="324"/>
      <c r="GQ49" s="324"/>
      <c r="GR49" s="324"/>
      <c r="GS49" s="324"/>
      <c r="GT49" s="324"/>
      <c r="GU49" s="324"/>
      <c r="GV49" s="324"/>
      <c r="GW49" s="324"/>
      <c r="GX49" s="324"/>
      <c r="GY49" s="324"/>
      <c r="GZ49" s="324"/>
      <c r="HA49" s="324"/>
      <c r="HB49" s="324"/>
      <c r="HC49" s="324"/>
      <c r="HD49" s="324"/>
      <c r="HE49" s="324"/>
      <c r="HF49" s="324"/>
      <c r="HG49" s="324"/>
      <c r="HH49" s="324"/>
      <c r="HI49" s="324"/>
      <c r="HJ49" s="324"/>
      <c r="HK49" s="324"/>
      <c r="HL49" s="324"/>
      <c r="HM49" s="324"/>
      <c r="HN49" s="324"/>
      <c r="HO49" s="324"/>
      <c r="HP49" s="324"/>
      <c r="HQ49" s="324"/>
      <c r="HR49" s="324"/>
      <c r="HS49" s="324"/>
      <c r="HT49" s="324"/>
      <c r="HU49" s="324"/>
      <c r="HV49" s="324"/>
      <c r="HW49" s="324"/>
      <c r="HX49" s="324"/>
      <c r="HY49" s="324"/>
      <c r="HZ49" s="324"/>
      <c r="IA49" s="324"/>
      <c r="IB49" s="324"/>
      <c r="IC49" s="324"/>
      <c r="ID49" s="324"/>
      <c r="IE49" s="324"/>
      <c r="IF49" s="407"/>
      <c r="IG49" s="407"/>
      <c r="IH49" s="407"/>
      <c r="II49" s="407"/>
      <c r="IJ49" s="407"/>
      <c r="IK49" s="407"/>
      <c r="IL49" s="407"/>
      <c r="IM49" s="407"/>
    </row>
    <row r="50" ht="18" customHeight="1" spans="1:247">
      <c r="A50" s="237"/>
      <c r="B50" s="237"/>
      <c r="C50" s="14" t="s">
        <v>61</v>
      </c>
      <c r="D50" s="388">
        <v>29.36</v>
      </c>
      <c r="E50" s="384"/>
      <c r="F50" s="388">
        <v>0</v>
      </c>
      <c r="G50" s="384"/>
      <c r="H50" s="15">
        <f t="shared" si="4"/>
        <v>5.36</v>
      </c>
      <c r="I50" s="388">
        <f>'平衡表（全厂）'!D48</f>
        <v>24</v>
      </c>
      <c r="J50" s="396">
        <f t="shared" si="5"/>
        <v>0</v>
      </c>
      <c r="K50" s="397"/>
      <c r="L50" s="324"/>
      <c r="M50" s="131"/>
      <c r="N50" s="131"/>
      <c r="O50" s="324"/>
      <c r="P50" s="324"/>
      <c r="Q50" s="324"/>
      <c r="R50" s="324"/>
      <c r="S50" s="324"/>
      <c r="T50" s="324"/>
      <c r="U50" s="324"/>
      <c r="V50" s="324"/>
      <c r="W50" s="324"/>
      <c r="X50" s="324"/>
      <c r="Y50" s="324"/>
      <c r="Z50" s="324"/>
      <c r="AA50" s="324"/>
      <c r="AB50" s="324"/>
      <c r="AC50" s="324"/>
      <c r="AD50" s="324"/>
      <c r="AE50" s="324"/>
      <c r="AF50" s="324"/>
      <c r="AG50" s="324"/>
      <c r="AH50" s="324"/>
      <c r="AI50" s="324"/>
      <c r="AJ50" s="324"/>
      <c r="AK50" s="324"/>
      <c r="AL50" s="324"/>
      <c r="AM50" s="324"/>
      <c r="AN50" s="324"/>
      <c r="AO50" s="324"/>
      <c r="AP50" s="324"/>
      <c r="AQ50" s="324"/>
      <c r="AR50" s="324"/>
      <c r="AS50" s="324"/>
      <c r="AT50" s="324"/>
      <c r="AU50" s="324"/>
      <c r="AV50" s="324"/>
      <c r="AW50" s="324"/>
      <c r="AX50" s="324"/>
      <c r="AY50" s="324"/>
      <c r="AZ50" s="324"/>
      <c r="BA50" s="324"/>
      <c r="BB50" s="324"/>
      <c r="BC50" s="324"/>
      <c r="BD50" s="324"/>
      <c r="BE50" s="324"/>
      <c r="BF50" s="324"/>
      <c r="BG50" s="324"/>
      <c r="BH50" s="324"/>
      <c r="BI50" s="324"/>
      <c r="BJ50" s="324"/>
      <c r="BK50" s="324"/>
      <c r="BL50" s="324"/>
      <c r="BM50" s="324"/>
      <c r="BN50" s="324"/>
      <c r="BO50" s="324"/>
      <c r="BP50" s="324"/>
      <c r="BQ50" s="324"/>
      <c r="BR50" s="324"/>
      <c r="BS50" s="324"/>
      <c r="BT50" s="324"/>
      <c r="BU50" s="324"/>
      <c r="BV50" s="324"/>
      <c r="BW50" s="324"/>
      <c r="BX50" s="324"/>
      <c r="BY50" s="324"/>
      <c r="BZ50" s="324"/>
      <c r="CA50" s="324"/>
      <c r="CB50" s="324"/>
      <c r="CC50" s="324"/>
      <c r="CD50" s="324"/>
      <c r="CE50" s="324"/>
      <c r="CF50" s="324"/>
      <c r="CG50" s="324"/>
      <c r="CH50" s="324"/>
      <c r="CI50" s="324"/>
      <c r="CJ50" s="324"/>
      <c r="CK50" s="324"/>
      <c r="CL50" s="324"/>
      <c r="CM50" s="324"/>
      <c r="CN50" s="324"/>
      <c r="CO50" s="324"/>
      <c r="CP50" s="324"/>
      <c r="CQ50" s="324"/>
      <c r="CR50" s="324"/>
      <c r="CS50" s="324"/>
      <c r="CT50" s="324"/>
      <c r="CU50" s="324"/>
      <c r="CV50" s="324"/>
      <c r="CW50" s="324"/>
      <c r="CX50" s="324"/>
      <c r="CY50" s="324"/>
      <c r="CZ50" s="324"/>
      <c r="DA50" s="324"/>
      <c r="DB50" s="324"/>
      <c r="DC50" s="324"/>
      <c r="DD50" s="324"/>
      <c r="DE50" s="324"/>
      <c r="DF50" s="324"/>
      <c r="DG50" s="324"/>
      <c r="DH50" s="324"/>
      <c r="DI50" s="324"/>
      <c r="DJ50" s="324"/>
      <c r="DK50" s="324"/>
      <c r="DL50" s="324"/>
      <c r="DM50" s="324"/>
      <c r="DN50" s="324"/>
      <c r="DO50" s="324"/>
      <c r="DP50" s="324"/>
      <c r="DQ50" s="324"/>
      <c r="DR50" s="324"/>
      <c r="DS50" s="324"/>
      <c r="DT50" s="324"/>
      <c r="DU50" s="324"/>
      <c r="DV50" s="324"/>
      <c r="DW50" s="324"/>
      <c r="DX50" s="324"/>
      <c r="DY50" s="324"/>
      <c r="DZ50" s="324"/>
      <c r="EA50" s="324"/>
      <c r="EB50" s="324"/>
      <c r="EC50" s="324"/>
      <c r="ED50" s="324"/>
      <c r="EE50" s="324"/>
      <c r="EF50" s="324"/>
      <c r="EG50" s="324"/>
      <c r="EH50" s="324"/>
      <c r="EI50" s="324"/>
      <c r="EJ50" s="324"/>
      <c r="EK50" s="324"/>
      <c r="EL50" s="324"/>
      <c r="EM50" s="324"/>
      <c r="EN50" s="324"/>
      <c r="EO50" s="324"/>
      <c r="EP50" s="324"/>
      <c r="EQ50" s="324"/>
      <c r="ER50" s="324"/>
      <c r="ES50" s="324"/>
      <c r="ET50" s="324"/>
      <c r="EU50" s="324"/>
      <c r="EV50" s="324"/>
      <c r="EW50" s="324"/>
      <c r="EX50" s="324"/>
      <c r="EY50" s="324"/>
      <c r="EZ50" s="324"/>
      <c r="FA50" s="324"/>
      <c r="FB50" s="324"/>
      <c r="FC50" s="324"/>
      <c r="FD50" s="324"/>
      <c r="FE50" s="324"/>
      <c r="FF50" s="324"/>
      <c r="FG50" s="324"/>
      <c r="FH50" s="324"/>
      <c r="FI50" s="324"/>
      <c r="FJ50" s="324"/>
      <c r="FK50" s="324"/>
      <c r="FL50" s="324"/>
      <c r="FM50" s="324"/>
      <c r="FN50" s="324"/>
      <c r="FO50" s="324"/>
      <c r="FP50" s="324"/>
      <c r="FQ50" s="324"/>
      <c r="FR50" s="324"/>
      <c r="FS50" s="324"/>
      <c r="FT50" s="324"/>
      <c r="FU50" s="324"/>
      <c r="FV50" s="324"/>
      <c r="FW50" s="324"/>
      <c r="FX50" s="324"/>
      <c r="FY50" s="324"/>
      <c r="FZ50" s="324"/>
      <c r="GA50" s="324"/>
      <c r="GB50" s="324"/>
      <c r="GC50" s="324"/>
      <c r="GD50" s="324"/>
      <c r="GE50" s="324"/>
      <c r="GF50" s="324"/>
      <c r="GG50" s="324"/>
      <c r="GH50" s="324"/>
      <c r="GI50" s="324"/>
      <c r="GJ50" s="324"/>
      <c r="GK50" s="324"/>
      <c r="GL50" s="324"/>
      <c r="GM50" s="324"/>
      <c r="GN50" s="324"/>
      <c r="GO50" s="324"/>
      <c r="GP50" s="324"/>
      <c r="GQ50" s="324"/>
      <c r="GR50" s="324"/>
      <c r="GS50" s="324"/>
      <c r="GT50" s="324"/>
      <c r="GU50" s="324"/>
      <c r="GV50" s="324"/>
      <c r="GW50" s="324"/>
      <c r="GX50" s="324"/>
      <c r="GY50" s="324"/>
      <c r="GZ50" s="324"/>
      <c r="HA50" s="324"/>
      <c r="HB50" s="324"/>
      <c r="HC50" s="324"/>
      <c r="HD50" s="324"/>
      <c r="HE50" s="324"/>
      <c r="HF50" s="324"/>
      <c r="HG50" s="324"/>
      <c r="HH50" s="324"/>
      <c r="HI50" s="324"/>
      <c r="HJ50" s="324"/>
      <c r="HK50" s="324"/>
      <c r="HL50" s="324"/>
      <c r="HM50" s="324"/>
      <c r="HN50" s="324"/>
      <c r="HO50" s="324"/>
      <c r="HP50" s="324"/>
      <c r="HQ50" s="324"/>
      <c r="HR50" s="324"/>
      <c r="HS50" s="324"/>
      <c r="HT50" s="324"/>
      <c r="HU50" s="324"/>
      <c r="HV50" s="324"/>
      <c r="HW50" s="324"/>
      <c r="HX50" s="324"/>
      <c r="HY50" s="324"/>
      <c r="HZ50" s="324"/>
      <c r="IA50" s="324"/>
      <c r="IB50" s="324"/>
      <c r="IC50" s="324"/>
      <c r="ID50" s="324"/>
      <c r="IE50" s="324"/>
      <c r="IF50" s="407"/>
      <c r="IG50" s="407"/>
      <c r="IH50" s="407"/>
      <c r="II50" s="407"/>
      <c r="IJ50" s="407"/>
      <c r="IK50" s="407"/>
      <c r="IL50" s="407"/>
      <c r="IM50" s="407"/>
    </row>
    <row r="51" ht="18" customHeight="1" spans="1:247">
      <c r="A51" s="237"/>
      <c r="B51" s="237"/>
      <c r="C51" s="14" t="s">
        <v>62</v>
      </c>
      <c r="D51" s="388">
        <v>1882.614</v>
      </c>
      <c r="E51" s="384"/>
      <c r="F51" s="388">
        <v>908.176</v>
      </c>
      <c r="G51" s="384"/>
      <c r="H51" s="15">
        <f t="shared" si="4"/>
        <v>0</v>
      </c>
      <c r="I51" s="388">
        <f>'平衡表（全厂）'!D49</f>
        <v>2790.79</v>
      </c>
      <c r="J51" s="396">
        <f t="shared" si="5"/>
        <v>0</v>
      </c>
      <c r="K51" s="397"/>
      <c r="L51" s="324"/>
      <c r="M51" s="131"/>
      <c r="N51" s="131"/>
      <c r="O51" s="324"/>
      <c r="P51" s="324"/>
      <c r="Q51" s="324"/>
      <c r="R51" s="324"/>
      <c r="S51" s="324"/>
      <c r="T51" s="324"/>
      <c r="U51" s="324"/>
      <c r="V51" s="324"/>
      <c r="W51" s="324"/>
      <c r="X51" s="324"/>
      <c r="Y51" s="324"/>
      <c r="Z51" s="324"/>
      <c r="AA51" s="324"/>
      <c r="AB51" s="324"/>
      <c r="AC51" s="324"/>
      <c r="AD51" s="324"/>
      <c r="AE51" s="324"/>
      <c r="AF51" s="324"/>
      <c r="AG51" s="324"/>
      <c r="AH51" s="324"/>
      <c r="AI51" s="324"/>
      <c r="AJ51" s="324"/>
      <c r="AK51" s="324"/>
      <c r="AL51" s="324"/>
      <c r="AM51" s="324"/>
      <c r="AN51" s="324"/>
      <c r="AO51" s="324"/>
      <c r="AP51" s="324"/>
      <c r="AQ51" s="324"/>
      <c r="AR51" s="324"/>
      <c r="AS51" s="324"/>
      <c r="AT51" s="324"/>
      <c r="AU51" s="324"/>
      <c r="AV51" s="324"/>
      <c r="AW51" s="324"/>
      <c r="AX51" s="324"/>
      <c r="AY51" s="324"/>
      <c r="AZ51" s="324"/>
      <c r="BA51" s="324"/>
      <c r="BB51" s="324"/>
      <c r="BC51" s="324"/>
      <c r="BD51" s="324"/>
      <c r="BE51" s="324"/>
      <c r="BF51" s="324"/>
      <c r="BG51" s="324"/>
      <c r="BH51" s="324"/>
      <c r="BI51" s="324"/>
      <c r="BJ51" s="324"/>
      <c r="BK51" s="324"/>
      <c r="BL51" s="324"/>
      <c r="BM51" s="324"/>
      <c r="BN51" s="324"/>
      <c r="BO51" s="324"/>
      <c r="BP51" s="324"/>
      <c r="BQ51" s="324"/>
      <c r="BR51" s="324"/>
      <c r="BS51" s="324"/>
      <c r="BT51" s="324"/>
      <c r="BU51" s="324"/>
      <c r="BV51" s="324"/>
      <c r="BW51" s="324"/>
      <c r="BX51" s="324"/>
      <c r="BY51" s="324"/>
      <c r="BZ51" s="324"/>
      <c r="CA51" s="324"/>
      <c r="CB51" s="324"/>
      <c r="CC51" s="324"/>
      <c r="CD51" s="324"/>
      <c r="CE51" s="324"/>
      <c r="CF51" s="324"/>
      <c r="CG51" s="324"/>
      <c r="CH51" s="324"/>
      <c r="CI51" s="324"/>
      <c r="CJ51" s="324"/>
      <c r="CK51" s="324"/>
      <c r="CL51" s="324"/>
      <c r="CM51" s="324"/>
      <c r="CN51" s="324"/>
      <c r="CO51" s="324"/>
      <c r="CP51" s="324"/>
      <c r="CQ51" s="324"/>
      <c r="CR51" s="324"/>
      <c r="CS51" s="324"/>
      <c r="CT51" s="324"/>
      <c r="CU51" s="324"/>
      <c r="CV51" s="324"/>
      <c r="CW51" s="324"/>
      <c r="CX51" s="324"/>
      <c r="CY51" s="324"/>
      <c r="CZ51" s="324"/>
      <c r="DA51" s="324"/>
      <c r="DB51" s="324"/>
      <c r="DC51" s="324"/>
      <c r="DD51" s="324"/>
      <c r="DE51" s="324"/>
      <c r="DF51" s="324"/>
      <c r="DG51" s="324"/>
      <c r="DH51" s="324"/>
      <c r="DI51" s="324"/>
      <c r="DJ51" s="324"/>
      <c r="DK51" s="324"/>
      <c r="DL51" s="324"/>
      <c r="DM51" s="324"/>
      <c r="DN51" s="324"/>
      <c r="DO51" s="324"/>
      <c r="DP51" s="324"/>
      <c r="DQ51" s="324"/>
      <c r="DR51" s="324"/>
      <c r="DS51" s="324"/>
      <c r="DT51" s="324"/>
      <c r="DU51" s="324"/>
      <c r="DV51" s="324"/>
      <c r="DW51" s="324"/>
      <c r="DX51" s="324"/>
      <c r="DY51" s="324"/>
      <c r="DZ51" s="324"/>
      <c r="EA51" s="324"/>
      <c r="EB51" s="324"/>
      <c r="EC51" s="324"/>
      <c r="ED51" s="324"/>
      <c r="EE51" s="324"/>
      <c r="EF51" s="324"/>
      <c r="EG51" s="324"/>
      <c r="EH51" s="324"/>
      <c r="EI51" s="324"/>
      <c r="EJ51" s="324"/>
      <c r="EK51" s="324"/>
      <c r="EL51" s="324"/>
      <c r="EM51" s="324"/>
      <c r="EN51" s="324"/>
      <c r="EO51" s="324"/>
      <c r="EP51" s="324"/>
      <c r="EQ51" s="324"/>
      <c r="ER51" s="324"/>
      <c r="ES51" s="324"/>
      <c r="ET51" s="324"/>
      <c r="EU51" s="324"/>
      <c r="EV51" s="324"/>
      <c r="EW51" s="324"/>
      <c r="EX51" s="324"/>
      <c r="EY51" s="324"/>
      <c r="EZ51" s="324"/>
      <c r="FA51" s="324"/>
      <c r="FB51" s="324"/>
      <c r="FC51" s="324"/>
      <c r="FD51" s="324"/>
      <c r="FE51" s="324"/>
      <c r="FF51" s="324"/>
      <c r="FG51" s="324"/>
      <c r="FH51" s="324"/>
      <c r="FI51" s="324"/>
      <c r="FJ51" s="324"/>
      <c r="FK51" s="324"/>
      <c r="FL51" s="324"/>
      <c r="FM51" s="324"/>
      <c r="FN51" s="324"/>
      <c r="FO51" s="324"/>
      <c r="FP51" s="324"/>
      <c r="FQ51" s="324"/>
      <c r="FR51" s="324"/>
      <c r="FS51" s="324"/>
      <c r="FT51" s="324"/>
      <c r="FU51" s="324"/>
      <c r="FV51" s="324"/>
      <c r="FW51" s="324"/>
      <c r="FX51" s="324"/>
      <c r="FY51" s="324"/>
      <c r="FZ51" s="324"/>
      <c r="GA51" s="324"/>
      <c r="GB51" s="324"/>
      <c r="GC51" s="324"/>
      <c r="GD51" s="324"/>
      <c r="GE51" s="324"/>
      <c r="GF51" s="324"/>
      <c r="GG51" s="324"/>
      <c r="GH51" s="324"/>
      <c r="GI51" s="324"/>
      <c r="GJ51" s="324"/>
      <c r="GK51" s="324"/>
      <c r="GL51" s="324"/>
      <c r="GM51" s="324"/>
      <c r="GN51" s="324"/>
      <c r="GO51" s="324"/>
      <c r="GP51" s="324"/>
      <c r="GQ51" s="324"/>
      <c r="GR51" s="324"/>
      <c r="GS51" s="324"/>
      <c r="GT51" s="324"/>
      <c r="GU51" s="324"/>
      <c r="GV51" s="324"/>
      <c r="GW51" s="324"/>
      <c r="GX51" s="324"/>
      <c r="GY51" s="324"/>
      <c r="GZ51" s="324"/>
      <c r="HA51" s="324"/>
      <c r="HB51" s="324"/>
      <c r="HC51" s="324"/>
      <c r="HD51" s="324"/>
      <c r="HE51" s="324"/>
      <c r="HF51" s="324"/>
      <c r="HG51" s="324"/>
      <c r="HH51" s="324"/>
      <c r="HI51" s="324"/>
      <c r="HJ51" s="324"/>
      <c r="HK51" s="324"/>
      <c r="HL51" s="324"/>
      <c r="HM51" s="324"/>
      <c r="HN51" s="324"/>
      <c r="HO51" s="324"/>
      <c r="HP51" s="324"/>
      <c r="HQ51" s="324"/>
      <c r="HR51" s="324"/>
      <c r="HS51" s="324"/>
      <c r="HT51" s="324"/>
      <c r="HU51" s="324"/>
      <c r="HV51" s="324"/>
      <c r="HW51" s="324"/>
      <c r="HX51" s="324"/>
      <c r="HY51" s="324"/>
      <c r="HZ51" s="324"/>
      <c r="IA51" s="324"/>
      <c r="IB51" s="324"/>
      <c r="IC51" s="324"/>
      <c r="ID51" s="324"/>
      <c r="IE51" s="324"/>
      <c r="IF51" s="407"/>
      <c r="IG51" s="407"/>
      <c r="IH51" s="407"/>
      <c r="II51" s="407"/>
      <c r="IJ51" s="407"/>
      <c r="IK51" s="407"/>
      <c r="IL51" s="407"/>
      <c r="IM51" s="407"/>
    </row>
    <row r="52" ht="18" customHeight="1" spans="1:247">
      <c r="A52" s="237"/>
      <c r="B52" s="237"/>
      <c r="C52" s="14" t="s">
        <v>308</v>
      </c>
      <c r="D52" s="388">
        <v>604.22</v>
      </c>
      <c r="E52" s="384"/>
      <c r="F52" s="388">
        <f>重要物料收拨结存!G21</f>
        <v>170.18</v>
      </c>
      <c r="G52" s="384"/>
      <c r="H52" s="156">
        <v>0</v>
      </c>
      <c r="I52" s="388">
        <f>'平衡表（全厂）'!D50</f>
        <v>774.4</v>
      </c>
      <c r="J52" s="402">
        <f t="shared" si="5"/>
        <v>0</v>
      </c>
      <c r="K52" s="397"/>
      <c r="L52" s="324"/>
      <c r="M52" s="131"/>
      <c r="N52" s="131"/>
      <c r="O52" s="324"/>
      <c r="P52" s="324"/>
      <c r="Q52" s="324"/>
      <c r="R52" s="324"/>
      <c r="S52" s="324"/>
      <c r="T52" s="324"/>
      <c r="U52" s="324"/>
      <c r="V52" s="324"/>
      <c r="W52" s="324"/>
      <c r="X52" s="324"/>
      <c r="Y52" s="324"/>
      <c r="Z52" s="324"/>
      <c r="AA52" s="324"/>
      <c r="AB52" s="324"/>
      <c r="AC52" s="324"/>
      <c r="AD52" s="324"/>
      <c r="AE52" s="324"/>
      <c r="AF52" s="324"/>
      <c r="AG52" s="324"/>
      <c r="AH52" s="324"/>
      <c r="AI52" s="324"/>
      <c r="AJ52" s="324"/>
      <c r="AK52" s="324"/>
      <c r="AL52" s="324"/>
      <c r="AM52" s="324"/>
      <c r="AN52" s="324"/>
      <c r="AO52" s="324"/>
      <c r="AP52" s="324"/>
      <c r="AQ52" s="324"/>
      <c r="AR52" s="324"/>
      <c r="AS52" s="324"/>
      <c r="AT52" s="324"/>
      <c r="AU52" s="324"/>
      <c r="AV52" s="324"/>
      <c r="AW52" s="324"/>
      <c r="AX52" s="324"/>
      <c r="AY52" s="324"/>
      <c r="AZ52" s="324"/>
      <c r="BA52" s="324"/>
      <c r="BB52" s="324"/>
      <c r="BC52" s="324"/>
      <c r="BD52" s="324"/>
      <c r="BE52" s="324"/>
      <c r="BF52" s="324"/>
      <c r="BG52" s="324"/>
      <c r="BH52" s="324"/>
      <c r="BI52" s="324"/>
      <c r="BJ52" s="324"/>
      <c r="BK52" s="324"/>
      <c r="BL52" s="324"/>
      <c r="BM52" s="324"/>
      <c r="BN52" s="324"/>
      <c r="BO52" s="324"/>
      <c r="BP52" s="324"/>
      <c r="BQ52" s="324"/>
      <c r="BR52" s="324"/>
      <c r="BS52" s="324"/>
      <c r="BT52" s="324"/>
      <c r="BU52" s="324"/>
      <c r="BV52" s="324"/>
      <c r="BW52" s="324"/>
      <c r="BX52" s="324"/>
      <c r="BY52" s="324"/>
      <c r="BZ52" s="324"/>
      <c r="CA52" s="324"/>
      <c r="CB52" s="324"/>
      <c r="CC52" s="324"/>
      <c r="CD52" s="324"/>
      <c r="CE52" s="324"/>
      <c r="CF52" s="324"/>
      <c r="CG52" s="324"/>
      <c r="CH52" s="324"/>
      <c r="CI52" s="324"/>
      <c r="CJ52" s="324"/>
      <c r="CK52" s="324"/>
      <c r="CL52" s="324"/>
      <c r="CM52" s="324"/>
      <c r="CN52" s="324"/>
      <c r="CO52" s="324"/>
      <c r="CP52" s="324"/>
      <c r="CQ52" s="324"/>
      <c r="CR52" s="324"/>
      <c r="CS52" s="324"/>
      <c r="CT52" s="324"/>
      <c r="CU52" s="324"/>
      <c r="CV52" s="324"/>
      <c r="CW52" s="324"/>
      <c r="CX52" s="324"/>
      <c r="CY52" s="324"/>
      <c r="CZ52" s="324"/>
      <c r="DA52" s="324"/>
      <c r="DB52" s="324"/>
      <c r="DC52" s="324"/>
      <c r="DD52" s="324"/>
      <c r="DE52" s="324"/>
      <c r="DF52" s="324"/>
      <c r="DG52" s="324"/>
      <c r="DH52" s="324"/>
      <c r="DI52" s="324"/>
      <c r="DJ52" s="324"/>
      <c r="DK52" s="324"/>
      <c r="DL52" s="324"/>
      <c r="DM52" s="324"/>
      <c r="DN52" s="324"/>
      <c r="DO52" s="324"/>
      <c r="DP52" s="324"/>
      <c r="DQ52" s="324"/>
      <c r="DR52" s="324"/>
      <c r="DS52" s="324"/>
      <c r="DT52" s="324"/>
      <c r="DU52" s="324"/>
      <c r="DV52" s="324"/>
      <c r="DW52" s="324"/>
      <c r="DX52" s="324"/>
      <c r="DY52" s="324"/>
      <c r="DZ52" s="324"/>
      <c r="EA52" s="324"/>
      <c r="EB52" s="324"/>
      <c r="EC52" s="324"/>
      <c r="ED52" s="324"/>
      <c r="EE52" s="324"/>
      <c r="EF52" s="324"/>
      <c r="EG52" s="324"/>
      <c r="EH52" s="324"/>
      <c r="EI52" s="324"/>
      <c r="EJ52" s="324"/>
      <c r="EK52" s="324"/>
      <c r="EL52" s="324"/>
      <c r="EM52" s="324"/>
      <c r="EN52" s="324"/>
      <c r="EO52" s="324"/>
      <c r="EP52" s="324"/>
      <c r="EQ52" s="324"/>
      <c r="ER52" s="324"/>
      <c r="ES52" s="324"/>
      <c r="ET52" s="324"/>
      <c r="EU52" s="324"/>
      <c r="EV52" s="324"/>
      <c r="EW52" s="324"/>
      <c r="EX52" s="324"/>
      <c r="EY52" s="324"/>
      <c r="EZ52" s="324"/>
      <c r="FA52" s="324"/>
      <c r="FB52" s="324"/>
      <c r="FC52" s="324"/>
      <c r="FD52" s="324"/>
      <c r="FE52" s="324"/>
      <c r="FF52" s="324"/>
      <c r="FG52" s="324"/>
      <c r="FH52" s="324"/>
      <c r="FI52" s="324"/>
      <c r="FJ52" s="324"/>
      <c r="FK52" s="324"/>
      <c r="FL52" s="324"/>
      <c r="FM52" s="324"/>
      <c r="FN52" s="324"/>
      <c r="FO52" s="324"/>
      <c r="FP52" s="324"/>
      <c r="FQ52" s="324"/>
      <c r="FR52" s="324"/>
      <c r="FS52" s="324"/>
      <c r="FT52" s="324"/>
      <c r="FU52" s="324"/>
      <c r="FV52" s="324"/>
      <c r="FW52" s="324"/>
      <c r="FX52" s="324"/>
      <c r="FY52" s="324"/>
      <c r="FZ52" s="324"/>
      <c r="GA52" s="324"/>
      <c r="GB52" s="324"/>
      <c r="GC52" s="324"/>
      <c r="GD52" s="324"/>
      <c r="GE52" s="324"/>
      <c r="GF52" s="324"/>
      <c r="GG52" s="324"/>
      <c r="GH52" s="324"/>
      <c r="GI52" s="324"/>
      <c r="GJ52" s="324"/>
      <c r="GK52" s="324"/>
      <c r="GL52" s="324"/>
      <c r="GM52" s="324"/>
      <c r="GN52" s="324"/>
      <c r="GO52" s="324"/>
      <c r="GP52" s="324"/>
      <c r="GQ52" s="324"/>
      <c r="GR52" s="324"/>
      <c r="GS52" s="324"/>
      <c r="GT52" s="324"/>
      <c r="GU52" s="324"/>
      <c r="GV52" s="324"/>
      <c r="GW52" s="324"/>
      <c r="GX52" s="324"/>
      <c r="GY52" s="324"/>
      <c r="GZ52" s="324"/>
      <c r="HA52" s="324"/>
      <c r="HB52" s="324"/>
      <c r="HC52" s="324"/>
      <c r="HD52" s="324"/>
      <c r="HE52" s="324"/>
      <c r="HF52" s="324"/>
      <c r="HG52" s="324"/>
      <c r="HH52" s="324"/>
      <c r="HI52" s="324"/>
      <c r="HJ52" s="324"/>
      <c r="HK52" s="324"/>
      <c r="HL52" s="324"/>
      <c r="HM52" s="324"/>
      <c r="HN52" s="324"/>
      <c r="HO52" s="324"/>
      <c r="HP52" s="324"/>
      <c r="HQ52" s="324"/>
      <c r="HR52" s="324"/>
      <c r="HS52" s="324"/>
      <c r="HT52" s="324"/>
      <c r="HU52" s="324"/>
      <c r="HV52" s="324"/>
      <c r="HW52" s="324"/>
      <c r="HX52" s="324"/>
      <c r="HY52" s="324"/>
      <c r="HZ52" s="324"/>
      <c r="IA52" s="324"/>
      <c r="IB52" s="324"/>
      <c r="IC52" s="324"/>
      <c r="ID52" s="324"/>
      <c r="IE52" s="324"/>
      <c r="IF52" s="407"/>
      <c r="IG52" s="407"/>
      <c r="IH52" s="407"/>
      <c r="II52" s="407"/>
      <c r="IJ52" s="407"/>
      <c r="IK52" s="407"/>
      <c r="IL52" s="407"/>
      <c r="IM52" s="407"/>
    </row>
    <row r="53" ht="18" customHeight="1" spans="1:247">
      <c r="A53" s="237"/>
      <c r="B53" s="237"/>
      <c r="C53" s="14" t="s">
        <v>64</v>
      </c>
      <c r="D53" s="388">
        <v>8270</v>
      </c>
      <c r="E53" s="384"/>
      <c r="F53" s="388">
        <v>180</v>
      </c>
      <c r="G53" s="384"/>
      <c r="H53" s="14">
        <f t="shared" si="4"/>
        <v>0</v>
      </c>
      <c r="I53" s="388">
        <f>'平衡表（全厂）'!D51</f>
        <v>8450</v>
      </c>
      <c r="J53" s="396">
        <f t="shared" si="5"/>
        <v>0</v>
      </c>
      <c r="K53" s="397"/>
      <c r="L53" s="324"/>
      <c r="M53" s="131"/>
      <c r="N53" s="131"/>
      <c r="O53" s="324"/>
      <c r="P53" s="324"/>
      <c r="Q53" s="324"/>
      <c r="R53" s="324"/>
      <c r="S53" s="324"/>
      <c r="T53" s="324"/>
      <c r="U53" s="324"/>
      <c r="V53" s="324"/>
      <c r="W53" s="324"/>
      <c r="X53" s="324"/>
      <c r="Y53" s="324"/>
      <c r="Z53" s="324"/>
      <c r="AA53" s="324"/>
      <c r="AB53" s="324"/>
      <c r="AC53" s="324"/>
      <c r="AD53" s="324"/>
      <c r="AE53" s="324"/>
      <c r="AF53" s="324"/>
      <c r="AG53" s="324"/>
      <c r="AH53" s="324"/>
      <c r="AI53" s="324"/>
      <c r="AJ53" s="324"/>
      <c r="AK53" s="324"/>
      <c r="AL53" s="324"/>
      <c r="AM53" s="324"/>
      <c r="AN53" s="324"/>
      <c r="AO53" s="324"/>
      <c r="AP53" s="324"/>
      <c r="AQ53" s="324"/>
      <c r="AR53" s="324"/>
      <c r="AS53" s="324"/>
      <c r="AT53" s="324"/>
      <c r="AU53" s="324"/>
      <c r="AV53" s="324"/>
      <c r="AW53" s="324"/>
      <c r="AX53" s="324"/>
      <c r="AY53" s="324"/>
      <c r="AZ53" s="324"/>
      <c r="BA53" s="324"/>
      <c r="BB53" s="324"/>
      <c r="BC53" s="324"/>
      <c r="BD53" s="324"/>
      <c r="BE53" s="324"/>
      <c r="BF53" s="324"/>
      <c r="BG53" s="324"/>
      <c r="BH53" s="324"/>
      <c r="BI53" s="324"/>
      <c r="BJ53" s="324"/>
      <c r="BK53" s="324"/>
      <c r="BL53" s="324"/>
      <c r="BM53" s="324"/>
      <c r="BN53" s="324"/>
      <c r="BO53" s="324"/>
      <c r="BP53" s="324"/>
      <c r="BQ53" s="324"/>
      <c r="BR53" s="324"/>
      <c r="BS53" s="324"/>
      <c r="BT53" s="324"/>
      <c r="BU53" s="324"/>
      <c r="BV53" s="324"/>
      <c r="BW53" s="324"/>
      <c r="BX53" s="324"/>
      <c r="BY53" s="324"/>
      <c r="BZ53" s="324"/>
      <c r="CA53" s="324"/>
      <c r="CB53" s="324"/>
      <c r="CC53" s="324"/>
      <c r="CD53" s="324"/>
      <c r="CE53" s="324"/>
      <c r="CF53" s="324"/>
      <c r="CG53" s="324"/>
      <c r="CH53" s="324"/>
      <c r="CI53" s="324"/>
      <c r="CJ53" s="324"/>
      <c r="CK53" s="324"/>
      <c r="CL53" s="324"/>
      <c r="CM53" s="324"/>
      <c r="CN53" s="324"/>
      <c r="CO53" s="324"/>
      <c r="CP53" s="324"/>
      <c r="CQ53" s="324"/>
      <c r="CR53" s="324"/>
      <c r="CS53" s="324"/>
      <c r="CT53" s="324"/>
      <c r="CU53" s="324"/>
      <c r="CV53" s="324"/>
      <c r="CW53" s="324"/>
      <c r="CX53" s="324"/>
      <c r="CY53" s="324"/>
      <c r="CZ53" s="324"/>
      <c r="DA53" s="324"/>
      <c r="DB53" s="324"/>
      <c r="DC53" s="324"/>
      <c r="DD53" s="324"/>
      <c r="DE53" s="324"/>
      <c r="DF53" s="324"/>
      <c r="DG53" s="324"/>
      <c r="DH53" s="324"/>
      <c r="DI53" s="324"/>
      <c r="DJ53" s="324"/>
      <c r="DK53" s="324"/>
      <c r="DL53" s="324"/>
      <c r="DM53" s="324"/>
      <c r="DN53" s="324"/>
      <c r="DO53" s="324"/>
      <c r="DP53" s="324"/>
      <c r="DQ53" s="324"/>
      <c r="DR53" s="324"/>
      <c r="DS53" s="324"/>
      <c r="DT53" s="324"/>
      <c r="DU53" s="324"/>
      <c r="DV53" s="324"/>
      <c r="DW53" s="324"/>
      <c r="DX53" s="324"/>
      <c r="DY53" s="324"/>
      <c r="DZ53" s="324"/>
      <c r="EA53" s="324"/>
      <c r="EB53" s="324"/>
      <c r="EC53" s="324"/>
      <c r="ED53" s="324"/>
      <c r="EE53" s="324"/>
      <c r="EF53" s="324"/>
      <c r="EG53" s="324"/>
      <c r="EH53" s="324"/>
      <c r="EI53" s="324"/>
      <c r="EJ53" s="324"/>
      <c r="EK53" s="324"/>
      <c r="EL53" s="324"/>
      <c r="EM53" s="324"/>
      <c r="EN53" s="324"/>
      <c r="EO53" s="324"/>
      <c r="EP53" s="324"/>
      <c r="EQ53" s="324"/>
      <c r="ER53" s="324"/>
      <c r="ES53" s="324"/>
      <c r="ET53" s="324"/>
      <c r="EU53" s="324"/>
      <c r="EV53" s="324"/>
      <c r="EW53" s="324"/>
      <c r="EX53" s="324"/>
      <c r="EY53" s="324"/>
      <c r="EZ53" s="324"/>
      <c r="FA53" s="324"/>
      <c r="FB53" s="324"/>
      <c r="FC53" s="324"/>
      <c r="FD53" s="324"/>
      <c r="FE53" s="324"/>
      <c r="FF53" s="324"/>
      <c r="FG53" s="324"/>
      <c r="FH53" s="324"/>
      <c r="FI53" s="324"/>
      <c r="FJ53" s="324"/>
      <c r="FK53" s="324"/>
      <c r="FL53" s="324"/>
      <c r="FM53" s="324"/>
      <c r="FN53" s="324"/>
      <c r="FO53" s="324"/>
      <c r="FP53" s="324"/>
      <c r="FQ53" s="324"/>
      <c r="FR53" s="324"/>
      <c r="FS53" s="324"/>
      <c r="FT53" s="324"/>
      <c r="FU53" s="324"/>
      <c r="FV53" s="324"/>
      <c r="FW53" s="324"/>
      <c r="FX53" s="324"/>
      <c r="FY53" s="324"/>
      <c r="FZ53" s="324"/>
      <c r="GA53" s="324"/>
      <c r="GB53" s="324"/>
      <c r="GC53" s="324"/>
      <c r="GD53" s="324"/>
      <c r="GE53" s="324"/>
      <c r="GF53" s="324"/>
      <c r="GG53" s="324"/>
      <c r="GH53" s="324"/>
      <c r="GI53" s="324"/>
      <c r="GJ53" s="324"/>
      <c r="GK53" s="324"/>
      <c r="GL53" s="324"/>
      <c r="GM53" s="324"/>
      <c r="GN53" s="324"/>
      <c r="GO53" s="324"/>
      <c r="GP53" s="324"/>
      <c r="GQ53" s="324"/>
      <c r="GR53" s="324"/>
      <c r="GS53" s="324"/>
      <c r="GT53" s="324"/>
      <c r="GU53" s="324"/>
      <c r="GV53" s="324"/>
      <c r="GW53" s="324"/>
      <c r="GX53" s="324"/>
      <c r="GY53" s="324"/>
      <c r="GZ53" s="324"/>
      <c r="HA53" s="324"/>
      <c r="HB53" s="324"/>
      <c r="HC53" s="324"/>
      <c r="HD53" s="324"/>
      <c r="HE53" s="324"/>
      <c r="HF53" s="324"/>
      <c r="HG53" s="324"/>
      <c r="HH53" s="324"/>
      <c r="HI53" s="324"/>
      <c r="HJ53" s="324"/>
      <c r="HK53" s="324"/>
      <c r="HL53" s="324"/>
      <c r="HM53" s="324"/>
      <c r="HN53" s="324"/>
      <c r="HO53" s="324"/>
      <c r="HP53" s="324"/>
      <c r="HQ53" s="324"/>
      <c r="HR53" s="324"/>
      <c r="HS53" s="324"/>
      <c r="HT53" s="324"/>
      <c r="HU53" s="324"/>
      <c r="HV53" s="324"/>
      <c r="HW53" s="324"/>
      <c r="HX53" s="324"/>
      <c r="HY53" s="324"/>
      <c r="HZ53" s="324"/>
      <c r="IA53" s="324"/>
      <c r="IB53" s="324"/>
      <c r="IC53" s="324"/>
      <c r="ID53" s="324"/>
      <c r="IE53" s="324"/>
      <c r="IF53" s="407"/>
      <c r="IG53" s="407"/>
      <c r="IH53" s="407"/>
      <c r="II53" s="407"/>
      <c r="IJ53" s="407"/>
      <c r="IK53" s="407"/>
      <c r="IL53" s="407"/>
      <c r="IM53" s="407"/>
    </row>
    <row r="54" ht="18" customHeight="1" spans="1:247">
      <c r="A54" s="237"/>
      <c r="B54" s="237"/>
      <c r="C54" s="14" t="s">
        <v>43</v>
      </c>
      <c r="D54" s="388">
        <v>0</v>
      </c>
      <c r="E54" s="384"/>
      <c r="F54" s="388">
        <f>'回收率（精炼） '!I21</f>
        <v>28.9</v>
      </c>
      <c r="G54" s="384"/>
      <c r="H54" s="14">
        <f t="shared" si="4"/>
        <v>26.74</v>
      </c>
      <c r="I54" s="388">
        <f>'平衡表（全厂）'!D52</f>
        <v>2.16</v>
      </c>
      <c r="J54" s="396">
        <f t="shared" si="5"/>
        <v>0</v>
      </c>
      <c r="K54" s="397" t="s">
        <v>309</v>
      </c>
      <c r="L54" s="324"/>
      <c r="M54" s="131"/>
      <c r="N54" s="131"/>
      <c r="O54" s="324"/>
      <c r="P54" s="324"/>
      <c r="Q54" s="324"/>
      <c r="R54" s="324"/>
      <c r="S54" s="324"/>
      <c r="T54" s="324"/>
      <c r="U54" s="324"/>
      <c r="V54" s="324"/>
      <c r="W54" s="324"/>
      <c r="X54" s="324"/>
      <c r="Y54" s="324"/>
      <c r="Z54" s="324"/>
      <c r="AA54" s="324"/>
      <c r="AB54" s="324"/>
      <c r="AC54" s="324"/>
      <c r="AD54" s="324"/>
      <c r="AE54" s="324"/>
      <c r="AF54" s="324"/>
      <c r="AG54" s="324"/>
      <c r="AH54" s="324"/>
      <c r="AI54" s="324"/>
      <c r="AJ54" s="324"/>
      <c r="AK54" s="324"/>
      <c r="AL54" s="324"/>
      <c r="AM54" s="324"/>
      <c r="AN54" s="324"/>
      <c r="AO54" s="324"/>
      <c r="AP54" s="324"/>
      <c r="AQ54" s="324"/>
      <c r="AR54" s="324"/>
      <c r="AS54" s="324"/>
      <c r="AT54" s="324"/>
      <c r="AU54" s="324"/>
      <c r="AV54" s="324"/>
      <c r="AW54" s="324"/>
      <c r="AX54" s="324"/>
      <c r="AY54" s="324"/>
      <c r="AZ54" s="324"/>
      <c r="BA54" s="324"/>
      <c r="BB54" s="324"/>
      <c r="BC54" s="324"/>
      <c r="BD54" s="324"/>
      <c r="BE54" s="324"/>
      <c r="BF54" s="324"/>
      <c r="BG54" s="324"/>
      <c r="BH54" s="324"/>
      <c r="BI54" s="324"/>
      <c r="BJ54" s="324"/>
      <c r="BK54" s="324"/>
      <c r="BL54" s="324"/>
      <c r="BM54" s="324"/>
      <c r="BN54" s="324"/>
      <c r="BO54" s="324"/>
      <c r="BP54" s="324"/>
      <c r="BQ54" s="324"/>
      <c r="BR54" s="324"/>
      <c r="BS54" s="324"/>
      <c r="BT54" s="324"/>
      <c r="BU54" s="324"/>
      <c r="BV54" s="324"/>
      <c r="BW54" s="324"/>
      <c r="BX54" s="324"/>
      <c r="BY54" s="324"/>
      <c r="BZ54" s="324"/>
      <c r="CA54" s="324"/>
      <c r="CB54" s="324"/>
      <c r="CC54" s="324"/>
      <c r="CD54" s="324"/>
      <c r="CE54" s="324"/>
      <c r="CF54" s="324"/>
      <c r="CG54" s="324"/>
      <c r="CH54" s="324"/>
      <c r="CI54" s="324"/>
      <c r="CJ54" s="324"/>
      <c r="CK54" s="324"/>
      <c r="CL54" s="324"/>
      <c r="CM54" s="324"/>
      <c r="CN54" s="324"/>
      <c r="CO54" s="324"/>
      <c r="CP54" s="324"/>
      <c r="CQ54" s="324"/>
      <c r="CR54" s="324"/>
      <c r="CS54" s="324"/>
      <c r="CT54" s="324"/>
      <c r="CU54" s="324"/>
      <c r="CV54" s="324"/>
      <c r="CW54" s="324"/>
      <c r="CX54" s="324"/>
      <c r="CY54" s="324"/>
      <c r="CZ54" s="324"/>
      <c r="DA54" s="324"/>
      <c r="DB54" s="324"/>
      <c r="DC54" s="324"/>
      <c r="DD54" s="324"/>
      <c r="DE54" s="324"/>
      <c r="DF54" s="324"/>
      <c r="DG54" s="324"/>
      <c r="DH54" s="324"/>
      <c r="DI54" s="324"/>
      <c r="DJ54" s="324"/>
      <c r="DK54" s="324"/>
      <c r="DL54" s="324"/>
      <c r="DM54" s="324"/>
      <c r="DN54" s="324"/>
      <c r="DO54" s="324"/>
      <c r="DP54" s="324"/>
      <c r="DQ54" s="324"/>
      <c r="DR54" s="324"/>
      <c r="DS54" s="324"/>
      <c r="DT54" s="324"/>
      <c r="DU54" s="324"/>
      <c r="DV54" s="324"/>
      <c r="DW54" s="324"/>
      <c r="DX54" s="324"/>
      <c r="DY54" s="324"/>
      <c r="DZ54" s="324"/>
      <c r="EA54" s="324"/>
      <c r="EB54" s="324"/>
      <c r="EC54" s="324"/>
      <c r="ED54" s="324"/>
      <c r="EE54" s="324"/>
      <c r="EF54" s="324"/>
      <c r="EG54" s="324"/>
      <c r="EH54" s="324"/>
      <c r="EI54" s="324"/>
      <c r="EJ54" s="324"/>
      <c r="EK54" s="324"/>
      <c r="EL54" s="324"/>
      <c r="EM54" s="324"/>
      <c r="EN54" s="324"/>
      <c r="EO54" s="324"/>
      <c r="EP54" s="324"/>
      <c r="EQ54" s="324"/>
      <c r="ER54" s="324"/>
      <c r="ES54" s="324"/>
      <c r="ET54" s="324"/>
      <c r="EU54" s="324"/>
      <c r="EV54" s="324"/>
      <c r="EW54" s="324"/>
      <c r="EX54" s="324"/>
      <c r="EY54" s="324"/>
      <c r="EZ54" s="324"/>
      <c r="FA54" s="324"/>
      <c r="FB54" s="324"/>
      <c r="FC54" s="324"/>
      <c r="FD54" s="324"/>
      <c r="FE54" s="324"/>
      <c r="FF54" s="324"/>
      <c r="FG54" s="324"/>
      <c r="FH54" s="324"/>
      <c r="FI54" s="324"/>
      <c r="FJ54" s="324"/>
      <c r="FK54" s="324"/>
      <c r="FL54" s="324"/>
      <c r="FM54" s="324"/>
      <c r="FN54" s="324"/>
      <c r="FO54" s="324"/>
      <c r="FP54" s="324"/>
      <c r="FQ54" s="324"/>
      <c r="FR54" s="324"/>
      <c r="FS54" s="324"/>
      <c r="FT54" s="324"/>
      <c r="FU54" s="324"/>
      <c r="FV54" s="324"/>
      <c r="FW54" s="324"/>
      <c r="FX54" s="324"/>
      <c r="FY54" s="324"/>
      <c r="FZ54" s="324"/>
      <c r="GA54" s="324"/>
      <c r="GB54" s="324"/>
      <c r="GC54" s="324"/>
      <c r="GD54" s="324"/>
      <c r="GE54" s="324"/>
      <c r="GF54" s="324"/>
      <c r="GG54" s="324"/>
      <c r="GH54" s="324"/>
      <c r="GI54" s="324"/>
      <c r="GJ54" s="324"/>
      <c r="GK54" s="324"/>
      <c r="GL54" s="324"/>
      <c r="GM54" s="324"/>
      <c r="GN54" s="324"/>
      <c r="GO54" s="324"/>
      <c r="GP54" s="324"/>
      <c r="GQ54" s="324"/>
      <c r="GR54" s="324"/>
      <c r="GS54" s="324"/>
      <c r="GT54" s="324"/>
      <c r="GU54" s="324"/>
      <c r="GV54" s="324"/>
      <c r="GW54" s="324"/>
      <c r="GX54" s="324"/>
      <c r="GY54" s="324"/>
      <c r="GZ54" s="324"/>
      <c r="HA54" s="324"/>
      <c r="HB54" s="324"/>
      <c r="HC54" s="324"/>
      <c r="HD54" s="324"/>
      <c r="HE54" s="324"/>
      <c r="HF54" s="324"/>
      <c r="HG54" s="324"/>
      <c r="HH54" s="324"/>
      <c r="HI54" s="324"/>
      <c r="HJ54" s="324"/>
      <c r="HK54" s="324"/>
      <c r="HL54" s="324"/>
      <c r="HM54" s="324"/>
      <c r="HN54" s="324"/>
      <c r="HO54" s="324"/>
      <c r="HP54" s="324"/>
      <c r="HQ54" s="324"/>
      <c r="HR54" s="324"/>
      <c r="HS54" s="324"/>
      <c r="HT54" s="324"/>
      <c r="HU54" s="324"/>
      <c r="HV54" s="324"/>
      <c r="HW54" s="324"/>
      <c r="HX54" s="324"/>
      <c r="HY54" s="324"/>
      <c r="HZ54" s="324"/>
      <c r="IA54" s="324"/>
      <c r="IB54" s="324"/>
      <c r="IC54" s="324"/>
      <c r="ID54" s="324"/>
      <c r="IE54" s="324"/>
      <c r="IF54" s="407"/>
      <c r="IG54" s="407"/>
      <c r="IH54" s="407"/>
      <c r="II54" s="407"/>
      <c r="IJ54" s="407"/>
      <c r="IK54" s="407"/>
      <c r="IL54" s="407"/>
      <c r="IM54" s="407"/>
    </row>
    <row r="55" ht="18" customHeight="1" spans="1:247">
      <c r="A55" s="237"/>
      <c r="B55" s="237"/>
      <c r="C55" s="14" t="s">
        <v>65</v>
      </c>
      <c r="D55" s="388">
        <v>88.23</v>
      </c>
      <c r="E55" s="384"/>
      <c r="F55" s="120">
        <v>35.22</v>
      </c>
      <c r="G55" s="384"/>
      <c r="H55" s="15">
        <f t="shared" si="4"/>
        <v>70.994</v>
      </c>
      <c r="I55" s="388">
        <f>'平衡表（全厂）'!D53</f>
        <v>52.456</v>
      </c>
      <c r="J55" s="402">
        <f t="shared" si="5"/>
        <v>0</v>
      </c>
      <c r="K55" s="397"/>
      <c r="L55" s="324"/>
      <c r="M55" s="131"/>
      <c r="N55" s="131"/>
      <c r="O55" s="324"/>
      <c r="P55" s="324"/>
      <c r="Q55" s="324"/>
      <c r="R55" s="324"/>
      <c r="S55" s="324"/>
      <c r="T55" s="324"/>
      <c r="U55" s="324"/>
      <c r="V55" s="324"/>
      <c r="W55" s="324"/>
      <c r="X55" s="324"/>
      <c r="Y55" s="324"/>
      <c r="Z55" s="324"/>
      <c r="AA55" s="324"/>
      <c r="AB55" s="324"/>
      <c r="AC55" s="324"/>
      <c r="AD55" s="324"/>
      <c r="AE55" s="324"/>
      <c r="AF55" s="324"/>
      <c r="AG55" s="324"/>
      <c r="AH55" s="324"/>
      <c r="AI55" s="324"/>
      <c r="AJ55" s="324"/>
      <c r="AK55" s="324"/>
      <c r="AL55" s="324"/>
      <c r="AM55" s="324"/>
      <c r="AN55" s="324"/>
      <c r="AO55" s="324"/>
      <c r="AP55" s="324"/>
      <c r="AQ55" s="324"/>
      <c r="AR55" s="324"/>
      <c r="AS55" s="324"/>
      <c r="AT55" s="324"/>
      <c r="AU55" s="324"/>
      <c r="AV55" s="324"/>
      <c r="AW55" s="324"/>
      <c r="AX55" s="324"/>
      <c r="AY55" s="324"/>
      <c r="AZ55" s="324"/>
      <c r="BA55" s="324"/>
      <c r="BB55" s="324"/>
      <c r="BC55" s="324"/>
      <c r="BD55" s="324"/>
      <c r="BE55" s="324"/>
      <c r="BF55" s="324"/>
      <c r="BG55" s="324"/>
      <c r="BH55" s="324"/>
      <c r="BI55" s="324"/>
      <c r="BJ55" s="324"/>
      <c r="BK55" s="324"/>
      <c r="BL55" s="324"/>
      <c r="BM55" s="324"/>
      <c r="BN55" s="324"/>
      <c r="BO55" s="324"/>
      <c r="BP55" s="324"/>
      <c r="BQ55" s="324"/>
      <c r="BR55" s="324"/>
      <c r="BS55" s="324"/>
      <c r="BT55" s="324"/>
      <c r="BU55" s="324"/>
      <c r="BV55" s="324"/>
      <c r="BW55" s="324"/>
      <c r="BX55" s="324"/>
      <c r="BY55" s="324"/>
      <c r="BZ55" s="324"/>
      <c r="CA55" s="324"/>
      <c r="CB55" s="324"/>
      <c r="CC55" s="324"/>
      <c r="CD55" s="324"/>
      <c r="CE55" s="324"/>
      <c r="CF55" s="324"/>
      <c r="CG55" s="324"/>
      <c r="CH55" s="324"/>
      <c r="CI55" s="324"/>
      <c r="CJ55" s="324"/>
      <c r="CK55" s="324"/>
      <c r="CL55" s="324"/>
      <c r="CM55" s="324"/>
      <c r="CN55" s="324"/>
      <c r="CO55" s="324"/>
      <c r="CP55" s="324"/>
      <c r="CQ55" s="324"/>
      <c r="CR55" s="324"/>
      <c r="CS55" s="324"/>
      <c r="CT55" s="324"/>
      <c r="CU55" s="324"/>
      <c r="CV55" s="324"/>
      <c r="CW55" s="324"/>
      <c r="CX55" s="324"/>
      <c r="CY55" s="324"/>
      <c r="CZ55" s="324"/>
      <c r="DA55" s="324"/>
      <c r="DB55" s="324"/>
      <c r="DC55" s="324"/>
      <c r="DD55" s="324"/>
      <c r="DE55" s="324"/>
      <c r="DF55" s="324"/>
      <c r="DG55" s="324"/>
      <c r="DH55" s="324"/>
      <c r="DI55" s="324"/>
      <c r="DJ55" s="324"/>
      <c r="DK55" s="324"/>
      <c r="DL55" s="324"/>
      <c r="DM55" s="324"/>
      <c r="DN55" s="324"/>
      <c r="DO55" s="324"/>
      <c r="DP55" s="324"/>
      <c r="DQ55" s="324"/>
      <c r="DR55" s="324"/>
      <c r="DS55" s="324"/>
      <c r="DT55" s="324"/>
      <c r="DU55" s="324"/>
      <c r="DV55" s="324"/>
      <c r="DW55" s="324"/>
      <c r="DX55" s="324"/>
      <c r="DY55" s="324"/>
      <c r="DZ55" s="324"/>
      <c r="EA55" s="324"/>
      <c r="EB55" s="324"/>
      <c r="EC55" s="324"/>
      <c r="ED55" s="324"/>
      <c r="EE55" s="324"/>
      <c r="EF55" s="324"/>
      <c r="EG55" s="324"/>
      <c r="EH55" s="324"/>
      <c r="EI55" s="324"/>
      <c r="EJ55" s="324"/>
      <c r="EK55" s="324"/>
      <c r="EL55" s="324"/>
      <c r="EM55" s="324"/>
      <c r="EN55" s="324"/>
      <c r="EO55" s="324"/>
      <c r="EP55" s="324"/>
      <c r="EQ55" s="324"/>
      <c r="ER55" s="324"/>
      <c r="ES55" s="324"/>
      <c r="ET55" s="324"/>
      <c r="EU55" s="324"/>
      <c r="EV55" s="324"/>
      <c r="EW55" s="324"/>
      <c r="EX55" s="324"/>
      <c r="EY55" s="324"/>
      <c r="EZ55" s="324"/>
      <c r="FA55" s="324"/>
      <c r="FB55" s="324"/>
      <c r="FC55" s="324"/>
      <c r="FD55" s="324"/>
      <c r="FE55" s="324"/>
      <c r="FF55" s="324"/>
      <c r="FG55" s="324"/>
      <c r="FH55" s="324"/>
      <c r="FI55" s="324"/>
      <c r="FJ55" s="324"/>
      <c r="FK55" s="324"/>
      <c r="FL55" s="324"/>
      <c r="FM55" s="324"/>
      <c r="FN55" s="324"/>
      <c r="FO55" s="324"/>
      <c r="FP55" s="324"/>
      <c r="FQ55" s="324"/>
      <c r="FR55" s="324"/>
      <c r="FS55" s="324"/>
      <c r="FT55" s="324"/>
      <c r="FU55" s="324"/>
      <c r="FV55" s="324"/>
      <c r="FW55" s="324"/>
      <c r="FX55" s="324"/>
      <c r="FY55" s="324"/>
      <c r="FZ55" s="324"/>
      <c r="GA55" s="324"/>
      <c r="GB55" s="324"/>
      <c r="GC55" s="324"/>
      <c r="GD55" s="324"/>
      <c r="GE55" s="324"/>
      <c r="GF55" s="324"/>
      <c r="GG55" s="324"/>
      <c r="GH55" s="324"/>
      <c r="GI55" s="324"/>
      <c r="GJ55" s="324"/>
      <c r="GK55" s="324"/>
      <c r="GL55" s="324"/>
      <c r="GM55" s="324"/>
      <c r="GN55" s="324"/>
      <c r="GO55" s="324"/>
      <c r="GP55" s="324"/>
      <c r="GQ55" s="324"/>
      <c r="GR55" s="324"/>
      <c r="GS55" s="324"/>
      <c r="GT55" s="324"/>
      <c r="GU55" s="324"/>
      <c r="GV55" s="324"/>
      <c r="GW55" s="324"/>
      <c r="GX55" s="324"/>
      <c r="GY55" s="324"/>
      <c r="GZ55" s="324"/>
      <c r="HA55" s="324"/>
      <c r="HB55" s="324"/>
      <c r="HC55" s="324"/>
      <c r="HD55" s="324"/>
      <c r="HE55" s="324"/>
      <c r="HF55" s="324"/>
      <c r="HG55" s="324"/>
      <c r="HH55" s="324"/>
      <c r="HI55" s="324"/>
      <c r="HJ55" s="324"/>
      <c r="HK55" s="324"/>
      <c r="HL55" s="324"/>
      <c r="HM55" s="324"/>
      <c r="HN55" s="324"/>
      <c r="HO55" s="324"/>
      <c r="HP55" s="324"/>
      <c r="HQ55" s="324"/>
      <c r="HR55" s="324"/>
      <c r="HS55" s="324"/>
      <c r="HT55" s="324"/>
      <c r="HU55" s="324"/>
      <c r="HV55" s="324"/>
      <c r="HW55" s="324"/>
      <c r="HX55" s="324"/>
      <c r="HY55" s="324"/>
      <c r="HZ55" s="324"/>
      <c r="IA55" s="324"/>
      <c r="IB55" s="324"/>
      <c r="IC55" s="324"/>
      <c r="ID55" s="324"/>
      <c r="IE55" s="324"/>
      <c r="IF55" s="407"/>
      <c r="IG55" s="407"/>
      <c r="IH55" s="407"/>
      <c r="II55" s="407"/>
      <c r="IJ55" s="407"/>
      <c r="IK55" s="407"/>
      <c r="IL55" s="407"/>
      <c r="IM55" s="407"/>
    </row>
    <row r="56" ht="18" customHeight="1" spans="1:247">
      <c r="A56" s="263" t="s">
        <v>70</v>
      </c>
      <c r="B56" s="263" t="s">
        <v>310</v>
      </c>
      <c r="C56" s="387" t="s">
        <v>27</v>
      </c>
      <c r="D56" s="387">
        <v>11500</v>
      </c>
      <c r="E56" s="384"/>
      <c r="F56" s="388"/>
      <c r="G56" s="386">
        <f>-G31</f>
        <v>61540.36</v>
      </c>
      <c r="H56" s="15">
        <f t="shared" si="4"/>
        <v>59054.16</v>
      </c>
      <c r="I56" s="388">
        <f>'平衡表（全厂）'!D58</f>
        <v>13986.2</v>
      </c>
      <c r="J56" s="402">
        <f t="shared" si="5"/>
        <v>0</v>
      </c>
      <c r="K56" s="405"/>
      <c r="L56" s="324"/>
      <c r="M56" s="131"/>
      <c r="N56" s="131"/>
      <c r="O56" s="324"/>
      <c r="P56" s="324"/>
      <c r="Q56" s="324"/>
      <c r="R56" s="324"/>
      <c r="S56" s="324"/>
      <c r="T56" s="324"/>
      <c r="U56" s="324"/>
      <c r="V56" s="324"/>
      <c r="W56" s="324"/>
      <c r="X56" s="324"/>
      <c r="Y56" s="324"/>
      <c r="Z56" s="324"/>
      <c r="AA56" s="324"/>
      <c r="AB56" s="324"/>
      <c r="AC56" s="324"/>
      <c r="AD56" s="324"/>
      <c r="AE56" s="324"/>
      <c r="AF56" s="324"/>
      <c r="AG56" s="324"/>
      <c r="AH56" s="324"/>
      <c r="AI56" s="324"/>
      <c r="AJ56" s="324"/>
      <c r="AK56" s="324"/>
      <c r="AL56" s="324"/>
      <c r="AM56" s="324"/>
      <c r="AN56" s="324"/>
      <c r="AO56" s="324"/>
      <c r="AP56" s="324"/>
      <c r="AQ56" s="324"/>
      <c r="AR56" s="324"/>
      <c r="AS56" s="324"/>
      <c r="AT56" s="324"/>
      <c r="AU56" s="324"/>
      <c r="AV56" s="324"/>
      <c r="AW56" s="324"/>
      <c r="AX56" s="324"/>
      <c r="AY56" s="324"/>
      <c r="AZ56" s="324"/>
      <c r="BA56" s="324"/>
      <c r="BB56" s="324"/>
      <c r="BC56" s="324"/>
      <c r="BD56" s="324"/>
      <c r="BE56" s="324"/>
      <c r="BF56" s="324"/>
      <c r="BG56" s="324"/>
      <c r="BH56" s="324"/>
      <c r="BI56" s="324"/>
      <c r="BJ56" s="324"/>
      <c r="BK56" s="324"/>
      <c r="BL56" s="324"/>
      <c r="BM56" s="324"/>
      <c r="BN56" s="324"/>
      <c r="BO56" s="324"/>
      <c r="BP56" s="324"/>
      <c r="BQ56" s="324"/>
      <c r="BR56" s="324"/>
      <c r="BS56" s="324"/>
      <c r="BT56" s="324"/>
      <c r="BU56" s="324"/>
      <c r="BV56" s="324"/>
      <c r="BW56" s="324"/>
      <c r="BX56" s="324"/>
      <c r="BY56" s="324"/>
      <c r="BZ56" s="324"/>
      <c r="CA56" s="324"/>
      <c r="CB56" s="324"/>
      <c r="CC56" s="324"/>
      <c r="CD56" s="324"/>
      <c r="CE56" s="324"/>
      <c r="CF56" s="324"/>
      <c r="CG56" s="324"/>
      <c r="CH56" s="324"/>
      <c r="CI56" s="324"/>
      <c r="CJ56" s="324"/>
      <c r="CK56" s="324"/>
      <c r="CL56" s="324"/>
      <c r="CM56" s="324"/>
      <c r="CN56" s="324"/>
      <c r="CO56" s="324"/>
      <c r="CP56" s="324"/>
      <c r="CQ56" s="324"/>
      <c r="CR56" s="324"/>
      <c r="CS56" s="324"/>
      <c r="CT56" s="324"/>
      <c r="CU56" s="324"/>
      <c r="CV56" s="324"/>
      <c r="CW56" s="324"/>
      <c r="CX56" s="324"/>
      <c r="CY56" s="324"/>
      <c r="CZ56" s="324"/>
      <c r="DA56" s="324"/>
      <c r="DB56" s="324"/>
      <c r="DC56" s="324"/>
      <c r="DD56" s="324"/>
      <c r="DE56" s="324"/>
      <c r="DF56" s="324"/>
      <c r="DG56" s="324"/>
      <c r="DH56" s="324"/>
      <c r="DI56" s="324"/>
      <c r="DJ56" s="324"/>
      <c r="DK56" s="324"/>
      <c r="DL56" s="324"/>
      <c r="DM56" s="324"/>
      <c r="DN56" s="324"/>
      <c r="DO56" s="324"/>
      <c r="DP56" s="324"/>
      <c r="DQ56" s="324"/>
      <c r="DR56" s="324"/>
      <c r="DS56" s="324"/>
      <c r="DT56" s="324"/>
      <c r="DU56" s="324"/>
      <c r="DV56" s="324"/>
      <c r="DW56" s="324"/>
      <c r="DX56" s="324"/>
      <c r="DY56" s="324"/>
      <c r="DZ56" s="324"/>
      <c r="EA56" s="324"/>
      <c r="EB56" s="324"/>
      <c r="EC56" s="324"/>
      <c r="ED56" s="324"/>
      <c r="EE56" s="324"/>
      <c r="EF56" s="324"/>
      <c r="EG56" s="324"/>
      <c r="EH56" s="324"/>
      <c r="EI56" s="324"/>
      <c r="EJ56" s="324"/>
      <c r="EK56" s="324"/>
      <c r="EL56" s="324"/>
      <c r="EM56" s="324"/>
      <c r="EN56" s="324"/>
      <c r="EO56" s="324"/>
      <c r="EP56" s="324"/>
      <c r="EQ56" s="324"/>
      <c r="ER56" s="324"/>
      <c r="ES56" s="324"/>
      <c r="ET56" s="324"/>
      <c r="EU56" s="324"/>
      <c r="EV56" s="324"/>
      <c r="EW56" s="324"/>
      <c r="EX56" s="324"/>
      <c r="EY56" s="324"/>
      <c r="EZ56" s="324"/>
      <c r="FA56" s="324"/>
      <c r="FB56" s="324"/>
      <c r="FC56" s="324"/>
      <c r="FD56" s="324"/>
      <c r="FE56" s="324"/>
      <c r="FF56" s="324"/>
      <c r="FG56" s="324"/>
      <c r="FH56" s="324"/>
      <c r="FI56" s="324"/>
      <c r="FJ56" s="324"/>
      <c r="FK56" s="324"/>
      <c r="FL56" s="324"/>
      <c r="FM56" s="324"/>
      <c r="FN56" s="324"/>
      <c r="FO56" s="324"/>
      <c r="FP56" s="324"/>
      <c r="FQ56" s="324"/>
      <c r="FR56" s="324"/>
      <c r="FS56" s="324"/>
      <c r="FT56" s="324"/>
      <c r="FU56" s="324"/>
      <c r="FV56" s="324"/>
      <c r="FW56" s="324"/>
      <c r="FX56" s="324"/>
      <c r="FY56" s="324"/>
      <c r="FZ56" s="324"/>
      <c r="GA56" s="324"/>
      <c r="GB56" s="324"/>
      <c r="GC56" s="324"/>
      <c r="GD56" s="324"/>
      <c r="GE56" s="324"/>
      <c r="GF56" s="324"/>
      <c r="GG56" s="324"/>
      <c r="GH56" s="324"/>
      <c r="GI56" s="324"/>
      <c r="GJ56" s="324"/>
      <c r="GK56" s="324"/>
      <c r="GL56" s="324"/>
      <c r="GM56" s="324"/>
      <c r="GN56" s="324"/>
      <c r="GO56" s="324"/>
      <c r="GP56" s="324"/>
      <c r="GQ56" s="324"/>
      <c r="GR56" s="324"/>
      <c r="GS56" s="324"/>
      <c r="GT56" s="324"/>
      <c r="GU56" s="324"/>
      <c r="GV56" s="324"/>
      <c r="GW56" s="324"/>
      <c r="GX56" s="324"/>
      <c r="GY56" s="324"/>
      <c r="GZ56" s="324"/>
      <c r="HA56" s="324"/>
      <c r="HB56" s="324"/>
      <c r="HC56" s="324"/>
      <c r="HD56" s="324"/>
      <c r="HE56" s="324"/>
      <c r="HF56" s="324"/>
      <c r="HG56" s="324"/>
      <c r="HH56" s="324"/>
      <c r="HI56" s="324"/>
      <c r="HJ56" s="324"/>
      <c r="HK56" s="324"/>
      <c r="HL56" s="324"/>
      <c r="HM56" s="324"/>
      <c r="HN56" s="324"/>
      <c r="HO56" s="324"/>
      <c r="HP56" s="324"/>
      <c r="HQ56" s="324"/>
      <c r="HR56" s="324"/>
      <c r="HS56" s="324"/>
      <c r="HT56" s="324"/>
      <c r="HU56" s="324"/>
      <c r="HV56" s="324"/>
      <c r="HW56" s="324"/>
      <c r="HX56" s="324"/>
      <c r="HY56" s="324"/>
      <c r="HZ56" s="324"/>
      <c r="IA56" s="324"/>
      <c r="IB56" s="324"/>
      <c r="IC56" s="324"/>
      <c r="ID56" s="324"/>
      <c r="IE56" s="324"/>
      <c r="IF56" s="407"/>
      <c r="IG56" s="407"/>
      <c r="IH56" s="407"/>
      <c r="II56" s="407"/>
      <c r="IJ56" s="407"/>
      <c r="IK56" s="407"/>
      <c r="IL56" s="407"/>
      <c r="IM56" s="407"/>
    </row>
    <row r="57" ht="18" customHeight="1" spans="1:247">
      <c r="A57" s="237"/>
      <c r="B57" s="237"/>
      <c r="C57" s="387" t="s">
        <v>289</v>
      </c>
      <c r="D57" s="387">
        <v>187.84</v>
      </c>
      <c r="E57" s="384"/>
      <c r="F57" s="388">
        <f>重要物料收拨结存!G17</f>
        <v>3524.19</v>
      </c>
      <c r="G57" s="384">
        <v>-2708.03</v>
      </c>
      <c r="H57" s="15"/>
      <c r="I57" s="388">
        <f>'平衡表（全厂）'!D59</f>
        <v>1004</v>
      </c>
      <c r="J57" s="396">
        <f t="shared" si="5"/>
        <v>0</v>
      </c>
      <c r="K57" s="405" t="s">
        <v>311</v>
      </c>
      <c r="L57" s="324"/>
      <c r="M57" s="131"/>
      <c r="N57" s="131"/>
      <c r="O57" s="324"/>
      <c r="P57" s="324"/>
      <c r="Q57" s="324"/>
      <c r="R57" s="324"/>
      <c r="S57" s="324"/>
      <c r="T57" s="324"/>
      <c r="U57" s="324"/>
      <c r="V57" s="324"/>
      <c r="W57" s="324"/>
      <c r="X57" s="324"/>
      <c r="Y57" s="324"/>
      <c r="Z57" s="324"/>
      <c r="AA57" s="324"/>
      <c r="AB57" s="324"/>
      <c r="AC57" s="324"/>
      <c r="AD57" s="324"/>
      <c r="AE57" s="324"/>
      <c r="AF57" s="324"/>
      <c r="AG57" s="324"/>
      <c r="AH57" s="324"/>
      <c r="AI57" s="324"/>
      <c r="AJ57" s="324"/>
      <c r="AK57" s="324"/>
      <c r="AL57" s="324"/>
      <c r="AM57" s="324"/>
      <c r="AN57" s="324"/>
      <c r="AO57" s="324"/>
      <c r="AP57" s="324"/>
      <c r="AQ57" s="324"/>
      <c r="AR57" s="324"/>
      <c r="AS57" s="324"/>
      <c r="AT57" s="324"/>
      <c r="AU57" s="324"/>
      <c r="AV57" s="324"/>
      <c r="AW57" s="324"/>
      <c r="AX57" s="324"/>
      <c r="AY57" s="324"/>
      <c r="AZ57" s="324"/>
      <c r="BA57" s="324"/>
      <c r="BB57" s="324"/>
      <c r="BC57" s="324"/>
      <c r="BD57" s="324"/>
      <c r="BE57" s="324"/>
      <c r="BF57" s="324"/>
      <c r="BG57" s="324"/>
      <c r="BH57" s="324"/>
      <c r="BI57" s="324"/>
      <c r="BJ57" s="324"/>
      <c r="BK57" s="324"/>
      <c r="BL57" s="324"/>
      <c r="BM57" s="324"/>
      <c r="BN57" s="324"/>
      <c r="BO57" s="324"/>
      <c r="BP57" s="324"/>
      <c r="BQ57" s="324"/>
      <c r="BR57" s="324"/>
      <c r="BS57" s="324"/>
      <c r="BT57" s="324"/>
      <c r="BU57" s="324"/>
      <c r="BV57" s="324"/>
      <c r="BW57" s="324"/>
      <c r="BX57" s="324"/>
      <c r="BY57" s="324"/>
      <c r="BZ57" s="324"/>
      <c r="CA57" s="324"/>
      <c r="CB57" s="324"/>
      <c r="CC57" s="324"/>
      <c r="CD57" s="324"/>
      <c r="CE57" s="324"/>
      <c r="CF57" s="324"/>
      <c r="CG57" s="324"/>
      <c r="CH57" s="324"/>
      <c r="CI57" s="324"/>
      <c r="CJ57" s="324"/>
      <c r="CK57" s="324"/>
      <c r="CL57" s="324"/>
      <c r="CM57" s="324"/>
      <c r="CN57" s="324"/>
      <c r="CO57" s="324"/>
      <c r="CP57" s="324"/>
      <c r="CQ57" s="324"/>
      <c r="CR57" s="324"/>
      <c r="CS57" s="324"/>
      <c r="CT57" s="324"/>
      <c r="CU57" s="324"/>
      <c r="CV57" s="324"/>
      <c r="CW57" s="324"/>
      <c r="CX57" s="324"/>
      <c r="CY57" s="324"/>
      <c r="CZ57" s="324"/>
      <c r="DA57" s="324"/>
      <c r="DB57" s="324"/>
      <c r="DC57" s="324"/>
      <c r="DD57" s="324"/>
      <c r="DE57" s="324"/>
      <c r="DF57" s="324"/>
      <c r="DG57" s="324"/>
      <c r="DH57" s="324"/>
      <c r="DI57" s="324"/>
      <c r="DJ57" s="324"/>
      <c r="DK57" s="324"/>
      <c r="DL57" s="324"/>
      <c r="DM57" s="324"/>
      <c r="DN57" s="324"/>
      <c r="DO57" s="324"/>
      <c r="DP57" s="324"/>
      <c r="DQ57" s="324"/>
      <c r="DR57" s="324"/>
      <c r="DS57" s="324"/>
      <c r="DT57" s="324"/>
      <c r="DU57" s="324"/>
      <c r="DV57" s="324"/>
      <c r="DW57" s="324"/>
      <c r="DX57" s="324"/>
      <c r="DY57" s="324"/>
      <c r="DZ57" s="324"/>
      <c r="EA57" s="324"/>
      <c r="EB57" s="324"/>
      <c r="EC57" s="324"/>
      <c r="ED57" s="324"/>
      <c r="EE57" s="324"/>
      <c r="EF57" s="324"/>
      <c r="EG57" s="324"/>
      <c r="EH57" s="324"/>
      <c r="EI57" s="324"/>
      <c r="EJ57" s="324"/>
      <c r="EK57" s="324"/>
      <c r="EL57" s="324"/>
      <c r="EM57" s="324"/>
      <c r="EN57" s="324"/>
      <c r="EO57" s="324"/>
      <c r="EP57" s="324"/>
      <c r="EQ57" s="324"/>
      <c r="ER57" s="324"/>
      <c r="ES57" s="324"/>
      <c r="ET57" s="324"/>
      <c r="EU57" s="324"/>
      <c r="EV57" s="324"/>
      <c r="EW57" s="324"/>
      <c r="EX57" s="324"/>
      <c r="EY57" s="324"/>
      <c r="EZ57" s="324"/>
      <c r="FA57" s="324"/>
      <c r="FB57" s="324"/>
      <c r="FC57" s="324"/>
      <c r="FD57" s="324"/>
      <c r="FE57" s="324"/>
      <c r="FF57" s="324"/>
      <c r="FG57" s="324"/>
      <c r="FH57" s="324"/>
      <c r="FI57" s="324"/>
      <c r="FJ57" s="324"/>
      <c r="FK57" s="324"/>
      <c r="FL57" s="324"/>
      <c r="FM57" s="324"/>
      <c r="FN57" s="324"/>
      <c r="FO57" s="324"/>
      <c r="FP57" s="324"/>
      <c r="FQ57" s="324"/>
      <c r="FR57" s="324"/>
      <c r="FS57" s="324"/>
      <c r="FT57" s="324"/>
      <c r="FU57" s="324"/>
      <c r="FV57" s="324"/>
      <c r="FW57" s="324"/>
      <c r="FX57" s="324"/>
      <c r="FY57" s="324"/>
      <c r="FZ57" s="324"/>
      <c r="GA57" s="324"/>
      <c r="GB57" s="324"/>
      <c r="GC57" s="324"/>
      <c r="GD57" s="324"/>
      <c r="GE57" s="324"/>
      <c r="GF57" s="324"/>
      <c r="GG57" s="324"/>
      <c r="GH57" s="324"/>
      <c r="GI57" s="324"/>
      <c r="GJ57" s="324"/>
      <c r="GK57" s="324"/>
      <c r="GL57" s="324"/>
      <c r="GM57" s="324"/>
      <c r="GN57" s="324"/>
      <c r="GO57" s="324"/>
      <c r="GP57" s="324"/>
      <c r="GQ57" s="324"/>
      <c r="GR57" s="324"/>
      <c r="GS57" s="324"/>
      <c r="GT57" s="324"/>
      <c r="GU57" s="324"/>
      <c r="GV57" s="324"/>
      <c r="GW57" s="324"/>
      <c r="GX57" s="324"/>
      <c r="GY57" s="324"/>
      <c r="GZ57" s="324"/>
      <c r="HA57" s="324"/>
      <c r="HB57" s="324"/>
      <c r="HC57" s="324"/>
      <c r="HD57" s="324"/>
      <c r="HE57" s="324"/>
      <c r="HF57" s="324"/>
      <c r="HG57" s="324"/>
      <c r="HH57" s="324"/>
      <c r="HI57" s="324"/>
      <c r="HJ57" s="324"/>
      <c r="HK57" s="324"/>
      <c r="HL57" s="324"/>
      <c r="HM57" s="324"/>
      <c r="HN57" s="324"/>
      <c r="HO57" s="324"/>
      <c r="HP57" s="324"/>
      <c r="HQ57" s="324"/>
      <c r="HR57" s="324"/>
      <c r="HS57" s="324"/>
      <c r="HT57" s="324"/>
      <c r="HU57" s="324"/>
      <c r="HV57" s="324"/>
      <c r="HW57" s="324"/>
      <c r="HX57" s="324"/>
      <c r="HY57" s="324"/>
      <c r="HZ57" s="324"/>
      <c r="IA57" s="324"/>
      <c r="IB57" s="324"/>
      <c r="IC57" s="324"/>
      <c r="ID57" s="324"/>
      <c r="IE57" s="324"/>
      <c r="IF57" s="407"/>
      <c r="IG57" s="407"/>
      <c r="IH57" s="407"/>
      <c r="II57" s="407"/>
      <c r="IJ57" s="407"/>
      <c r="IK57" s="407"/>
      <c r="IL57" s="407"/>
      <c r="IM57" s="407"/>
    </row>
    <row r="58" ht="18" customHeight="1" spans="1:247">
      <c r="A58" s="237"/>
      <c r="B58" s="237"/>
      <c r="C58" s="14" t="s">
        <v>71</v>
      </c>
      <c r="D58" s="387">
        <v>765.14</v>
      </c>
      <c r="E58" s="384"/>
      <c r="F58" s="388"/>
      <c r="G58" s="384"/>
      <c r="H58" s="14"/>
      <c r="I58" s="388">
        <f>'平衡表（全厂）'!F60</f>
        <v>765.14</v>
      </c>
      <c r="J58" s="396">
        <f t="shared" ref="J57:J62" si="6">I58-(D58+E58+F58+G58-H58)</f>
        <v>0</v>
      </c>
      <c r="K58" s="405"/>
      <c r="L58" s="324"/>
      <c r="M58" s="131"/>
      <c r="N58" s="131"/>
      <c r="O58" s="324"/>
      <c r="P58" s="324"/>
      <c r="Q58" s="324"/>
      <c r="R58" s="324"/>
      <c r="S58" s="324"/>
      <c r="T58" s="324"/>
      <c r="U58" s="324"/>
      <c r="V58" s="324"/>
      <c r="W58" s="324"/>
      <c r="X58" s="324"/>
      <c r="Y58" s="324"/>
      <c r="Z58" s="324"/>
      <c r="AA58" s="324"/>
      <c r="AB58" s="324"/>
      <c r="AC58" s="324"/>
      <c r="AD58" s="324"/>
      <c r="AE58" s="324"/>
      <c r="AF58" s="324"/>
      <c r="AG58" s="324"/>
      <c r="AH58" s="324"/>
      <c r="AI58" s="324"/>
      <c r="AJ58" s="324"/>
      <c r="AK58" s="324"/>
      <c r="AL58" s="324"/>
      <c r="AM58" s="324"/>
      <c r="AN58" s="324"/>
      <c r="AO58" s="324"/>
      <c r="AP58" s="324"/>
      <c r="AQ58" s="324"/>
      <c r="AR58" s="324"/>
      <c r="AS58" s="324"/>
      <c r="AT58" s="324"/>
      <c r="AU58" s="324"/>
      <c r="AV58" s="324"/>
      <c r="AW58" s="324"/>
      <c r="AX58" s="324"/>
      <c r="AY58" s="324"/>
      <c r="AZ58" s="324"/>
      <c r="BA58" s="324"/>
      <c r="BB58" s="324"/>
      <c r="BC58" s="324"/>
      <c r="BD58" s="324"/>
      <c r="BE58" s="324"/>
      <c r="BF58" s="324"/>
      <c r="BG58" s="324"/>
      <c r="BH58" s="324"/>
      <c r="BI58" s="324"/>
      <c r="BJ58" s="324"/>
      <c r="BK58" s="324"/>
      <c r="BL58" s="324"/>
      <c r="BM58" s="324"/>
      <c r="BN58" s="324"/>
      <c r="BO58" s="324"/>
      <c r="BP58" s="324"/>
      <c r="BQ58" s="324"/>
      <c r="BR58" s="324"/>
      <c r="BS58" s="324"/>
      <c r="BT58" s="324"/>
      <c r="BU58" s="324"/>
      <c r="BV58" s="324"/>
      <c r="BW58" s="324"/>
      <c r="BX58" s="324"/>
      <c r="BY58" s="324"/>
      <c r="BZ58" s="324"/>
      <c r="CA58" s="324"/>
      <c r="CB58" s="324"/>
      <c r="CC58" s="324"/>
      <c r="CD58" s="324"/>
      <c r="CE58" s="324"/>
      <c r="CF58" s="324"/>
      <c r="CG58" s="324"/>
      <c r="CH58" s="324"/>
      <c r="CI58" s="324"/>
      <c r="CJ58" s="324"/>
      <c r="CK58" s="324"/>
      <c r="CL58" s="324"/>
      <c r="CM58" s="324"/>
      <c r="CN58" s="324"/>
      <c r="CO58" s="324"/>
      <c r="CP58" s="324"/>
      <c r="CQ58" s="324"/>
      <c r="CR58" s="324"/>
      <c r="CS58" s="324"/>
      <c r="CT58" s="324"/>
      <c r="CU58" s="324"/>
      <c r="CV58" s="324"/>
      <c r="CW58" s="324"/>
      <c r="CX58" s="324"/>
      <c r="CY58" s="324"/>
      <c r="CZ58" s="324"/>
      <c r="DA58" s="324"/>
      <c r="DB58" s="324"/>
      <c r="DC58" s="324"/>
      <c r="DD58" s="324"/>
      <c r="DE58" s="324"/>
      <c r="DF58" s="324"/>
      <c r="DG58" s="324"/>
      <c r="DH58" s="324"/>
      <c r="DI58" s="324"/>
      <c r="DJ58" s="324"/>
      <c r="DK58" s="324"/>
      <c r="DL58" s="324"/>
      <c r="DM58" s="324"/>
      <c r="DN58" s="324"/>
      <c r="DO58" s="324"/>
      <c r="DP58" s="324"/>
      <c r="DQ58" s="324"/>
      <c r="DR58" s="324"/>
      <c r="DS58" s="324"/>
      <c r="DT58" s="324"/>
      <c r="DU58" s="324"/>
      <c r="DV58" s="324"/>
      <c r="DW58" s="324"/>
      <c r="DX58" s="324"/>
      <c r="DY58" s="324"/>
      <c r="DZ58" s="324"/>
      <c r="EA58" s="324"/>
      <c r="EB58" s="324"/>
      <c r="EC58" s="324"/>
      <c r="ED58" s="324"/>
      <c r="EE58" s="324"/>
      <c r="EF58" s="324"/>
      <c r="EG58" s="324"/>
      <c r="EH58" s="324"/>
      <c r="EI58" s="324"/>
      <c r="EJ58" s="324"/>
      <c r="EK58" s="324"/>
      <c r="EL58" s="324"/>
      <c r="EM58" s="324"/>
      <c r="EN58" s="324"/>
      <c r="EO58" s="324"/>
      <c r="EP58" s="324"/>
      <c r="EQ58" s="324"/>
      <c r="ER58" s="324"/>
      <c r="ES58" s="324"/>
      <c r="ET58" s="324"/>
      <c r="EU58" s="324"/>
      <c r="EV58" s="324"/>
      <c r="EW58" s="324"/>
      <c r="EX58" s="324"/>
      <c r="EY58" s="324"/>
      <c r="EZ58" s="324"/>
      <c r="FA58" s="324"/>
      <c r="FB58" s="324"/>
      <c r="FC58" s="324"/>
      <c r="FD58" s="324"/>
      <c r="FE58" s="324"/>
      <c r="FF58" s="324"/>
      <c r="FG58" s="324"/>
      <c r="FH58" s="324"/>
      <c r="FI58" s="324"/>
      <c r="FJ58" s="324"/>
      <c r="FK58" s="324"/>
      <c r="FL58" s="324"/>
      <c r="FM58" s="324"/>
      <c r="FN58" s="324"/>
      <c r="FO58" s="324"/>
      <c r="FP58" s="324"/>
      <c r="FQ58" s="324"/>
      <c r="FR58" s="324"/>
      <c r="FS58" s="324"/>
      <c r="FT58" s="324"/>
      <c r="FU58" s="324"/>
      <c r="FV58" s="324"/>
      <c r="FW58" s="324"/>
      <c r="FX58" s="324"/>
      <c r="FY58" s="324"/>
      <c r="FZ58" s="324"/>
      <c r="GA58" s="324"/>
      <c r="GB58" s="324"/>
      <c r="GC58" s="324"/>
      <c r="GD58" s="324"/>
      <c r="GE58" s="324"/>
      <c r="GF58" s="324"/>
      <c r="GG58" s="324"/>
      <c r="GH58" s="324"/>
      <c r="GI58" s="324"/>
      <c r="GJ58" s="324"/>
      <c r="GK58" s="324"/>
      <c r="GL58" s="324"/>
      <c r="GM58" s="324"/>
      <c r="GN58" s="324"/>
      <c r="GO58" s="324"/>
      <c r="GP58" s="324"/>
      <c r="GQ58" s="324"/>
      <c r="GR58" s="324"/>
      <c r="GS58" s="324"/>
      <c r="GT58" s="324"/>
      <c r="GU58" s="324"/>
      <c r="GV58" s="324"/>
      <c r="GW58" s="324"/>
      <c r="GX58" s="324"/>
      <c r="GY58" s="324"/>
      <c r="GZ58" s="324"/>
      <c r="HA58" s="324"/>
      <c r="HB58" s="324"/>
      <c r="HC58" s="324"/>
      <c r="HD58" s="324"/>
      <c r="HE58" s="324"/>
      <c r="HF58" s="324"/>
      <c r="HG58" s="324"/>
      <c r="HH58" s="324"/>
      <c r="HI58" s="324"/>
      <c r="HJ58" s="324"/>
      <c r="HK58" s="324"/>
      <c r="HL58" s="324"/>
      <c r="HM58" s="324"/>
      <c r="HN58" s="324"/>
      <c r="HO58" s="324"/>
      <c r="HP58" s="324"/>
      <c r="HQ58" s="324"/>
      <c r="HR58" s="324"/>
      <c r="HS58" s="324"/>
      <c r="HT58" s="324"/>
      <c r="HU58" s="324"/>
      <c r="HV58" s="324"/>
      <c r="HW58" s="324"/>
      <c r="HX58" s="324"/>
      <c r="HY58" s="324"/>
      <c r="HZ58" s="324"/>
      <c r="IA58" s="324"/>
      <c r="IB58" s="324"/>
      <c r="IC58" s="324"/>
      <c r="ID58" s="324"/>
      <c r="IE58" s="324"/>
      <c r="IF58" s="407"/>
      <c r="IG58" s="407"/>
      <c r="IH58" s="407"/>
      <c r="II58" s="407"/>
      <c r="IJ58" s="407"/>
      <c r="IK58" s="407"/>
      <c r="IL58" s="407"/>
      <c r="IM58" s="407"/>
    </row>
    <row r="59" ht="18" customHeight="1" spans="1:247">
      <c r="A59" s="237"/>
      <c r="B59" s="237"/>
      <c r="C59" s="14" t="s">
        <v>72</v>
      </c>
      <c r="D59" s="387">
        <v>765.14</v>
      </c>
      <c r="E59" s="384"/>
      <c r="F59" s="388"/>
      <c r="G59" s="384"/>
      <c r="H59" s="14"/>
      <c r="I59" s="388">
        <f>'平衡表（全厂）'!F61</f>
        <v>765.14</v>
      </c>
      <c r="J59" s="396">
        <f t="shared" si="6"/>
        <v>0</v>
      </c>
      <c r="K59" s="405"/>
      <c r="L59" s="324"/>
      <c r="M59" s="131"/>
      <c r="N59" s="131"/>
      <c r="O59" s="324"/>
      <c r="P59" s="324"/>
      <c r="Q59" s="324"/>
      <c r="R59" s="324"/>
      <c r="S59" s="324"/>
      <c r="T59" s="324"/>
      <c r="U59" s="324"/>
      <c r="V59" s="324"/>
      <c r="W59" s="324"/>
      <c r="X59" s="324"/>
      <c r="Y59" s="324"/>
      <c r="Z59" s="324"/>
      <c r="AA59" s="324"/>
      <c r="AB59" s="324"/>
      <c r="AC59" s="324"/>
      <c r="AD59" s="324"/>
      <c r="AE59" s="324"/>
      <c r="AF59" s="324"/>
      <c r="AG59" s="324"/>
      <c r="AH59" s="324"/>
      <c r="AI59" s="324"/>
      <c r="AJ59" s="324"/>
      <c r="AK59" s="324"/>
      <c r="AL59" s="324"/>
      <c r="AM59" s="324"/>
      <c r="AN59" s="324"/>
      <c r="AO59" s="324"/>
      <c r="AP59" s="324"/>
      <c r="AQ59" s="324"/>
      <c r="AR59" s="324"/>
      <c r="AS59" s="324"/>
      <c r="AT59" s="324"/>
      <c r="AU59" s="324"/>
      <c r="AV59" s="324"/>
      <c r="AW59" s="324"/>
      <c r="AX59" s="324"/>
      <c r="AY59" s="324"/>
      <c r="AZ59" s="324"/>
      <c r="BA59" s="324"/>
      <c r="BB59" s="324"/>
      <c r="BC59" s="324"/>
      <c r="BD59" s="324"/>
      <c r="BE59" s="324"/>
      <c r="BF59" s="324"/>
      <c r="BG59" s="324"/>
      <c r="BH59" s="324"/>
      <c r="BI59" s="324"/>
      <c r="BJ59" s="324"/>
      <c r="BK59" s="324"/>
      <c r="BL59" s="324"/>
      <c r="BM59" s="324"/>
      <c r="BN59" s="324"/>
      <c r="BO59" s="324"/>
      <c r="BP59" s="324"/>
      <c r="BQ59" s="324"/>
      <c r="BR59" s="324"/>
      <c r="BS59" s="324"/>
      <c r="BT59" s="324"/>
      <c r="BU59" s="324"/>
      <c r="BV59" s="324"/>
      <c r="BW59" s="324"/>
      <c r="BX59" s="324"/>
      <c r="BY59" s="324"/>
      <c r="BZ59" s="324"/>
      <c r="CA59" s="324"/>
      <c r="CB59" s="324"/>
      <c r="CC59" s="324"/>
      <c r="CD59" s="324"/>
      <c r="CE59" s="324"/>
      <c r="CF59" s="324"/>
      <c r="CG59" s="324"/>
      <c r="CH59" s="324"/>
      <c r="CI59" s="324"/>
      <c r="CJ59" s="324"/>
      <c r="CK59" s="324"/>
      <c r="CL59" s="324"/>
      <c r="CM59" s="324"/>
      <c r="CN59" s="324"/>
      <c r="CO59" s="324"/>
      <c r="CP59" s="324"/>
      <c r="CQ59" s="324"/>
      <c r="CR59" s="324"/>
      <c r="CS59" s="324"/>
      <c r="CT59" s="324"/>
      <c r="CU59" s="324"/>
      <c r="CV59" s="324"/>
      <c r="CW59" s="324"/>
      <c r="CX59" s="324"/>
      <c r="CY59" s="324"/>
      <c r="CZ59" s="324"/>
      <c r="DA59" s="324"/>
      <c r="DB59" s="324"/>
      <c r="DC59" s="324"/>
      <c r="DD59" s="324"/>
      <c r="DE59" s="324"/>
      <c r="DF59" s="324"/>
      <c r="DG59" s="324"/>
      <c r="DH59" s="324"/>
      <c r="DI59" s="324"/>
      <c r="DJ59" s="324"/>
      <c r="DK59" s="324"/>
      <c r="DL59" s="324"/>
      <c r="DM59" s="324"/>
      <c r="DN59" s="324"/>
      <c r="DO59" s="324"/>
      <c r="DP59" s="324"/>
      <c r="DQ59" s="324"/>
      <c r="DR59" s="324"/>
      <c r="DS59" s="324"/>
      <c r="DT59" s="324"/>
      <c r="DU59" s="324"/>
      <c r="DV59" s="324"/>
      <c r="DW59" s="324"/>
      <c r="DX59" s="324"/>
      <c r="DY59" s="324"/>
      <c r="DZ59" s="324"/>
      <c r="EA59" s="324"/>
      <c r="EB59" s="324"/>
      <c r="EC59" s="324"/>
      <c r="ED59" s="324"/>
      <c r="EE59" s="324"/>
      <c r="EF59" s="324"/>
      <c r="EG59" s="324"/>
      <c r="EH59" s="324"/>
      <c r="EI59" s="324"/>
      <c r="EJ59" s="324"/>
      <c r="EK59" s="324"/>
      <c r="EL59" s="324"/>
      <c r="EM59" s="324"/>
      <c r="EN59" s="324"/>
      <c r="EO59" s="324"/>
      <c r="EP59" s="324"/>
      <c r="EQ59" s="324"/>
      <c r="ER59" s="324"/>
      <c r="ES59" s="324"/>
      <c r="ET59" s="324"/>
      <c r="EU59" s="324"/>
      <c r="EV59" s="324"/>
      <c r="EW59" s="324"/>
      <c r="EX59" s="324"/>
      <c r="EY59" s="324"/>
      <c r="EZ59" s="324"/>
      <c r="FA59" s="324"/>
      <c r="FB59" s="324"/>
      <c r="FC59" s="324"/>
      <c r="FD59" s="324"/>
      <c r="FE59" s="324"/>
      <c r="FF59" s="324"/>
      <c r="FG59" s="324"/>
      <c r="FH59" s="324"/>
      <c r="FI59" s="324"/>
      <c r="FJ59" s="324"/>
      <c r="FK59" s="324"/>
      <c r="FL59" s="324"/>
      <c r="FM59" s="324"/>
      <c r="FN59" s="324"/>
      <c r="FO59" s="324"/>
      <c r="FP59" s="324"/>
      <c r="FQ59" s="324"/>
      <c r="FR59" s="324"/>
      <c r="FS59" s="324"/>
      <c r="FT59" s="324"/>
      <c r="FU59" s="324"/>
      <c r="FV59" s="324"/>
      <c r="FW59" s="324"/>
      <c r="FX59" s="324"/>
      <c r="FY59" s="324"/>
      <c r="FZ59" s="324"/>
      <c r="GA59" s="324"/>
      <c r="GB59" s="324"/>
      <c r="GC59" s="324"/>
      <c r="GD59" s="324"/>
      <c r="GE59" s="324"/>
      <c r="GF59" s="324"/>
      <c r="GG59" s="324"/>
      <c r="GH59" s="324"/>
      <c r="GI59" s="324"/>
      <c r="GJ59" s="324"/>
      <c r="GK59" s="324"/>
      <c r="GL59" s="324"/>
      <c r="GM59" s="324"/>
      <c r="GN59" s="324"/>
      <c r="GO59" s="324"/>
      <c r="GP59" s="324"/>
      <c r="GQ59" s="324"/>
      <c r="GR59" s="324"/>
      <c r="GS59" s="324"/>
      <c r="GT59" s="324"/>
      <c r="GU59" s="324"/>
      <c r="GV59" s="324"/>
      <c r="GW59" s="324"/>
      <c r="GX59" s="324"/>
      <c r="GY59" s="324"/>
      <c r="GZ59" s="324"/>
      <c r="HA59" s="324"/>
      <c r="HB59" s="324"/>
      <c r="HC59" s="324"/>
      <c r="HD59" s="324"/>
      <c r="HE59" s="324"/>
      <c r="HF59" s="324"/>
      <c r="HG59" s="324"/>
      <c r="HH59" s="324"/>
      <c r="HI59" s="324"/>
      <c r="HJ59" s="324"/>
      <c r="HK59" s="324"/>
      <c r="HL59" s="324"/>
      <c r="HM59" s="324"/>
      <c r="HN59" s="324"/>
      <c r="HO59" s="324"/>
      <c r="HP59" s="324"/>
      <c r="HQ59" s="324"/>
      <c r="HR59" s="324"/>
      <c r="HS59" s="324"/>
      <c r="HT59" s="324"/>
      <c r="HU59" s="324"/>
      <c r="HV59" s="324"/>
      <c r="HW59" s="324"/>
      <c r="HX59" s="324"/>
      <c r="HY59" s="324"/>
      <c r="HZ59" s="324"/>
      <c r="IA59" s="324"/>
      <c r="IB59" s="324"/>
      <c r="IC59" s="324"/>
      <c r="ID59" s="324"/>
      <c r="IE59" s="324"/>
      <c r="IF59" s="407"/>
      <c r="IG59" s="407"/>
      <c r="IH59" s="407"/>
      <c r="II59" s="407"/>
      <c r="IJ59" s="407"/>
      <c r="IK59" s="407"/>
      <c r="IL59" s="407"/>
      <c r="IM59" s="407"/>
    </row>
    <row r="60" ht="18" customHeight="1" spans="1:247">
      <c r="A60" s="237"/>
      <c r="B60" s="237"/>
      <c r="C60" s="14" t="s">
        <v>73</v>
      </c>
      <c r="D60" s="387">
        <v>765.14</v>
      </c>
      <c r="E60" s="384"/>
      <c r="F60" s="388"/>
      <c r="G60" s="384"/>
      <c r="H60" s="14"/>
      <c r="I60" s="388">
        <f>'平衡表（全厂）'!F62</f>
        <v>765.14</v>
      </c>
      <c r="J60" s="396">
        <f t="shared" si="6"/>
        <v>0</v>
      </c>
      <c r="K60" s="405"/>
      <c r="L60" s="324"/>
      <c r="M60" s="131"/>
      <c r="N60" s="131"/>
      <c r="O60" s="324"/>
      <c r="P60" s="324"/>
      <c r="Q60" s="324"/>
      <c r="R60" s="324"/>
      <c r="S60" s="324"/>
      <c r="T60" s="324"/>
      <c r="U60" s="324"/>
      <c r="V60" s="324"/>
      <c r="W60" s="324"/>
      <c r="X60" s="324"/>
      <c r="Y60" s="324"/>
      <c r="Z60" s="324"/>
      <c r="AA60" s="324"/>
      <c r="AB60" s="324"/>
      <c r="AC60" s="324"/>
      <c r="AD60" s="324"/>
      <c r="AE60" s="324"/>
      <c r="AF60" s="324"/>
      <c r="AG60" s="324"/>
      <c r="AH60" s="324"/>
      <c r="AI60" s="324"/>
      <c r="AJ60" s="324"/>
      <c r="AK60" s="324"/>
      <c r="AL60" s="324"/>
      <c r="AM60" s="324"/>
      <c r="AN60" s="324"/>
      <c r="AO60" s="324"/>
      <c r="AP60" s="324"/>
      <c r="AQ60" s="324"/>
      <c r="AR60" s="324"/>
      <c r="AS60" s="324"/>
      <c r="AT60" s="324"/>
      <c r="AU60" s="324"/>
      <c r="AV60" s="324"/>
      <c r="AW60" s="324"/>
      <c r="AX60" s="324"/>
      <c r="AY60" s="324"/>
      <c r="AZ60" s="324"/>
      <c r="BA60" s="324"/>
      <c r="BB60" s="324"/>
      <c r="BC60" s="324"/>
      <c r="BD60" s="324"/>
      <c r="BE60" s="324"/>
      <c r="BF60" s="324"/>
      <c r="BG60" s="324"/>
      <c r="BH60" s="324"/>
      <c r="BI60" s="324"/>
      <c r="BJ60" s="324"/>
      <c r="BK60" s="324"/>
      <c r="BL60" s="324"/>
      <c r="BM60" s="324"/>
      <c r="BN60" s="324"/>
      <c r="BO60" s="324"/>
      <c r="BP60" s="324"/>
      <c r="BQ60" s="324"/>
      <c r="BR60" s="324"/>
      <c r="BS60" s="324"/>
      <c r="BT60" s="324"/>
      <c r="BU60" s="324"/>
      <c r="BV60" s="324"/>
      <c r="BW60" s="324"/>
      <c r="BX60" s="324"/>
      <c r="BY60" s="324"/>
      <c r="BZ60" s="324"/>
      <c r="CA60" s="324"/>
      <c r="CB60" s="324"/>
      <c r="CC60" s="324"/>
      <c r="CD60" s="324"/>
      <c r="CE60" s="324"/>
      <c r="CF60" s="324"/>
      <c r="CG60" s="324"/>
      <c r="CH60" s="324"/>
      <c r="CI60" s="324"/>
      <c r="CJ60" s="324"/>
      <c r="CK60" s="324"/>
      <c r="CL60" s="324"/>
      <c r="CM60" s="324"/>
      <c r="CN60" s="324"/>
      <c r="CO60" s="324"/>
      <c r="CP60" s="324"/>
      <c r="CQ60" s="324"/>
      <c r="CR60" s="324"/>
      <c r="CS60" s="324"/>
      <c r="CT60" s="324"/>
      <c r="CU60" s="324"/>
      <c r="CV60" s="324"/>
      <c r="CW60" s="324"/>
      <c r="CX60" s="324"/>
      <c r="CY60" s="324"/>
      <c r="CZ60" s="324"/>
      <c r="DA60" s="324"/>
      <c r="DB60" s="324"/>
      <c r="DC60" s="324"/>
      <c r="DD60" s="324"/>
      <c r="DE60" s="324"/>
      <c r="DF60" s="324"/>
      <c r="DG60" s="324"/>
      <c r="DH60" s="324"/>
      <c r="DI60" s="324"/>
      <c r="DJ60" s="324"/>
      <c r="DK60" s="324"/>
      <c r="DL60" s="324"/>
      <c r="DM60" s="324"/>
      <c r="DN60" s="324"/>
      <c r="DO60" s="324"/>
      <c r="DP60" s="324"/>
      <c r="DQ60" s="324"/>
      <c r="DR60" s="324"/>
      <c r="DS60" s="324"/>
      <c r="DT60" s="324"/>
      <c r="DU60" s="324"/>
      <c r="DV60" s="324"/>
      <c r="DW60" s="324"/>
      <c r="DX60" s="324"/>
      <c r="DY60" s="324"/>
      <c r="DZ60" s="324"/>
      <c r="EA60" s="324"/>
      <c r="EB60" s="324"/>
      <c r="EC60" s="324"/>
      <c r="ED60" s="324"/>
      <c r="EE60" s="324"/>
      <c r="EF60" s="324"/>
      <c r="EG60" s="324"/>
      <c r="EH60" s="324"/>
      <c r="EI60" s="324"/>
      <c r="EJ60" s="324"/>
      <c r="EK60" s="324"/>
      <c r="EL60" s="324"/>
      <c r="EM60" s="324"/>
      <c r="EN60" s="324"/>
      <c r="EO60" s="324"/>
      <c r="EP60" s="324"/>
      <c r="EQ60" s="324"/>
      <c r="ER60" s="324"/>
      <c r="ES60" s="324"/>
      <c r="ET60" s="324"/>
      <c r="EU60" s="324"/>
      <c r="EV60" s="324"/>
      <c r="EW60" s="324"/>
      <c r="EX60" s="324"/>
      <c r="EY60" s="324"/>
      <c r="EZ60" s="324"/>
      <c r="FA60" s="324"/>
      <c r="FB60" s="324"/>
      <c r="FC60" s="324"/>
      <c r="FD60" s="324"/>
      <c r="FE60" s="324"/>
      <c r="FF60" s="324"/>
      <c r="FG60" s="324"/>
      <c r="FH60" s="324"/>
      <c r="FI60" s="324"/>
      <c r="FJ60" s="324"/>
      <c r="FK60" s="324"/>
      <c r="FL60" s="324"/>
      <c r="FM60" s="324"/>
      <c r="FN60" s="324"/>
      <c r="FO60" s="324"/>
      <c r="FP60" s="324"/>
      <c r="FQ60" s="324"/>
      <c r="FR60" s="324"/>
      <c r="FS60" s="324"/>
      <c r="FT60" s="324"/>
      <c r="FU60" s="324"/>
      <c r="FV60" s="324"/>
      <c r="FW60" s="324"/>
      <c r="FX60" s="324"/>
      <c r="FY60" s="324"/>
      <c r="FZ60" s="324"/>
      <c r="GA60" s="324"/>
      <c r="GB60" s="324"/>
      <c r="GC60" s="324"/>
      <c r="GD60" s="324"/>
      <c r="GE60" s="324"/>
      <c r="GF60" s="324"/>
      <c r="GG60" s="324"/>
      <c r="GH60" s="324"/>
      <c r="GI60" s="324"/>
      <c r="GJ60" s="324"/>
      <c r="GK60" s="324"/>
      <c r="GL60" s="324"/>
      <c r="GM60" s="324"/>
      <c r="GN60" s="324"/>
      <c r="GO60" s="324"/>
      <c r="GP60" s="324"/>
      <c r="GQ60" s="324"/>
      <c r="GR60" s="324"/>
      <c r="GS60" s="324"/>
      <c r="GT60" s="324"/>
      <c r="GU60" s="324"/>
      <c r="GV60" s="324"/>
      <c r="GW60" s="324"/>
      <c r="GX60" s="324"/>
      <c r="GY60" s="324"/>
      <c r="GZ60" s="324"/>
      <c r="HA60" s="324"/>
      <c r="HB60" s="324"/>
      <c r="HC60" s="324"/>
      <c r="HD60" s="324"/>
      <c r="HE60" s="324"/>
      <c r="HF60" s="324"/>
      <c r="HG60" s="324"/>
      <c r="HH60" s="324"/>
      <c r="HI60" s="324"/>
      <c r="HJ60" s="324"/>
      <c r="HK60" s="324"/>
      <c r="HL60" s="324"/>
      <c r="HM60" s="324"/>
      <c r="HN60" s="324"/>
      <c r="HO60" s="324"/>
      <c r="HP60" s="324"/>
      <c r="HQ60" s="324"/>
      <c r="HR60" s="324"/>
      <c r="HS60" s="324"/>
      <c r="HT60" s="324"/>
      <c r="HU60" s="324"/>
      <c r="HV60" s="324"/>
      <c r="HW60" s="324"/>
      <c r="HX60" s="324"/>
      <c r="HY60" s="324"/>
      <c r="HZ60" s="324"/>
      <c r="IA60" s="324"/>
      <c r="IB60" s="324"/>
      <c r="IC60" s="324"/>
      <c r="ID60" s="324"/>
      <c r="IE60" s="324"/>
      <c r="IF60" s="407"/>
      <c r="IG60" s="407"/>
      <c r="IH60" s="407"/>
      <c r="II60" s="407"/>
      <c r="IJ60" s="407"/>
      <c r="IK60" s="407"/>
      <c r="IL60" s="407"/>
      <c r="IM60" s="407"/>
    </row>
    <row r="61" ht="18" customHeight="1" spans="1:247">
      <c r="A61" s="237"/>
      <c r="B61" s="237"/>
      <c r="C61" s="14" t="s">
        <v>74</v>
      </c>
      <c r="D61" s="387">
        <v>220.23</v>
      </c>
      <c r="E61" s="384"/>
      <c r="F61" s="388"/>
      <c r="G61" s="384"/>
      <c r="H61" s="14"/>
      <c r="I61" s="388">
        <f>'平衡表（全厂）'!F63</f>
        <v>220.23</v>
      </c>
      <c r="J61" s="396">
        <f t="shared" si="6"/>
        <v>0</v>
      </c>
      <c r="K61" s="405"/>
      <c r="L61" s="324"/>
      <c r="M61" s="131"/>
      <c r="N61" s="131"/>
      <c r="O61" s="324"/>
      <c r="P61" s="324"/>
      <c r="Q61" s="324"/>
      <c r="R61" s="324"/>
      <c r="S61" s="324"/>
      <c r="T61" s="324"/>
      <c r="U61" s="324"/>
      <c r="V61" s="324"/>
      <c r="W61" s="324"/>
      <c r="X61" s="324"/>
      <c r="Y61" s="324"/>
      <c r="Z61" s="324"/>
      <c r="AA61" s="324"/>
      <c r="AB61" s="324"/>
      <c r="AC61" s="324"/>
      <c r="AD61" s="324"/>
      <c r="AE61" s="324"/>
      <c r="AF61" s="324"/>
      <c r="AG61" s="324"/>
      <c r="AH61" s="324"/>
      <c r="AI61" s="324"/>
      <c r="AJ61" s="324"/>
      <c r="AK61" s="324"/>
      <c r="AL61" s="324"/>
      <c r="AM61" s="324"/>
      <c r="AN61" s="324"/>
      <c r="AO61" s="324"/>
      <c r="AP61" s="324"/>
      <c r="AQ61" s="324"/>
      <c r="AR61" s="324"/>
      <c r="AS61" s="324"/>
      <c r="AT61" s="324"/>
      <c r="AU61" s="324"/>
      <c r="AV61" s="324"/>
      <c r="AW61" s="324"/>
      <c r="AX61" s="324"/>
      <c r="AY61" s="324"/>
      <c r="AZ61" s="324"/>
      <c r="BA61" s="324"/>
      <c r="BB61" s="324"/>
      <c r="BC61" s="324"/>
      <c r="BD61" s="324"/>
      <c r="BE61" s="324"/>
      <c r="BF61" s="324"/>
      <c r="BG61" s="324"/>
      <c r="BH61" s="324"/>
      <c r="BI61" s="324"/>
      <c r="BJ61" s="324"/>
      <c r="BK61" s="324"/>
      <c r="BL61" s="324"/>
      <c r="BM61" s="324"/>
      <c r="BN61" s="324"/>
      <c r="BO61" s="324"/>
      <c r="BP61" s="324"/>
      <c r="BQ61" s="324"/>
      <c r="BR61" s="324"/>
      <c r="BS61" s="324"/>
      <c r="BT61" s="324"/>
      <c r="BU61" s="324"/>
      <c r="BV61" s="324"/>
      <c r="BW61" s="324"/>
      <c r="BX61" s="324"/>
      <c r="BY61" s="324"/>
      <c r="BZ61" s="324"/>
      <c r="CA61" s="324"/>
      <c r="CB61" s="324"/>
      <c r="CC61" s="324"/>
      <c r="CD61" s="324"/>
      <c r="CE61" s="324"/>
      <c r="CF61" s="324"/>
      <c r="CG61" s="324"/>
      <c r="CH61" s="324"/>
      <c r="CI61" s="324"/>
      <c r="CJ61" s="324"/>
      <c r="CK61" s="324"/>
      <c r="CL61" s="324"/>
      <c r="CM61" s="324"/>
      <c r="CN61" s="324"/>
      <c r="CO61" s="324"/>
      <c r="CP61" s="324"/>
      <c r="CQ61" s="324"/>
      <c r="CR61" s="324"/>
      <c r="CS61" s="324"/>
      <c r="CT61" s="324"/>
      <c r="CU61" s="324"/>
      <c r="CV61" s="324"/>
      <c r="CW61" s="324"/>
      <c r="CX61" s="324"/>
      <c r="CY61" s="324"/>
      <c r="CZ61" s="324"/>
      <c r="DA61" s="324"/>
      <c r="DB61" s="324"/>
      <c r="DC61" s="324"/>
      <c r="DD61" s="324"/>
      <c r="DE61" s="324"/>
      <c r="DF61" s="324"/>
      <c r="DG61" s="324"/>
      <c r="DH61" s="324"/>
      <c r="DI61" s="324"/>
      <c r="DJ61" s="324"/>
      <c r="DK61" s="324"/>
      <c r="DL61" s="324"/>
      <c r="DM61" s="324"/>
      <c r="DN61" s="324"/>
      <c r="DO61" s="324"/>
      <c r="DP61" s="324"/>
      <c r="DQ61" s="324"/>
      <c r="DR61" s="324"/>
      <c r="DS61" s="324"/>
      <c r="DT61" s="324"/>
      <c r="DU61" s="324"/>
      <c r="DV61" s="324"/>
      <c r="DW61" s="324"/>
      <c r="DX61" s="324"/>
      <c r="DY61" s="324"/>
      <c r="DZ61" s="324"/>
      <c r="EA61" s="324"/>
      <c r="EB61" s="324"/>
      <c r="EC61" s="324"/>
      <c r="ED61" s="324"/>
      <c r="EE61" s="324"/>
      <c r="EF61" s="324"/>
      <c r="EG61" s="324"/>
      <c r="EH61" s="324"/>
      <c r="EI61" s="324"/>
      <c r="EJ61" s="324"/>
      <c r="EK61" s="324"/>
      <c r="EL61" s="324"/>
      <c r="EM61" s="324"/>
      <c r="EN61" s="324"/>
      <c r="EO61" s="324"/>
      <c r="EP61" s="324"/>
      <c r="EQ61" s="324"/>
      <c r="ER61" s="324"/>
      <c r="ES61" s="324"/>
      <c r="ET61" s="324"/>
      <c r="EU61" s="324"/>
      <c r="EV61" s="324"/>
      <c r="EW61" s="324"/>
      <c r="EX61" s="324"/>
      <c r="EY61" s="324"/>
      <c r="EZ61" s="324"/>
      <c r="FA61" s="324"/>
      <c r="FB61" s="324"/>
      <c r="FC61" s="324"/>
      <c r="FD61" s="324"/>
      <c r="FE61" s="324"/>
      <c r="FF61" s="324"/>
      <c r="FG61" s="324"/>
      <c r="FH61" s="324"/>
      <c r="FI61" s="324"/>
      <c r="FJ61" s="324"/>
      <c r="FK61" s="324"/>
      <c r="FL61" s="324"/>
      <c r="FM61" s="324"/>
      <c r="FN61" s="324"/>
      <c r="FO61" s="324"/>
      <c r="FP61" s="324"/>
      <c r="FQ61" s="324"/>
      <c r="FR61" s="324"/>
      <c r="FS61" s="324"/>
      <c r="FT61" s="324"/>
      <c r="FU61" s="324"/>
      <c r="FV61" s="324"/>
      <c r="FW61" s="324"/>
      <c r="FX61" s="324"/>
      <c r="FY61" s="324"/>
      <c r="FZ61" s="324"/>
      <c r="GA61" s="324"/>
      <c r="GB61" s="324"/>
      <c r="GC61" s="324"/>
      <c r="GD61" s="324"/>
      <c r="GE61" s="324"/>
      <c r="GF61" s="324"/>
      <c r="GG61" s="324"/>
      <c r="GH61" s="324"/>
      <c r="GI61" s="324"/>
      <c r="GJ61" s="324"/>
      <c r="GK61" s="324"/>
      <c r="GL61" s="324"/>
      <c r="GM61" s="324"/>
      <c r="GN61" s="324"/>
      <c r="GO61" s="324"/>
      <c r="GP61" s="324"/>
      <c r="GQ61" s="324"/>
      <c r="GR61" s="324"/>
      <c r="GS61" s="324"/>
      <c r="GT61" s="324"/>
      <c r="GU61" s="324"/>
      <c r="GV61" s="324"/>
      <c r="GW61" s="324"/>
      <c r="GX61" s="324"/>
      <c r="GY61" s="324"/>
      <c r="GZ61" s="324"/>
      <c r="HA61" s="324"/>
      <c r="HB61" s="324"/>
      <c r="HC61" s="324"/>
      <c r="HD61" s="324"/>
      <c r="HE61" s="324"/>
      <c r="HF61" s="324"/>
      <c r="HG61" s="324"/>
      <c r="HH61" s="324"/>
      <c r="HI61" s="324"/>
      <c r="HJ61" s="324"/>
      <c r="HK61" s="324"/>
      <c r="HL61" s="324"/>
      <c r="HM61" s="324"/>
      <c r="HN61" s="324"/>
      <c r="HO61" s="324"/>
      <c r="HP61" s="324"/>
      <c r="HQ61" s="324"/>
      <c r="HR61" s="324"/>
      <c r="HS61" s="324"/>
      <c r="HT61" s="324"/>
      <c r="HU61" s="324"/>
      <c r="HV61" s="324"/>
      <c r="HW61" s="324"/>
      <c r="HX61" s="324"/>
      <c r="HY61" s="324"/>
      <c r="HZ61" s="324"/>
      <c r="IA61" s="324"/>
      <c r="IB61" s="324"/>
      <c r="IC61" s="324"/>
      <c r="ID61" s="324"/>
      <c r="IE61" s="324"/>
      <c r="IF61" s="407"/>
      <c r="IG61" s="407"/>
      <c r="IH61" s="407"/>
      <c r="II61" s="407"/>
      <c r="IJ61" s="407"/>
      <c r="IK61" s="407"/>
      <c r="IL61" s="407"/>
      <c r="IM61" s="407"/>
    </row>
    <row r="62" ht="18" customHeight="1" spans="1:247">
      <c r="A62" s="237"/>
      <c r="B62" s="237"/>
      <c r="C62" s="14" t="s">
        <v>75</v>
      </c>
      <c r="D62" s="388">
        <v>117.819</v>
      </c>
      <c r="E62" s="384"/>
      <c r="F62" s="388"/>
      <c r="G62" s="384"/>
      <c r="H62" s="14"/>
      <c r="I62" s="388">
        <f>'平衡表（全厂）'!F64</f>
        <v>117.819</v>
      </c>
      <c r="J62" s="396">
        <f t="shared" si="6"/>
        <v>0</v>
      </c>
      <c r="K62" s="405"/>
      <c r="L62" s="324"/>
      <c r="M62" s="131"/>
      <c r="N62" s="131"/>
      <c r="O62" s="324"/>
      <c r="P62" s="324"/>
      <c r="Q62" s="324"/>
      <c r="R62" s="324"/>
      <c r="S62" s="324"/>
      <c r="T62" s="324"/>
      <c r="U62" s="324"/>
      <c r="V62" s="324"/>
      <c r="W62" s="324"/>
      <c r="X62" s="324"/>
      <c r="Y62" s="324"/>
      <c r="Z62" s="324"/>
      <c r="AA62" s="324"/>
      <c r="AB62" s="324"/>
      <c r="AC62" s="324"/>
      <c r="AD62" s="324"/>
      <c r="AE62" s="324"/>
      <c r="AF62" s="324"/>
      <c r="AG62" s="324"/>
      <c r="AH62" s="324"/>
      <c r="AI62" s="324"/>
      <c r="AJ62" s="324"/>
      <c r="AK62" s="324"/>
      <c r="AL62" s="324"/>
      <c r="AM62" s="324"/>
      <c r="AN62" s="324"/>
      <c r="AO62" s="324"/>
      <c r="AP62" s="324"/>
      <c r="AQ62" s="324"/>
      <c r="AR62" s="324"/>
      <c r="AS62" s="324"/>
      <c r="AT62" s="324"/>
      <c r="AU62" s="324"/>
      <c r="AV62" s="324"/>
      <c r="AW62" s="324"/>
      <c r="AX62" s="324"/>
      <c r="AY62" s="324"/>
      <c r="AZ62" s="324"/>
      <c r="BA62" s="324"/>
      <c r="BB62" s="324"/>
      <c r="BC62" s="324"/>
      <c r="BD62" s="324"/>
      <c r="BE62" s="324"/>
      <c r="BF62" s="324"/>
      <c r="BG62" s="324"/>
      <c r="BH62" s="324"/>
      <c r="BI62" s="324"/>
      <c r="BJ62" s="324"/>
      <c r="BK62" s="324"/>
      <c r="BL62" s="324"/>
      <c r="BM62" s="324"/>
      <c r="BN62" s="324"/>
      <c r="BO62" s="324"/>
      <c r="BP62" s="324"/>
      <c r="BQ62" s="324"/>
      <c r="BR62" s="324"/>
      <c r="BS62" s="324"/>
      <c r="BT62" s="324"/>
      <c r="BU62" s="324"/>
      <c r="BV62" s="324"/>
      <c r="BW62" s="324"/>
      <c r="BX62" s="324"/>
      <c r="BY62" s="324"/>
      <c r="BZ62" s="324"/>
      <c r="CA62" s="324"/>
      <c r="CB62" s="324"/>
      <c r="CC62" s="324"/>
      <c r="CD62" s="324"/>
      <c r="CE62" s="324"/>
      <c r="CF62" s="324"/>
      <c r="CG62" s="324"/>
      <c r="CH62" s="324"/>
      <c r="CI62" s="324"/>
      <c r="CJ62" s="324"/>
      <c r="CK62" s="324"/>
      <c r="CL62" s="324"/>
      <c r="CM62" s="324"/>
      <c r="CN62" s="324"/>
      <c r="CO62" s="324"/>
      <c r="CP62" s="324"/>
      <c r="CQ62" s="324"/>
      <c r="CR62" s="324"/>
      <c r="CS62" s="324"/>
      <c r="CT62" s="324"/>
      <c r="CU62" s="324"/>
      <c r="CV62" s="324"/>
      <c r="CW62" s="324"/>
      <c r="CX62" s="324"/>
      <c r="CY62" s="324"/>
      <c r="CZ62" s="324"/>
      <c r="DA62" s="324"/>
      <c r="DB62" s="324"/>
      <c r="DC62" s="324"/>
      <c r="DD62" s="324"/>
      <c r="DE62" s="324"/>
      <c r="DF62" s="324"/>
      <c r="DG62" s="324"/>
      <c r="DH62" s="324"/>
      <c r="DI62" s="324"/>
      <c r="DJ62" s="324"/>
      <c r="DK62" s="324"/>
      <c r="DL62" s="324"/>
      <c r="DM62" s="324"/>
      <c r="DN62" s="324"/>
      <c r="DO62" s="324"/>
      <c r="DP62" s="324"/>
      <c r="DQ62" s="324"/>
      <c r="DR62" s="324"/>
      <c r="DS62" s="324"/>
      <c r="DT62" s="324"/>
      <c r="DU62" s="324"/>
      <c r="DV62" s="324"/>
      <c r="DW62" s="324"/>
      <c r="DX62" s="324"/>
      <c r="DY62" s="324"/>
      <c r="DZ62" s="324"/>
      <c r="EA62" s="324"/>
      <c r="EB62" s="324"/>
      <c r="EC62" s="324"/>
      <c r="ED62" s="324"/>
      <c r="EE62" s="324"/>
      <c r="EF62" s="324"/>
      <c r="EG62" s="324"/>
      <c r="EH62" s="324"/>
      <c r="EI62" s="324"/>
      <c r="EJ62" s="324"/>
      <c r="EK62" s="324"/>
      <c r="EL62" s="324"/>
      <c r="EM62" s="324"/>
      <c r="EN62" s="324"/>
      <c r="EO62" s="324"/>
      <c r="EP62" s="324"/>
      <c r="EQ62" s="324"/>
      <c r="ER62" s="324"/>
      <c r="ES62" s="324"/>
      <c r="ET62" s="324"/>
      <c r="EU62" s="324"/>
      <c r="EV62" s="324"/>
      <c r="EW62" s="324"/>
      <c r="EX62" s="324"/>
      <c r="EY62" s="324"/>
      <c r="EZ62" s="324"/>
      <c r="FA62" s="324"/>
      <c r="FB62" s="324"/>
      <c r="FC62" s="324"/>
      <c r="FD62" s="324"/>
      <c r="FE62" s="324"/>
      <c r="FF62" s="324"/>
      <c r="FG62" s="324"/>
      <c r="FH62" s="324"/>
      <c r="FI62" s="324"/>
      <c r="FJ62" s="324"/>
      <c r="FK62" s="324"/>
      <c r="FL62" s="324"/>
      <c r="FM62" s="324"/>
      <c r="FN62" s="324"/>
      <c r="FO62" s="324"/>
      <c r="FP62" s="324"/>
      <c r="FQ62" s="324"/>
      <c r="FR62" s="324"/>
      <c r="FS62" s="324"/>
      <c r="FT62" s="324"/>
      <c r="FU62" s="324"/>
      <c r="FV62" s="324"/>
      <c r="FW62" s="324"/>
      <c r="FX62" s="324"/>
      <c r="FY62" s="324"/>
      <c r="FZ62" s="324"/>
      <c r="GA62" s="324"/>
      <c r="GB62" s="324"/>
      <c r="GC62" s="324"/>
      <c r="GD62" s="324"/>
      <c r="GE62" s="324"/>
      <c r="GF62" s="324"/>
      <c r="GG62" s="324"/>
      <c r="GH62" s="324"/>
      <c r="GI62" s="324"/>
      <c r="GJ62" s="324"/>
      <c r="GK62" s="324"/>
      <c r="GL62" s="324"/>
      <c r="GM62" s="324"/>
      <c r="GN62" s="324"/>
      <c r="GO62" s="324"/>
      <c r="GP62" s="324"/>
      <c r="GQ62" s="324"/>
      <c r="GR62" s="324"/>
      <c r="GS62" s="324"/>
      <c r="GT62" s="324"/>
      <c r="GU62" s="324"/>
      <c r="GV62" s="324"/>
      <c r="GW62" s="324"/>
      <c r="GX62" s="324"/>
      <c r="GY62" s="324"/>
      <c r="GZ62" s="324"/>
      <c r="HA62" s="324"/>
      <c r="HB62" s="324"/>
      <c r="HC62" s="324"/>
      <c r="HD62" s="324"/>
      <c r="HE62" s="324"/>
      <c r="HF62" s="324"/>
      <c r="HG62" s="324"/>
      <c r="HH62" s="324"/>
      <c r="HI62" s="324"/>
      <c r="HJ62" s="324"/>
      <c r="HK62" s="324"/>
      <c r="HL62" s="324"/>
      <c r="HM62" s="324"/>
      <c r="HN62" s="324"/>
      <c r="HO62" s="324"/>
      <c r="HP62" s="324"/>
      <c r="HQ62" s="324"/>
      <c r="HR62" s="324"/>
      <c r="HS62" s="324"/>
      <c r="HT62" s="324"/>
      <c r="HU62" s="324"/>
      <c r="HV62" s="324"/>
      <c r="HW62" s="324"/>
      <c r="HX62" s="324"/>
      <c r="HY62" s="324"/>
      <c r="HZ62" s="324"/>
      <c r="IA62" s="324"/>
      <c r="IB62" s="324"/>
      <c r="IC62" s="324"/>
      <c r="ID62" s="324"/>
      <c r="IE62" s="324"/>
      <c r="IF62" s="407"/>
      <c r="IG62" s="407"/>
      <c r="IH62" s="407"/>
      <c r="II62" s="407"/>
      <c r="IJ62" s="407"/>
      <c r="IK62" s="407"/>
      <c r="IL62" s="407"/>
      <c r="IM62" s="407"/>
    </row>
    <row r="63" ht="18" customHeight="1" spans="1:247">
      <c r="A63" s="237"/>
      <c r="B63" s="237"/>
      <c r="C63" s="387" t="s">
        <v>312</v>
      </c>
      <c r="D63" s="387">
        <v>18640.72</v>
      </c>
      <c r="E63" s="384"/>
      <c r="F63" s="388">
        <f>重要物料收拨结存!G29</f>
        <v>20045.28</v>
      </c>
      <c r="G63" s="384">
        <f>-重要物料收拨结存!L29</f>
        <v>-15771.1</v>
      </c>
      <c r="H63" s="15">
        <f>D63+E63+F63+G63-I63</f>
        <v>0</v>
      </c>
      <c r="I63" s="388">
        <f>'平衡表（全厂）'!D66</f>
        <v>22914.9</v>
      </c>
      <c r="J63" s="402">
        <f t="shared" ref="J63:J69" si="7">I63-(D63+E63+F63+G63-H63)</f>
        <v>0</v>
      </c>
      <c r="K63" s="405"/>
      <c r="L63" s="324"/>
      <c r="M63" s="131"/>
      <c r="N63" s="131"/>
      <c r="O63" s="324"/>
      <c r="P63" s="324"/>
      <c r="Q63" s="324"/>
      <c r="R63" s="324"/>
      <c r="S63" s="324"/>
      <c r="T63" s="324"/>
      <c r="U63" s="324"/>
      <c r="V63" s="324"/>
      <c r="W63" s="324"/>
      <c r="X63" s="324"/>
      <c r="Y63" s="324"/>
      <c r="Z63" s="324"/>
      <c r="AA63" s="324"/>
      <c r="AB63" s="324"/>
      <c r="AC63" s="324"/>
      <c r="AD63" s="324"/>
      <c r="AE63" s="324"/>
      <c r="AF63" s="324"/>
      <c r="AG63" s="324"/>
      <c r="AH63" s="324"/>
      <c r="AI63" s="324"/>
      <c r="AJ63" s="324"/>
      <c r="AK63" s="324"/>
      <c r="AL63" s="324"/>
      <c r="AM63" s="324"/>
      <c r="AN63" s="324"/>
      <c r="AO63" s="324"/>
      <c r="AP63" s="324"/>
      <c r="AQ63" s="324"/>
      <c r="AR63" s="324"/>
      <c r="AS63" s="324"/>
      <c r="AT63" s="324"/>
      <c r="AU63" s="324"/>
      <c r="AV63" s="324"/>
      <c r="AW63" s="324"/>
      <c r="AX63" s="324"/>
      <c r="AY63" s="324"/>
      <c r="AZ63" s="324"/>
      <c r="BA63" s="324"/>
      <c r="BB63" s="324"/>
      <c r="BC63" s="324"/>
      <c r="BD63" s="324"/>
      <c r="BE63" s="324"/>
      <c r="BF63" s="324"/>
      <c r="BG63" s="324"/>
      <c r="BH63" s="324"/>
      <c r="BI63" s="324"/>
      <c r="BJ63" s="324"/>
      <c r="BK63" s="324"/>
      <c r="BL63" s="324"/>
      <c r="BM63" s="324"/>
      <c r="BN63" s="324"/>
      <c r="BO63" s="324"/>
      <c r="BP63" s="324"/>
      <c r="BQ63" s="324"/>
      <c r="BR63" s="324"/>
      <c r="BS63" s="324"/>
      <c r="BT63" s="324"/>
      <c r="BU63" s="324"/>
      <c r="BV63" s="324"/>
      <c r="BW63" s="324"/>
      <c r="BX63" s="324"/>
      <c r="BY63" s="324"/>
      <c r="BZ63" s="324"/>
      <c r="CA63" s="324"/>
      <c r="CB63" s="324"/>
      <c r="CC63" s="324"/>
      <c r="CD63" s="324"/>
      <c r="CE63" s="324"/>
      <c r="CF63" s="324"/>
      <c r="CG63" s="324"/>
      <c r="CH63" s="324"/>
      <c r="CI63" s="324"/>
      <c r="CJ63" s="324"/>
      <c r="CK63" s="324"/>
      <c r="CL63" s="324"/>
      <c r="CM63" s="324"/>
      <c r="CN63" s="324"/>
      <c r="CO63" s="324"/>
      <c r="CP63" s="324"/>
      <c r="CQ63" s="324"/>
      <c r="CR63" s="324"/>
      <c r="CS63" s="324"/>
      <c r="CT63" s="324"/>
      <c r="CU63" s="324"/>
      <c r="CV63" s="324"/>
      <c r="CW63" s="324"/>
      <c r="CX63" s="324"/>
      <c r="CY63" s="324"/>
      <c r="CZ63" s="324"/>
      <c r="DA63" s="324"/>
      <c r="DB63" s="324"/>
      <c r="DC63" s="324"/>
      <c r="DD63" s="324"/>
      <c r="DE63" s="324"/>
      <c r="DF63" s="324"/>
      <c r="DG63" s="324"/>
      <c r="DH63" s="324"/>
      <c r="DI63" s="324"/>
      <c r="DJ63" s="324"/>
      <c r="DK63" s="324"/>
      <c r="DL63" s="324"/>
      <c r="DM63" s="324"/>
      <c r="DN63" s="324"/>
      <c r="DO63" s="324"/>
      <c r="DP63" s="324"/>
      <c r="DQ63" s="324"/>
      <c r="DR63" s="324"/>
      <c r="DS63" s="324"/>
      <c r="DT63" s="324"/>
      <c r="DU63" s="324"/>
      <c r="DV63" s="324"/>
      <c r="DW63" s="324"/>
      <c r="DX63" s="324"/>
      <c r="DY63" s="324"/>
      <c r="DZ63" s="324"/>
      <c r="EA63" s="324"/>
      <c r="EB63" s="324"/>
      <c r="EC63" s="324"/>
      <c r="ED63" s="324"/>
      <c r="EE63" s="324"/>
      <c r="EF63" s="324"/>
      <c r="EG63" s="324"/>
      <c r="EH63" s="324"/>
      <c r="EI63" s="324"/>
      <c r="EJ63" s="324"/>
      <c r="EK63" s="324"/>
      <c r="EL63" s="324"/>
      <c r="EM63" s="324"/>
      <c r="EN63" s="324"/>
      <c r="EO63" s="324"/>
      <c r="EP63" s="324"/>
      <c r="EQ63" s="324"/>
      <c r="ER63" s="324"/>
      <c r="ES63" s="324"/>
      <c r="ET63" s="324"/>
      <c r="EU63" s="324"/>
      <c r="EV63" s="324"/>
      <c r="EW63" s="324"/>
      <c r="EX63" s="324"/>
      <c r="EY63" s="324"/>
      <c r="EZ63" s="324"/>
      <c r="FA63" s="324"/>
      <c r="FB63" s="324"/>
      <c r="FC63" s="324"/>
      <c r="FD63" s="324"/>
      <c r="FE63" s="324"/>
      <c r="FF63" s="324"/>
      <c r="FG63" s="324"/>
      <c r="FH63" s="324"/>
      <c r="FI63" s="324"/>
      <c r="FJ63" s="324"/>
      <c r="FK63" s="324"/>
      <c r="FL63" s="324"/>
      <c r="FM63" s="324"/>
      <c r="FN63" s="324"/>
      <c r="FO63" s="324"/>
      <c r="FP63" s="324"/>
      <c r="FQ63" s="324"/>
      <c r="FR63" s="324"/>
      <c r="FS63" s="324"/>
      <c r="FT63" s="324"/>
      <c r="FU63" s="324"/>
      <c r="FV63" s="324"/>
      <c r="FW63" s="324"/>
      <c r="FX63" s="324"/>
      <c r="FY63" s="324"/>
      <c r="FZ63" s="324"/>
      <c r="GA63" s="324"/>
      <c r="GB63" s="324"/>
      <c r="GC63" s="324"/>
      <c r="GD63" s="324"/>
      <c r="GE63" s="324"/>
      <c r="GF63" s="324"/>
      <c r="GG63" s="324"/>
      <c r="GH63" s="324"/>
      <c r="GI63" s="324"/>
      <c r="GJ63" s="324"/>
      <c r="GK63" s="324"/>
      <c r="GL63" s="324"/>
      <c r="GM63" s="324"/>
      <c r="GN63" s="324"/>
      <c r="GO63" s="324"/>
      <c r="GP63" s="324"/>
      <c r="GQ63" s="324"/>
      <c r="GR63" s="324"/>
      <c r="GS63" s="324"/>
      <c r="GT63" s="324"/>
      <c r="GU63" s="324"/>
      <c r="GV63" s="324"/>
      <c r="GW63" s="324"/>
      <c r="GX63" s="324"/>
      <c r="GY63" s="324"/>
      <c r="GZ63" s="324"/>
      <c r="HA63" s="324"/>
      <c r="HB63" s="324"/>
      <c r="HC63" s="324"/>
      <c r="HD63" s="324"/>
      <c r="HE63" s="324"/>
      <c r="HF63" s="324"/>
      <c r="HG63" s="324"/>
      <c r="HH63" s="324"/>
      <c r="HI63" s="324"/>
      <c r="HJ63" s="324"/>
      <c r="HK63" s="324"/>
      <c r="HL63" s="324"/>
      <c r="HM63" s="324"/>
      <c r="HN63" s="324"/>
      <c r="HO63" s="324"/>
      <c r="HP63" s="324"/>
      <c r="HQ63" s="324"/>
      <c r="HR63" s="324"/>
      <c r="HS63" s="324"/>
      <c r="HT63" s="324"/>
      <c r="HU63" s="324"/>
      <c r="HV63" s="324"/>
      <c r="HW63" s="324"/>
      <c r="HX63" s="324"/>
      <c r="HY63" s="324"/>
      <c r="HZ63" s="324"/>
      <c r="IA63" s="324"/>
      <c r="IB63" s="324"/>
      <c r="IC63" s="324"/>
      <c r="ID63" s="324"/>
      <c r="IE63" s="324"/>
      <c r="IF63" s="407"/>
      <c r="IG63" s="407"/>
      <c r="IH63" s="407"/>
      <c r="II63" s="407"/>
      <c r="IJ63" s="407"/>
      <c r="IK63" s="407"/>
      <c r="IL63" s="407"/>
      <c r="IM63" s="407"/>
    </row>
    <row r="64" ht="18" customHeight="1" spans="1:247">
      <c r="A64" s="237"/>
      <c r="B64" s="237"/>
      <c r="C64" s="387" t="s">
        <v>313</v>
      </c>
      <c r="D64" s="387">
        <v>23564.72</v>
      </c>
      <c r="E64" s="384"/>
      <c r="F64" s="388">
        <f>重要物料收拨结存!G30</f>
        <v>40273.2</v>
      </c>
      <c r="G64" s="384">
        <f>-重要物料收拨结存!L30</f>
        <v>-47728.54</v>
      </c>
      <c r="H64" s="15">
        <f>D64+E64+F64+G64-I64</f>
        <v>0</v>
      </c>
      <c r="I64" s="388">
        <f>'平衡表（全厂）'!D67</f>
        <v>16109.38</v>
      </c>
      <c r="J64" s="402">
        <f t="shared" si="7"/>
        <v>0</v>
      </c>
      <c r="K64" s="405"/>
      <c r="L64" s="324"/>
      <c r="M64" s="131"/>
      <c r="N64" s="131"/>
      <c r="O64" s="324"/>
      <c r="P64" s="324"/>
      <c r="Q64" s="324"/>
      <c r="R64" s="324"/>
      <c r="S64" s="324"/>
      <c r="T64" s="324"/>
      <c r="U64" s="324"/>
      <c r="V64" s="324"/>
      <c r="W64" s="324"/>
      <c r="X64" s="324"/>
      <c r="Y64" s="324"/>
      <c r="Z64" s="324"/>
      <c r="AA64" s="324"/>
      <c r="AB64" s="324"/>
      <c r="AC64" s="324"/>
      <c r="AD64" s="324"/>
      <c r="AE64" s="324"/>
      <c r="AF64" s="324"/>
      <c r="AG64" s="324"/>
      <c r="AH64" s="324"/>
      <c r="AI64" s="324"/>
      <c r="AJ64" s="324"/>
      <c r="AK64" s="324"/>
      <c r="AL64" s="324"/>
      <c r="AM64" s="324"/>
      <c r="AN64" s="324"/>
      <c r="AO64" s="324"/>
      <c r="AP64" s="324"/>
      <c r="AQ64" s="324"/>
      <c r="AR64" s="324"/>
      <c r="AS64" s="324"/>
      <c r="AT64" s="324"/>
      <c r="AU64" s="324"/>
      <c r="AV64" s="324"/>
      <c r="AW64" s="324"/>
      <c r="AX64" s="324"/>
      <c r="AY64" s="324"/>
      <c r="AZ64" s="324"/>
      <c r="BA64" s="324"/>
      <c r="BB64" s="324"/>
      <c r="BC64" s="324"/>
      <c r="BD64" s="324"/>
      <c r="BE64" s="324"/>
      <c r="BF64" s="324"/>
      <c r="BG64" s="324"/>
      <c r="BH64" s="324"/>
      <c r="BI64" s="324"/>
      <c r="BJ64" s="324"/>
      <c r="BK64" s="324"/>
      <c r="BL64" s="324"/>
      <c r="BM64" s="324"/>
      <c r="BN64" s="324"/>
      <c r="BO64" s="324"/>
      <c r="BP64" s="324"/>
      <c r="BQ64" s="324"/>
      <c r="BR64" s="324"/>
      <c r="BS64" s="324"/>
      <c r="BT64" s="324"/>
      <c r="BU64" s="324"/>
      <c r="BV64" s="324"/>
      <c r="BW64" s="324"/>
      <c r="BX64" s="324"/>
      <c r="BY64" s="324"/>
      <c r="BZ64" s="324"/>
      <c r="CA64" s="324"/>
      <c r="CB64" s="324"/>
      <c r="CC64" s="324"/>
      <c r="CD64" s="324"/>
      <c r="CE64" s="324"/>
      <c r="CF64" s="324"/>
      <c r="CG64" s="324"/>
      <c r="CH64" s="324"/>
      <c r="CI64" s="324"/>
      <c r="CJ64" s="324"/>
      <c r="CK64" s="324"/>
      <c r="CL64" s="324"/>
      <c r="CM64" s="324"/>
      <c r="CN64" s="324"/>
      <c r="CO64" s="324"/>
      <c r="CP64" s="324"/>
      <c r="CQ64" s="324"/>
      <c r="CR64" s="324"/>
      <c r="CS64" s="324"/>
      <c r="CT64" s="324"/>
      <c r="CU64" s="324"/>
      <c r="CV64" s="324"/>
      <c r="CW64" s="324"/>
      <c r="CX64" s="324"/>
      <c r="CY64" s="324"/>
      <c r="CZ64" s="324"/>
      <c r="DA64" s="324"/>
      <c r="DB64" s="324"/>
      <c r="DC64" s="324"/>
      <c r="DD64" s="324"/>
      <c r="DE64" s="324"/>
      <c r="DF64" s="324"/>
      <c r="DG64" s="324"/>
      <c r="DH64" s="324"/>
      <c r="DI64" s="324"/>
      <c r="DJ64" s="324"/>
      <c r="DK64" s="324"/>
      <c r="DL64" s="324"/>
      <c r="DM64" s="324"/>
      <c r="DN64" s="324"/>
      <c r="DO64" s="324"/>
      <c r="DP64" s="324"/>
      <c r="DQ64" s="324"/>
      <c r="DR64" s="324"/>
      <c r="DS64" s="324"/>
      <c r="DT64" s="324"/>
      <c r="DU64" s="324"/>
      <c r="DV64" s="324"/>
      <c r="DW64" s="324"/>
      <c r="DX64" s="324"/>
      <c r="DY64" s="324"/>
      <c r="DZ64" s="324"/>
      <c r="EA64" s="324"/>
      <c r="EB64" s="324"/>
      <c r="EC64" s="324"/>
      <c r="ED64" s="324"/>
      <c r="EE64" s="324"/>
      <c r="EF64" s="324"/>
      <c r="EG64" s="324"/>
      <c r="EH64" s="324"/>
      <c r="EI64" s="324"/>
      <c r="EJ64" s="324"/>
      <c r="EK64" s="324"/>
      <c r="EL64" s="324"/>
      <c r="EM64" s="324"/>
      <c r="EN64" s="324"/>
      <c r="EO64" s="324"/>
      <c r="EP64" s="324"/>
      <c r="EQ64" s="324"/>
      <c r="ER64" s="324"/>
      <c r="ES64" s="324"/>
      <c r="ET64" s="324"/>
      <c r="EU64" s="324"/>
      <c r="EV64" s="324"/>
      <c r="EW64" s="324"/>
      <c r="EX64" s="324"/>
      <c r="EY64" s="324"/>
      <c r="EZ64" s="324"/>
      <c r="FA64" s="324"/>
      <c r="FB64" s="324"/>
      <c r="FC64" s="324"/>
      <c r="FD64" s="324"/>
      <c r="FE64" s="324"/>
      <c r="FF64" s="324"/>
      <c r="FG64" s="324"/>
      <c r="FH64" s="324"/>
      <c r="FI64" s="324"/>
      <c r="FJ64" s="324"/>
      <c r="FK64" s="324"/>
      <c r="FL64" s="324"/>
      <c r="FM64" s="324"/>
      <c r="FN64" s="324"/>
      <c r="FO64" s="324"/>
      <c r="FP64" s="324"/>
      <c r="FQ64" s="324"/>
      <c r="FR64" s="324"/>
      <c r="FS64" s="324"/>
      <c r="FT64" s="324"/>
      <c r="FU64" s="324"/>
      <c r="FV64" s="324"/>
      <c r="FW64" s="324"/>
      <c r="FX64" s="324"/>
      <c r="FY64" s="324"/>
      <c r="FZ64" s="324"/>
      <c r="GA64" s="324"/>
      <c r="GB64" s="324"/>
      <c r="GC64" s="324"/>
      <c r="GD64" s="324"/>
      <c r="GE64" s="324"/>
      <c r="GF64" s="324"/>
      <c r="GG64" s="324"/>
      <c r="GH64" s="324"/>
      <c r="GI64" s="324"/>
      <c r="GJ64" s="324"/>
      <c r="GK64" s="324"/>
      <c r="GL64" s="324"/>
      <c r="GM64" s="324"/>
      <c r="GN64" s="324"/>
      <c r="GO64" s="324"/>
      <c r="GP64" s="324"/>
      <c r="GQ64" s="324"/>
      <c r="GR64" s="324"/>
      <c r="GS64" s="324"/>
      <c r="GT64" s="324"/>
      <c r="GU64" s="324"/>
      <c r="GV64" s="324"/>
      <c r="GW64" s="324"/>
      <c r="GX64" s="324"/>
      <c r="GY64" s="324"/>
      <c r="GZ64" s="324"/>
      <c r="HA64" s="324"/>
      <c r="HB64" s="324"/>
      <c r="HC64" s="324"/>
      <c r="HD64" s="324"/>
      <c r="HE64" s="324"/>
      <c r="HF64" s="324"/>
      <c r="HG64" s="324"/>
      <c r="HH64" s="324"/>
      <c r="HI64" s="324"/>
      <c r="HJ64" s="324"/>
      <c r="HK64" s="324"/>
      <c r="HL64" s="324"/>
      <c r="HM64" s="324"/>
      <c r="HN64" s="324"/>
      <c r="HO64" s="324"/>
      <c r="HP64" s="324"/>
      <c r="HQ64" s="324"/>
      <c r="HR64" s="324"/>
      <c r="HS64" s="324"/>
      <c r="HT64" s="324"/>
      <c r="HU64" s="324"/>
      <c r="HV64" s="324"/>
      <c r="HW64" s="324"/>
      <c r="HX64" s="324"/>
      <c r="HY64" s="324"/>
      <c r="HZ64" s="324"/>
      <c r="IA64" s="324"/>
      <c r="IB64" s="324"/>
      <c r="IC64" s="324"/>
      <c r="ID64" s="324"/>
      <c r="IE64" s="324"/>
      <c r="IF64" s="407"/>
      <c r="IG64" s="407"/>
      <c r="IH64" s="407"/>
      <c r="II64" s="407"/>
      <c r="IJ64" s="407"/>
      <c r="IK64" s="407"/>
      <c r="IL64" s="407"/>
      <c r="IM64" s="407"/>
    </row>
    <row r="65" ht="18" customHeight="1" spans="1:247">
      <c r="A65" s="237"/>
      <c r="B65" s="237"/>
      <c r="C65" s="387" t="s">
        <v>314</v>
      </c>
      <c r="D65" s="387">
        <v>190</v>
      </c>
      <c r="E65" s="384"/>
      <c r="F65" s="387">
        <f>产品消耗盘存表!D10</f>
        <v>852</v>
      </c>
      <c r="G65" s="384">
        <f>-产品消耗盘存表!E10</f>
        <v>-323.24</v>
      </c>
      <c r="H65" s="15">
        <v>0</v>
      </c>
      <c r="I65" s="388">
        <f>D65+E65+F65+G65-H65</f>
        <v>718.76</v>
      </c>
      <c r="J65" s="396">
        <f t="shared" si="7"/>
        <v>0</v>
      </c>
      <c r="K65" s="405"/>
      <c r="L65" s="324"/>
      <c r="M65" s="131"/>
      <c r="N65" s="131"/>
      <c r="O65" s="324"/>
      <c r="P65" s="324"/>
      <c r="Q65" s="324"/>
      <c r="R65" s="324"/>
      <c r="S65" s="324"/>
      <c r="T65" s="324"/>
      <c r="U65" s="324"/>
      <c r="V65" s="324"/>
      <c r="W65" s="324"/>
      <c r="X65" s="324"/>
      <c r="Y65" s="324"/>
      <c r="Z65" s="324"/>
      <c r="AA65" s="324"/>
      <c r="AB65" s="324"/>
      <c r="AC65" s="324"/>
      <c r="AD65" s="324"/>
      <c r="AE65" s="324"/>
      <c r="AF65" s="324"/>
      <c r="AG65" s="324"/>
      <c r="AH65" s="324"/>
      <c r="AI65" s="324"/>
      <c r="AJ65" s="324"/>
      <c r="AK65" s="324"/>
      <c r="AL65" s="324"/>
      <c r="AM65" s="324"/>
      <c r="AN65" s="324"/>
      <c r="AO65" s="324"/>
      <c r="AP65" s="324"/>
      <c r="AQ65" s="324"/>
      <c r="AR65" s="324"/>
      <c r="AS65" s="324"/>
      <c r="AT65" s="324"/>
      <c r="AU65" s="324"/>
      <c r="AV65" s="324"/>
      <c r="AW65" s="324"/>
      <c r="AX65" s="324"/>
      <c r="AY65" s="324"/>
      <c r="AZ65" s="324"/>
      <c r="BA65" s="324"/>
      <c r="BB65" s="324"/>
      <c r="BC65" s="324"/>
      <c r="BD65" s="324"/>
      <c r="BE65" s="324"/>
      <c r="BF65" s="324"/>
      <c r="BG65" s="324"/>
      <c r="BH65" s="324"/>
      <c r="BI65" s="324"/>
      <c r="BJ65" s="324"/>
      <c r="BK65" s="324"/>
      <c r="BL65" s="324"/>
      <c r="BM65" s="324"/>
      <c r="BN65" s="324"/>
      <c r="BO65" s="324"/>
      <c r="BP65" s="324"/>
      <c r="BQ65" s="324"/>
      <c r="BR65" s="324"/>
      <c r="BS65" s="324"/>
      <c r="BT65" s="324"/>
      <c r="BU65" s="324"/>
      <c r="BV65" s="324"/>
      <c r="BW65" s="324"/>
      <c r="BX65" s="324"/>
      <c r="BY65" s="324"/>
      <c r="BZ65" s="324"/>
      <c r="CA65" s="324"/>
      <c r="CB65" s="324"/>
      <c r="CC65" s="324"/>
      <c r="CD65" s="324"/>
      <c r="CE65" s="324"/>
      <c r="CF65" s="324"/>
      <c r="CG65" s="324"/>
      <c r="CH65" s="324"/>
      <c r="CI65" s="324"/>
      <c r="CJ65" s="324"/>
      <c r="CK65" s="324"/>
      <c r="CL65" s="324"/>
      <c r="CM65" s="324"/>
      <c r="CN65" s="324"/>
      <c r="CO65" s="324"/>
      <c r="CP65" s="324"/>
      <c r="CQ65" s="324"/>
      <c r="CR65" s="324"/>
      <c r="CS65" s="324"/>
      <c r="CT65" s="324"/>
      <c r="CU65" s="324"/>
      <c r="CV65" s="324"/>
      <c r="CW65" s="324"/>
      <c r="CX65" s="324"/>
      <c r="CY65" s="324"/>
      <c r="CZ65" s="324"/>
      <c r="DA65" s="324"/>
      <c r="DB65" s="324"/>
      <c r="DC65" s="324"/>
      <c r="DD65" s="324"/>
      <c r="DE65" s="324"/>
      <c r="DF65" s="324"/>
      <c r="DG65" s="324"/>
      <c r="DH65" s="324"/>
      <c r="DI65" s="324"/>
      <c r="DJ65" s="324"/>
      <c r="DK65" s="324"/>
      <c r="DL65" s="324"/>
      <c r="DM65" s="324"/>
      <c r="DN65" s="324"/>
      <c r="DO65" s="324"/>
      <c r="DP65" s="324"/>
      <c r="DQ65" s="324"/>
      <c r="DR65" s="324"/>
      <c r="DS65" s="324"/>
      <c r="DT65" s="324"/>
      <c r="DU65" s="324"/>
      <c r="DV65" s="324"/>
      <c r="DW65" s="324"/>
      <c r="DX65" s="324"/>
      <c r="DY65" s="324"/>
      <c r="DZ65" s="324"/>
      <c r="EA65" s="324"/>
      <c r="EB65" s="324"/>
      <c r="EC65" s="324"/>
      <c r="ED65" s="324"/>
      <c r="EE65" s="324"/>
      <c r="EF65" s="324"/>
      <c r="EG65" s="324"/>
      <c r="EH65" s="324"/>
      <c r="EI65" s="324"/>
      <c r="EJ65" s="324"/>
      <c r="EK65" s="324"/>
      <c r="EL65" s="324"/>
      <c r="EM65" s="324"/>
      <c r="EN65" s="324"/>
      <c r="EO65" s="324"/>
      <c r="EP65" s="324"/>
      <c r="EQ65" s="324"/>
      <c r="ER65" s="324"/>
      <c r="ES65" s="324"/>
      <c r="ET65" s="324"/>
      <c r="EU65" s="324"/>
      <c r="EV65" s="324"/>
      <c r="EW65" s="324"/>
      <c r="EX65" s="324"/>
      <c r="EY65" s="324"/>
      <c r="EZ65" s="324"/>
      <c r="FA65" s="324"/>
      <c r="FB65" s="324"/>
      <c r="FC65" s="324"/>
      <c r="FD65" s="324"/>
      <c r="FE65" s="324"/>
      <c r="FF65" s="324"/>
      <c r="FG65" s="324"/>
      <c r="FH65" s="324"/>
      <c r="FI65" s="324"/>
      <c r="FJ65" s="324"/>
      <c r="FK65" s="324"/>
      <c r="FL65" s="324"/>
      <c r="FM65" s="324"/>
      <c r="FN65" s="324"/>
      <c r="FO65" s="324"/>
      <c r="FP65" s="324"/>
      <c r="FQ65" s="324"/>
      <c r="FR65" s="324"/>
      <c r="FS65" s="324"/>
      <c r="FT65" s="324"/>
      <c r="FU65" s="324"/>
      <c r="FV65" s="324"/>
      <c r="FW65" s="324"/>
      <c r="FX65" s="324"/>
      <c r="FY65" s="324"/>
      <c r="FZ65" s="324"/>
      <c r="GA65" s="324"/>
      <c r="GB65" s="324"/>
      <c r="GC65" s="324"/>
      <c r="GD65" s="324"/>
      <c r="GE65" s="324"/>
      <c r="GF65" s="324"/>
      <c r="GG65" s="324"/>
      <c r="GH65" s="324"/>
      <c r="GI65" s="324"/>
      <c r="GJ65" s="324"/>
      <c r="GK65" s="324"/>
      <c r="GL65" s="324"/>
      <c r="GM65" s="324"/>
      <c r="GN65" s="324"/>
      <c r="GO65" s="324"/>
      <c r="GP65" s="324"/>
      <c r="GQ65" s="324"/>
      <c r="GR65" s="324"/>
      <c r="GS65" s="324"/>
      <c r="GT65" s="324"/>
      <c r="GU65" s="324"/>
      <c r="GV65" s="324"/>
      <c r="GW65" s="324"/>
      <c r="GX65" s="324"/>
      <c r="GY65" s="324"/>
      <c r="GZ65" s="324"/>
      <c r="HA65" s="324"/>
      <c r="HB65" s="324"/>
      <c r="HC65" s="324"/>
      <c r="HD65" s="324"/>
      <c r="HE65" s="324"/>
      <c r="HF65" s="324"/>
      <c r="HG65" s="324"/>
      <c r="HH65" s="324"/>
      <c r="HI65" s="324"/>
      <c r="HJ65" s="324"/>
      <c r="HK65" s="324"/>
      <c r="HL65" s="324"/>
      <c r="HM65" s="324"/>
      <c r="HN65" s="324"/>
      <c r="HO65" s="324"/>
      <c r="HP65" s="324"/>
      <c r="HQ65" s="324"/>
      <c r="HR65" s="324"/>
      <c r="HS65" s="324"/>
      <c r="HT65" s="324"/>
      <c r="HU65" s="324"/>
      <c r="HV65" s="324"/>
      <c r="HW65" s="324"/>
      <c r="HX65" s="324"/>
      <c r="HY65" s="324"/>
      <c r="HZ65" s="324"/>
      <c r="IA65" s="324"/>
      <c r="IB65" s="324"/>
      <c r="IC65" s="324"/>
      <c r="ID65" s="324"/>
      <c r="IE65" s="324"/>
      <c r="IF65" s="407"/>
      <c r="IG65" s="407"/>
      <c r="IH65" s="407"/>
      <c r="II65" s="407"/>
      <c r="IJ65" s="407"/>
      <c r="IK65" s="407"/>
      <c r="IL65" s="407"/>
      <c r="IM65" s="407"/>
    </row>
    <row r="66" ht="18" customHeight="1" spans="1:247">
      <c r="A66" s="237"/>
      <c r="B66" s="237"/>
      <c r="C66" s="409" t="s">
        <v>298</v>
      </c>
      <c r="D66" s="387">
        <v>1200</v>
      </c>
      <c r="E66" s="384"/>
      <c r="F66" s="387">
        <v>1049.12</v>
      </c>
      <c r="G66" s="410">
        <v>-1306.28</v>
      </c>
      <c r="H66" s="15">
        <f>D66+E66+F66+G66-I66</f>
        <v>0</v>
      </c>
      <c r="I66" s="388">
        <f>'平衡表（全厂）'!D65</f>
        <v>942.84</v>
      </c>
      <c r="J66" s="402">
        <f t="shared" si="7"/>
        <v>0</v>
      </c>
      <c r="K66" s="405" t="s">
        <v>315</v>
      </c>
      <c r="L66" s="324"/>
      <c r="M66" s="324"/>
      <c r="N66" s="324"/>
      <c r="O66" s="324"/>
      <c r="P66" s="324"/>
      <c r="Q66" s="324"/>
      <c r="R66" s="324"/>
      <c r="S66" s="324"/>
      <c r="T66" s="324"/>
      <c r="U66" s="324"/>
      <c r="V66" s="324"/>
      <c r="W66" s="324"/>
      <c r="X66" s="324"/>
      <c r="Y66" s="324"/>
      <c r="Z66" s="324"/>
      <c r="AA66" s="324"/>
      <c r="AB66" s="324"/>
      <c r="AC66" s="324"/>
      <c r="AD66" s="324"/>
      <c r="AE66" s="324"/>
      <c r="AF66" s="324"/>
      <c r="AG66" s="324"/>
      <c r="AH66" s="324"/>
      <c r="AI66" s="324"/>
      <c r="AJ66" s="324"/>
      <c r="AK66" s="324"/>
      <c r="AL66" s="324"/>
      <c r="AM66" s="324"/>
      <c r="AN66" s="324"/>
      <c r="AO66" s="324"/>
      <c r="AP66" s="324"/>
      <c r="AQ66" s="324"/>
      <c r="AR66" s="324"/>
      <c r="AS66" s="324"/>
      <c r="AT66" s="324"/>
      <c r="AU66" s="324"/>
      <c r="AV66" s="324"/>
      <c r="AW66" s="324"/>
      <c r="AX66" s="324"/>
      <c r="AY66" s="324"/>
      <c r="AZ66" s="324"/>
      <c r="BA66" s="324"/>
      <c r="BB66" s="324"/>
      <c r="BC66" s="324"/>
      <c r="BD66" s="324"/>
      <c r="BE66" s="324"/>
      <c r="BF66" s="324"/>
      <c r="BG66" s="324"/>
      <c r="BH66" s="324"/>
      <c r="BI66" s="324"/>
      <c r="BJ66" s="324"/>
      <c r="BK66" s="324"/>
      <c r="BL66" s="324"/>
      <c r="BM66" s="324"/>
      <c r="BN66" s="324"/>
      <c r="BO66" s="324"/>
      <c r="BP66" s="324"/>
      <c r="BQ66" s="324"/>
      <c r="BR66" s="324"/>
      <c r="BS66" s="324"/>
      <c r="BT66" s="324"/>
      <c r="BU66" s="324"/>
      <c r="BV66" s="324"/>
      <c r="BW66" s="324"/>
      <c r="BX66" s="324"/>
      <c r="BY66" s="324"/>
      <c r="BZ66" s="324"/>
      <c r="CA66" s="324"/>
      <c r="CB66" s="324"/>
      <c r="CC66" s="324"/>
      <c r="CD66" s="324"/>
      <c r="CE66" s="324"/>
      <c r="CF66" s="324"/>
      <c r="CG66" s="324"/>
      <c r="CH66" s="324"/>
      <c r="CI66" s="324"/>
      <c r="CJ66" s="324"/>
      <c r="CK66" s="324"/>
      <c r="CL66" s="324"/>
      <c r="CM66" s="324"/>
      <c r="CN66" s="324"/>
      <c r="CO66" s="324"/>
      <c r="CP66" s="324"/>
      <c r="CQ66" s="324"/>
      <c r="CR66" s="324"/>
      <c r="CS66" s="324"/>
      <c r="CT66" s="324"/>
      <c r="CU66" s="324"/>
      <c r="CV66" s="324"/>
      <c r="CW66" s="324"/>
      <c r="CX66" s="324"/>
      <c r="CY66" s="324"/>
      <c r="CZ66" s="324"/>
      <c r="DA66" s="324"/>
      <c r="DB66" s="324"/>
      <c r="DC66" s="324"/>
      <c r="DD66" s="324"/>
      <c r="DE66" s="324"/>
      <c r="DF66" s="324"/>
      <c r="DG66" s="324"/>
      <c r="DH66" s="324"/>
      <c r="DI66" s="324"/>
      <c r="DJ66" s="324"/>
      <c r="DK66" s="324"/>
      <c r="DL66" s="324"/>
      <c r="DM66" s="324"/>
      <c r="DN66" s="324"/>
      <c r="DO66" s="324"/>
      <c r="DP66" s="324"/>
      <c r="DQ66" s="324"/>
      <c r="DR66" s="324"/>
      <c r="DS66" s="324"/>
      <c r="DT66" s="324"/>
      <c r="DU66" s="324"/>
      <c r="DV66" s="324"/>
      <c r="DW66" s="324"/>
      <c r="DX66" s="324"/>
      <c r="DY66" s="324"/>
      <c r="DZ66" s="324"/>
      <c r="EA66" s="324"/>
      <c r="EB66" s="324"/>
      <c r="EC66" s="324"/>
      <c r="ED66" s="324"/>
      <c r="EE66" s="324"/>
      <c r="EF66" s="324"/>
      <c r="EG66" s="324"/>
      <c r="EH66" s="324"/>
      <c r="EI66" s="324"/>
      <c r="EJ66" s="324"/>
      <c r="EK66" s="324"/>
      <c r="EL66" s="324"/>
      <c r="EM66" s="324"/>
      <c r="EN66" s="324"/>
      <c r="EO66" s="324"/>
      <c r="EP66" s="324"/>
      <c r="EQ66" s="324"/>
      <c r="ER66" s="324"/>
      <c r="ES66" s="324"/>
      <c r="ET66" s="324"/>
      <c r="EU66" s="324"/>
      <c r="EV66" s="324"/>
      <c r="EW66" s="324"/>
      <c r="EX66" s="324"/>
      <c r="EY66" s="324"/>
      <c r="EZ66" s="324"/>
      <c r="FA66" s="324"/>
      <c r="FB66" s="324"/>
      <c r="FC66" s="324"/>
      <c r="FD66" s="324"/>
      <c r="FE66" s="324"/>
      <c r="FF66" s="324"/>
      <c r="FG66" s="324"/>
      <c r="FH66" s="324"/>
      <c r="FI66" s="324"/>
      <c r="FJ66" s="324"/>
      <c r="FK66" s="324"/>
      <c r="FL66" s="324"/>
      <c r="FM66" s="324"/>
      <c r="FN66" s="324"/>
      <c r="FO66" s="324"/>
      <c r="FP66" s="324"/>
      <c r="FQ66" s="324"/>
      <c r="FR66" s="324"/>
      <c r="FS66" s="324"/>
      <c r="FT66" s="324"/>
      <c r="FU66" s="324"/>
      <c r="FV66" s="324"/>
      <c r="FW66" s="324"/>
      <c r="FX66" s="324"/>
      <c r="FY66" s="324"/>
      <c r="FZ66" s="324"/>
      <c r="GA66" s="324"/>
      <c r="GB66" s="324"/>
      <c r="GC66" s="324"/>
      <c r="GD66" s="324"/>
      <c r="GE66" s="324"/>
      <c r="GF66" s="324"/>
      <c r="GG66" s="324"/>
      <c r="GH66" s="324"/>
      <c r="GI66" s="324"/>
      <c r="GJ66" s="324"/>
      <c r="GK66" s="324"/>
      <c r="GL66" s="324"/>
      <c r="GM66" s="324"/>
      <c r="GN66" s="324"/>
      <c r="GO66" s="324"/>
      <c r="GP66" s="324"/>
      <c r="GQ66" s="324"/>
      <c r="GR66" s="324"/>
      <c r="GS66" s="324"/>
      <c r="GT66" s="324"/>
      <c r="GU66" s="324"/>
      <c r="GV66" s="324"/>
      <c r="GW66" s="324"/>
      <c r="GX66" s="324"/>
      <c r="GY66" s="324"/>
      <c r="GZ66" s="324"/>
      <c r="HA66" s="324"/>
      <c r="HB66" s="324"/>
      <c r="HC66" s="324"/>
      <c r="HD66" s="324"/>
      <c r="HE66" s="324"/>
      <c r="HF66" s="324"/>
      <c r="HG66" s="324"/>
      <c r="HH66" s="324"/>
      <c r="HI66" s="324"/>
      <c r="HJ66" s="324"/>
      <c r="HK66" s="324"/>
      <c r="HL66" s="324"/>
      <c r="HM66" s="324"/>
      <c r="HN66" s="324"/>
      <c r="HO66" s="324"/>
      <c r="HP66" s="324"/>
      <c r="HQ66" s="324"/>
      <c r="HR66" s="324"/>
      <c r="HS66" s="324"/>
      <c r="HT66" s="324"/>
      <c r="HU66" s="324"/>
      <c r="HV66" s="324"/>
      <c r="HW66" s="324"/>
      <c r="HX66" s="324"/>
      <c r="HY66" s="324"/>
      <c r="HZ66" s="324"/>
      <c r="IA66" s="324"/>
      <c r="IB66" s="324"/>
      <c r="IC66" s="324"/>
      <c r="ID66" s="324"/>
      <c r="IE66" s="324"/>
      <c r="IF66" s="407"/>
      <c r="IG66" s="407"/>
      <c r="IH66" s="407"/>
      <c r="II66" s="407"/>
      <c r="IJ66" s="407"/>
      <c r="IK66" s="407"/>
      <c r="IL66" s="407"/>
      <c r="IM66" s="407"/>
    </row>
    <row r="67" ht="18" customHeight="1" spans="1:247">
      <c r="A67" s="292"/>
      <c r="B67" s="292"/>
      <c r="C67" s="409" t="s">
        <v>48</v>
      </c>
      <c r="D67" s="387">
        <v>0</v>
      </c>
      <c r="E67" s="384"/>
      <c r="F67" s="387">
        <v>34.68</v>
      </c>
      <c r="G67" s="384">
        <v>-34.68</v>
      </c>
      <c r="H67" s="15">
        <f>D67+E67+F67+G67-I67</f>
        <v>0</v>
      </c>
      <c r="I67" s="388">
        <v>0</v>
      </c>
      <c r="J67" s="396">
        <f t="shared" si="7"/>
        <v>0</v>
      </c>
      <c r="K67" s="405" t="s">
        <v>316</v>
      </c>
      <c r="L67" s="399"/>
      <c r="M67" s="399"/>
      <c r="N67" s="399"/>
      <c r="O67" s="399"/>
      <c r="P67" s="399"/>
      <c r="Q67" s="399"/>
      <c r="R67" s="399"/>
      <c r="S67" s="399"/>
      <c r="T67" s="399"/>
      <c r="U67" s="399"/>
      <c r="V67" s="399"/>
      <c r="W67" s="399"/>
      <c r="X67" s="399"/>
      <c r="Y67" s="399"/>
      <c r="Z67" s="399"/>
      <c r="AA67" s="399"/>
      <c r="AB67" s="399"/>
      <c r="AC67" s="399"/>
      <c r="AD67" s="399"/>
      <c r="AE67" s="399"/>
      <c r="AF67" s="399"/>
      <c r="AG67" s="399"/>
      <c r="AH67" s="399"/>
      <c r="AI67" s="399"/>
      <c r="AJ67" s="399"/>
      <c r="AK67" s="399"/>
      <c r="AL67" s="399"/>
      <c r="AM67" s="399"/>
      <c r="AN67" s="399"/>
      <c r="AO67" s="399"/>
      <c r="AP67" s="399"/>
      <c r="AQ67" s="399"/>
      <c r="AR67" s="399"/>
      <c r="AS67" s="399"/>
      <c r="AT67" s="399"/>
      <c r="AU67" s="399"/>
      <c r="AV67" s="399"/>
      <c r="AW67" s="399"/>
      <c r="AX67" s="399"/>
      <c r="AY67" s="399"/>
      <c r="AZ67" s="399"/>
      <c r="BA67" s="399"/>
      <c r="BB67" s="399"/>
      <c r="BC67" s="399"/>
      <c r="BD67" s="399"/>
      <c r="BE67" s="399"/>
      <c r="BF67" s="399"/>
      <c r="BG67" s="399"/>
      <c r="BH67" s="399"/>
      <c r="BI67" s="399"/>
      <c r="BJ67" s="399"/>
      <c r="BK67" s="399"/>
      <c r="BL67" s="399"/>
      <c r="BM67" s="399"/>
      <c r="BN67" s="399"/>
      <c r="BO67" s="399"/>
      <c r="BP67" s="399"/>
      <c r="BQ67" s="399"/>
      <c r="BR67" s="399"/>
      <c r="BS67" s="399"/>
      <c r="BT67" s="399"/>
      <c r="BU67" s="399"/>
      <c r="BV67" s="399"/>
      <c r="BW67" s="399"/>
      <c r="BX67" s="399"/>
      <c r="BY67" s="399"/>
      <c r="BZ67" s="399"/>
      <c r="CA67" s="399"/>
      <c r="CB67" s="399"/>
      <c r="CC67" s="399"/>
      <c r="CD67" s="399"/>
      <c r="CE67" s="399"/>
      <c r="CF67" s="399"/>
      <c r="CG67" s="399"/>
      <c r="CH67" s="399"/>
      <c r="CI67" s="399"/>
      <c r="CJ67" s="399"/>
      <c r="CK67" s="399"/>
      <c r="CL67" s="399"/>
      <c r="CM67" s="399"/>
      <c r="CN67" s="399"/>
      <c r="CO67" s="399"/>
      <c r="CP67" s="399"/>
      <c r="CQ67" s="399"/>
      <c r="CR67" s="399"/>
      <c r="CS67" s="399"/>
      <c r="CT67" s="399"/>
      <c r="CU67" s="399"/>
      <c r="CV67" s="399"/>
      <c r="CW67" s="399"/>
      <c r="CX67" s="399"/>
      <c r="CY67" s="399"/>
      <c r="CZ67" s="399"/>
      <c r="DA67" s="399"/>
      <c r="DB67" s="399"/>
      <c r="DC67" s="399"/>
      <c r="DD67" s="399"/>
      <c r="DE67" s="399"/>
      <c r="DF67" s="399"/>
      <c r="DG67" s="399"/>
      <c r="DH67" s="399"/>
      <c r="DI67" s="399"/>
      <c r="DJ67" s="399"/>
      <c r="DK67" s="399"/>
      <c r="DL67" s="399"/>
      <c r="DM67" s="399"/>
      <c r="DN67" s="399"/>
      <c r="DO67" s="399"/>
      <c r="DP67" s="399"/>
      <c r="DQ67" s="399"/>
      <c r="DR67" s="399"/>
      <c r="DS67" s="399"/>
      <c r="DT67" s="399"/>
      <c r="DU67" s="399"/>
      <c r="DV67" s="399"/>
      <c r="DW67" s="399"/>
      <c r="DX67" s="399"/>
      <c r="DY67" s="399"/>
      <c r="DZ67" s="399"/>
      <c r="EA67" s="399"/>
      <c r="EB67" s="399"/>
      <c r="EC67" s="399"/>
      <c r="ED67" s="399"/>
      <c r="EE67" s="399"/>
      <c r="EF67" s="399"/>
      <c r="EG67" s="399"/>
      <c r="EH67" s="399"/>
      <c r="EI67" s="399"/>
      <c r="EJ67" s="399"/>
      <c r="EK67" s="399"/>
      <c r="EL67" s="399"/>
      <c r="EM67" s="399"/>
      <c r="EN67" s="399"/>
      <c r="EO67" s="399"/>
      <c r="EP67" s="399"/>
      <c r="EQ67" s="399"/>
      <c r="ER67" s="399"/>
      <c r="ES67" s="399"/>
      <c r="ET67" s="399"/>
      <c r="EU67" s="399"/>
      <c r="EV67" s="399"/>
      <c r="EW67" s="399"/>
      <c r="EX67" s="399"/>
      <c r="EY67" s="399"/>
      <c r="EZ67" s="399"/>
      <c r="FA67" s="399"/>
      <c r="FB67" s="399"/>
      <c r="FC67" s="399"/>
      <c r="FD67" s="399"/>
      <c r="FE67" s="399"/>
      <c r="FF67" s="399"/>
      <c r="FG67" s="399"/>
      <c r="FH67" s="399"/>
      <c r="FI67" s="399"/>
      <c r="FJ67" s="399"/>
      <c r="FK67" s="399"/>
      <c r="FL67" s="399"/>
      <c r="FM67" s="399"/>
      <c r="FN67" s="399"/>
      <c r="FO67" s="399"/>
      <c r="FP67" s="399"/>
      <c r="FQ67" s="399"/>
      <c r="FR67" s="399"/>
      <c r="FS67" s="399"/>
      <c r="FT67" s="399"/>
      <c r="FU67" s="399"/>
      <c r="FV67" s="399"/>
      <c r="FW67" s="399"/>
      <c r="FX67" s="399"/>
      <c r="FY67" s="399"/>
      <c r="FZ67" s="399"/>
      <c r="GA67" s="399"/>
      <c r="GB67" s="399"/>
      <c r="GC67" s="399"/>
      <c r="GD67" s="399"/>
      <c r="GE67" s="399"/>
      <c r="GF67" s="399"/>
      <c r="GG67" s="399"/>
      <c r="GH67" s="399"/>
      <c r="GI67" s="399"/>
      <c r="GJ67" s="399"/>
      <c r="GK67" s="399"/>
      <c r="GL67" s="399"/>
      <c r="GM67" s="399"/>
      <c r="GN67" s="399"/>
      <c r="GO67" s="399"/>
      <c r="GP67" s="399"/>
      <c r="GQ67" s="399"/>
      <c r="GR67" s="399"/>
      <c r="GS67" s="399"/>
      <c r="GT67" s="399"/>
      <c r="GU67" s="399"/>
      <c r="GV67" s="399"/>
      <c r="GW67" s="399"/>
      <c r="GX67" s="399"/>
      <c r="GY67" s="399"/>
      <c r="GZ67" s="399"/>
      <c r="HA67" s="399"/>
      <c r="HB67" s="399"/>
      <c r="HC67" s="399"/>
      <c r="HD67" s="399"/>
      <c r="HE67" s="399"/>
      <c r="HF67" s="399"/>
      <c r="HG67" s="399"/>
      <c r="HH67" s="399"/>
      <c r="HI67" s="399"/>
      <c r="HJ67" s="399"/>
      <c r="HK67" s="399"/>
      <c r="HL67" s="399"/>
      <c r="HM67" s="399"/>
      <c r="HN67" s="399"/>
      <c r="HO67" s="399"/>
      <c r="HP67" s="399"/>
      <c r="HQ67" s="399"/>
      <c r="HR67" s="399"/>
      <c r="HS67" s="399"/>
      <c r="HT67" s="399"/>
      <c r="HU67" s="399"/>
      <c r="HV67" s="399"/>
      <c r="HW67" s="399"/>
      <c r="HX67" s="399"/>
      <c r="HY67" s="399"/>
      <c r="HZ67" s="399"/>
      <c r="IA67" s="399"/>
      <c r="IB67" s="399"/>
      <c r="IC67" s="399"/>
      <c r="ID67" s="399"/>
      <c r="IE67" s="399"/>
      <c r="IF67" s="408"/>
      <c r="IG67" s="408"/>
      <c r="IH67" s="408"/>
      <c r="II67" s="408"/>
      <c r="IJ67" s="408"/>
      <c r="IK67" s="408"/>
      <c r="IL67" s="408"/>
      <c r="IM67" s="408"/>
    </row>
    <row r="68" ht="47" customHeight="1" spans="1:11">
      <c r="A68" s="343" t="s">
        <v>317</v>
      </c>
      <c r="B68" s="343"/>
      <c r="C68" s="343"/>
      <c r="D68" s="343"/>
      <c r="E68" s="343"/>
      <c r="F68" s="343"/>
      <c r="G68" s="343"/>
      <c r="H68" s="343"/>
      <c r="I68" s="343"/>
      <c r="J68" s="343"/>
      <c r="K68" s="343"/>
    </row>
    <row r="72" customHeight="1" spans="12:12">
      <c r="L72" s="411"/>
    </row>
  </sheetData>
  <mergeCells count="11">
    <mergeCell ref="A1:K1"/>
    <mergeCell ref="A2:K2"/>
    <mergeCell ref="A68:K68"/>
    <mergeCell ref="A4:A36"/>
    <mergeCell ref="A39:A55"/>
    <mergeCell ref="A56:A67"/>
    <mergeCell ref="B4:B9"/>
    <mergeCell ref="B11:B36"/>
    <mergeCell ref="B37:B43"/>
    <mergeCell ref="B44:B55"/>
    <mergeCell ref="B56:B67"/>
  </mergeCells>
  <pageMargins left="0.432638888888889" right="0.432638888888889" top="0.550694444444444" bottom="0.314583333333333" header="0.314583333333333" footer="0.354166666666667"/>
  <pageSetup paperSize="8" orientation="portrait" horizontalDpi="600"/>
  <headerFooter>
    <oddHeader>&amp;L附：表3</oddHead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平衡表（全厂）</vt:lpstr>
      <vt:lpstr>回收率（全厂）</vt:lpstr>
      <vt:lpstr>回收率（熔炼）  (3)</vt:lpstr>
      <vt:lpstr>回收率（熔炼） </vt:lpstr>
      <vt:lpstr>回收率（精炼） </vt:lpstr>
      <vt:lpstr>回收率（综合厂)</vt:lpstr>
      <vt:lpstr>回收率（精炼+贵）</vt:lpstr>
      <vt:lpstr>回收率（贵金属）</vt:lpstr>
      <vt:lpstr>原料、中间物料盘点表</vt:lpstr>
      <vt:lpstr>产品消耗盘存表</vt:lpstr>
      <vt:lpstr>重要物料收拨结存</vt:lpstr>
      <vt:lpstr>燃料、辅料盘点表 </vt:lpstr>
      <vt:lpstr>1-8月报表</vt:lpstr>
      <vt:lpstr>2019-20年</vt:lpstr>
      <vt:lpstr>产量汇总 </vt:lpstr>
      <vt:lpstr>回收率（熔炼）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Lenovo</cp:lastModifiedBy>
  <dcterms:created xsi:type="dcterms:W3CDTF">2006-09-13T11:21:00Z</dcterms:created>
  <cp:lastPrinted>2018-07-02T10:02:00Z</cp:lastPrinted>
  <dcterms:modified xsi:type="dcterms:W3CDTF">2020-09-12T09:35:40Z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y fmtid="{D5CDD505-2E9C-101B-9397-08002B2CF9AE}" pid="3" name="KSOReadingLayout">
    <vt:bool>true</vt:bool>
  </property>
</Properties>
</file>