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F5806F9-3915-4A5B-A0D6-F67D99B11943}" xr6:coauthVersionLast="47" xr6:coauthVersionMax="47" xr10:uidLastSave="{00000000-0000-0000-0000-000000000000}"/>
  <bookViews>
    <workbookView xWindow="28680" yWindow="-120" windowWidth="29040" windowHeight="15720" activeTab="2" xr2:uid="{A96A3ED3-6C8F-41FF-A103-7D169A1D4982}"/>
  </bookViews>
  <sheets>
    <sheet name="Sheet1" sheetId="1" r:id="rId1"/>
    <sheet name="확률" sheetId="2" r:id="rId2"/>
    <sheet name="Sheet2" sheetId="4" r:id="rId3"/>
    <sheet name="코드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J11" i="2"/>
  <c r="C24" i="2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38" i="4"/>
  <c r="F65" i="4"/>
  <c r="G65" i="4"/>
  <c r="H65" i="4"/>
  <c r="E65" i="4"/>
  <c r="D65" i="4"/>
  <c r="H33" i="4"/>
  <c r="H5" i="2"/>
  <c r="I11" i="2"/>
  <c r="J4" i="2"/>
  <c r="H6" i="2"/>
  <c r="I6" i="2" s="1"/>
  <c r="H7" i="2"/>
  <c r="H8" i="2"/>
  <c r="H9" i="2"/>
  <c r="H10" i="2"/>
  <c r="F5" i="2"/>
  <c r="G5" i="2" s="1"/>
  <c r="F6" i="2"/>
  <c r="G6" i="2" s="1"/>
  <c r="F7" i="2"/>
  <c r="G7" i="2" s="1"/>
  <c r="I7" i="2" s="1"/>
  <c r="F8" i="2"/>
  <c r="G8" i="2" s="1"/>
  <c r="F9" i="2"/>
  <c r="G9" i="2" s="1"/>
  <c r="F10" i="2"/>
  <c r="G10" i="2" s="1"/>
  <c r="J39" i="2"/>
  <c r="D39" i="2"/>
  <c r="E39" i="2"/>
  <c r="F39" i="2"/>
  <c r="G39" i="2"/>
  <c r="H39" i="2"/>
  <c r="I39" i="2"/>
  <c r="K39" i="2"/>
  <c r="L39" i="2"/>
  <c r="C39" i="2"/>
  <c r="C23" i="2"/>
  <c r="B29" i="2"/>
  <c r="M38" i="2"/>
  <c r="M37" i="2"/>
  <c r="M36" i="2"/>
  <c r="M35" i="2"/>
  <c r="M34" i="2"/>
  <c r="M33" i="2"/>
  <c r="M18" i="2"/>
  <c r="M19" i="2"/>
  <c r="M20" i="2"/>
  <c r="M21" i="2"/>
  <c r="M22" i="2"/>
  <c r="M17" i="2"/>
  <c r="L23" i="2"/>
  <c r="L24" i="2" s="1"/>
  <c r="B13" i="2"/>
  <c r="K23" i="2"/>
  <c r="K24" i="2" s="1"/>
  <c r="J23" i="2"/>
  <c r="J24" i="2" s="1"/>
  <c r="I23" i="2"/>
  <c r="I24" i="2" s="1"/>
  <c r="H23" i="2"/>
  <c r="H24" i="2" s="1"/>
  <c r="G23" i="2"/>
  <c r="G24" i="2" s="1"/>
  <c r="F23" i="2"/>
  <c r="F24" i="2" s="1"/>
  <c r="E23" i="2"/>
  <c r="E24" i="2" s="1"/>
  <c r="D23" i="2"/>
  <c r="D24" i="2" s="1"/>
  <c r="G5" i="1"/>
  <c r="F5" i="1"/>
  <c r="D5" i="1"/>
  <c r="H11" i="1"/>
  <c r="F11" i="1"/>
  <c r="I11" i="1"/>
  <c r="J11" i="1"/>
  <c r="K11" i="1"/>
  <c r="E10" i="1"/>
  <c r="C10" i="1"/>
  <c r="K10" i="1"/>
  <c r="K9" i="1"/>
  <c r="F9" i="1"/>
  <c r="E9" i="1"/>
  <c r="E8" i="1"/>
  <c r="C8" i="1"/>
  <c r="K8" i="1"/>
  <c r="M8" i="1"/>
  <c r="K7" i="1"/>
  <c r="F7" i="1"/>
  <c r="E7" i="1"/>
  <c r="L7" i="1"/>
  <c r="K6" i="1"/>
  <c r="F6" i="1"/>
  <c r="E6" i="1"/>
  <c r="G6" i="1"/>
  <c r="K5" i="1"/>
  <c r="E5" i="1"/>
  <c r="M5" i="1"/>
  <c r="L6" i="1"/>
  <c r="M9" i="1"/>
  <c r="L8" i="1"/>
  <c r="L10" i="1"/>
  <c r="L5" i="1"/>
  <c r="L9" i="1"/>
  <c r="H6" i="1"/>
  <c r="G7" i="1"/>
  <c r="M10" i="1"/>
  <c r="M7" i="1"/>
  <c r="G9" i="1"/>
  <c r="H7" i="1"/>
  <c r="H9" i="1"/>
  <c r="F10" i="1"/>
  <c r="M6" i="1"/>
  <c r="H5" i="1"/>
  <c r="F8" i="1"/>
  <c r="H8" i="1"/>
  <c r="M11" i="1"/>
  <c r="N11" i="1"/>
  <c r="O11" i="1"/>
  <c r="L11" i="1"/>
  <c r="H10" i="1"/>
  <c r="G10" i="1"/>
  <c r="G8" i="1"/>
  <c r="F66" i="4" l="1"/>
  <c r="F67" i="4" s="1"/>
  <c r="D66" i="4"/>
  <c r="D67" i="4" s="1"/>
  <c r="E66" i="4"/>
  <c r="E67" i="4" s="1"/>
  <c r="G66" i="4"/>
  <c r="G67" i="4" s="1"/>
  <c r="H66" i="4"/>
  <c r="H67" i="4" s="1"/>
  <c r="I65" i="4"/>
  <c r="I5" i="2"/>
  <c r="E40" i="2"/>
  <c r="C40" i="2"/>
  <c r="I10" i="2"/>
  <c r="L40" i="2"/>
  <c r="I9" i="2"/>
  <c r="D40" i="2"/>
  <c r="J40" i="2"/>
  <c r="K40" i="2"/>
  <c r="I40" i="2"/>
  <c r="H40" i="2"/>
  <c r="I8" i="2"/>
  <c r="G40" i="2"/>
  <c r="F40" i="2"/>
  <c r="M39" i="2"/>
  <c r="M24" i="2"/>
  <c r="M23" i="2"/>
  <c r="I66" i="4" l="1"/>
  <c r="I67" i="4"/>
  <c r="M40" i="2"/>
</calcChain>
</file>

<file path=xl/sharedStrings.xml><?xml version="1.0" encoding="utf-8"?>
<sst xmlns="http://schemas.openxmlformats.org/spreadsheetml/2006/main" count="155" uniqueCount="76">
  <si>
    <t>확률</t>
    <phoneticPr fontId="4" type="noConversion"/>
  </si>
  <si>
    <t>3000번</t>
    <phoneticPr fontId="4" type="noConversion"/>
  </si>
  <si>
    <t>30000번</t>
    <phoneticPr fontId="4" type="noConversion"/>
  </si>
  <si>
    <t>X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</si>
  <si>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</si>
  <si>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</si>
  <si>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</si>
  <si>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</si>
  <si>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E</t>
    <phoneticPr fontId="4" type="noConversion"/>
  </si>
  <si>
    <t>평균</t>
    <phoneticPr fontId="2" type="noConversion"/>
  </si>
  <si>
    <t>1등 한번 당첨</t>
    <phoneticPr fontId="2" type="noConversion"/>
  </si>
  <si>
    <t>시도 횟수</t>
    <phoneticPr fontId="4" type="noConversion"/>
  </si>
  <si>
    <t>10만원 Box</t>
    <phoneticPr fontId="2" type="noConversion"/>
  </si>
  <si>
    <t>평균이익</t>
    <phoneticPr fontId="2" type="noConversion"/>
  </si>
  <si>
    <t>평균이익률</t>
    <phoneticPr fontId="2" type="noConversion"/>
  </si>
  <si>
    <t>5000원 Box</t>
    <phoneticPr fontId="2" type="noConversion"/>
  </si>
  <si>
    <t>할인율</t>
    <phoneticPr fontId="2" type="noConversion"/>
  </si>
  <si>
    <t>시행결과</t>
    <phoneticPr fontId="2" type="noConversion"/>
  </si>
  <si>
    <t>1차</t>
    <phoneticPr fontId="2" type="noConversion"/>
  </si>
  <si>
    <t>2차</t>
    <phoneticPr fontId="2" type="noConversion"/>
  </si>
  <si>
    <t>3차</t>
  </si>
  <si>
    <t>4차</t>
  </si>
  <si>
    <t>5차</t>
  </si>
  <si>
    <t>6차</t>
  </si>
  <si>
    <t>7차</t>
  </si>
  <si>
    <t>8차</t>
  </si>
  <si>
    <t>9차</t>
  </si>
  <si>
    <t>10차</t>
  </si>
  <si>
    <t>금액</t>
    <phoneticPr fontId="2" type="noConversion"/>
  </si>
  <si>
    <t>총합</t>
    <phoneticPr fontId="2" type="noConversion"/>
  </si>
  <si>
    <t>이익률</t>
    <phoneticPr fontId="2" type="noConversion"/>
  </si>
  <si>
    <t>총 금액</t>
    <phoneticPr fontId="2" type="noConversion"/>
  </si>
  <si>
    <t>시도횟수</t>
    <phoneticPr fontId="2" type="noConversion"/>
  </si>
  <si>
    <t>X 는 시행 수</t>
    <phoneticPr fontId="2" type="noConversion"/>
  </si>
  <si>
    <t>items 는 박스 이름을 Grand X ~ E 까지 설정</t>
    <phoneticPr fontId="2" type="noConversion"/>
  </si>
  <si>
    <t>selected_item 은 items 내에서 가중치에 따라 무작위로 1개를 선택해서 추출, 저장 후 반환합니다.</t>
    <phoneticPr fontId="2" type="noConversion"/>
  </si>
  <si>
    <t>probailities 박스 가중치(확률) 설정</t>
    <phoneticPr fontId="2" type="noConversion"/>
  </si>
  <si>
    <t>item_info 는 박스의 정보(가격, 할인율, 몇번 뽑혔는지)</t>
    <phoneticPr fontId="2" type="noConversion"/>
  </si>
  <si>
    <t>상단에 설정한 x 만큼 open_box 를 시행합니다.</t>
    <phoneticPr fontId="2" type="noConversion"/>
  </si>
  <si>
    <t>뽑힌 아이템의 count 를 1씩 증가</t>
    <phoneticPr fontId="2" type="noConversion"/>
  </si>
  <si>
    <t>상자의 가격과 할인율을 계산해 total_value 에 값을 저장합니다.</t>
    <phoneticPr fontId="2" type="noConversion"/>
  </si>
  <si>
    <t>수익</t>
    <phoneticPr fontId="2" type="noConversion"/>
  </si>
  <si>
    <t>당첨회수</t>
    <phoneticPr fontId="2" type="noConversion"/>
  </si>
  <si>
    <t>3000번</t>
    <phoneticPr fontId="2" type="noConversion"/>
  </si>
  <si>
    <t>실수익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</si>
  <si>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</si>
  <si>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</si>
  <si>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</si>
  <si>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</si>
  <si>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</si>
  <si>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</si>
  <si>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C1</t>
    <phoneticPr fontId="2" type="noConversion"/>
  </si>
  <si>
    <t>D1</t>
    <phoneticPr fontId="2" type="noConversion"/>
  </si>
  <si>
    <t>E1</t>
    <phoneticPr fontId="2" type="noConversion"/>
  </si>
  <si>
    <t>F1</t>
    <phoneticPr fontId="2" type="noConversion"/>
  </si>
  <si>
    <t>G1</t>
    <phoneticPr fontId="2" type="noConversion"/>
  </si>
  <si>
    <t>C2</t>
  </si>
  <si>
    <t>C3</t>
  </si>
  <si>
    <t>D2</t>
  </si>
  <si>
    <t>D3</t>
  </si>
  <si>
    <t>E2</t>
  </si>
  <si>
    <t>E3</t>
  </si>
  <si>
    <t>F2</t>
  </si>
  <si>
    <t>F3</t>
  </si>
  <si>
    <t>G2</t>
  </si>
  <si>
    <t>G3</t>
  </si>
  <si>
    <t>H1</t>
    <phoneticPr fontId="2" type="noConversion"/>
  </si>
  <si>
    <t>I1</t>
    <phoneticPr fontId="2" type="noConversion"/>
  </si>
  <si>
    <t>H2</t>
  </si>
  <si>
    <t>H3</t>
  </si>
  <si>
    <t>I2</t>
  </si>
  <si>
    <t>I3</t>
  </si>
  <si>
    <t>가격</t>
    <phoneticPr fontId="2" type="noConversion"/>
  </si>
  <si>
    <t>시행수</t>
    <phoneticPr fontId="2" type="noConversion"/>
  </si>
  <si>
    <t>이익금</t>
    <phoneticPr fontId="2" type="noConversion"/>
  </si>
  <si>
    <t>1회 가격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</si>
</sst>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0.000"/>
    <numFmt numFmtId="177" formatCode="_-* #,##0_-;\-* #,##0_-;_-* &quot;-&quot;??_-;_-@_-"/>
    <numFmt numFmtId="178" formatCode="0.0%"/>
    <numFmt numFmtId="179" formatCode="0.000%"/>
    <numFmt numFmtId="180" formatCode="0.0000%"/>
    <numFmt numFmtId="182" formatCode="_-&quot;₩&quot;* #,##0_-;\-&quot;₩&quot;* #,##0_-;_-&quot;₩&quot;* &quot;-&quot;??_-;_-@_-"/>
    <numFmt numFmtId="186" formatCode="0.000000%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 Unicode MS"/>
      <family val="3"/>
      <charset val="129"/>
    </font>
    <font>
      <sz val="8"/>
      <name val="돋움"/>
      <family val="3"/>
      <charset val="129"/>
    </font>
    <font>
      <sz val="11"/>
      <color theme="1"/>
      <name val="굴림"/>
      <family val="3"/>
      <charset val="129"/>
    </font>
    <font>
      <b/>
      <u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4EC9B0"/>
      <name val="Consolas"/>
      <family val="3"/>
    </font>
    <font>
      <b/>
      <sz val="12"/>
      <color theme="1"/>
      <name val="굴림"/>
      <family val="3"/>
      <charset val="129"/>
    </font>
    <font>
      <b/>
      <sz val="11"/>
      <color theme="1"/>
      <name val="굴림"/>
      <family val="3"/>
      <charset val="129"/>
    </font>
    <font>
      <b/>
      <sz val="11"/>
      <color theme="1"/>
      <name val="Arial Unicode MS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i/>
      <sz val="11"/>
      <color rgb="FF4EC9B0"/>
      <name val="Consolas"/>
      <family val="3"/>
    </font>
    <font>
      <b/>
      <i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medium">
        <color indexed="64"/>
      </bottom>
      <diagonal style="medium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 diagonalDown="1">
      <left style="medium">
        <color theme="1"/>
      </left>
      <right/>
      <top/>
      <bottom/>
      <diagonal style="medium">
        <color indexed="64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 diagonalDown="1">
      <left style="medium">
        <color theme="1"/>
      </left>
      <right/>
      <top style="medium">
        <color theme="1"/>
      </top>
      <bottom/>
      <diagonal style="medium">
        <color indexed="64"/>
      </diagonal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1" fontId="0" fillId="0" borderId="0" xfId="0" applyNumberFormat="1">
      <alignment vertical="center"/>
    </xf>
    <xf numFmtId="177" fontId="5" fillId="0" borderId="0" xfId="0" applyNumberFormat="1" applyFont="1">
      <alignment vertical="center"/>
    </xf>
    <xf numFmtId="9" fontId="0" fillId="0" borderId="0" xfId="2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0" borderId="0" xfId="2" applyNumberFormat="1" applyFont="1">
      <alignment vertical="center"/>
    </xf>
    <xf numFmtId="0" fontId="6" fillId="0" borderId="0" xfId="0" applyFont="1">
      <alignment vertical="center"/>
    </xf>
    <xf numFmtId="179" fontId="0" fillId="0" borderId="0" xfId="2" applyNumberFormat="1" applyFont="1">
      <alignment vertical="center"/>
    </xf>
    <xf numFmtId="0" fontId="8" fillId="0" borderId="0" xfId="0" applyFont="1">
      <alignment vertical="center"/>
    </xf>
    <xf numFmtId="0" fontId="0" fillId="0" borderId="2" xfId="0" applyBorder="1">
      <alignment vertical="center"/>
    </xf>
    <xf numFmtId="3" fontId="0" fillId="0" borderId="4" xfId="0" applyNumberForma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5" xfId="1" applyFont="1" applyBorder="1">
      <alignment vertical="center"/>
    </xf>
    <xf numFmtId="43" fontId="0" fillId="0" borderId="9" xfId="0" applyNumberFormat="1" applyBorder="1">
      <alignment vertical="center"/>
    </xf>
    <xf numFmtId="0" fontId="0" fillId="0" borderId="7" xfId="0" applyBorder="1">
      <alignment vertical="center"/>
    </xf>
    <xf numFmtId="43" fontId="0" fillId="0" borderId="1" xfId="0" applyNumberFormat="1" applyBorder="1">
      <alignment vertical="center"/>
    </xf>
    <xf numFmtId="0" fontId="12" fillId="0" borderId="1" xfId="0" applyFont="1" applyBorder="1" applyAlignment="1">
      <alignment horizontal="center" vertical="center"/>
    </xf>
    <xf numFmtId="41" fontId="0" fillId="0" borderId="6" xfId="1" applyFont="1" applyBorder="1">
      <alignment vertical="center"/>
    </xf>
    <xf numFmtId="41" fontId="0" fillId="0" borderId="1" xfId="1" applyFont="1" applyBorder="1">
      <alignment vertical="center"/>
    </xf>
    <xf numFmtId="0" fontId="0" fillId="0" borderId="13" xfId="0" applyBorder="1">
      <alignment vertical="center"/>
    </xf>
    <xf numFmtId="0" fontId="11" fillId="0" borderId="13" xfId="0" applyFont="1" applyBorder="1">
      <alignment vertical="center"/>
    </xf>
    <xf numFmtId="0" fontId="7" fillId="0" borderId="13" xfId="0" applyFont="1" applyBorder="1">
      <alignment vertical="center"/>
    </xf>
    <xf numFmtId="0" fontId="5" fillId="0" borderId="13" xfId="0" applyFont="1" applyBorder="1">
      <alignment vertical="center"/>
    </xf>
    <xf numFmtId="180" fontId="0" fillId="0" borderId="13" xfId="2" applyNumberFormat="1" applyFont="1" applyBorder="1">
      <alignment vertical="center"/>
    </xf>
    <xf numFmtId="41" fontId="0" fillId="0" borderId="13" xfId="1" applyFont="1" applyBorder="1">
      <alignment vertical="center"/>
    </xf>
    <xf numFmtId="179" fontId="0" fillId="0" borderId="13" xfId="2" applyNumberFormat="1" applyFont="1" applyBorder="1">
      <alignment vertical="center"/>
    </xf>
    <xf numFmtId="42" fontId="0" fillId="0" borderId="0" xfId="3" applyFont="1">
      <alignment vertical="center"/>
    </xf>
    <xf numFmtId="41" fontId="0" fillId="0" borderId="0" xfId="1" applyFont="1" applyAlignment="1">
      <alignment horizontal="center" vertical="center"/>
    </xf>
    <xf numFmtId="42" fontId="0" fillId="0" borderId="0" xfId="3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2" fontId="12" fillId="0" borderId="13" xfId="3" applyFont="1" applyBorder="1" applyAlignment="1">
      <alignment horizontal="center" vertical="center"/>
    </xf>
    <xf numFmtId="42" fontId="0" fillId="0" borderId="0" xfId="0" applyNumberFormat="1">
      <alignment vertical="center"/>
    </xf>
    <xf numFmtId="0" fontId="7" fillId="0" borderId="13" xfId="0" applyFont="1" applyBorder="1" applyAlignment="1">
      <alignment horizontal="center" vertical="center"/>
    </xf>
    <xf numFmtId="9" fontId="0" fillId="0" borderId="13" xfId="1" applyNumberFormat="1" applyFont="1" applyBorder="1" applyAlignment="1">
      <alignment horizontal="center" vertical="center"/>
    </xf>
    <xf numFmtId="42" fontId="0" fillId="0" borderId="14" xfId="3" applyFont="1" applyBorder="1" applyAlignment="1">
      <alignment horizontal="center" vertical="center"/>
    </xf>
    <xf numFmtId="0" fontId="13" fillId="0" borderId="13" xfId="0" applyFont="1" applyBorder="1">
      <alignment vertical="center"/>
    </xf>
    <xf numFmtId="42" fontId="14" fillId="0" borderId="13" xfId="3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41" fontId="0" fillId="0" borderId="15" xfId="1" applyFont="1" applyBorder="1">
      <alignment vertical="center"/>
    </xf>
    <xf numFmtId="177" fontId="0" fillId="0" borderId="15" xfId="0" applyNumberFormat="1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>
      <alignment vertical="center"/>
    </xf>
    <xf numFmtId="176" fontId="0" fillId="0" borderId="21" xfId="0" applyNumberFormat="1" applyBorder="1">
      <alignment vertical="center"/>
    </xf>
    <xf numFmtId="41" fontId="0" fillId="0" borderId="21" xfId="1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5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11" fillId="0" borderId="24" xfId="0" applyFont="1" applyBorder="1">
      <alignment vertical="center"/>
    </xf>
    <xf numFmtId="0" fontId="7" fillId="0" borderId="24" xfId="0" applyFont="1" applyBorder="1">
      <alignment vertical="center"/>
    </xf>
    <xf numFmtId="0" fontId="5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2" fontId="0" fillId="0" borderId="21" xfId="3" applyFont="1" applyBorder="1" applyAlignment="1">
      <alignment horizontal="center" vertical="center"/>
    </xf>
    <xf numFmtId="182" fontId="15" fillId="0" borderId="24" xfId="4" applyNumberFormat="1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10" fontId="0" fillId="0" borderId="28" xfId="2" applyNumberFormat="1" applyFont="1" applyBorder="1">
      <alignment vertical="center"/>
    </xf>
    <xf numFmtId="10" fontId="0" fillId="0" borderId="29" xfId="2" applyNumberFormat="1" applyFont="1" applyBorder="1">
      <alignment vertical="center"/>
    </xf>
    <xf numFmtId="10" fontId="0" fillId="0" borderId="30" xfId="2" applyNumberFormat="1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2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16" xfId="0" applyBorder="1">
      <alignment vertical="center"/>
    </xf>
    <xf numFmtId="182" fontId="3" fillId="0" borderId="26" xfId="4" applyNumberFormat="1" applyFont="1" applyBorder="1" applyAlignment="1">
      <alignment horizontal="center" vertical="center"/>
    </xf>
    <xf numFmtId="182" fontId="3" fillId="0" borderId="27" xfId="4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43" xfId="0" applyBorder="1">
      <alignment vertical="center"/>
    </xf>
    <xf numFmtId="10" fontId="0" fillId="0" borderId="28" xfId="2" applyNumberFormat="1" applyFont="1" applyBorder="1" applyAlignment="1">
      <alignment horizontal="center" vertical="center"/>
    </xf>
    <xf numFmtId="10" fontId="0" fillId="0" borderId="29" xfId="2" applyNumberFormat="1" applyFont="1" applyBorder="1" applyAlignment="1">
      <alignment horizontal="center" vertical="center"/>
    </xf>
    <xf numFmtId="10" fontId="0" fillId="0" borderId="30" xfId="2" applyNumberFormat="1" applyFont="1" applyBorder="1" applyAlignment="1">
      <alignment horizontal="center" vertical="center"/>
    </xf>
    <xf numFmtId="182" fontId="0" fillId="0" borderId="24" xfId="4" applyNumberFormat="1" applyFont="1" applyBorder="1">
      <alignment vertical="center"/>
    </xf>
    <xf numFmtId="0" fontId="0" fillId="0" borderId="44" xfId="0" applyBorder="1" applyAlignment="1">
      <alignment horizontal="center" vertical="center"/>
    </xf>
    <xf numFmtId="182" fontId="0" fillId="0" borderId="45" xfId="0" applyNumberFormat="1" applyBorder="1">
      <alignment vertical="center"/>
    </xf>
    <xf numFmtId="182" fontId="0" fillId="0" borderId="46" xfId="0" applyNumberFormat="1" applyBorder="1">
      <alignment vertical="center"/>
    </xf>
    <xf numFmtId="0" fontId="5" fillId="0" borderId="32" xfId="0" applyFont="1" applyFill="1" applyBorder="1" applyAlignment="1">
      <alignment horizontal="center" vertical="center"/>
    </xf>
    <xf numFmtId="182" fontId="0" fillId="0" borderId="33" xfId="0" applyNumberFormat="1" applyBorder="1">
      <alignment vertical="center"/>
    </xf>
    <xf numFmtId="0" fontId="5" fillId="0" borderId="34" xfId="0" applyFont="1" applyFill="1" applyBorder="1" applyAlignment="1">
      <alignment horizontal="center" vertical="center"/>
    </xf>
    <xf numFmtId="9" fontId="0" fillId="0" borderId="35" xfId="2" applyFont="1" applyBorder="1">
      <alignment vertical="center"/>
    </xf>
    <xf numFmtId="179" fontId="0" fillId="0" borderId="28" xfId="2" applyNumberFormat="1" applyFont="1" applyBorder="1">
      <alignment vertical="center"/>
    </xf>
    <xf numFmtId="179" fontId="0" fillId="0" borderId="29" xfId="2" applyNumberFormat="1" applyFont="1" applyBorder="1">
      <alignment vertical="center"/>
    </xf>
    <xf numFmtId="179" fontId="0" fillId="0" borderId="30" xfId="2" applyNumberFormat="1" applyFont="1" applyBorder="1">
      <alignment vertical="center"/>
    </xf>
    <xf numFmtId="186" fontId="0" fillId="0" borderId="0" xfId="0" applyNumberFormat="1" applyBorder="1" applyAlignment="1">
      <alignment vertical="center"/>
    </xf>
    <xf numFmtId="180" fontId="0" fillId="0" borderId="28" xfId="2" applyNumberFormat="1" applyFont="1" applyBorder="1" applyAlignment="1">
      <alignment horizontal="center" vertical="center"/>
    </xf>
    <xf numFmtId="180" fontId="0" fillId="0" borderId="29" xfId="2" applyNumberFormat="1" applyFont="1" applyBorder="1" applyAlignment="1">
      <alignment horizontal="center" vertical="center"/>
    </xf>
    <xf numFmtId="180" fontId="0" fillId="0" borderId="30" xfId="2" applyNumberFormat="1" applyFont="1" applyBorder="1" applyAlignment="1">
      <alignment horizontal="center" vertical="center"/>
    </xf>
    <xf numFmtId="180" fontId="0" fillId="0" borderId="28" xfId="2" applyNumberFormat="1" applyFont="1" applyBorder="1">
      <alignment vertical="center"/>
    </xf>
    <xf numFmtId="180" fontId="0" fillId="0" borderId="29" xfId="2" applyNumberFormat="1" applyFont="1" applyBorder="1">
      <alignment vertical="center"/>
    </xf>
    <xf numFmtId="180" fontId="0" fillId="0" borderId="30" xfId="2" applyNumberFormat="1" applyFont="1" applyBorder="1">
      <alignment vertical="center"/>
    </xf>
    <xf numFmtId="179" fontId="0" fillId="0" borderId="28" xfId="2" applyNumberFormat="1" applyFont="1" applyBorder="1" applyAlignment="1">
      <alignment horizontal="center" vertical="center"/>
    </xf>
    <xf numFmtId="179" fontId="0" fillId="0" borderId="29" xfId="2" applyNumberFormat="1" applyFont="1" applyBorder="1" applyAlignment="1">
      <alignment horizontal="center" vertical="center"/>
    </xf>
    <xf numFmtId="179" fontId="0" fillId="0" borderId="30" xfId="2" applyNumberFormat="1" applyFont="1" applyBorder="1" applyAlignment="1">
      <alignment horizontal="center" vertical="center"/>
    </xf>
  </cellXfs>
  <cellStyles count="5">
    <cellStyle name="백분율" xfId="2" builtinId="5"/>
    <cellStyle name="쉼표 [0]" xfId="1" builtinId="6"/>
    <cellStyle name="통화" xfId="4" builtinId="4"/>
    <cellStyle name="통화 [0]" xfId="3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200025</xdr:rowOff>
    </xdr:from>
    <xdr:to>
      <xdr:col>10</xdr:col>
      <xdr:colOff>610545</xdr:colOff>
      <xdr:row>19</xdr:row>
      <xdr:rowOff>172002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1A14C20-6D32-687A-232E-7738E53A9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00025"/>
          <a:ext cx="6773220" cy="39534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12</xdr:col>
      <xdr:colOff>48685</xdr:colOff>
      <xdr:row>41</xdr:row>
      <xdr:rowOff>143304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3F36934-AC8C-657A-A798-ED8DDC6EF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657850"/>
          <a:ext cx="7592485" cy="30770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6</xdr:col>
      <xdr:colOff>657795</xdr:colOff>
      <xdr:row>54</xdr:row>
      <xdr:rowOff>85942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13032A6-7F5D-A6F2-F483-A1B9693E7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9848850"/>
          <a:ext cx="4086795" cy="1552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583B-2F3E-4018-A47A-30A3DCC28CD2}">
  <dimension ref="B2:O14"/>
  <sheetViews>
    <sheetView workbookViewId="0">
      <selection activeCell="D29" sqref="D29"/>
    </sheetView>
  </sheetViews>
  <sheetFormatPr defaultRowHeight="16.5"/>
  <cols>
    <col min="3" max="3" width="11.625" bestFit="1" customWidth="1"/>
    <col min="4" max="4" width="12.75" bestFit="1" customWidth="1"/>
    <col min="5" max="5" width="12.75" customWidth="1"/>
    <col min="6" max="6" width="14.25" bestFit="1" customWidth="1"/>
    <col min="7" max="7" width="15" bestFit="1" customWidth="1"/>
    <col min="8" max="10" width="14.125" customWidth="1"/>
    <col min="11" max="11" width="15.375" bestFit="1" customWidth="1"/>
    <col min="12" max="12" width="15" bestFit="1" customWidth="1"/>
    <col min="13" max="13" width="16.625" bestFit="1" customWidth="1"/>
    <col min="14" max="14" width="13" bestFit="1" customWidth="1"/>
    <col min="15" max="15" width="15.125" bestFit="1" customWidth="1"/>
  </cols>
  <sheetData>
    <row r="2" spans="2:15" ht="26.25">
      <c r="B2" s="14" t="s">
        <v>12</v>
      </c>
      <c r="C2" s="14"/>
    </row>
    <row r="3" spans="2:15">
      <c r="C3" s="1" t="s">
        <v>0</v>
      </c>
      <c r="D3" s="1"/>
      <c r="E3" s="1"/>
      <c r="F3" s="9" t="s">
        <v>11</v>
      </c>
      <c r="G3" s="1"/>
      <c r="H3" s="1"/>
      <c r="I3" s="1"/>
      <c r="J3" s="1"/>
      <c r="K3" s="10" t="s">
        <v>11</v>
      </c>
      <c r="L3" s="1"/>
    </row>
    <row r="4" spans="2:15">
      <c r="C4" s="1"/>
      <c r="D4" s="1"/>
      <c r="E4" s="1"/>
      <c r="F4" s="9" t="s">
        <v>1</v>
      </c>
      <c r="G4" s="9" t="s">
        <v>10</v>
      </c>
      <c r="H4" s="9" t="s">
        <v>9</v>
      </c>
      <c r="I4" s="12" t="s">
        <v>13</v>
      </c>
      <c r="J4" s="12" t="s">
        <v>14</v>
      </c>
      <c r="K4" s="11" t="s">
        <v>2</v>
      </c>
      <c r="L4" s="10" t="s">
        <v>10</v>
      </c>
      <c r="M4" s="10" t="s">
        <v>9</v>
      </c>
      <c r="N4" s="12" t="s">
        <v>13</v>
      </c>
      <c r="O4" s="12" t="s">
        <v>14</v>
      </c>
    </row>
    <row r="5" spans="2:15">
      <c r="B5" s="2" t="s">
        <v>3</v>
      </c>
      <c r="C5" s="15">
        <v>6.4000000000000005E-4</v>
      </c>
      <c r="D5" s="3">
        <f>86000000</f>
        <v>86000000</v>
      </c>
      <c r="E5" s="3">
        <f t="shared" ref="E5:E10" si="0">D5*0.55</f>
        <v>47300000.000000007</v>
      </c>
      <c r="F5" s="4">
        <f>3000*(C5/100)</f>
        <v>1.9200000000000002E-2</v>
      </c>
      <c r="G5" s="3">
        <f>1*E5</f>
        <v>47300000.000000007</v>
      </c>
      <c r="H5" s="3">
        <f t="shared" ref="H5:H10" si="1">F5*E5</f>
        <v>908160.00000000023</v>
      </c>
      <c r="J5" s="3"/>
      <c r="K5" s="4">
        <f t="shared" ref="K5:K10" si="2">30000*(C5/100)</f>
        <v>0.192</v>
      </c>
      <c r="L5" s="3">
        <f>1*E5</f>
        <v>47300000.000000007</v>
      </c>
      <c r="M5" s="5">
        <f t="shared" ref="M5:M10" si="3">E5*K5</f>
        <v>9081600.0000000019</v>
      </c>
      <c r="O5" s="3"/>
    </row>
    <row r="6" spans="2:15">
      <c r="B6" s="2" t="s">
        <v>4</v>
      </c>
      <c r="C6" s="15">
        <v>9.9000000000000005E-2</v>
      </c>
      <c r="D6" s="3">
        <v>8600000</v>
      </c>
      <c r="E6" s="3">
        <f t="shared" si="0"/>
        <v>4730000</v>
      </c>
      <c r="F6" s="4">
        <f t="shared" ref="F6:F10" si="4">3000*(C6/100)</f>
        <v>2.97</v>
      </c>
      <c r="G6" s="3">
        <f>E6*F6</f>
        <v>14048100</v>
      </c>
      <c r="H6" s="3">
        <f t="shared" si="1"/>
        <v>14048100</v>
      </c>
      <c r="K6" s="4">
        <f t="shared" si="2"/>
        <v>29.7</v>
      </c>
      <c r="L6" s="3">
        <f>E6*K6</f>
        <v>140481000</v>
      </c>
      <c r="M6" s="5">
        <f t="shared" si="3"/>
        <v>140481000</v>
      </c>
    </row>
    <row r="7" spans="2:15">
      <c r="B7" s="2" t="s">
        <v>5</v>
      </c>
      <c r="C7" s="15">
        <v>1.0620000000000001</v>
      </c>
      <c r="D7" s="3">
        <v>1700000</v>
      </c>
      <c r="E7" s="3">
        <f t="shared" si="0"/>
        <v>935000.00000000012</v>
      </c>
      <c r="F7" s="4">
        <f t="shared" si="4"/>
        <v>31.860000000000003</v>
      </c>
      <c r="G7" s="3">
        <f t="shared" ref="G7:G10" si="5">E7*F7</f>
        <v>29789100.000000007</v>
      </c>
      <c r="H7" s="3">
        <f t="shared" si="1"/>
        <v>29789100.000000007</v>
      </c>
      <c r="K7" s="4">
        <f t="shared" si="2"/>
        <v>318.60000000000002</v>
      </c>
      <c r="L7" s="3">
        <f t="shared" ref="L7:L10" si="6">E7*K7</f>
        <v>297891000.00000006</v>
      </c>
      <c r="M7" s="5">
        <f t="shared" si="3"/>
        <v>297891000.00000006</v>
      </c>
    </row>
    <row r="8" spans="2:15">
      <c r="B8" s="2" t="s">
        <v>6</v>
      </c>
      <c r="C8" s="15">
        <f>58.831+0.000180000000000291</f>
        <v>58.831180000000003</v>
      </c>
      <c r="D8" s="3">
        <v>167000</v>
      </c>
      <c r="E8" s="3">
        <f t="shared" si="0"/>
        <v>91850.000000000015</v>
      </c>
      <c r="F8" s="4">
        <f t="shared" si="4"/>
        <v>1764.9354000000001</v>
      </c>
      <c r="G8" s="3">
        <f t="shared" si="5"/>
        <v>162109316.49000004</v>
      </c>
      <c r="H8" s="3">
        <f t="shared" si="1"/>
        <v>162109316.49000004</v>
      </c>
      <c r="K8" s="4">
        <f t="shared" si="2"/>
        <v>17649.354000000003</v>
      </c>
      <c r="L8" s="3">
        <f t="shared" si="6"/>
        <v>1621093164.9000006</v>
      </c>
      <c r="M8" s="5">
        <f t="shared" si="3"/>
        <v>1621093164.9000006</v>
      </c>
    </row>
    <row r="9" spans="2:15">
      <c r="B9" s="2" t="s">
        <v>7</v>
      </c>
      <c r="C9" s="15">
        <v>29.992999999999999</v>
      </c>
      <c r="D9" s="3">
        <v>120000</v>
      </c>
      <c r="E9" s="3">
        <f t="shared" si="0"/>
        <v>66000</v>
      </c>
      <c r="F9" s="4">
        <f t="shared" si="4"/>
        <v>899.79</v>
      </c>
      <c r="G9" s="3">
        <f t="shared" si="5"/>
        <v>59386140</v>
      </c>
      <c r="H9" s="3">
        <f t="shared" si="1"/>
        <v>59386140</v>
      </c>
      <c r="K9" s="4">
        <f t="shared" si="2"/>
        <v>8997.9</v>
      </c>
      <c r="L9" s="3">
        <f t="shared" si="6"/>
        <v>593861400</v>
      </c>
      <c r="M9" s="5">
        <f t="shared" si="3"/>
        <v>593861400</v>
      </c>
    </row>
    <row r="10" spans="2:15">
      <c r="B10" s="2" t="s">
        <v>8</v>
      </c>
      <c r="C10" s="15">
        <f>10.014+0.000180000000000291</f>
        <v>10.01418</v>
      </c>
      <c r="D10" s="3">
        <v>105000</v>
      </c>
      <c r="E10" s="3">
        <f t="shared" si="0"/>
        <v>57750.000000000007</v>
      </c>
      <c r="F10" s="4">
        <f t="shared" si="4"/>
        <v>300.42540000000002</v>
      </c>
      <c r="G10" s="3">
        <f t="shared" si="5"/>
        <v>17349566.850000005</v>
      </c>
      <c r="H10" s="3">
        <f t="shared" si="1"/>
        <v>17349566.850000005</v>
      </c>
      <c r="K10" s="4">
        <f t="shared" si="2"/>
        <v>3004.2539999999999</v>
      </c>
      <c r="L10" s="3">
        <f t="shared" si="6"/>
        <v>173495668.50000003</v>
      </c>
      <c r="M10" s="5">
        <f t="shared" si="3"/>
        <v>173495668.50000003</v>
      </c>
    </row>
    <row r="11" spans="2:15">
      <c r="F11" s="4">
        <f>3000*100000</f>
        <v>300000000</v>
      </c>
      <c r="H11" s="6">
        <f>SUM(H5:H10)</f>
        <v>283590383.34000003</v>
      </c>
      <c r="I11" s="6">
        <f>F11-H11</f>
        <v>16409616.659999967</v>
      </c>
      <c r="J11" s="13">
        <f>I11/H11</f>
        <v>5.7863798012946978E-2</v>
      </c>
      <c r="K11" s="3">
        <f>30000*100000</f>
        <v>3000000000</v>
      </c>
      <c r="L11" s="6">
        <f>SUM(L5:L10)</f>
        <v>2874122233.4000006</v>
      </c>
      <c r="M11" s="5">
        <f>SUM(M5:M10)</f>
        <v>2835903833.4000006</v>
      </c>
      <c r="N11" s="6">
        <f>K11-M11</f>
        <v>164096166.59999943</v>
      </c>
      <c r="O11" s="13">
        <f>N11/M11</f>
        <v>5.7863798012946895E-2</v>
      </c>
    </row>
    <row r="12" spans="2:15">
      <c r="F12" s="6"/>
      <c r="G12" s="6"/>
      <c r="H12" s="6"/>
      <c r="I12" s="6"/>
      <c r="J12" s="6"/>
      <c r="M12" s="7"/>
    </row>
    <row r="13" spans="2:15">
      <c r="D13" s="3"/>
      <c r="E13" s="3"/>
      <c r="F13" s="3">
        <v>300000000</v>
      </c>
      <c r="H13" s="8"/>
      <c r="I13" s="8"/>
      <c r="J13" s="8"/>
    </row>
    <row r="14" spans="2:15">
      <c r="D14" s="3"/>
      <c r="E14" s="3"/>
      <c r="F14" s="3">
        <v>555966000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4D73-F47D-4E63-AE86-4941F27E154C}">
  <dimension ref="B2:O40"/>
  <sheetViews>
    <sheetView topLeftCell="A4" workbookViewId="0">
      <selection activeCell="J11" sqref="J11"/>
    </sheetView>
  </sheetViews>
  <sheetFormatPr defaultRowHeight="16.5"/>
  <cols>
    <col min="2" max="2" width="10.25" bestFit="1" customWidth="1"/>
    <col min="3" max="3" width="11.625" bestFit="1" customWidth="1"/>
    <col min="4" max="4" width="12.75" bestFit="1" customWidth="1"/>
    <col min="5" max="5" width="12.75" customWidth="1"/>
    <col min="6" max="6" width="14.25" bestFit="1" customWidth="1"/>
    <col min="7" max="7" width="15" bestFit="1" customWidth="1"/>
    <col min="8" max="10" width="14.125" customWidth="1"/>
    <col min="11" max="11" width="15.375" bestFit="1" customWidth="1"/>
    <col min="12" max="12" width="15" bestFit="1" customWidth="1"/>
    <col min="13" max="13" width="16.625" bestFit="1" customWidth="1"/>
    <col min="14" max="14" width="13" bestFit="1" customWidth="1"/>
    <col min="15" max="15" width="15.125" bestFit="1" customWidth="1"/>
  </cols>
  <sheetData>
    <row r="2" spans="2:15" ht="26.25">
      <c r="B2" s="14" t="s">
        <v>15</v>
      </c>
      <c r="C2" s="14"/>
      <c r="D2" s="4"/>
      <c r="F2" s="4"/>
      <c r="G2" s="3"/>
      <c r="H2" s="3"/>
      <c r="K2" s="4"/>
      <c r="L2" s="3"/>
      <c r="M2" s="5"/>
    </row>
    <row r="3" spans="2:15">
      <c r="D3" s="16"/>
      <c r="E3" s="1"/>
      <c r="F3" s="4"/>
      <c r="G3" s="43">
        <v>5000</v>
      </c>
      <c r="H3" s="3" t="s">
        <v>43</v>
      </c>
      <c r="K3" s="4"/>
      <c r="L3" s="3"/>
      <c r="M3" s="5"/>
    </row>
    <row r="4" spans="2:15">
      <c r="B4" s="34"/>
      <c r="C4" s="35" t="s">
        <v>0</v>
      </c>
      <c r="D4" s="36" t="s">
        <v>28</v>
      </c>
      <c r="E4" s="47" t="s">
        <v>16</v>
      </c>
      <c r="F4" s="50"/>
      <c r="G4" s="42" t="s">
        <v>41</v>
      </c>
      <c r="H4" s="3" t="s">
        <v>42</v>
      </c>
      <c r="I4" t="s">
        <v>44</v>
      </c>
      <c r="J4" s="41">
        <f>5000*3000</f>
        <v>15000000</v>
      </c>
      <c r="K4" s="4"/>
      <c r="L4" s="3"/>
      <c r="M4" s="5"/>
    </row>
    <row r="5" spans="2:15">
      <c r="B5" s="37" t="s">
        <v>3</v>
      </c>
      <c r="C5" s="38">
        <v>1.9999999999999999E-6</v>
      </c>
      <c r="D5" s="39">
        <v>1000000</v>
      </c>
      <c r="E5" s="48">
        <v>0.06</v>
      </c>
      <c r="F5" s="51">
        <f t="shared" ref="F5:F9" si="0">D5-(D5*E5)</f>
        <v>940000</v>
      </c>
      <c r="G5" s="49">
        <f t="shared" ref="G5:G9" si="1">$G$3-F5</f>
        <v>-935000</v>
      </c>
      <c r="H5" s="39">
        <f t="shared" ref="H5" si="2">C17</f>
        <v>0</v>
      </c>
      <c r="I5" s="44">
        <f>H5*G5</f>
        <v>0</v>
      </c>
      <c r="K5" s="4"/>
      <c r="L5" s="3"/>
      <c r="M5" s="5"/>
    </row>
    <row r="6" spans="2:15">
      <c r="B6" s="37" t="s">
        <v>4</v>
      </c>
      <c r="C6" s="40">
        <v>1E-3</v>
      </c>
      <c r="D6" s="39">
        <v>100000</v>
      </c>
      <c r="E6" s="48">
        <v>0.1</v>
      </c>
      <c r="F6" s="51">
        <f t="shared" si="0"/>
        <v>90000</v>
      </c>
      <c r="G6" s="49">
        <f t="shared" si="1"/>
        <v>-85000</v>
      </c>
      <c r="H6" s="39">
        <f>C18</f>
        <v>6</v>
      </c>
      <c r="I6" s="45">
        <f t="shared" ref="I6:I10" si="3">H6*G6</f>
        <v>-510000</v>
      </c>
      <c r="J6" s="13"/>
      <c r="K6" s="3"/>
      <c r="L6" s="6"/>
      <c r="M6" s="5"/>
      <c r="N6" s="6"/>
      <c r="O6" s="13"/>
    </row>
    <row r="7" spans="2:15">
      <c r="B7" s="37" t="s">
        <v>5</v>
      </c>
      <c r="C7" s="40">
        <v>0.02</v>
      </c>
      <c r="D7" s="39">
        <v>50000</v>
      </c>
      <c r="E7" s="48">
        <v>0.5</v>
      </c>
      <c r="F7" s="51">
        <f t="shared" si="0"/>
        <v>25000</v>
      </c>
      <c r="G7" s="49">
        <f t="shared" si="1"/>
        <v>-20000</v>
      </c>
      <c r="H7" s="39">
        <f>C19</f>
        <v>58</v>
      </c>
      <c r="I7" s="45">
        <f t="shared" si="3"/>
        <v>-1160000</v>
      </c>
      <c r="K7" s="4"/>
      <c r="L7" s="3"/>
      <c r="M7" s="5"/>
    </row>
    <row r="8" spans="2:15">
      <c r="B8" s="37" t="s">
        <v>6</v>
      </c>
      <c r="C8" s="38">
        <v>0.57899800000000001</v>
      </c>
      <c r="D8" s="39">
        <v>10000</v>
      </c>
      <c r="E8" s="48">
        <v>0.7</v>
      </c>
      <c r="F8" s="51">
        <f t="shared" si="0"/>
        <v>3000</v>
      </c>
      <c r="G8" s="49">
        <f t="shared" si="1"/>
        <v>2000</v>
      </c>
      <c r="H8" s="39">
        <f>C20</f>
        <v>1700</v>
      </c>
      <c r="I8" s="45">
        <f t="shared" si="3"/>
        <v>3400000</v>
      </c>
      <c r="K8" s="4"/>
      <c r="L8" s="3"/>
      <c r="M8" s="5"/>
    </row>
    <row r="9" spans="2:15">
      <c r="B9" s="37" t="s">
        <v>7</v>
      </c>
      <c r="C9" s="40">
        <v>0.3</v>
      </c>
      <c r="D9" s="39">
        <v>7000</v>
      </c>
      <c r="E9" s="48">
        <v>0.3</v>
      </c>
      <c r="F9" s="51">
        <f t="shared" si="0"/>
        <v>4900</v>
      </c>
      <c r="G9" s="49">
        <f t="shared" si="1"/>
        <v>100</v>
      </c>
      <c r="H9" s="39">
        <f>C21</f>
        <v>926</v>
      </c>
      <c r="I9" s="45">
        <f t="shared" si="3"/>
        <v>92600</v>
      </c>
      <c r="K9" s="4"/>
      <c r="L9" s="3"/>
      <c r="M9" s="5"/>
    </row>
    <row r="10" spans="2:15">
      <c r="B10" s="37" t="s">
        <v>8</v>
      </c>
      <c r="C10" s="40">
        <v>0.1</v>
      </c>
      <c r="D10" s="39">
        <v>5000</v>
      </c>
      <c r="E10" s="48">
        <v>0.15</v>
      </c>
      <c r="F10" s="51">
        <f>D10-(D10*E10)</f>
        <v>4250</v>
      </c>
      <c r="G10" s="49">
        <f>$G$3-F10</f>
        <v>750</v>
      </c>
      <c r="H10" s="39">
        <f>C22</f>
        <v>310</v>
      </c>
      <c r="I10" s="45">
        <f t="shared" si="3"/>
        <v>232500</v>
      </c>
      <c r="K10" s="4"/>
      <c r="L10" s="3"/>
      <c r="M10" s="5"/>
    </row>
    <row r="11" spans="2:15" ht="17.25" thickBot="1">
      <c r="I11" s="46">
        <f>SUM(I6:I10)</f>
        <v>2055100</v>
      </c>
      <c r="J11">
        <f>I11/J4</f>
        <v>0.13700666666666667</v>
      </c>
    </row>
    <row r="12" spans="2:15" ht="17.25" thickBot="1">
      <c r="B12" s="52" t="s">
        <v>31</v>
      </c>
      <c r="C12" s="53"/>
      <c r="D12" s="32" t="s">
        <v>32</v>
      </c>
      <c r="E12" s="3"/>
    </row>
    <row r="13" spans="2:15" ht="17.25" thickBot="1">
      <c r="B13" s="59">
        <f>3000*5000</f>
        <v>15000000</v>
      </c>
      <c r="C13" s="60"/>
      <c r="D13" s="33">
        <v>3000</v>
      </c>
      <c r="E13" s="3"/>
    </row>
    <row r="14" spans="2:15" ht="17.25" thickBot="1">
      <c r="F14" s="6"/>
      <c r="G14" s="6"/>
      <c r="H14" s="6"/>
      <c r="I14" s="6"/>
      <c r="J14" s="6"/>
    </row>
    <row r="15" spans="2:15" ht="17.25" thickBot="1">
      <c r="B15" s="57"/>
      <c r="C15" s="54" t="s">
        <v>17</v>
      </c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2:15" ht="17.25" thickBot="1">
      <c r="B16" s="58"/>
      <c r="C16" s="21" t="s">
        <v>18</v>
      </c>
      <c r="D16" s="22" t="s">
        <v>19</v>
      </c>
      <c r="E16" s="23" t="s">
        <v>20</v>
      </c>
      <c r="F16" s="22" t="s">
        <v>21</v>
      </c>
      <c r="G16" s="23" t="s">
        <v>22</v>
      </c>
      <c r="H16" s="23" t="s">
        <v>23</v>
      </c>
      <c r="I16" s="22" t="s">
        <v>24</v>
      </c>
      <c r="J16" s="23" t="s">
        <v>25</v>
      </c>
      <c r="K16" s="22" t="s">
        <v>26</v>
      </c>
      <c r="L16" s="24" t="s">
        <v>27</v>
      </c>
      <c r="M16" s="31" t="s">
        <v>9</v>
      </c>
    </row>
    <row r="17" spans="2:13">
      <c r="B17" s="19" t="s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17">
        <v>0</v>
      </c>
      <c r="M17" s="29">
        <f>AVERAGE(C17:L17)</f>
        <v>0</v>
      </c>
    </row>
    <row r="18" spans="2:13">
      <c r="B18" s="20" t="s">
        <v>4</v>
      </c>
      <c r="C18">
        <v>6</v>
      </c>
      <c r="D18">
        <v>4</v>
      </c>
      <c r="E18">
        <v>0</v>
      </c>
      <c r="F18">
        <v>2</v>
      </c>
      <c r="G18">
        <v>6</v>
      </c>
      <c r="H18">
        <v>1</v>
      </c>
      <c r="I18">
        <v>4</v>
      </c>
      <c r="J18">
        <v>3</v>
      </c>
      <c r="K18">
        <v>3</v>
      </c>
      <c r="L18" s="17">
        <v>2</v>
      </c>
      <c r="M18" s="29">
        <f t="shared" ref="M18:M23" si="4">AVERAGE(C18:L18)</f>
        <v>3.1</v>
      </c>
    </row>
    <row r="19" spans="2:13">
      <c r="B19" s="20" t="s">
        <v>5</v>
      </c>
      <c r="C19">
        <v>58</v>
      </c>
      <c r="D19">
        <v>65</v>
      </c>
      <c r="E19">
        <v>66</v>
      </c>
      <c r="F19">
        <v>60</v>
      </c>
      <c r="G19">
        <v>59</v>
      </c>
      <c r="H19">
        <v>54</v>
      </c>
      <c r="I19">
        <v>69</v>
      </c>
      <c r="J19">
        <v>63</v>
      </c>
      <c r="K19">
        <v>63</v>
      </c>
      <c r="L19" s="17">
        <v>59</v>
      </c>
      <c r="M19" s="29">
        <f t="shared" si="4"/>
        <v>61.6</v>
      </c>
    </row>
    <row r="20" spans="2:13">
      <c r="B20" s="20" t="s">
        <v>6</v>
      </c>
      <c r="C20">
        <v>1700</v>
      </c>
      <c r="D20">
        <v>1761</v>
      </c>
      <c r="E20">
        <v>1710</v>
      </c>
      <c r="F20">
        <v>1745</v>
      </c>
      <c r="G20">
        <v>1683</v>
      </c>
      <c r="H20">
        <v>1756</v>
      </c>
      <c r="I20">
        <v>1739</v>
      </c>
      <c r="J20">
        <v>1697</v>
      </c>
      <c r="K20">
        <v>1766</v>
      </c>
      <c r="L20" s="17">
        <v>1768</v>
      </c>
      <c r="M20" s="29">
        <f t="shared" si="4"/>
        <v>1732.5</v>
      </c>
    </row>
    <row r="21" spans="2:13">
      <c r="B21" s="20" t="s">
        <v>7</v>
      </c>
      <c r="C21">
        <v>926</v>
      </c>
      <c r="D21">
        <v>882</v>
      </c>
      <c r="E21">
        <v>888</v>
      </c>
      <c r="F21">
        <v>870</v>
      </c>
      <c r="G21">
        <v>947</v>
      </c>
      <c r="H21">
        <v>901</v>
      </c>
      <c r="I21">
        <v>878</v>
      </c>
      <c r="J21">
        <v>946</v>
      </c>
      <c r="K21">
        <v>856</v>
      </c>
      <c r="L21" s="17">
        <v>875</v>
      </c>
      <c r="M21" s="29">
        <f t="shared" si="4"/>
        <v>896.9</v>
      </c>
    </row>
    <row r="22" spans="2:13">
      <c r="B22" s="20" t="s">
        <v>8</v>
      </c>
      <c r="C22">
        <v>310</v>
      </c>
      <c r="D22">
        <v>288</v>
      </c>
      <c r="E22">
        <v>336</v>
      </c>
      <c r="F22">
        <v>323</v>
      </c>
      <c r="G22">
        <v>305</v>
      </c>
      <c r="H22">
        <v>288</v>
      </c>
      <c r="I22">
        <v>310</v>
      </c>
      <c r="J22">
        <v>291</v>
      </c>
      <c r="K22">
        <v>312</v>
      </c>
      <c r="L22" s="17">
        <v>296</v>
      </c>
      <c r="M22" s="29">
        <f t="shared" si="4"/>
        <v>305.89999999999998</v>
      </c>
    </row>
    <row r="23" spans="2:13" ht="17.25" thickBot="1">
      <c r="B23" s="20" t="s">
        <v>29</v>
      </c>
      <c r="C23" s="18">
        <f>((D5-(D5*E5/100))*C17)+((D6-(D6*E6/100))*C18)+((D7-(D7*E7/100))*C19)+((D8-(D8*E8/100))*C20)+((D9-(D9*E9/100))*C21)+((D10-(D10*E10/100))*C22)</f>
        <v>28376129</v>
      </c>
      <c r="D23" s="18">
        <f>((D5-(D5*E5/100))*D17)+((D6-(D6*E6/100))*D18)+((D7-(D7*E7/100))*D19)+((D8-(D8*E8/100))*D20)+((D9-(D9*E9/100))*D21)+((D10-(D10*E10/100))*D22)</f>
        <v>28713398</v>
      </c>
      <c r="E23" s="18">
        <f>((D5-(D5*E5/100))*E17)+((D6-(D6*E6/100))*E18)+((D7-(D7*E7/100))*E19)+((D8-(D8*E8/100))*E20)+((D9-(D9*E9/100))*E21)+((D10-(D10*E10/100))*E22)</f>
        <v>28138632</v>
      </c>
      <c r="F23" s="18">
        <f>((D5-(D5*E5/100))*F17)+((D6-(D6*E6/100))*F18)+((D7-(D7*E7/100))*F19)+((D8-(D8*E8/100))*F20)+((D9-(D9*E9/100))*F21)+((D10-(D10*E10/100))*F22)</f>
        <v>28196957.5</v>
      </c>
      <c r="G23" s="26">
        <f>((D5-(D5*E5/100))*G17)+((D6-(D6*E6/100))*G18)+((D7-(D7*E7/100))*G19)+((D8-(D8*E8/100))*G20)+((D9-(D9*E9/100))*G21)+((D10-(D10*E10/100))*G22)</f>
        <v>28378665.5</v>
      </c>
      <c r="H23" s="26">
        <f>((D5-(D5*E5/100))*H17)+((D6-(D6*E6/100))*H18)+((D7-(D7*E7/100))*H19)+((D8-(D8*E8/100))*H20)+((D9-(D9*E9/100))*H21)+((D10-(D10*E10/100))*H22)</f>
        <v>27949399</v>
      </c>
      <c r="I23" s="26">
        <f>((D5-(D5*E5/100))*I17)+((D6-(D6*E6/100))*I18)+((D7-(D7*E7/100))*I19)+((D8-(D8*E8/100))*I20)+((D9-(D9*E9/100))*I21)+((D10-(D10*E10/100))*I22)</f>
        <v>28775857</v>
      </c>
      <c r="J23" s="26">
        <f>((D5-(D5*E5/100))*J17)+((D6-(D6*E6/100))*J18)+((D7-(D7*E7/100))*J19)+((D8-(D8*E8/100))*J20)+((D9-(D9*E9/100))*J21)+((D10-(D10*E10/100))*J22)</f>
        <v>28340111.5</v>
      </c>
      <c r="K23" s="26">
        <f>((D5-(D5*E5/100))*K17)+((D6-(D6*E6/100))*K18)+((D7-(D7*E7/100))*K19)+((D8-(D8*E8/100))*K20)+((D9-(D9*E9/100))*K21)+((D10-(D10*E10/100))*K22)</f>
        <v>28502014</v>
      </c>
      <c r="L23" s="27">
        <f>((D5-(D5*E5/100))*L17)+((D6-(D6*E6/100))*L18)+((D7-(D7*E7/100))*L19)+((D8-(D8*E8/100))*L20)+((D9-(D9*E9/100))*L21)+((D10-(D10*E10/100))*L22)</f>
        <v>28275695</v>
      </c>
      <c r="M23" s="29">
        <f t="shared" si="4"/>
        <v>28364685.850000001</v>
      </c>
    </row>
    <row r="24" spans="2:13" ht="17.25" thickBot="1">
      <c r="B24" s="25" t="s">
        <v>30</v>
      </c>
      <c r="C24" s="28">
        <f>100-C23/$B13*100</f>
        <v>-89.174193333333335</v>
      </c>
      <c r="D24" s="28">
        <f t="shared" ref="D24:L24" si="5">100-D23/$B13*100</f>
        <v>-91.422653333333329</v>
      </c>
      <c r="E24" s="28">
        <f t="shared" si="5"/>
        <v>-87.590879999999999</v>
      </c>
      <c r="F24" s="28">
        <f t="shared" si="5"/>
        <v>-87.979716666666661</v>
      </c>
      <c r="G24" s="28">
        <f t="shared" si="5"/>
        <v>-89.191103333333331</v>
      </c>
      <c r="H24" s="28">
        <f t="shared" si="5"/>
        <v>-86.329326666666674</v>
      </c>
      <c r="I24" s="28">
        <f t="shared" si="5"/>
        <v>-91.839046666666661</v>
      </c>
      <c r="J24" s="28">
        <f t="shared" si="5"/>
        <v>-88.93407666666667</v>
      </c>
      <c r="K24" s="28">
        <f t="shared" si="5"/>
        <v>-90.013426666666675</v>
      </c>
      <c r="L24" s="28">
        <f t="shared" si="5"/>
        <v>-88.504633333333345</v>
      </c>
      <c r="M24" s="30">
        <f>AVERAGE(C24:L24)</f>
        <v>-89.097905666666662</v>
      </c>
    </row>
    <row r="27" spans="2:13" ht="17.25" thickBot="1"/>
    <row r="28" spans="2:13" ht="17.25" thickBot="1">
      <c r="B28" s="52" t="s">
        <v>31</v>
      </c>
      <c r="C28" s="53"/>
      <c r="D28" s="32" t="s">
        <v>32</v>
      </c>
    </row>
    <row r="29" spans="2:13" ht="17.25" thickBot="1">
      <c r="B29" s="59">
        <f>100000*5000</f>
        <v>500000000</v>
      </c>
      <c r="C29" s="60"/>
      <c r="D29" s="33">
        <v>100000</v>
      </c>
    </row>
    <row r="30" spans="2:13" ht="17.25" thickBot="1"/>
    <row r="31" spans="2:13" ht="17.25" thickBot="1">
      <c r="B31" s="57"/>
      <c r="C31" s="54" t="s">
        <v>17</v>
      </c>
      <c r="D31" s="55"/>
      <c r="E31" s="55"/>
      <c r="F31" s="55"/>
      <c r="G31" s="55"/>
      <c r="H31" s="55"/>
      <c r="I31" s="55"/>
      <c r="J31" s="55"/>
      <c r="K31" s="55"/>
      <c r="L31" s="55"/>
      <c r="M31" s="56"/>
    </row>
    <row r="32" spans="2:13" ht="17.25" thickBot="1">
      <c r="B32" s="58"/>
      <c r="C32" s="21" t="s">
        <v>18</v>
      </c>
      <c r="D32" s="22" t="s">
        <v>19</v>
      </c>
      <c r="E32" s="23" t="s">
        <v>20</v>
      </c>
      <c r="F32" s="22" t="s">
        <v>21</v>
      </c>
      <c r="G32" s="23" t="s">
        <v>22</v>
      </c>
      <c r="H32" s="23" t="s">
        <v>23</v>
      </c>
      <c r="I32" s="22" t="s">
        <v>24</v>
      </c>
      <c r="J32" s="23" t="s">
        <v>25</v>
      </c>
      <c r="K32" s="22" t="s">
        <v>26</v>
      </c>
      <c r="L32" s="24" t="s">
        <v>27</v>
      </c>
      <c r="M32" s="31" t="s">
        <v>9</v>
      </c>
    </row>
    <row r="33" spans="2:13">
      <c r="B33" s="19" t="s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17">
        <v>0</v>
      </c>
      <c r="M33" s="29">
        <f>AVERAGE(C33:L33)</f>
        <v>0.1</v>
      </c>
    </row>
    <row r="34" spans="2:13">
      <c r="B34" s="20" t="s">
        <v>4</v>
      </c>
      <c r="C34">
        <v>94</v>
      </c>
      <c r="D34">
        <v>106</v>
      </c>
      <c r="E34">
        <v>106</v>
      </c>
      <c r="F34">
        <v>88</v>
      </c>
      <c r="G34">
        <v>113</v>
      </c>
      <c r="H34">
        <v>86</v>
      </c>
      <c r="I34">
        <v>100</v>
      </c>
      <c r="J34">
        <v>114</v>
      </c>
      <c r="K34">
        <v>111</v>
      </c>
      <c r="L34" s="17">
        <v>105</v>
      </c>
      <c r="M34" s="29">
        <f t="shared" ref="M34:M39" si="6">AVERAGE(C34:L34)</f>
        <v>102.3</v>
      </c>
    </row>
    <row r="35" spans="2:13">
      <c r="B35" s="20" t="s">
        <v>5</v>
      </c>
      <c r="C35">
        <v>2056</v>
      </c>
      <c r="D35">
        <v>1945</v>
      </c>
      <c r="E35">
        <v>1995</v>
      </c>
      <c r="F35">
        <v>1999</v>
      </c>
      <c r="G35">
        <v>1986</v>
      </c>
      <c r="H35">
        <v>2016</v>
      </c>
      <c r="I35">
        <v>2097</v>
      </c>
      <c r="J35">
        <v>1964</v>
      </c>
      <c r="K35">
        <v>1974</v>
      </c>
      <c r="L35" s="17">
        <v>2029</v>
      </c>
      <c r="M35" s="29">
        <f t="shared" si="6"/>
        <v>2006.1</v>
      </c>
    </row>
    <row r="36" spans="2:13">
      <c r="B36" s="20" t="s">
        <v>6</v>
      </c>
      <c r="C36">
        <v>57842</v>
      </c>
      <c r="D36">
        <v>58026</v>
      </c>
      <c r="E36">
        <v>57970</v>
      </c>
      <c r="F36">
        <v>57950</v>
      </c>
      <c r="G36">
        <v>57777</v>
      </c>
      <c r="H36">
        <v>57783</v>
      </c>
      <c r="I36">
        <v>57710</v>
      </c>
      <c r="J36">
        <v>57789</v>
      </c>
      <c r="K36">
        <v>57956</v>
      </c>
      <c r="L36" s="17">
        <v>58161</v>
      </c>
      <c r="M36" s="29">
        <f t="shared" si="6"/>
        <v>57896.4</v>
      </c>
    </row>
    <row r="37" spans="2:13">
      <c r="B37" s="20" t="s">
        <v>7</v>
      </c>
      <c r="C37">
        <v>30174</v>
      </c>
      <c r="D37">
        <v>30038</v>
      </c>
      <c r="E37">
        <v>30014</v>
      </c>
      <c r="F37">
        <v>29992</v>
      </c>
      <c r="G37">
        <v>30057</v>
      </c>
      <c r="H37">
        <v>30096</v>
      </c>
      <c r="I37">
        <v>30010</v>
      </c>
      <c r="J37">
        <v>30015</v>
      </c>
      <c r="K37">
        <v>30069</v>
      </c>
      <c r="L37" s="17">
        <v>29825</v>
      </c>
      <c r="M37" s="29">
        <f t="shared" si="6"/>
        <v>30029</v>
      </c>
    </row>
    <row r="38" spans="2:13">
      <c r="B38" s="20" t="s">
        <v>8</v>
      </c>
      <c r="C38">
        <v>9833</v>
      </c>
      <c r="D38">
        <v>9885</v>
      </c>
      <c r="E38">
        <v>9915</v>
      </c>
      <c r="F38">
        <v>9971</v>
      </c>
      <c r="G38">
        <v>10067</v>
      </c>
      <c r="H38">
        <v>10019</v>
      </c>
      <c r="I38">
        <v>10083</v>
      </c>
      <c r="J38">
        <v>10118</v>
      </c>
      <c r="K38">
        <v>9890</v>
      </c>
      <c r="L38" s="17">
        <v>9880</v>
      </c>
      <c r="M38" s="29">
        <f t="shared" si="6"/>
        <v>9966.1</v>
      </c>
    </row>
    <row r="39" spans="2:13" ht="17.25" thickBot="1">
      <c r="B39" s="20" t="s">
        <v>29</v>
      </c>
      <c r="C39" s="18">
        <f t="shared" ref="C39:L39" si="7">(($D5-($D5*$E5/100))*C33)+(($D6-($D6*$E6/100))*C34)+(($D7-($D7*$E7/100))*C35)+(($D8-($D8*$E8/100))*C36)+(($D9-($D9*$E9/100))*C37)+(($D10-($D10*$E10/100))*C38)</f>
        <v>946722658.5</v>
      </c>
      <c r="D39" s="18">
        <f t="shared" si="7"/>
        <v>942537394.5</v>
      </c>
      <c r="E39" s="18">
        <f t="shared" si="7"/>
        <v>944451093.5</v>
      </c>
      <c r="F39" s="18">
        <f t="shared" si="7"/>
        <v>942779335.5</v>
      </c>
      <c r="G39" s="18">
        <f t="shared" si="7"/>
        <v>943845110.5</v>
      </c>
      <c r="H39" s="18">
        <f t="shared" si="7"/>
        <v>942732431.5</v>
      </c>
      <c r="I39" s="18">
        <f t="shared" si="7"/>
        <v>947155217.5</v>
      </c>
      <c r="J39" s="18">
        <f t="shared" si="7"/>
        <v>942931170</v>
      </c>
      <c r="K39" s="18">
        <f t="shared" si="7"/>
        <v>944025856</v>
      </c>
      <c r="L39" s="18">
        <f t="shared" si="7"/>
        <v>946445555</v>
      </c>
      <c r="M39" s="29">
        <f t="shared" si="6"/>
        <v>944362582.25</v>
      </c>
    </row>
    <row r="40" spans="2:13" ht="17.25" thickBot="1">
      <c r="B40" s="25" t="s">
        <v>30</v>
      </c>
      <c r="C40" s="28">
        <f>100-C39/$B29*100</f>
        <v>-89.344531700000005</v>
      </c>
      <c r="D40" s="28">
        <f t="shared" ref="D40:L40" si="8">100-D39/$B29*100</f>
        <v>-88.507478899999995</v>
      </c>
      <c r="E40" s="28">
        <f t="shared" si="8"/>
        <v>-88.890218699999991</v>
      </c>
      <c r="F40" s="28">
        <f t="shared" si="8"/>
        <v>-88.5558671</v>
      </c>
      <c r="G40" s="28">
        <f t="shared" si="8"/>
        <v>-88.769022100000001</v>
      </c>
      <c r="H40" s="28">
        <f t="shared" si="8"/>
        <v>-88.546486299999998</v>
      </c>
      <c r="I40" s="28">
        <f t="shared" si="8"/>
        <v>-89.431043499999987</v>
      </c>
      <c r="J40" s="28">
        <f t="shared" si="8"/>
        <v>-88.586234000000019</v>
      </c>
      <c r="K40" s="28">
        <f t="shared" si="8"/>
        <v>-88.80517119999999</v>
      </c>
      <c r="L40" s="28">
        <f t="shared" si="8"/>
        <v>-89.28911100000002</v>
      </c>
      <c r="M40" s="30">
        <f>AVERAGE(C40:L40)</f>
        <v>-88.872516450000006</v>
      </c>
    </row>
  </sheetData>
  <mergeCells count="8">
    <mergeCell ref="B12:C12"/>
    <mergeCell ref="B13:C13"/>
    <mergeCell ref="B28:C28"/>
    <mergeCell ref="C15:M15"/>
    <mergeCell ref="B31:B32"/>
    <mergeCell ref="C31:M31"/>
    <mergeCell ref="B29:C29"/>
    <mergeCell ref="B15:B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F190-9B8E-4B31-9F30-5BB8D71A473D}">
  <dimension ref="B5:N67"/>
  <sheetViews>
    <sheetView tabSelected="1" topLeftCell="A36" workbookViewId="0">
      <selection activeCell="K65" sqref="K65"/>
    </sheetView>
  </sheetViews>
  <sheetFormatPr defaultRowHeight="16.5"/>
  <cols>
    <col min="3" max="3" width="10.5" bestFit="1" customWidth="1"/>
    <col min="4" max="4" width="18.625" customWidth="1"/>
    <col min="5" max="5" width="21.875" customWidth="1"/>
    <col min="6" max="6" width="21.25" customWidth="1"/>
    <col min="7" max="7" width="17.875" customWidth="1"/>
    <col min="8" max="8" width="18.125" customWidth="1"/>
    <col min="9" max="10" width="14.125" customWidth="1"/>
    <col min="11" max="11" width="15.375" bestFit="1" customWidth="1"/>
    <col min="12" max="12" width="15" bestFit="1" customWidth="1"/>
    <col min="13" max="13" width="16.625" bestFit="1" customWidth="1"/>
    <col min="14" max="14" width="13" bestFit="1" customWidth="1"/>
    <col min="15" max="15" width="15.125" bestFit="1" customWidth="1"/>
  </cols>
  <sheetData>
    <row r="5" spans="2:14">
      <c r="B5" s="69"/>
      <c r="H5" s="83"/>
      <c r="I5" s="63"/>
      <c r="J5" s="61"/>
      <c r="K5" s="62"/>
      <c r="L5" s="63"/>
      <c r="M5" s="64"/>
    </row>
    <row r="6" spans="2:14">
      <c r="B6" s="80"/>
      <c r="C6" s="80"/>
      <c r="D6" s="77" t="s">
        <v>72</v>
      </c>
      <c r="E6" s="78" t="s">
        <v>16</v>
      </c>
      <c r="F6" s="70"/>
      <c r="G6" s="65"/>
      <c r="H6" s="66"/>
      <c r="K6" s="65"/>
      <c r="L6" s="64"/>
    </row>
    <row r="7" spans="2:14">
      <c r="B7" s="76" t="s">
        <v>45</v>
      </c>
      <c r="C7" s="124">
        <v>0.93004100000000001</v>
      </c>
      <c r="D7" s="84">
        <v>5000</v>
      </c>
      <c r="E7" s="78">
        <v>20</v>
      </c>
      <c r="F7" s="71"/>
      <c r="G7" s="65"/>
      <c r="H7" s="66"/>
      <c r="K7" s="65"/>
      <c r="L7" s="64"/>
    </row>
    <row r="8" spans="2:14">
      <c r="B8" s="74" t="s">
        <v>46</v>
      </c>
      <c r="C8" s="125"/>
      <c r="D8" s="84">
        <v>5000</v>
      </c>
      <c r="E8" s="78">
        <v>20</v>
      </c>
      <c r="F8" s="70"/>
      <c r="G8" s="65"/>
      <c r="H8" s="66"/>
      <c r="K8" s="65"/>
      <c r="L8" s="64"/>
      <c r="M8" s="6"/>
      <c r="N8" s="13"/>
    </row>
    <row r="9" spans="2:14">
      <c r="B9" s="74" t="s">
        <v>47</v>
      </c>
      <c r="C9" s="126"/>
      <c r="D9" s="84">
        <v>5000</v>
      </c>
      <c r="E9" s="78">
        <v>20</v>
      </c>
      <c r="F9" s="70"/>
      <c r="G9" s="65"/>
      <c r="H9" s="66"/>
      <c r="K9" s="65"/>
      <c r="L9" s="64"/>
    </row>
    <row r="10" spans="2:14">
      <c r="B10" s="74" t="s">
        <v>48</v>
      </c>
      <c r="C10" s="109">
        <v>4.2500000000000003E-2</v>
      </c>
      <c r="D10" s="84">
        <v>5500</v>
      </c>
      <c r="E10" s="78">
        <v>20</v>
      </c>
      <c r="F10" s="70"/>
      <c r="G10" s="65"/>
      <c r="H10" s="66"/>
      <c r="K10" s="65"/>
      <c r="L10" s="64"/>
    </row>
    <row r="11" spans="2:14">
      <c r="B11" s="74" t="s">
        <v>49</v>
      </c>
      <c r="C11" s="110"/>
      <c r="D11" s="84">
        <v>5700</v>
      </c>
      <c r="E11" s="78">
        <v>20</v>
      </c>
      <c r="F11" s="70"/>
      <c r="G11" s="65"/>
      <c r="H11" s="66"/>
      <c r="K11" s="65"/>
      <c r="L11" s="64"/>
    </row>
    <row r="12" spans="2:14">
      <c r="B12" s="74" t="s">
        <v>50</v>
      </c>
      <c r="C12" s="111"/>
      <c r="D12" s="84">
        <v>6000</v>
      </c>
      <c r="E12" s="78">
        <v>20</v>
      </c>
      <c r="F12" s="72"/>
      <c r="G12" s="123">
        <f>SUM(C7:C33)</f>
        <v>0.99999999999999989</v>
      </c>
      <c r="H12" s="66"/>
      <c r="K12" s="65"/>
      <c r="L12" s="64"/>
    </row>
    <row r="13" spans="2:14">
      <c r="B13" s="74" t="s">
        <v>51</v>
      </c>
      <c r="C13" s="109">
        <v>1.2999999999999999E-2</v>
      </c>
      <c r="D13" s="84">
        <v>9500</v>
      </c>
      <c r="E13" s="78">
        <v>20</v>
      </c>
      <c r="F13" s="65"/>
      <c r="G13" s="65"/>
      <c r="H13" s="66"/>
      <c r="K13" s="65"/>
      <c r="L13" s="61"/>
    </row>
    <row r="14" spans="2:14">
      <c r="B14" s="74" t="s">
        <v>56</v>
      </c>
      <c r="C14" s="110"/>
      <c r="D14" s="84">
        <v>10000</v>
      </c>
      <c r="E14" s="78">
        <v>20</v>
      </c>
      <c r="F14" s="65"/>
      <c r="G14" s="65"/>
      <c r="H14" s="66"/>
      <c r="K14" s="65"/>
      <c r="L14" s="66"/>
    </row>
    <row r="15" spans="2:14">
      <c r="B15" s="74" t="s">
        <v>57</v>
      </c>
      <c r="C15" s="111"/>
      <c r="D15" s="84">
        <v>10500</v>
      </c>
      <c r="E15" s="78">
        <v>20</v>
      </c>
      <c r="F15" s="65"/>
      <c r="G15" s="65"/>
      <c r="H15" s="66"/>
      <c r="K15" s="65"/>
      <c r="L15" s="66"/>
    </row>
    <row r="16" spans="2:14">
      <c r="B16" s="74" t="s">
        <v>52</v>
      </c>
      <c r="C16" s="109">
        <v>8.0000000000000002E-3</v>
      </c>
      <c r="D16" s="84">
        <v>14000</v>
      </c>
      <c r="E16" s="78">
        <v>20</v>
      </c>
      <c r="F16" s="65"/>
      <c r="G16" s="65"/>
      <c r="H16" s="66"/>
      <c r="K16" s="65"/>
      <c r="L16" s="66"/>
    </row>
    <row r="17" spans="2:13">
      <c r="B17" s="74" t="s">
        <v>58</v>
      </c>
      <c r="C17" s="110"/>
      <c r="D17" s="84">
        <v>14500</v>
      </c>
      <c r="E17" s="78">
        <v>20</v>
      </c>
      <c r="F17" s="65"/>
      <c r="G17" s="65"/>
      <c r="H17" s="66"/>
      <c r="K17" s="65"/>
      <c r="L17" s="66"/>
    </row>
    <row r="18" spans="2:13">
      <c r="B18" s="74" t="s">
        <v>59</v>
      </c>
      <c r="C18" s="111"/>
      <c r="D18" s="84">
        <v>15000</v>
      </c>
      <c r="E18" s="78">
        <v>20</v>
      </c>
      <c r="F18" s="65"/>
      <c r="G18" s="65"/>
      <c r="H18" s="66"/>
      <c r="K18" s="65"/>
      <c r="L18" s="66"/>
    </row>
    <row r="19" spans="2:13">
      <c r="B19" s="74" t="s">
        <v>53</v>
      </c>
      <c r="C19" s="109">
        <v>4.0000000000000001E-3</v>
      </c>
      <c r="D19" s="84">
        <v>18000</v>
      </c>
      <c r="E19" s="78">
        <v>20</v>
      </c>
      <c r="F19" s="65"/>
      <c r="G19" s="65"/>
      <c r="H19" s="66"/>
      <c r="K19" s="65"/>
      <c r="L19" s="66"/>
    </row>
    <row r="20" spans="2:13">
      <c r="B20" s="74" t="s">
        <v>60</v>
      </c>
      <c r="C20" s="110"/>
      <c r="D20" s="84">
        <v>19000</v>
      </c>
      <c r="E20" s="78">
        <v>20</v>
      </c>
      <c r="F20" s="65"/>
      <c r="G20" s="65"/>
      <c r="H20" s="66"/>
      <c r="K20" s="65"/>
      <c r="L20" s="66"/>
    </row>
    <row r="21" spans="2:13">
      <c r="B21" s="74" t="s">
        <v>61</v>
      </c>
      <c r="C21" s="111"/>
      <c r="D21" s="84">
        <v>20000</v>
      </c>
      <c r="E21" s="78">
        <v>20</v>
      </c>
      <c r="F21" s="65"/>
      <c r="G21" s="65"/>
      <c r="H21" s="66"/>
      <c r="K21" s="65"/>
      <c r="L21" s="66"/>
    </row>
    <row r="22" spans="2:13">
      <c r="B22" s="74" t="s">
        <v>54</v>
      </c>
      <c r="C22" s="109">
        <v>1.5E-3</v>
      </c>
      <c r="D22" s="84">
        <v>40000</v>
      </c>
      <c r="E22" s="78">
        <v>20</v>
      </c>
      <c r="F22" s="65"/>
      <c r="G22" s="65"/>
      <c r="H22" s="66"/>
      <c r="K22" s="65"/>
      <c r="L22" s="66"/>
    </row>
    <row r="23" spans="2:13">
      <c r="B23" s="74" t="s">
        <v>62</v>
      </c>
      <c r="C23" s="110"/>
      <c r="D23" s="84">
        <v>45000</v>
      </c>
      <c r="E23" s="78">
        <v>20</v>
      </c>
      <c r="F23" s="65"/>
      <c r="G23" s="65"/>
      <c r="H23" s="66"/>
      <c r="K23" s="65"/>
      <c r="L23" s="66"/>
    </row>
    <row r="24" spans="2:13">
      <c r="B24" s="74" t="s">
        <v>63</v>
      </c>
      <c r="C24" s="111"/>
      <c r="D24" s="84">
        <v>50000</v>
      </c>
      <c r="E24" s="78">
        <v>20</v>
      </c>
      <c r="F24" s="65"/>
      <c r="G24" s="65"/>
      <c r="H24" s="66"/>
      <c r="K24" s="65"/>
      <c r="L24" s="66"/>
    </row>
    <row r="25" spans="2:13">
      <c r="B25" s="74" t="s">
        <v>55</v>
      </c>
      <c r="C25" s="109">
        <v>8.9999999999999998E-4</v>
      </c>
      <c r="D25" s="84">
        <v>100000</v>
      </c>
      <c r="E25" s="78">
        <v>20</v>
      </c>
      <c r="F25" s="65"/>
      <c r="G25" s="65"/>
      <c r="H25" s="66"/>
      <c r="K25" s="65"/>
      <c r="L25" s="66"/>
    </row>
    <row r="26" spans="2:13">
      <c r="B26" s="74" t="s">
        <v>64</v>
      </c>
      <c r="C26" s="110"/>
      <c r="D26" s="84">
        <v>110000</v>
      </c>
      <c r="E26" s="78">
        <v>20</v>
      </c>
      <c r="F26" s="65"/>
      <c r="G26" s="65"/>
      <c r="H26" s="66"/>
      <c r="K26" s="65"/>
      <c r="L26" s="66"/>
    </row>
    <row r="27" spans="2:13">
      <c r="B27" s="74" t="s">
        <v>65</v>
      </c>
      <c r="C27" s="111"/>
      <c r="D27" s="84">
        <v>120000</v>
      </c>
      <c r="E27" s="78">
        <v>20</v>
      </c>
      <c r="F27" s="67"/>
      <c r="G27" s="67"/>
      <c r="H27" s="68"/>
      <c r="K27" s="65"/>
      <c r="L27" s="66"/>
    </row>
    <row r="28" spans="2:13">
      <c r="B28" s="74" t="s">
        <v>66</v>
      </c>
      <c r="C28" s="130">
        <v>4.8999999999999998E-5</v>
      </c>
      <c r="D28" s="84">
        <v>500000</v>
      </c>
      <c r="E28" s="78">
        <v>20</v>
      </c>
      <c r="K28" s="67"/>
      <c r="L28" s="68"/>
    </row>
    <row r="29" spans="2:13">
      <c r="B29" s="74" t="s">
        <v>68</v>
      </c>
      <c r="C29" s="131"/>
      <c r="D29" s="84">
        <v>500000</v>
      </c>
      <c r="E29" s="78">
        <v>20</v>
      </c>
      <c r="K29" s="61"/>
      <c r="L29" s="61"/>
    </row>
    <row r="30" spans="2:13">
      <c r="B30" s="74" t="s">
        <v>69</v>
      </c>
      <c r="C30" s="132"/>
      <c r="D30" s="84">
        <v>500000</v>
      </c>
      <c r="E30" s="78">
        <v>20</v>
      </c>
      <c r="F30" s="85" t="s">
        <v>75</v>
      </c>
      <c r="G30" s="86"/>
      <c r="K30" s="61"/>
      <c r="L30" s="61"/>
    </row>
    <row r="31" spans="2:13">
      <c r="B31" s="79" t="s">
        <v>67</v>
      </c>
      <c r="C31" s="130">
        <v>1.0000000000000001E-5</v>
      </c>
      <c r="D31" s="84">
        <v>1000000</v>
      </c>
      <c r="E31" s="78">
        <v>20</v>
      </c>
      <c r="F31" s="81">
        <v>5000</v>
      </c>
      <c r="G31" s="82"/>
      <c r="J31" s="72"/>
      <c r="K31" s="61"/>
      <c r="L31" s="61"/>
    </row>
    <row r="32" spans="2:13">
      <c r="B32" s="79" t="s">
        <v>70</v>
      </c>
      <c r="C32" s="131"/>
      <c r="D32" s="84">
        <v>1000000</v>
      </c>
      <c r="E32" s="78">
        <v>20</v>
      </c>
      <c r="F32" s="85" t="s">
        <v>73</v>
      </c>
      <c r="G32" s="86"/>
      <c r="H32" s="81" t="s">
        <v>74</v>
      </c>
      <c r="I32" s="82"/>
      <c r="K32" s="61"/>
      <c r="L32" s="61"/>
      <c r="M32" s="61"/>
    </row>
    <row r="33" spans="2:13">
      <c r="B33" s="79" t="s">
        <v>71</v>
      </c>
      <c r="C33" s="132"/>
      <c r="D33" s="84">
        <v>1000000</v>
      </c>
      <c r="E33" s="78">
        <v>20</v>
      </c>
      <c r="F33" s="81">
        <v>3000</v>
      </c>
      <c r="G33" s="82"/>
      <c r="H33" s="104">
        <f>F31*F33</f>
        <v>15000000</v>
      </c>
      <c r="I33" s="105"/>
      <c r="K33" s="73"/>
      <c r="L33" s="73"/>
      <c r="M33" s="73"/>
    </row>
    <row r="34" spans="2:13">
      <c r="B34" s="75"/>
      <c r="C34" s="102"/>
      <c r="D34" s="102"/>
      <c r="E34" s="102"/>
      <c r="F34" s="102"/>
      <c r="G34" s="103"/>
      <c r="H34" s="73"/>
      <c r="I34" s="73"/>
      <c r="K34" s="73"/>
      <c r="L34" s="73"/>
      <c r="M34" s="73"/>
    </row>
    <row r="35" spans="2:13" ht="17.25" thickBot="1">
      <c r="B35" s="61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</row>
    <row r="36" spans="2:13" ht="17.25" thickBot="1">
      <c r="C36" s="94"/>
      <c r="D36" s="99" t="s">
        <v>17</v>
      </c>
      <c r="E36" s="100"/>
      <c r="F36" s="100"/>
      <c r="G36" s="100"/>
      <c r="H36" s="100"/>
      <c r="I36" s="101"/>
    </row>
    <row r="37" spans="2:13">
      <c r="C37" s="90"/>
      <c r="D37" s="95" t="s">
        <v>18</v>
      </c>
      <c r="E37" s="96" t="s">
        <v>19</v>
      </c>
      <c r="F37" s="97" t="s">
        <v>20</v>
      </c>
      <c r="G37" s="96" t="s">
        <v>21</v>
      </c>
      <c r="H37" s="97" t="s">
        <v>22</v>
      </c>
      <c r="I37" s="98" t="s">
        <v>9</v>
      </c>
    </row>
    <row r="38" spans="2:13">
      <c r="B38" s="127">
        <v>0.925041</v>
      </c>
      <c r="C38" s="92" t="s">
        <v>45</v>
      </c>
      <c r="D38" s="76">
        <v>886</v>
      </c>
      <c r="E38" s="76">
        <v>938</v>
      </c>
      <c r="F38" s="76">
        <v>896</v>
      </c>
      <c r="G38" s="76">
        <v>974</v>
      </c>
      <c r="H38" s="76">
        <v>899</v>
      </c>
      <c r="I38" s="91">
        <f>AVERAGE(D38:H38)</f>
        <v>918.6</v>
      </c>
    </row>
    <row r="39" spans="2:13">
      <c r="B39" s="128"/>
      <c r="C39" s="93" t="s">
        <v>46</v>
      </c>
      <c r="D39" s="76">
        <v>897</v>
      </c>
      <c r="E39" s="76">
        <v>894</v>
      </c>
      <c r="F39" s="76">
        <v>935</v>
      </c>
      <c r="G39" s="76">
        <v>902</v>
      </c>
      <c r="H39" s="76">
        <v>941</v>
      </c>
      <c r="I39" s="91">
        <f t="shared" ref="I39:I64" si="0">AVERAGE(D39:H39)</f>
        <v>913.8</v>
      </c>
    </row>
    <row r="40" spans="2:13">
      <c r="B40" s="129"/>
      <c r="C40" s="93" t="s">
        <v>47</v>
      </c>
      <c r="D40" s="76">
        <v>1015</v>
      </c>
      <c r="E40" s="76">
        <v>953</v>
      </c>
      <c r="F40" s="76">
        <v>955</v>
      </c>
      <c r="G40" s="76">
        <v>895</v>
      </c>
      <c r="H40" s="76">
        <v>948</v>
      </c>
      <c r="I40" s="91">
        <f t="shared" si="0"/>
        <v>953.2</v>
      </c>
    </row>
    <row r="41" spans="2:13">
      <c r="B41" s="87">
        <v>4.2500000000000003E-2</v>
      </c>
      <c r="C41" s="93" t="s">
        <v>48</v>
      </c>
      <c r="D41" s="76">
        <v>49</v>
      </c>
      <c r="E41" s="76">
        <v>42</v>
      </c>
      <c r="F41" s="76">
        <v>53</v>
      </c>
      <c r="G41" s="76">
        <v>47</v>
      </c>
      <c r="H41" s="76">
        <v>53</v>
      </c>
      <c r="I41" s="91">
        <f t="shared" si="0"/>
        <v>48.8</v>
      </c>
    </row>
    <row r="42" spans="2:13">
      <c r="B42" s="88"/>
      <c r="C42" s="93" t="s">
        <v>49</v>
      </c>
      <c r="D42" s="76">
        <v>44</v>
      </c>
      <c r="E42" s="76">
        <v>46</v>
      </c>
      <c r="F42" s="76">
        <v>31</v>
      </c>
      <c r="G42" s="76">
        <v>41</v>
      </c>
      <c r="H42" s="76">
        <v>36</v>
      </c>
      <c r="I42" s="91">
        <f t="shared" si="0"/>
        <v>39.6</v>
      </c>
    </row>
    <row r="43" spans="2:13">
      <c r="B43" s="89"/>
      <c r="C43" s="93" t="s">
        <v>50</v>
      </c>
      <c r="D43" s="76">
        <v>25</v>
      </c>
      <c r="E43" s="76">
        <v>51</v>
      </c>
      <c r="F43" s="76">
        <v>42</v>
      </c>
      <c r="G43" s="76">
        <v>56</v>
      </c>
      <c r="H43" s="76">
        <v>42</v>
      </c>
      <c r="I43" s="91">
        <f t="shared" si="0"/>
        <v>43.2</v>
      </c>
    </row>
    <row r="44" spans="2:13">
      <c r="B44" s="87">
        <v>1.7999999999999999E-2</v>
      </c>
      <c r="C44" s="93" t="s">
        <v>51</v>
      </c>
      <c r="D44" s="76">
        <v>9</v>
      </c>
      <c r="E44" s="76">
        <v>12</v>
      </c>
      <c r="F44" s="76">
        <v>16</v>
      </c>
      <c r="G44" s="76">
        <v>14</v>
      </c>
      <c r="H44" s="76">
        <v>9</v>
      </c>
      <c r="I44" s="91">
        <f t="shared" si="0"/>
        <v>12</v>
      </c>
    </row>
    <row r="45" spans="2:13">
      <c r="B45" s="88"/>
      <c r="C45" s="93" t="s">
        <v>56</v>
      </c>
      <c r="D45" s="76">
        <v>18</v>
      </c>
      <c r="E45" s="76">
        <v>7</v>
      </c>
      <c r="F45" s="76">
        <v>11</v>
      </c>
      <c r="G45" s="76">
        <v>18</v>
      </c>
      <c r="H45" s="76">
        <v>8</v>
      </c>
      <c r="I45" s="91">
        <f t="shared" si="0"/>
        <v>12.4</v>
      </c>
    </row>
    <row r="46" spans="2:13">
      <c r="B46" s="89"/>
      <c r="C46" s="93" t="s">
        <v>57</v>
      </c>
      <c r="D46" s="76">
        <v>13</v>
      </c>
      <c r="E46" s="76">
        <v>13</v>
      </c>
      <c r="F46" s="76">
        <v>13</v>
      </c>
      <c r="G46" s="76">
        <v>7</v>
      </c>
      <c r="H46" s="76">
        <v>14</v>
      </c>
      <c r="I46" s="91">
        <f t="shared" si="0"/>
        <v>12</v>
      </c>
    </row>
    <row r="47" spans="2:13">
      <c r="B47" s="87">
        <v>8.0000000000000002E-3</v>
      </c>
      <c r="C47" s="93" t="s">
        <v>52</v>
      </c>
      <c r="D47" s="76">
        <v>8</v>
      </c>
      <c r="E47" s="76">
        <v>9</v>
      </c>
      <c r="F47" s="76">
        <v>7</v>
      </c>
      <c r="G47" s="76">
        <v>10</v>
      </c>
      <c r="H47" s="76">
        <v>8</v>
      </c>
      <c r="I47" s="91">
        <f t="shared" si="0"/>
        <v>8.4</v>
      </c>
    </row>
    <row r="48" spans="2:13">
      <c r="B48" s="88"/>
      <c r="C48" s="93" t="s">
        <v>58</v>
      </c>
      <c r="D48" s="76">
        <v>9</v>
      </c>
      <c r="E48" s="76">
        <v>6</v>
      </c>
      <c r="F48" s="76">
        <v>10</v>
      </c>
      <c r="G48" s="76">
        <v>9</v>
      </c>
      <c r="H48" s="76">
        <v>7</v>
      </c>
      <c r="I48" s="91">
        <f t="shared" si="0"/>
        <v>8.1999999999999993</v>
      </c>
    </row>
    <row r="49" spans="2:9">
      <c r="B49" s="89"/>
      <c r="C49" s="93" t="s">
        <v>59</v>
      </c>
      <c r="D49" s="76">
        <v>9</v>
      </c>
      <c r="E49" s="76">
        <v>9</v>
      </c>
      <c r="F49" s="76">
        <v>5</v>
      </c>
      <c r="G49" s="76">
        <v>10</v>
      </c>
      <c r="H49" s="76">
        <v>13</v>
      </c>
      <c r="I49" s="91">
        <f t="shared" si="0"/>
        <v>9.1999999999999993</v>
      </c>
    </row>
    <row r="50" spans="2:9">
      <c r="B50" s="87">
        <v>4.0000000000000001E-3</v>
      </c>
      <c r="C50" s="93" t="s">
        <v>53</v>
      </c>
      <c r="D50" s="76">
        <v>1</v>
      </c>
      <c r="E50" s="76">
        <v>4</v>
      </c>
      <c r="F50" s="76">
        <v>6</v>
      </c>
      <c r="G50" s="76">
        <v>5</v>
      </c>
      <c r="H50" s="76">
        <v>4</v>
      </c>
      <c r="I50" s="91">
        <f t="shared" si="0"/>
        <v>4</v>
      </c>
    </row>
    <row r="51" spans="2:9">
      <c r="B51" s="88"/>
      <c r="C51" s="93" t="s">
        <v>60</v>
      </c>
      <c r="D51" s="76">
        <v>7</v>
      </c>
      <c r="E51" s="76">
        <v>6</v>
      </c>
      <c r="F51" s="76">
        <v>2</v>
      </c>
      <c r="G51" s="76">
        <v>5</v>
      </c>
      <c r="H51" s="76">
        <v>6</v>
      </c>
      <c r="I51" s="91">
        <f t="shared" si="0"/>
        <v>5.2</v>
      </c>
    </row>
    <row r="52" spans="2:9">
      <c r="B52" s="89"/>
      <c r="C52" s="93" t="s">
        <v>61</v>
      </c>
      <c r="D52" s="76">
        <v>3</v>
      </c>
      <c r="E52" s="76">
        <v>5</v>
      </c>
      <c r="F52" s="76">
        <v>4</v>
      </c>
      <c r="G52" s="76">
        <v>2</v>
      </c>
      <c r="H52" s="76">
        <v>3</v>
      </c>
      <c r="I52" s="91">
        <f t="shared" si="0"/>
        <v>3.4</v>
      </c>
    </row>
    <row r="53" spans="2:9">
      <c r="B53" s="87">
        <v>1.5E-3</v>
      </c>
      <c r="C53" s="93" t="s">
        <v>54</v>
      </c>
      <c r="D53" s="76">
        <v>3</v>
      </c>
      <c r="E53" s="76">
        <v>1</v>
      </c>
      <c r="F53" s="76">
        <v>5</v>
      </c>
      <c r="G53" s="76">
        <v>2</v>
      </c>
      <c r="H53" s="76">
        <v>5</v>
      </c>
      <c r="I53" s="91">
        <f t="shared" si="0"/>
        <v>3.2</v>
      </c>
    </row>
    <row r="54" spans="2:9">
      <c r="B54" s="88"/>
      <c r="C54" s="93" t="s">
        <v>62</v>
      </c>
      <c r="D54" s="76">
        <v>1</v>
      </c>
      <c r="E54" s="76">
        <v>1</v>
      </c>
      <c r="F54" s="76">
        <v>5</v>
      </c>
      <c r="G54" s="76">
        <v>1</v>
      </c>
      <c r="H54" s="76">
        <v>2</v>
      </c>
      <c r="I54" s="91">
        <f t="shared" si="0"/>
        <v>2</v>
      </c>
    </row>
    <row r="55" spans="2:9">
      <c r="B55" s="89"/>
      <c r="C55" s="93" t="s">
        <v>63</v>
      </c>
      <c r="D55" s="76">
        <v>1</v>
      </c>
      <c r="E55" s="76">
        <v>1</v>
      </c>
      <c r="F55" s="76">
        <v>2</v>
      </c>
      <c r="G55" s="76">
        <v>0</v>
      </c>
      <c r="H55" s="76">
        <v>1</v>
      </c>
      <c r="I55" s="91">
        <f t="shared" si="0"/>
        <v>1</v>
      </c>
    </row>
    <row r="56" spans="2:9">
      <c r="B56" s="87">
        <v>8.9999999999999998E-4</v>
      </c>
      <c r="C56" s="93" t="s">
        <v>55</v>
      </c>
      <c r="D56" s="76">
        <v>0</v>
      </c>
      <c r="E56" s="76">
        <v>0</v>
      </c>
      <c r="F56" s="76">
        <v>1</v>
      </c>
      <c r="G56" s="76">
        <v>1</v>
      </c>
      <c r="H56" s="76">
        <v>0</v>
      </c>
      <c r="I56" s="91">
        <f t="shared" si="0"/>
        <v>0.4</v>
      </c>
    </row>
    <row r="57" spans="2:9">
      <c r="B57" s="88"/>
      <c r="C57" s="93" t="s">
        <v>64</v>
      </c>
      <c r="D57" s="76">
        <v>1</v>
      </c>
      <c r="E57" s="76">
        <v>0</v>
      </c>
      <c r="F57" s="76">
        <v>0</v>
      </c>
      <c r="G57" s="76">
        <v>1</v>
      </c>
      <c r="H57" s="76">
        <v>1</v>
      </c>
      <c r="I57" s="91">
        <f t="shared" si="0"/>
        <v>0.6</v>
      </c>
    </row>
    <row r="58" spans="2:9">
      <c r="B58" s="89"/>
      <c r="C58" s="93" t="s">
        <v>65</v>
      </c>
      <c r="D58" s="76">
        <v>0</v>
      </c>
      <c r="E58" s="76">
        <v>2</v>
      </c>
      <c r="F58" s="76">
        <v>1</v>
      </c>
      <c r="G58" s="76">
        <v>0</v>
      </c>
      <c r="H58" s="76">
        <v>0</v>
      </c>
      <c r="I58" s="91">
        <f t="shared" si="0"/>
        <v>0.6</v>
      </c>
    </row>
    <row r="59" spans="2:9">
      <c r="B59" s="120">
        <v>5.0000000000000002E-5</v>
      </c>
      <c r="C59" s="93" t="s">
        <v>66</v>
      </c>
      <c r="D59" s="76">
        <v>1</v>
      </c>
      <c r="E59" s="76">
        <v>0</v>
      </c>
      <c r="F59" s="76">
        <v>0</v>
      </c>
      <c r="G59" s="76">
        <v>0</v>
      </c>
      <c r="H59" s="76">
        <v>0</v>
      </c>
      <c r="I59" s="91">
        <f t="shared" si="0"/>
        <v>0.2</v>
      </c>
    </row>
    <row r="60" spans="2:9">
      <c r="B60" s="121"/>
      <c r="C60" s="93" t="s">
        <v>68</v>
      </c>
      <c r="D60" s="76">
        <v>0</v>
      </c>
      <c r="E60" s="76">
        <v>0</v>
      </c>
      <c r="F60" s="76">
        <v>0</v>
      </c>
      <c r="G60" s="76">
        <v>0</v>
      </c>
      <c r="H60" s="76">
        <v>0</v>
      </c>
      <c r="I60" s="91">
        <f t="shared" si="0"/>
        <v>0</v>
      </c>
    </row>
    <row r="61" spans="2:9">
      <c r="B61" s="122"/>
      <c r="C61" s="93" t="s">
        <v>69</v>
      </c>
      <c r="D61" s="76">
        <v>0</v>
      </c>
      <c r="E61" s="76">
        <v>0</v>
      </c>
      <c r="F61" s="76">
        <v>0</v>
      </c>
      <c r="G61" s="76">
        <v>0</v>
      </c>
      <c r="H61" s="76">
        <v>0</v>
      </c>
      <c r="I61" s="91">
        <f t="shared" si="0"/>
        <v>0</v>
      </c>
    </row>
    <row r="62" spans="2:9">
      <c r="B62" s="124">
        <v>9.0000000000000002E-6</v>
      </c>
      <c r="C62" s="93" t="s">
        <v>67</v>
      </c>
      <c r="D62" s="76">
        <v>0</v>
      </c>
      <c r="E62" s="76">
        <v>0</v>
      </c>
      <c r="F62" s="76">
        <v>0</v>
      </c>
      <c r="G62" s="76">
        <v>0</v>
      </c>
      <c r="H62" s="76">
        <v>0</v>
      </c>
      <c r="I62" s="91">
        <f t="shared" si="0"/>
        <v>0</v>
      </c>
    </row>
    <row r="63" spans="2:9">
      <c r="B63" s="125"/>
      <c r="C63" s="93" t="s">
        <v>70</v>
      </c>
      <c r="D63" s="76">
        <v>0</v>
      </c>
      <c r="E63" s="76">
        <v>0</v>
      </c>
      <c r="F63" s="76">
        <v>0</v>
      </c>
      <c r="G63" s="76">
        <v>0</v>
      </c>
      <c r="H63" s="76">
        <v>0</v>
      </c>
      <c r="I63" s="91">
        <f t="shared" si="0"/>
        <v>0</v>
      </c>
    </row>
    <row r="64" spans="2:9" ht="17.25" thickBot="1">
      <c r="B64" s="126"/>
      <c r="C64" s="106" t="s">
        <v>71</v>
      </c>
      <c r="D64" s="107">
        <v>0</v>
      </c>
      <c r="E64" s="107">
        <v>0</v>
      </c>
      <c r="F64" s="107">
        <v>0</v>
      </c>
      <c r="G64" s="107">
        <v>0</v>
      </c>
      <c r="H64" s="107">
        <v>0</v>
      </c>
      <c r="I64" s="108">
        <f t="shared" si="0"/>
        <v>0</v>
      </c>
    </row>
    <row r="65" spans="3:9">
      <c r="C65" s="113" t="s">
        <v>9</v>
      </c>
      <c r="D65" s="114">
        <f>(($D$7-$D$7*$E$7/100)*D38)+(($D$8-$D$8*$E$8/100)*D39)+(($D$9-$D$9*$E$9/100)*D40)+(($D$10-$D$10*$E$10/100)*D41)+(($D$11-$D$11*$E$11/100)*D42)+(($D$12-$D$12*$E$12/100)*D43)+(($D$13-$D$13*$E$13/100)*D44)+(($D$14-$D$14*$E$14/100)*D45)+(($D$15-$D$15*$E$15/100)*D46)+(($D$16-$D$16*$E$16/100)*D47)+(($D$17-$D$17*$E$17/100)*D48)+(($D$18-$D$18*$E$18/100)*D49)+(($D$19-$D$19*$E$19/100)*D50)+(($D$20-$D$20*$E$20/100)*D51)+(($D$21-$D$21*$E$21/100)*D52)+(($D$22-$D$22*$E$22/100)*D53)+(($D$23-$D$23*$E$23/100)*D54)+(($D$24-$D$24*$E$24/100)*D55)+(($D$25-$D$25*$E$25/100)*D56)+(($D$26-$D$26*$E$26/100)*D57)+(($D$27-$D$27*$E$27/100)*D58)+(($D$28-$D$28*$E$28/100)*D59)+(($D$29-$D$29*$E$29/100)*D60)+(($D$30-$D$30*$E$30/100)*D61)+(($D$31-$D$31*$E$31/100)*D62)+(($D$32-$D$32*$E$32/100)*D63)+(($D$33-$D$33*$E$33/100)*D64)</f>
        <v>13180640</v>
      </c>
      <c r="E65" s="114">
        <f>(($D$7-$D$7*$E$7/100)*E38)+(($D$8-$D$8*$E$8/100)*E39)+(($D$9-$D$9*$E$9/100)*E40)+(($D$10-$D$10*$E$10/100)*E41)+(($D$11-$D$11*$E$11/100)*E42)+(($D$12-$D$12*$E$12/100)*E43)+(($D$13-$D$13*$E$13/100)*E44)+(($D$14-$D$14*$E$14/100)*E45)+(($D$15-$D$15*$E$15/100)*E46)+(($D$16-$D$16*$E$16/100)*E47)+(($D$17-$D$17*$E$17/100)*E48)+(($D$18-$D$18*$E$18/100)*E49)+(($D$19-$D$19*$E$19/100)*E50)+(($D$20-$D$20*$E$20/100)*E51)+(($D$21-$D$21*$E$21/100)*E52)+(($D$22-$D$22*$E$22/100)*E53)+(($D$23-$D$23*$E$23/100)*E54)+(($D$24-$D$24*$E$24/100)*E55)+(($D$25-$D$25*$E$25/100)*E56)+(($D$26-$D$26*$E$26/100)*E57)+(($D$27-$D$27*$E$27/100)*E58)+(($D$28-$D$28*$E$28/100)*E59)+(($D$29-$D$29*$E$29/100)*E60)+(($D$30-$D$30*$E$30/100)*E61)+(($D$31-$D$31*$E$31/100)*E62)+(($D$32-$D$32*$E$32/100)*E63)+(($D$33-$D$33*$E$33/100)*E64)</f>
        <v>12842960</v>
      </c>
      <c r="F65" s="114">
        <f t="shared" ref="F65:H65" si="1">(($D$7-$D$7*$E$7/100)*F38)+(($D$8-$D$8*$E$8/100)*F39)+(($D$9-$D$9*$E$9/100)*F40)+(($D$10-$D$10*$E$10/100)*F41)+(($D$11-$D$11*$E$11/100)*F42)+(($D$12-$D$12*$E$12/100)*F43)+(($D$13-$D$13*$E$13/100)*F44)+(($D$14-$D$14*$E$14/100)*F45)+(($D$15-$D$15*$E$15/100)*F46)+(($D$16-$D$16*$E$16/100)*F47)+(($D$17-$D$17*$E$17/100)*F48)+(($D$18-$D$18*$E$18/100)*F49)+(($D$19-$D$19*$E$19/100)*F50)+(($D$20-$D$20*$E$20/100)*F51)+(($D$21-$D$21*$E$21/100)*F52)+(($D$22-$D$22*$E$22/100)*F53)+(($D$23-$D$23*$E$23/100)*F54)+(($D$24-$D$24*$E$24/100)*F55)+(($D$25-$D$25*$E$25/100)*F56)+(($D$26-$D$26*$E$26/100)*F57)+(($D$27-$D$27*$E$27/100)*F58)+(($D$28-$D$28*$E$28/100)*F59)+(($D$29-$D$29*$E$29/100)*F60)+(($D$30-$D$30*$E$30/100)*F61)+(($D$31-$D$31*$E$31/100)*F62)+(($D$32-$D$32*$E$32/100)*F63)+(($D$33-$D$33*$E$33/100)*F64)</f>
        <v>13070160</v>
      </c>
      <c r="G65" s="114">
        <f t="shared" si="1"/>
        <v>12840160</v>
      </c>
      <c r="H65" s="114">
        <f t="shared" si="1"/>
        <v>12884560</v>
      </c>
      <c r="I65" s="115">
        <f>AVERAGE(D65:H65)</f>
        <v>12963696</v>
      </c>
    </row>
    <row r="66" spans="3:9">
      <c r="C66" s="116" t="s">
        <v>74</v>
      </c>
      <c r="D66" s="112">
        <f>$H$33-D65</f>
        <v>1819360</v>
      </c>
      <c r="E66" s="112">
        <f t="shared" ref="E66:H66" si="2">$H$33-E65</f>
        <v>2157040</v>
      </c>
      <c r="F66" s="112">
        <f t="shared" si="2"/>
        <v>1929840</v>
      </c>
      <c r="G66" s="112">
        <f t="shared" si="2"/>
        <v>2159840</v>
      </c>
      <c r="H66" s="112">
        <f t="shared" si="2"/>
        <v>2115440</v>
      </c>
      <c r="I66" s="117">
        <f>AVERAGE(D66:H66)</f>
        <v>2036304</v>
      </c>
    </row>
    <row r="67" spans="3:9" ht="17.25" thickBot="1">
      <c r="C67" s="118" t="s">
        <v>30</v>
      </c>
      <c r="D67" s="119">
        <f>D66/$H$33</f>
        <v>0.12129066666666667</v>
      </c>
      <c r="E67" s="119">
        <f t="shared" ref="E67:I67" si="3">E66/$H$33</f>
        <v>0.14380266666666666</v>
      </c>
      <c r="F67" s="119">
        <f t="shared" si="3"/>
        <v>0.12865599999999999</v>
      </c>
      <c r="G67" s="119">
        <f t="shared" si="3"/>
        <v>0.14398933333333333</v>
      </c>
      <c r="H67" s="119">
        <f t="shared" si="3"/>
        <v>0.14102933333333334</v>
      </c>
      <c r="I67" s="119">
        <f>AVERAGE(D67:H67)</f>
        <v>0.1357536</v>
      </c>
    </row>
  </sheetData>
  <mergeCells count="27">
    <mergeCell ref="B62:B64"/>
    <mergeCell ref="C31:C33"/>
    <mergeCell ref="B50:B52"/>
    <mergeCell ref="B53:B55"/>
    <mergeCell ref="B56:B58"/>
    <mergeCell ref="B59:B61"/>
    <mergeCell ref="D36:I36"/>
    <mergeCell ref="H32:I32"/>
    <mergeCell ref="H33:I33"/>
    <mergeCell ref="F32:G32"/>
    <mergeCell ref="F33:G33"/>
    <mergeCell ref="C36:C37"/>
    <mergeCell ref="B38:B40"/>
    <mergeCell ref="B41:B43"/>
    <mergeCell ref="B44:B46"/>
    <mergeCell ref="B47:B49"/>
    <mergeCell ref="C7:C9"/>
    <mergeCell ref="F30:G30"/>
    <mergeCell ref="F31:G31"/>
    <mergeCell ref="B6:C6"/>
    <mergeCell ref="C22:C24"/>
    <mergeCell ref="C25:C27"/>
    <mergeCell ref="C28:C30"/>
    <mergeCell ref="C19:C21"/>
    <mergeCell ref="C16:C18"/>
    <mergeCell ref="C13:C15"/>
    <mergeCell ref="C10:C1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B585-088F-4148-88C2-4208416E0164}">
  <dimension ref="B22:B46"/>
  <sheetViews>
    <sheetView topLeftCell="A28" workbookViewId="0">
      <selection activeCell="M44" sqref="M44"/>
    </sheetView>
  </sheetViews>
  <sheetFormatPr defaultRowHeight="16.5"/>
  <sheetData>
    <row r="22" spans="2:2">
      <c r="B22" t="s">
        <v>33</v>
      </c>
    </row>
    <row r="23" spans="2:2">
      <c r="B23" t="s">
        <v>36</v>
      </c>
    </row>
    <row r="24" spans="2:2">
      <c r="B24" t="s">
        <v>34</v>
      </c>
    </row>
    <row r="25" spans="2:2">
      <c r="B25" t="s">
        <v>35</v>
      </c>
    </row>
    <row r="26" spans="2:2">
      <c r="B26" t="s">
        <v>37</v>
      </c>
    </row>
    <row r="44" spans="2:2">
      <c r="B44" t="s">
        <v>38</v>
      </c>
    </row>
    <row r="45" spans="2:2">
      <c r="B45" t="s">
        <v>39</v>
      </c>
    </row>
    <row r="46" spans="2:2">
      <c r="B46" t="s">
        <v>40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확률</vt:lpstr>
      <vt:lpstr>Sheet2</vt:lpstr>
      <vt:lpstr>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 SKH TFF Choi, Jaepil</dc:creator>
  <cp:lastModifiedBy>user</cp:lastModifiedBy>
  <dcterms:created xsi:type="dcterms:W3CDTF">2023-11-08T03:04:35Z</dcterms:created>
  <dcterms:modified xsi:type="dcterms:W3CDTF">2024-03-07T09:09:54Z</dcterms:modified>
</cp:coreProperties>
</file>