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120" windowHeight="6060"/>
  </bookViews>
  <sheets>
    <sheet name="2022" sheetId="7" r:id="rId1"/>
    <sheet name="2021" sheetId="6" r:id="rId2"/>
    <sheet name="District wise" sheetId="9" r:id="rId3"/>
    <sheet name="Abstract" sheetId="8" r:id="rId4"/>
  </sheets>
  <externalReferences>
    <externalReference r:id="rId5"/>
  </externalReferences>
  <definedNames>
    <definedName name="_xlnm.Print_Area" localSheetId="1">'2021'!$A$1:$K$83</definedName>
    <definedName name="_xlnm.Print_Area" localSheetId="0">'2022'!$A$1:$K$94</definedName>
    <definedName name="_xlnm.Print_Area" localSheetId="3">Abstract!$A$1:$D$12</definedName>
    <definedName name="Speciality">#REF!</definedName>
    <definedName name="Speciality_Group">[1]Sheet2!$A$2:$A$4</definedName>
  </definedNames>
  <calcPr calcId="144525"/>
</workbook>
</file>

<file path=xl/calcChain.xml><?xml version="1.0" encoding="utf-8"?>
<calcChain xmlns="http://schemas.openxmlformats.org/spreadsheetml/2006/main">
  <c r="D12" i="9" l="1"/>
  <c r="C12" i="9"/>
  <c r="I10" i="7"/>
  <c r="I89" i="7"/>
  <c r="I57" i="7"/>
  <c r="H93" i="7"/>
  <c r="H92" i="7"/>
  <c r="H91" i="7"/>
  <c r="H88" i="7"/>
  <c r="H87" i="7"/>
  <c r="H86" i="7"/>
  <c r="H85" i="7"/>
  <c r="H84" i="7"/>
  <c r="H83" i="7"/>
  <c r="H77" i="7"/>
  <c r="H76" i="7"/>
  <c r="H75" i="7"/>
  <c r="H74" i="7"/>
  <c r="H73" i="7"/>
  <c r="H72" i="7"/>
  <c r="H71" i="7"/>
  <c r="H70" i="7"/>
  <c r="H69" i="7"/>
  <c r="H68" i="7"/>
  <c r="H67" i="7"/>
  <c r="H63" i="7"/>
  <c r="H62" i="7"/>
  <c r="H61" i="7"/>
  <c r="H60" i="7"/>
  <c r="H59" i="7"/>
  <c r="H55" i="7"/>
  <c r="H54" i="7"/>
  <c r="H53" i="7"/>
  <c r="H52" i="7"/>
  <c r="H51" i="7"/>
  <c r="H50" i="7"/>
  <c r="H49" i="7"/>
  <c r="H48" i="7"/>
  <c r="H34" i="7"/>
  <c r="H33" i="7"/>
  <c r="H32" i="7"/>
  <c r="H31" i="7"/>
  <c r="H27" i="7"/>
  <c r="H13" i="7"/>
  <c r="H26" i="7"/>
  <c r="H25" i="7"/>
  <c r="H20" i="7"/>
  <c r="H19" i="7"/>
  <c r="H18" i="7"/>
  <c r="H17" i="7"/>
  <c r="H14" i="7"/>
  <c r="H12" i="7"/>
  <c r="H11" i="7"/>
  <c r="H9" i="7"/>
  <c r="H8" i="7"/>
  <c r="H7" i="7"/>
  <c r="H6" i="7"/>
  <c r="H5" i="7"/>
  <c r="H4" i="7"/>
  <c r="G90" i="7"/>
  <c r="G82" i="7"/>
  <c r="G81" i="7"/>
  <c r="G80" i="7"/>
  <c r="G79" i="7"/>
  <c r="G66" i="7"/>
  <c r="G65" i="7"/>
  <c r="G64" i="7"/>
  <c r="G5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0" i="7"/>
  <c r="G29" i="7"/>
  <c r="G24" i="7"/>
  <c r="G23" i="7"/>
  <c r="G22" i="7"/>
  <c r="G21" i="7"/>
  <c r="G16" i="7"/>
  <c r="G15" i="7"/>
  <c r="G3" i="7"/>
  <c r="E11" i="9" l="1"/>
  <c r="E10" i="9"/>
  <c r="E9" i="9"/>
  <c r="E8" i="9"/>
  <c r="E7" i="9"/>
  <c r="E6" i="9"/>
  <c r="E5" i="9"/>
  <c r="E4" i="9"/>
  <c r="E3" i="9"/>
  <c r="E12" i="9" l="1"/>
  <c r="J90" i="7"/>
  <c r="J89" i="7"/>
  <c r="I94" i="7"/>
  <c r="H94" i="7"/>
  <c r="G94" i="7"/>
  <c r="J93" i="7"/>
  <c r="J92" i="7"/>
  <c r="J91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83" i="6"/>
  <c r="H83" i="6"/>
  <c r="G83" i="6"/>
  <c r="J72" i="6"/>
  <c r="J71" i="6"/>
  <c r="J70" i="6"/>
  <c r="J69" i="6"/>
  <c r="J68" i="6"/>
  <c r="J59" i="6"/>
  <c r="J52" i="6"/>
  <c r="J51" i="6"/>
  <c r="J50" i="6"/>
  <c r="J82" i="6"/>
  <c r="K87" i="7" l="1"/>
  <c r="K64" i="7"/>
  <c r="K11" i="7"/>
  <c r="K79" i="7"/>
  <c r="K58" i="7"/>
  <c r="K29" i="7"/>
  <c r="K3" i="7"/>
  <c r="K15" i="7"/>
  <c r="K90" i="7"/>
  <c r="J94" i="7"/>
  <c r="K94" i="7" l="1"/>
  <c r="J81" i="6"/>
  <c r="J31" i="6"/>
  <c r="J22" i="6"/>
  <c r="J21" i="6"/>
  <c r="J49" i="6"/>
  <c r="J36" i="6"/>
  <c r="J10" i="6"/>
  <c r="J9" i="6"/>
  <c r="J80" i="6"/>
  <c r="J79" i="6"/>
  <c r="J78" i="6"/>
  <c r="J77" i="6"/>
  <c r="J76" i="6"/>
  <c r="J75" i="6"/>
  <c r="J74" i="6"/>
  <c r="J73" i="6"/>
  <c r="J67" i="6"/>
  <c r="J66" i="6"/>
  <c r="J65" i="6"/>
  <c r="J64" i="6"/>
  <c r="J63" i="6"/>
  <c r="J62" i="6"/>
  <c r="J61" i="6"/>
  <c r="J60" i="6"/>
  <c r="J58" i="6"/>
  <c r="J57" i="6"/>
  <c r="J56" i="6"/>
  <c r="J55" i="6"/>
  <c r="J54" i="6"/>
  <c r="J53" i="6"/>
  <c r="J48" i="6"/>
  <c r="J47" i="6"/>
  <c r="J46" i="6"/>
  <c r="J45" i="6"/>
  <c r="J44" i="6"/>
  <c r="J43" i="6"/>
  <c r="J42" i="6"/>
  <c r="J41" i="6"/>
  <c r="J40" i="6"/>
  <c r="J39" i="6"/>
  <c r="J38" i="6"/>
  <c r="J37" i="6"/>
  <c r="J35" i="6"/>
  <c r="J34" i="6"/>
  <c r="J33" i="6"/>
  <c r="J32" i="6"/>
  <c r="J30" i="6"/>
  <c r="J29" i="6"/>
  <c r="J28" i="6"/>
  <c r="J27" i="6"/>
  <c r="J26" i="6"/>
  <c r="J25" i="6"/>
  <c r="J24" i="6"/>
  <c r="J23" i="6"/>
  <c r="J20" i="6"/>
  <c r="J19" i="6"/>
  <c r="J18" i="6"/>
  <c r="J17" i="6"/>
  <c r="J16" i="6"/>
  <c r="J15" i="6"/>
  <c r="J14" i="6"/>
  <c r="J13" i="6"/>
  <c r="J12" i="6"/>
  <c r="J11" i="6"/>
  <c r="J8" i="6"/>
  <c r="J7" i="6"/>
  <c r="J6" i="6"/>
  <c r="J5" i="6"/>
  <c r="J4" i="6"/>
  <c r="J3" i="6"/>
  <c r="K53" i="6" l="1"/>
  <c r="K16" i="6"/>
  <c r="K79" i="6"/>
  <c r="K11" i="6"/>
  <c r="K59" i="6"/>
  <c r="K73" i="6"/>
  <c r="K32" i="6"/>
  <c r="K3" i="6"/>
  <c r="J83" i="6"/>
  <c r="K83" i="6" l="1"/>
  <c r="D5" i="8"/>
</calcChain>
</file>

<file path=xl/sharedStrings.xml><?xml version="1.0" encoding="utf-8"?>
<sst xmlns="http://schemas.openxmlformats.org/spreadsheetml/2006/main" count="754" uniqueCount="390">
  <si>
    <t xml:space="preserve">S.
No </t>
  </si>
  <si>
    <t xml:space="preserve">Name of the Trainee </t>
  </si>
  <si>
    <t xml:space="preserve">D.O.J </t>
  </si>
  <si>
    <t>Dr M Aysha Kani</t>
  </si>
  <si>
    <t>Dr Sangeetha Anto Priya</t>
  </si>
  <si>
    <t>Dr P Jenifer Vidhya</t>
  </si>
  <si>
    <t xml:space="preserve">Dr S Regina </t>
  </si>
  <si>
    <t>Dr M Sangeetha</t>
  </si>
  <si>
    <t>Dr A Lakshmi Priya</t>
  </si>
  <si>
    <t>Post MBBS - Obstetrics and Gynaecology</t>
  </si>
  <si>
    <t>Dr.Jijo M George</t>
  </si>
  <si>
    <t xml:space="preserve">Post MBBS Emergency Medicine </t>
  </si>
  <si>
    <t>21.02.2022</t>
  </si>
  <si>
    <t>10.03.2022</t>
  </si>
  <si>
    <t>11.03.2022</t>
  </si>
  <si>
    <t>Post MBBS Obstetrics &amp; Gynaecology</t>
  </si>
  <si>
    <t>30.03.2022</t>
  </si>
  <si>
    <t>Kovilpatti</t>
  </si>
  <si>
    <t>Dr.Yamini Prabhu V</t>
  </si>
  <si>
    <t>23.02.2022</t>
  </si>
  <si>
    <t xml:space="preserve">Dr Rajeswari </t>
  </si>
  <si>
    <t xml:space="preserve">Dr Supraja K </t>
  </si>
  <si>
    <t xml:space="preserve">Dr.Vivek I </t>
  </si>
  <si>
    <t xml:space="preserve">Dr Mohana Priya J </t>
  </si>
  <si>
    <t xml:space="preserve">Dr Prathimah R </t>
  </si>
  <si>
    <t xml:space="preserve"> Post Diploma - Obstetrics and Gynaecology</t>
  </si>
  <si>
    <t xml:space="preserve">Name of the candidate </t>
  </si>
  <si>
    <t>Institutiom</t>
  </si>
  <si>
    <t>Post MBBS - paediatrics</t>
  </si>
  <si>
    <t>POST MBBS-paediatrics</t>
  </si>
  <si>
    <t xml:space="preserve">CHIDAMBARAM </t>
  </si>
  <si>
    <t>ERODE</t>
  </si>
  <si>
    <t>Dr.R.Sangeetha</t>
  </si>
  <si>
    <t>Dr.R.Pradeep</t>
  </si>
  <si>
    <t>Dr.Catherine Abraham</t>
  </si>
  <si>
    <t>Dr.M.Sowmiya</t>
  </si>
  <si>
    <t>Dr.J.Deepak</t>
  </si>
  <si>
    <t>Dr.A.Nandhini</t>
  </si>
  <si>
    <t>Dr.Vishnu G Varma</t>
  </si>
  <si>
    <t>Dr.Abul Kalam Azad</t>
  </si>
  <si>
    <t>01.02.2022</t>
  </si>
  <si>
    <t>22.02.2022</t>
  </si>
  <si>
    <t>25.02.2022</t>
  </si>
  <si>
    <t>26.04.2022</t>
  </si>
  <si>
    <t>27.04.2022</t>
  </si>
  <si>
    <t>Dr.M.Sanjana</t>
  </si>
  <si>
    <t>Dr.R.SaiKrishna Kumar</t>
  </si>
  <si>
    <t>Dr.P.K.Uma</t>
  </si>
  <si>
    <t>28.02.2022</t>
  </si>
  <si>
    <t>Dr.P.Tamizharasi</t>
  </si>
  <si>
    <t>Dr.S.Divyajaa</t>
  </si>
  <si>
    <t>Dr.J.Rajkumar</t>
  </si>
  <si>
    <t>Dr.A.Santhose</t>
  </si>
  <si>
    <t>Dr.S.Suvetha</t>
  </si>
  <si>
    <t>12.10.2022</t>
  </si>
  <si>
    <t>Dr.Thameem Ansari</t>
  </si>
  <si>
    <t>25.10.2022</t>
  </si>
  <si>
    <t>Dr.M.V.Elavarasi</t>
  </si>
  <si>
    <t>02.11.2022</t>
  </si>
  <si>
    <t>Dr.L.Sahana</t>
  </si>
  <si>
    <t>Dr.S.Vijay</t>
  </si>
  <si>
    <t>04.11.2022</t>
  </si>
  <si>
    <t>Dr.P.Harini</t>
  </si>
  <si>
    <t>30.11.2022</t>
  </si>
  <si>
    <t>Dr.M.Srinivetha</t>
  </si>
  <si>
    <t>11.10.2022</t>
  </si>
  <si>
    <t>Dr.Soma Sanjana</t>
  </si>
  <si>
    <t>21.10.2022</t>
  </si>
  <si>
    <t>Dr.M.Rajesh Kumar</t>
  </si>
  <si>
    <t>Dr.B.Bhuvaneshwari</t>
  </si>
  <si>
    <t>Dr.M.Riswana Parveen</t>
  </si>
  <si>
    <t>Dr.M,Irudaya Vicran</t>
  </si>
  <si>
    <t>Dr.S.Prasanna Venkatramamam</t>
  </si>
  <si>
    <t>Dr.C.Brindha</t>
  </si>
  <si>
    <t>01.12.2022</t>
  </si>
  <si>
    <t xml:space="preserve">
Total </t>
  </si>
  <si>
    <t xml:space="preserve">Grand Total </t>
  </si>
  <si>
    <t>CUDDALORE</t>
  </si>
  <si>
    <t>Dr.A.Sornalakshmi</t>
  </si>
  <si>
    <t>Dr.Belde Harindra</t>
  </si>
  <si>
    <t xml:space="preserve"> Post MBBS- Orthopeadics</t>
  </si>
  <si>
    <t>Dr.K.P.Nithieya</t>
  </si>
  <si>
    <t>Dr.V.Kavipriya</t>
  </si>
  <si>
    <t>Post MBBS-Ophthalmology</t>
  </si>
  <si>
    <t>Dr.Prakash</t>
  </si>
  <si>
    <t>Dr.G.Pavithra</t>
  </si>
  <si>
    <t>Post Diploma - Obstetrics and Gynaecology</t>
  </si>
  <si>
    <t>Dr.B.Vigneshwaran</t>
  </si>
  <si>
    <t>Dr.Jarapla Lavanya Raj</t>
  </si>
  <si>
    <t>Dr.Mohammad Azharuddin Syed</t>
  </si>
  <si>
    <t>2 Years Diploma - Anaesthesia</t>
  </si>
  <si>
    <t>Dr.S.Ramya</t>
  </si>
  <si>
    <t>Dr.Aravindha Meena</t>
  </si>
  <si>
    <t>Dr.A.Kanimozhi</t>
  </si>
  <si>
    <t>Dr.P.Srimathi</t>
  </si>
  <si>
    <t>Dr.Sanki Santhosh</t>
  </si>
  <si>
    <t>Dr.M.Varsha</t>
  </si>
  <si>
    <t>20.10.2022</t>
  </si>
  <si>
    <t>Dr.S.A.Raja 
Shankar</t>
  </si>
  <si>
    <t>Dr.G.Shambu
 Mahesh</t>
  </si>
  <si>
    <t>Dr.R.D.Aswini</t>
  </si>
  <si>
    <t>POST MBBS -OBG</t>
  </si>
  <si>
    <t>Dr.K.Srividhiya</t>
  </si>
  <si>
    <t>Dr.P.Aarthy</t>
  </si>
  <si>
    <t>POST DIPLOMA- OBG</t>
  </si>
  <si>
    <t>14.10.2022</t>
  </si>
  <si>
    <t>Dr.T.Noorjohan</t>
  </si>
  <si>
    <t>2 Years Diploma - Family Medicine</t>
  </si>
  <si>
    <t>06.10.2022</t>
  </si>
  <si>
    <t>Dr.G.Madan Kumar</t>
  </si>
  <si>
    <t>Dr.C.Jaya Shree</t>
  </si>
  <si>
    <t>Dr.G.Bouvanesvary</t>
  </si>
  <si>
    <t>Dr.S.A.Sangeetha</t>
  </si>
  <si>
    <t>Dr.Caroline Karunya
Ponnarasi</t>
  </si>
  <si>
    <t>Dr.P.Parry</t>
  </si>
  <si>
    <t>Dr.G.Hamsaveni</t>
  </si>
  <si>
    <t>26.10.2022</t>
  </si>
  <si>
    <t>Dr.A.Dhivya Kumari</t>
  </si>
  <si>
    <t>Dr.R.Santhosh
 Kumar</t>
  </si>
  <si>
    <t>28.10.2022</t>
  </si>
  <si>
    <t>Dr.B.Latshiya</t>
  </si>
  <si>
    <t>Dr.M.Vignesh</t>
  </si>
  <si>
    <t>Dr.M.Rumaana Nihar</t>
  </si>
  <si>
    <t>Dr.S.Kanimozhi</t>
  </si>
  <si>
    <t>Dr.M.Manjupriya</t>
  </si>
  <si>
    <t>Dr.K.Raju</t>
  </si>
  <si>
    <t>23.11.2022</t>
  </si>
  <si>
    <t>Dr.S.Udhiya Kumar</t>
  </si>
  <si>
    <t>Dr.Raja Rajan</t>
  </si>
  <si>
    <t>Dr.V.Manimekalai</t>
  </si>
  <si>
    <t>02.12.2022</t>
  </si>
  <si>
    <t>Dr.M.Saravana Kumar</t>
  </si>
  <si>
    <t>Dr.S.Mohan Raj</t>
  </si>
  <si>
    <t>Dr. Manimegalai</t>
  </si>
  <si>
    <t>Post MBBS   General Surgery</t>
  </si>
  <si>
    <t>Dr. Abinaya  Keerthana</t>
  </si>
  <si>
    <t>Post MBBS Obstetrics &amp;Gynecology</t>
  </si>
  <si>
    <t>Dr.Predeep Kumar</t>
  </si>
  <si>
    <t>Dr. Sathika</t>
  </si>
  <si>
    <t>Dr. Malini</t>
  </si>
  <si>
    <t>Dr. Syed Shameem Aisha</t>
  </si>
  <si>
    <t>POLLACHI</t>
  </si>
  <si>
    <t xml:space="preserve">Dr. Sowmiya </t>
  </si>
  <si>
    <t>Dr. Elikkya</t>
  </si>
  <si>
    <t>KANCHIPURAM</t>
  </si>
  <si>
    <t xml:space="preserve">    KANCHIPURAM</t>
  </si>
  <si>
    <t xml:space="preserve">Chidambaram  </t>
  </si>
  <si>
    <t>Dr. Sowmya</t>
  </si>
  <si>
    <t>Dr. Lavanya m</t>
  </si>
  <si>
    <t>Dr. Vaihav kashyap</t>
  </si>
  <si>
    <t>Dr. Amitha p</t>
  </si>
  <si>
    <t>Dr. Raseena o p</t>
  </si>
  <si>
    <t>Dr. Faseela p</t>
  </si>
  <si>
    <t>Dr.  Harshita</t>
  </si>
  <si>
    <t>Dr. Rudeimaya passah</t>
  </si>
  <si>
    <t>Dr. Sujitha dolly. S</t>
  </si>
  <si>
    <t>Dr. Krishna selva muthu kumar</t>
  </si>
  <si>
    <t>Dr. Suresh babu raj</t>
  </si>
  <si>
    <t>Dr.D. Vadivel</t>
  </si>
  <si>
    <t>Dr Rajesree mps</t>
  </si>
  <si>
    <t>Dr.R.sindhuja</t>
  </si>
  <si>
    <t>Dr.Veena A</t>
  </si>
  <si>
    <t>Dr.Arun prasanna K</t>
  </si>
  <si>
    <t>Dr.s. Nandhini</t>
  </si>
  <si>
    <t>Dr. Suman. C</t>
  </si>
  <si>
    <t>Dr. S. Sowmya</t>
  </si>
  <si>
    <t>Dr.  K. Preethi</t>
  </si>
  <si>
    <t>Dr. Revathy</t>
  </si>
  <si>
    <t>Dr. Barath muthuthangam</t>
  </si>
  <si>
    <t>Dr Ahalya . P.s</t>
  </si>
  <si>
    <t>Dr Bhagyalaksmi</t>
  </si>
  <si>
    <t>KOVILPATTI</t>
  </si>
  <si>
    <t xml:space="preserve">SI.NO </t>
  </si>
  <si>
    <t>Dr.G.Hemalatha Devi</t>
  </si>
  <si>
    <t>Dr.T.A.Senthamiz Murasu</t>
  </si>
  <si>
    <t>Dr.A.Nivetha Josephine</t>
  </si>
  <si>
    <t>Institution</t>
  </si>
  <si>
    <t xml:space="preserve">    POLLACHI          </t>
  </si>
  <si>
    <t>Post MBBS   Obstetrics &amp;Gynecology</t>
  </si>
  <si>
    <t>Post MBBS  General Surgery</t>
  </si>
  <si>
    <t xml:space="preserve">Dr.Bhuvaneswari </t>
  </si>
  <si>
    <t xml:space="preserve">Dr.Sindhuja </t>
  </si>
  <si>
    <t xml:space="preserve">Dr. Ranjini </t>
  </si>
  <si>
    <t xml:space="preserve">Dr.Karthikeyan </t>
  </si>
  <si>
    <t>24.11.2022</t>
  </si>
  <si>
    <t>27.01.2022</t>
  </si>
  <si>
    <t>26.02.2022</t>
  </si>
  <si>
    <t>24.02.2022</t>
  </si>
  <si>
    <t>07.10.2022</t>
  </si>
  <si>
    <t>22.11.2022</t>
  </si>
  <si>
    <t>21.11.2022</t>
  </si>
  <si>
    <t xml:space="preserve">Dr. Joyce magdalene </t>
  </si>
  <si>
    <t xml:space="preserve">Dr. Kalai arasi. S </t>
  </si>
  <si>
    <t>Dr. Elakkiyaraj.D</t>
  </si>
  <si>
    <t xml:space="preserve"> 2 years Diploma-Obstetrics and Gynaecology </t>
  </si>
  <si>
    <t>Dr.Rathina priya.T</t>
  </si>
  <si>
    <t>Dr.Priyadharsini S</t>
  </si>
  <si>
    <t>Dr.Gowtham S</t>
  </si>
  <si>
    <t>Dr. Poorna choundhari  T</t>
  </si>
  <si>
    <t>Dr. D Prabhakaran</t>
  </si>
  <si>
    <t>Dr. Mohammed Shahbaz. A</t>
  </si>
  <si>
    <t>14.01.2023</t>
  </si>
  <si>
    <t>Perambalur</t>
  </si>
  <si>
    <t>Dr. S. Sushmitha</t>
  </si>
  <si>
    <t>Dr. R. Sindhumathi</t>
  </si>
  <si>
    <t>Dr. J. Gokulaharshaa</t>
  </si>
  <si>
    <t>Dr. G. Sowmya</t>
  </si>
  <si>
    <t>Dr. B. Priyanka</t>
  </si>
  <si>
    <t>Dr. Aravindhasami</t>
  </si>
  <si>
    <t xml:space="preserve">Dr. Monisha </t>
  </si>
  <si>
    <t>Dr. M. Monika</t>
  </si>
  <si>
    <t>Dr. S. Madu Nisha</t>
  </si>
  <si>
    <t>Dr. Haritha S Nair</t>
  </si>
  <si>
    <t>22.10.2022</t>
  </si>
  <si>
    <t>Dr. A. Mugilan</t>
  </si>
  <si>
    <t>Dr. R. Akila</t>
  </si>
  <si>
    <t>Dr. U. Divya Kadambari</t>
  </si>
  <si>
    <t>Dr. V. Vignesh Kumar</t>
  </si>
  <si>
    <t>Dr. E. Suganthi</t>
  </si>
  <si>
    <t>Dr.A.Bushra Fathima</t>
  </si>
  <si>
    <t>Dr.M.Suganthi</t>
  </si>
  <si>
    <t>Mayiladuthurai</t>
  </si>
  <si>
    <t>Dr.D.Gunaseeli</t>
  </si>
  <si>
    <t>Karaikudi</t>
  </si>
  <si>
    <t>Dr.M.Mahalakshmi</t>
  </si>
  <si>
    <t>POST MBBS -  Emergency Medicine</t>
  </si>
  <si>
    <t xml:space="preserve">Dr.S.Praveen Kumar </t>
  </si>
  <si>
    <t>Dr.Mohamed Daheer Anvarsathick</t>
  </si>
  <si>
    <t>Dr.E.Elavarasan</t>
  </si>
  <si>
    <t>2 yrs Diploma - Anaesthesiology</t>
  </si>
  <si>
    <t>Dr.Manoj Kumar Raja</t>
  </si>
  <si>
    <t>Dr.Karansinh Sandhu</t>
  </si>
  <si>
    <t>Dr.S.Baalaji Subramanian</t>
  </si>
  <si>
    <t>TOTAL</t>
  </si>
  <si>
    <t>Year</t>
  </si>
  <si>
    <t>Amount</t>
  </si>
  <si>
    <t>Candidates</t>
  </si>
  <si>
    <t>Ist Year</t>
  </si>
  <si>
    <t>2nd Year</t>
  </si>
  <si>
    <t>Sl.No.</t>
  </si>
  <si>
    <t>District</t>
  </si>
  <si>
    <t>Erode</t>
  </si>
  <si>
    <t>Cuddalore</t>
  </si>
  <si>
    <t>Kancheepuram</t>
  </si>
  <si>
    <t>Chidambaram @ Cuddalore district</t>
  </si>
  <si>
    <t>Pollachi @ Coimbatore district</t>
  </si>
  <si>
    <t>Karaikudi @ Sivagangai district</t>
  </si>
  <si>
    <t>Completion of II Year</t>
  </si>
  <si>
    <t>20.02.2024</t>
  </si>
  <si>
    <t>09.03.2024</t>
  </si>
  <si>
    <t>10.02.2024</t>
  </si>
  <si>
    <t>22.03.2024</t>
  </si>
  <si>
    <t>29.03.2024</t>
  </si>
  <si>
    <t>22.02.2024</t>
  </si>
  <si>
    <t>31.01.2024</t>
  </si>
  <si>
    <t>21.02.2024</t>
  </si>
  <si>
    <t>24.02.2024</t>
  </si>
  <si>
    <t>27.02.2024</t>
  </si>
  <si>
    <t>26.01.2024</t>
  </si>
  <si>
    <t>25.02.2024</t>
  </si>
  <si>
    <t>23.02.2024</t>
  </si>
  <si>
    <t>Dr Ashwin  Marcus Marthuram</t>
  </si>
  <si>
    <t>05.05.2022</t>
  </si>
  <si>
    <t>04.05.2024</t>
  </si>
  <si>
    <t xml:space="preserve">Post MBBS-General Medicine  </t>
  </si>
  <si>
    <t>25.04.2024</t>
  </si>
  <si>
    <t>Dr.Rashid</t>
  </si>
  <si>
    <t>Dr.Haswanth Kumar</t>
  </si>
  <si>
    <t>Dr.Devi Shree</t>
  </si>
  <si>
    <t>Dr.R.Sarath Chandar</t>
  </si>
  <si>
    <t>26.04.2024</t>
  </si>
  <si>
    <t>04.05.2022</t>
  </si>
  <si>
    <t>03.05.2024</t>
  </si>
  <si>
    <t>25.04.2023</t>
  </si>
  <si>
    <t>26.04.2023</t>
  </si>
  <si>
    <t>Dr.Faheema Ariyara</t>
  </si>
  <si>
    <t>25.04.2022</t>
  </si>
  <si>
    <t>24.04.2022</t>
  </si>
  <si>
    <t>26.04.2025</t>
  </si>
  <si>
    <t>Dr. Hanna Nassir</t>
  </si>
  <si>
    <t>Dr. Uma Maheswari</t>
  </si>
  <si>
    <t>Dr. Yuashree</t>
  </si>
  <si>
    <t>Dr. Guru Vijaya Raghavan</t>
  </si>
  <si>
    <t>Dr. Topi Koma</t>
  </si>
  <si>
    <t>06.05.2022</t>
  </si>
  <si>
    <t>05.05.2024</t>
  </si>
  <si>
    <t>Dr.Vishnu Priya Pola</t>
  </si>
  <si>
    <t>Dr.S.Sauganthapriyan</t>
  </si>
  <si>
    <t>29.04.2022</t>
  </si>
  <si>
    <t>28.04.2024</t>
  </si>
  <si>
    <t xml:space="preserve">POST MBBS -  Emergency Medicine  </t>
  </si>
  <si>
    <t>PostMBBS /
Post Diploma/ 2 YEARS Diploma</t>
  </si>
  <si>
    <t>80 candidates</t>
  </si>
  <si>
    <t>91 candidates</t>
  </si>
  <si>
    <t>Dr R Nameera</t>
  </si>
  <si>
    <t>Post MBBS - Emergency Medicine</t>
  </si>
  <si>
    <t xml:space="preserve"> Post MBBS - Emergency Medicine</t>
  </si>
  <si>
    <t xml:space="preserve">  2 years Diploma-Obstetrics andGynaecology </t>
  </si>
  <si>
    <t xml:space="preserve">2 years Diploma-Obstetrics and Gynaecology </t>
  </si>
  <si>
    <t xml:space="preserve">  2 years Diploma- paediatrics</t>
  </si>
  <si>
    <t xml:space="preserve"> 2 years Diploma- paediatrics</t>
  </si>
  <si>
    <t>2 years Diploma- paediatrics</t>
  </si>
  <si>
    <t xml:space="preserve"> 2 Years Diploma - Family Medicine</t>
  </si>
  <si>
    <t>2 Years Diploma -OBG</t>
  </si>
  <si>
    <t>2 Years Diploma -Ophthalmology</t>
  </si>
  <si>
    <t xml:space="preserve"> 2 Years Diploma - Anaesthesia</t>
  </si>
  <si>
    <t xml:space="preserve"> 2 Years Diploma -Pediatrics</t>
  </si>
  <si>
    <t xml:space="preserve"> 2 Years Diploma -OBG</t>
  </si>
  <si>
    <t xml:space="preserve"> 2 Years Diploma -Ophthalmology</t>
  </si>
  <si>
    <t>2 Years Diploma -Pediatrics</t>
  </si>
  <si>
    <t xml:space="preserve"> 2 Years Diploma Course Obstetrics &amp;Gynecology</t>
  </si>
  <si>
    <t xml:space="preserve">  2 Years Diploma Course Obstetrics &amp;Gynecology</t>
  </si>
  <si>
    <t xml:space="preserve"> 2 Years Diploma-Family Medicine</t>
  </si>
  <si>
    <t>2 Years DiplomaFamily Medicine</t>
  </si>
  <si>
    <t xml:space="preserve"> 2 Years Diploma OBG</t>
  </si>
  <si>
    <t>2 Years Diploma-Ophthalmology</t>
  </si>
  <si>
    <t xml:space="preserve"> 2 Years Diploma-ENT</t>
  </si>
  <si>
    <t xml:space="preserve"> Post MBBS - Obstetrics and Gynaecology</t>
  </si>
  <si>
    <t xml:space="preserve"> 2 years  Diploma - Obstetrics and Gynaecology</t>
  </si>
  <si>
    <t xml:space="preserve">  2 years  Diploma - Obstetrics and Gynaecology</t>
  </si>
  <si>
    <t>2 years  Diploma - Obstetrics and Gynaecology</t>
  </si>
  <si>
    <t xml:space="preserve"> 2 yrs Diploma - Anaesthesiology</t>
  </si>
  <si>
    <t xml:space="preserve"> 2 yrs Diploma - Paediatrics</t>
  </si>
  <si>
    <t xml:space="preserve"> 2 yrs Diploma - OBG</t>
  </si>
  <si>
    <t xml:space="preserve">2 Years Diploma in Anaesthesiology </t>
  </si>
  <si>
    <t>2 Years Diploma in Paediatrics</t>
  </si>
  <si>
    <t>2 Years Diploma in Family Medicine</t>
  </si>
  <si>
    <t>2 Years Diploma in Anesthesia</t>
  </si>
  <si>
    <t xml:space="preserve"> 2 years Diploma – Obstetrics and Gynaecology</t>
  </si>
  <si>
    <t xml:space="preserve"> 2 years Diploma--paediatrics</t>
  </si>
  <si>
    <t>2 years Diploma--paediatrics</t>
  </si>
  <si>
    <t>2 Years Diploma Course Obstetrics &amp;Gynecology</t>
  </si>
  <si>
    <t>2 Years Diploma ENT</t>
  </si>
  <si>
    <t xml:space="preserve"> 2 Years Diploma ENT</t>
  </si>
  <si>
    <t>2 Years Diploma Family Medicine</t>
  </si>
  <si>
    <t xml:space="preserve"> 2 Years Diploma Family Medicine</t>
  </si>
  <si>
    <t xml:space="preserve">POST MBBS- General Medicine </t>
  </si>
  <si>
    <t>POST MBBS-  paediatrics</t>
  </si>
  <si>
    <t>Post MBBS - Emergency Medicinwe</t>
  </si>
  <si>
    <t>2 Years Diploma  - Obstetrics &amp;Gynecology</t>
  </si>
  <si>
    <t>29.03.2022</t>
  </si>
  <si>
    <t>171 Candidates</t>
  </si>
  <si>
    <t xml:space="preserve">DHQH- Fund  - Oct'23 to Dec'23 </t>
  </si>
  <si>
    <t>2021 batch</t>
  </si>
  <si>
    <t>2022 batch</t>
  </si>
  <si>
    <t>2022 batch - Statement showing - DHQH II YEAR Candidate Stipend Proposal for the peiod of Oct'23 to Dec'23  ( Rs.49,000/- per month for POST MBBS &amp; Rs.47,500/- for for POST DIPLOMA &amp; 2Years diploma  )</t>
  </si>
  <si>
    <t>2021 BATCH  - Statement showing - DHQH II YEAR Candidate Stipend Proposal for the peiod of Oct'23 to Dec'23  (Rs.49,000/- per month for POST MBBS &amp; Rs.47,500/- for POST DIPLOMA &amp; 2Years diploma candidates )</t>
  </si>
  <si>
    <t xml:space="preserve">   October                     2023</t>
  </si>
  <si>
    <t>November
2023</t>
  </si>
  <si>
    <t>December
2023</t>
  </si>
  <si>
    <t>Completion of I Year</t>
  </si>
  <si>
    <t>11.10.2023</t>
  </si>
  <si>
    <t>22.11.2023</t>
  </si>
  <si>
    <t>23.11.2023</t>
  </si>
  <si>
    <t>29.11.2023</t>
  </si>
  <si>
    <t>01.11.2023</t>
  </si>
  <si>
    <t>01.12.2023</t>
  </si>
  <si>
    <t>24.10.2023</t>
  </si>
  <si>
    <t>03.11.2023</t>
  </si>
  <si>
    <t>10.10.2023</t>
  </si>
  <si>
    <t>20.10.2023</t>
  </si>
  <si>
    <t>30.11.2023</t>
  </si>
  <si>
    <t>19.10.2023</t>
  </si>
  <si>
    <t>13.10.2023</t>
  </si>
  <si>
    <t>05.10.2023</t>
  </si>
  <si>
    <t>25.10.2023</t>
  </si>
  <si>
    <t>27.10.2023</t>
  </si>
  <si>
    <t>06.10.2023</t>
  </si>
  <si>
    <t>21.11.2023</t>
  </si>
  <si>
    <t>13.01.2024</t>
  </si>
  <si>
    <t>21.10.2023</t>
  </si>
  <si>
    <t>20.11.2023</t>
  </si>
  <si>
    <t>ABSTRACT - DHQH - Oct'23 to Dec'23</t>
  </si>
  <si>
    <t>2 Years Diploma in OBG</t>
  </si>
  <si>
    <t xml:space="preserve">2 Years Diploma in OBG </t>
  </si>
  <si>
    <t>POST MBBS- Ophthalmology</t>
  </si>
  <si>
    <t>POST MBBS- Paediatrics</t>
  </si>
  <si>
    <t>POST MBBS-Orthopeadic</t>
  </si>
  <si>
    <t>POST DIPLOMA- Orthopeadic</t>
  </si>
  <si>
    <t xml:space="preserve"> 2 Years Diploma -Peadiatrics</t>
  </si>
  <si>
    <t xml:space="preserve"> 2 Years Diploma -  ENT</t>
  </si>
  <si>
    <t xml:space="preserve"> 2 Years Diploma - OBG</t>
  </si>
  <si>
    <t>2 years Diploma - Paediatrics</t>
  </si>
  <si>
    <t xml:space="preserve">2 years Diploma -OBG </t>
  </si>
  <si>
    <t>2 years Diploma  - Anesthesia</t>
  </si>
  <si>
    <t xml:space="preserve">2 years Diploma  - OBG </t>
  </si>
  <si>
    <t>2 years Diploma   - Family Medicine</t>
  </si>
  <si>
    <t>2 years Diploma -  Anesthesia</t>
  </si>
  <si>
    <t>2 years Diploma  -  Family Medicine</t>
  </si>
  <si>
    <t>2 years Diploma  -  Paediatrics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</si>
</sst>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1010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1010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</font>
    <font>
      <sz val="16"/>
      <color rgb="FF000000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name val="Calibri"/>
      <family val="2"/>
    </font>
    <font>
      <sz val="16"/>
      <color theme="1"/>
      <name val="Times New Roman"/>
      <family val="1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vertical="center"/>
    </xf>
    <xf numFmtId="14" fontId="9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14" fontId="5" fillId="0" borderId="6" xfId="0" applyNumberFormat="1" applyFont="1" applyBorder="1" applyAlignment="1">
      <alignment vertical="center"/>
    </xf>
    <xf numFmtId="14" fontId="5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7" fillId="0" borderId="1" xfId="0" applyNumberFormat="1" applyFont="1" applyFill="1" applyBorder="1" applyAlignment="1">
      <alignment vertical="center" wrapText="1"/>
    </xf>
    <xf numFmtId="0" fontId="5" fillId="0" borderId="0" xfId="0" applyFont="1"/>
    <xf numFmtId="0" fontId="5" fillId="0" borderId="6" xfId="0" applyFont="1" applyBorder="1" applyAlignment="1">
      <alignment horizontal="left" wrapText="1"/>
    </xf>
    <xf numFmtId="0" fontId="5" fillId="0" borderId="11" xfId="0" applyFont="1" applyBorder="1" applyAlignment="1">
      <alignment vertical="center" wrapText="1"/>
    </xf>
    <xf numFmtId="1" fontId="5" fillId="0" borderId="6" xfId="0" applyNumberFormat="1" applyFont="1" applyBorder="1" applyAlignment="1">
      <alignment horizontal="right" vertical="center"/>
    </xf>
    <xf numFmtId="0" fontId="1" fillId="0" borderId="1" xfId="0" applyFont="1" applyBorder="1"/>
    <xf numFmtId="0" fontId="11" fillId="0" borderId="1" xfId="0" applyFont="1" applyBorder="1"/>
    <xf numFmtId="0" fontId="0" fillId="0" borderId="0" xfId="0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vertical="center" wrapText="1"/>
    </xf>
    <xf numFmtId="14" fontId="13" fillId="0" borderId="1" xfId="0" applyNumberFormat="1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/>
    <xf numFmtId="0" fontId="1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vertical="center" wrapText="1"/>
    </xf>
    <xf numFmtId="0" fontId="16" fillId="0" borderId="1" xfId="1" applyFont="1" applyBorder="1" applyAlignment="1"/>
    <xf numFmtId="0" fontId="17" fillId="0" borderId="1" xfId="1" applyFont="1" applyBorder="1" applyAlignment="1">
      <alignment horizontal="left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8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wrapText="1"/>
    </xf>
    <xf numFmtId="14" fontId="9" fillId="0" borderId="0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9" fillId="0" borderId="14" xfId="0" applyFont="1" applyBorder="1" applyAlignment="1">
      <alignment horizontal="left" vertical="center" wrapText="1"/>
    </xf>
    <xf numFmtId="0" fontId="7" fillId="0" borderId="14" xfId="0" applyFont="1" applyBorder="1" applyAlignment="1"/>
    <xf numFmtId="14" fontId="20" fillId="0" borderId="14" xfId="0" applyNumberFormat="1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/>
    </xf>
    <xf numFmtId="14" fontId="7" fillId="0" borderId="14" xfId="0" applyNumberFormat="1" applyFont="1" applyBorder="1" applyAlignment="1">
      <alignment vertical="center" wrapText="1"/>
    </xf>
    <xf numFmtId="0" fontId="19" fillId="0" borderId="14" xfId="0" applyFont="1" applyBorder="1" applyAlignment="1"/>
    <xf numFmtId="0" fontId="9" fillId="0" borderId="14" xfId="0" applyFont="1" applyBorder="1" applyAlignment="1"/>
    <xf numFmtId="0" fontId="9" fillId="0" borderId="14" xfId="0" applyFont="1" applyBorder="1" applyAlignment="1">
      <alignment wrapText="1"/>
    </xf>
    <xf numFmtId="0" fontId="7" fillId="0" borderId="14" xfId="0" applyFont="1" applyBorder="1" applyAlignment="1">
      <alignment vertical="center"/>
    </xf>
    <xf numFmtId="0" fontId="20" fillId="0" borderId="14" xfId="0" applyFont="1" applyBorder="1" applyAlignment="1"/>
    <xf numFmtId="0" fontId="21" fillId="0" borderId="14" xfId="0" applyFont="1" applyBorder="1" applyAlignment="1"/>
    <xf numFmtId="0" fontId="20" fillId="0" borderId="1" xfId="1" applyFont="1" applyBorder="1" applyAlignment="1"/>
    <xf numFmtId="0" fontId="21" fillId="0" borderId="1" xfId="1" applyFont="1" applyBorder="1" applyAlignment="1"/>
    <xf numFmtId="0" fontId="9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/>
    <xf numFmtId="0" fontId="7" fillId="0" borderId="1" xfId="1" applyFont="1" applyBorder="1" applyAlignment="1"/>
    <xf numFmtId="0" fontId="1" fillId="0" borderId="4" xfId="0" applyFont="1" applyBorder="1" applyAlignment="1"/>
    <xf numFmtId="0" fontId="9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6" fillId="2" borderId="1" xfId="1" applyFont="1" applyFill="1" applyBorder="1" applyAlignment="1"/>
    <xf numFmtId="0" fontId="22" fillId="0" borderId="1" xfId="0" applyFont="1" applyBorder="1"/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6" fillId="0" borderId="1" xfId="0" applyFont="1" applyBorder="1" applyAlignment="1"/>
    <xf numFmtId="0" fontId="16" fillId="0" borderId="1" xfId="0" applyFont="1" applyFill="1" applyBorder="1" applyAlignment="1">
      <alignment horizontal="left"/>
    </xf>
    <xf numFmtId="0" fontId="14" fillId="0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5" fillId="2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 vertical="center"/>
    </xf>
    <xf numFmtId="0" fontId="17" fillId="2" borderId="1" xfId="0" applyFont="1" applyFill="1" applyBorder="1" applyAlignment="1">
      <alignment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1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1" fontId="12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1" fontId="12" fillId="0" borderId="1" xfId="0" applyNumberFormat="1" applyFont="1" applyBorder="1" applyAlignment="1">
      <alignment horizontal="right"/>
    </xf>
    <xf numFmtId="0" fontId="17" fillId="0" borderId="1" xfId="1" applyFont="1" applyBorder="1" applyAlignment="1">
      <alignment horizontal="left" vertical="center"/>
    </xf>
    <xf numFmtId="1" fontId="12" fillId="0" borderId="1" xfId="0" applyNumberFormat="1" applyFont="1" applyFill="1" applyBorder="1" applyAlignment="1">
      <alignment horizontal="right"/>
    </xf>
    <xf numFmtId="0" fontId="16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NB%20Funds/SNA%20stipend%20proceedings/Format%20for%20nbe%20JOINING%20REPORT%202022%20s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DNB Post MBBS</v>
          </cell>
        </row>
        <row r="3">
          <cell r="A3" t="str">
            <v>DNB Post Diploma</v>
          </cell>
        </row>
        <row r="4">
          <cell r="A4" t="str">
            <v>NBEMS Post MBBS Diploma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D67" zoomScaleNormal="100" workbookViewId="0">
      <selection activeCell="E103" sqref="E103"/>
    </sheetView>
  </sheetViews>
  <sheetFormatPr defaultRowHeight="15" x14ac:dyDescent="0.25"/>
  <cols>
    <col min="1" max="1" width="7.42578125" customWidth="1"/>
    <col min="2" max="2" width="25.140625" customWidth="1"/>
    <col min="3" max="3" width="49.42578125" customWidth="1"/>
    <col min="4" max="4" width="63.5703125" customWidth="1"/>
    <col min="5" max="5" width="19.7109375" customWidth="1"/>
    <col min="6" max="6" width="17.85546875" customWidth="1"/>
    <col min="7" max="7" width="14.28515625" customWidth="1"/>
    <col min="8" max="8" width="14" customWidth="1"/>
    <col min="9" max="9" width="15" customWidth="1"/>
    <col min="10" max="10" width="15.28515625" customWidth="1"/>
    <col min="11" max="11" width="16.140625" customWidth="1"/>
    <col min="12" max="12" width="15.5703125" customWidth="1"/>
  </cols>
  <sheetData>
    <row r="1" spans="1:11" ht="44.25" customHeight="1" x14ac:dyDescent="0.25">
      <c r="A1" s="117" t="s">
        <v>345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51" customHeight="1" x14ac:dyDescent="0.35">
      <c r="A2" s="43" t="s">
        <v>0</v>
      </c>
      <c r="B2" s="44" t="s">
        <v>27</v>
      </c>
      <c r="C2" s="44" t="s">
        <v>26</v>
      </c>
      <c r="D2" s="96" t="s">
        <v>291</v>
      </c>
      <c r="E2" s="97" t="s">
        <v>2</v>
      </c>
      <c r="F2" s="107" t="s">
        <v>350</v>
      </c>
      <c r="G2" s="19" t="s">
        <v>347</v>
      </c>
      <c r="H2" s="17" t="s">
        <v>348</v>
      </c>
      <c r="I2" s="17" t="s">
        <v>349</v>
      </c>
      <c r="J2" s="37" t="s">
        <v>75</v>
      </c>
      <c r="K2" s="38" t="s">
        <v>76</v>
      </c>
    </row>
    <row r="3" spans="1:11" ht="18.75" customHeight="1" x14ac:dyDescent="0.35">
      <c r="A3" s="46">
        <v>1</v>
      </c>
      <c r="B3" s="118" t="s">
        <v>17</v>
      </c>
      <c r="C3" s="98" t="s">
        <v>3</v>
      </c>
      <c r="D3" s="64" t="s">
        <v>25</v>
      </c>
      <c r="E3" s="51" t="s">
        <v>54</v>
      </c>
      <c r="F3" s="51" t="s">
        <v>351</v>
      </c>
      <c r="G3" s="108">
        <f>45000*11/31+47500*20/31</f>
        <v>46612.903225806454</v>
      </c>
      <c r="H3" s="53">
        <v>47500</v>
      </c>
      <c r="I3" s="53">
        <v>47500</v>
      </c>
      <c r="J3" s="109">
        <f>SUM(G3:I3)</f>
        <v>141612.90322580645</v>
      </c>
      <c r="K3" s="119">
        <f>SUM(J3:J10)</f>
        <v>1131982.2580645161</v>
      </c>
    </row>
    <row r="4" spans="1:11" ht="18.75" customHeight="1" x14ac:dyDescent="0.35">
      <c r="A4" s="46">
        <v>2</v>
      </c>
      <c r="B4" s="118"/>
      <c r="C4" s="99" t="s">
        <v>6</v>
      </c>
      <c r="D4" s="47" t="s">
        <v>295</v>
      </c>
      <c r="E4" s="48" t="s">
        <v>126</v>
      </c>
      <c r="F4" s="48" t="s">
        <v>352</v>
      </c>
      <c r="G4" s="108">
        <v>48000</v>
      </c>
      <c r="H4" s="108">
        <f>48000*22/30+49000*8/30</f>
        <v>48266.666666666664</v>
      </c>
      <c r="I4" s="53">
        <v>49000</v>
      </c>
      <c r="J4" s="109">
        <f t="shared" ref="J4:J67" si="0">SUM(G4:I4)</f>
        <v>145266.66666666666</v>
      </c>
      <c r="K4" s="119"/>
    </row>
    <row r="5" spans="1:11" ht="18.75" customHeight="1" x14ac:dyDescent="0.35">
      <c r="A5" s="46">
        <v>3</v>
      </c>
      <c r="B5" s="118"/>
      <c r="C5" s="99" t="s">
        <v>294</v>
      </c>
      <c r="D5" s="47" t="s">
        <v>9</v>
      </c>
      <c r="E5" s="49" t="s">
        <v>184</v>
      </c>
      <c r="F5" s="49" t="s">
        <v>353</v>
      </c>
      <c r="G5" s="108">
        <v>48000</v>
      </c>
      <c r="H5" s="108">
        <f>48000*23/30+49000*7/30</f>
        <v>48233.333333333336</v>
      </c>
      <c r="I5" s="53">
        <v>49000</v>
      </c>
      <c r="J5" s="109">
        <f t="shared" si="0"/>
        <v>145233.33333333334</v>
      </c>
      <c r="K5" s="119"/>
    </row>
    <row r="6" spans="1:11" ht="18.75" customHeight="1" x14ac:dyDescent="0.35">
      <c r="A6" s="50">
        <v>4</v>
      </c>
      <c r="B6" s="118"/>
      <c r="C6" s="99" t="s">
        <v>199</v>
      </c>
      <c r="D6" s="47" t="s">
        <v>296</v>
      </c>
      <c r="E6" s="51" t="s">
        <v>63</v>
      </c>
      <c r="F6" s="51" t="s">
        <v>354</v>
      </c>
      <c r="G6" s="108">
        <v>48000</v>
      </c>
      <c r="H6" s="108">
        <f>48000*29/30+49000/30</f>
        <v>48033.333333333336</v>
      </c>
      <c r="I6" s="53">
        <v>49000</v>
      </c>
      <c r="J6" s="109">
        <f t="shared" si="0"/>
        <v>145033.33333333334</v>
      </c>
      <c r="K6" s="119"/>
    </row>
    <row r="7" spans="1:11" ht="18.75" customHeight="1" x14ac:dyDescent="0.35">
      <c r="A7" s="50">
        <v>5</v>
      </c>
      <c r="B7" s="118"/>
      <c r="C7" s="99" t="s">
        <v>4</v>
      </c>
      <c r="D7" s="47" t="s">
        <v>297</v>
      </c>
      <c r="E7" s="51" t="s">
        <v>58</v>
      </c>
      <c r="F7" s="51" t="s">
        <v>355</v>
      </c>
      <c r="G7" s="108">
        <v>45000</v>
      </c>
      <c r="H7" s="108">
        <f>45000/30+47500*29/30</f>
        <v>47416.666666666664</v>
      </c>
      <c r="I7" s="53">
        <v>47500</v>
      </c>
      <c r="J7" s="109">
        <f t="shared" si="0"/>
        <v>139916.66666666666</v>
      </c>
      <c r="K7" s="119"/>
    </row>
    <row r="8" spans="1:11" ht="18.75" customHeight="1" x14ac:dyDescent="0.35">
      <c r="A8" s="50">
        <v>6</v>
      </c>
      <c r="B8" s="118"/>
      <c r="C8" s="99" t="s">
        <v>5</v>
      </c>
      <c r="D8" s="47" t="s">
        <v>194</v>
      </c>
      <c r="E8" s="51" t="s">
        <v>58</v>
      </c>
      <c r="F8" s="51" t="s">
        <v>355</v>
      </c>
      <c r="G8" s="108">
        <v>45000</v>
      </c>
      <c r="H8" s="108">
        <f>45000/30+47500*29/30</f>
        <v>47416.666666666664</v>
      </c>
      <c r="I8" s="53">
        <v>47500</v>
      </c>
      <c r="J8" s="109">
        <f t="shared" si="0"/>
        <v>139916.66666666666</v>
      </c>
      <c r="K8" s="119"/>
    </row>
    <row r="9" spans="1:11" ht="18.75" customHeight="1" x14ac:dyDescent="0.35">
      <c r="A9" s="50">
        <v>7</v>
      </c>
      <c r="B9" s="118"/>
      <c r="C9" s="99" t="s">
        <v>7</v>
      </c>
      <c r="D9" s="47" t="s">
        <v>298</v>
      </c>
      <c r="E9" s="51" t="s">
        <v>63</v>
      </c>
      <c r="F9" s="51" t="s">
        <v>354</v>
      </c>
      <c r="G9" s="108">
        <v>45000</v>
      </c>
      <c r="H9" s="108">
        <f>45000*29/30+47500/30</f>
        <v>45083.333333333336</v>
      </c>
      <c r="I9" s="53">
        <v>47500</v>
      </c>
      <c r="J9" s="109">
        <f t="shared" si="0"/>
        <v>137583.33333333334</v>
      </c>
      <c r="K9" s="119"/>
    </row>
    <row r="10" spans="1:11" ht="18.75" customHeight="1" x14ac:dyDescent="0.35">
      <c r="A10" s="50">
        <v>8</v>
      </c>
      <c r="B10" s="118"/>
      <c r="C10" s="99" t="s">
        <v>8</v>
      </c>
      <c r="D10" s="47" t="s">
        <v>194</v>
      </c>
      <c r="E10" s="51" t="s">
        <v>130</v>
      </c>
      <c r="F10" s="113" t="s">
        <v>356</v>
      </c>
      <c r="G10" s="108">
        <v>45000</v>
      </c>
      <c r="H10" s="53">
        <v>45000</v>
      </c>
      <c r="I10" s="108">
        <f>45000/31+47500*30/31</f>
        <v>47419.354838709674</v>
      </c>
      <c r="J10" s="109">
        <f t="shared" si="0"/>
        <v>137419.35483870967</v>
      </c>
      <c r="K10" s="119"/>
    </row>
    <row r="11" spans="1:11" ht="18.75" customHeight="1" x14ac:dyDescent="0.35">
      <c r="A11" s="46">
        <v>9</v>
      </c>
      <c r="B11" s="120" t="s">
        <v>146</v>
      </c>
      <c r="C11" s="57" t="s">
        <v>195</v>
      </c>
      <c r="D11" s="47" t="s">
        <v>299</v>
      </c>
      <c r="E11" s="51" t="s">
        <v>58</v>
      </c>
      <c r="F11" s="51" t="s">
        <v>355</v>
      </c>
      <c r="G11" s="108">
        <v>45000</v>
      </c>
      <c r="H11" s="108">
        <f>45000/30+47500*29/30</f>
        <v>47416.666666666664</v>
      </c>
      <c r="I11" s="53">
        <v>47500</v>
      </c>
      <c r="J11" s="109">
        <f t="shared" si="0"/>
        <v>139916.66666666666</v>
      </c>
      <c r="K11" s="119">
        <f>SUM(J11:J14)</f>
        <v>553166.66666666674</v>
      </c>
    </row>
    <row r="12" spans="1:11" ht="18.75" customHeight="1" x14ac:dyDescent="0.35">
      <c r="A12" s="46">
        <v>10</v>
      </c>
      <c r="B12" s="120"/>
      <c r="C12" s="57" t="s">
        <v>196</v>
      </c>
      <c r="D12" s="47" t="s">
        <v>299</v>
      </c>
      <c r="E12" s="49" t="s">
        <v>184</v>
      </c>
      <c r="F12" s="49" t="s">
        <v>353</v>
      </c>
      <c r="G12" s="108">
        <v>45000</v>
      </c>
      <c r="H12" s="108">
        <f>45000*23/30+47500*7/30</f>
        <v>45583.333333333336</v>
      </c>
      <c r="I12" s="53">
        <v>47500</v>
      </c>
      <c r="J12" s="109">
        <f t="shared" si="0"/>
        <v>138083.33333333334</v>
      </c>
      <c r="K12" s="119"/>
    </row>
    <row r="13" spans="1:11" ht="18.75" customHeight="1" x14ac:dyDescent="0.35">
      <c r="A13" s="46">
        <v>11</v>
      </c>
      <c r="B13" s="120"/>
      <c r="C13" s="57" t="s">
        <v>197</v>
      </c>
      <c r="D13" s="47" t="s">
        <v>300</v>
      </c>
      <c r="E13" s="51" t="s">
        <v>63</v>
      </c>
      <c r="F13" s="51" t="s">
        <v>354</v>
      </c>
      <c r="G13" s="108">
        <v>45000</v>
      </c>
      <c r="H13" s="108">
        <f>45000*29/30+47500/30</f>
        <v>45083.333333333336</v>
      </c>
      <c r="I13" s="53">
        <v>47500</v>
      </c>
      <c r="J13" s="109">
        <f t="shared" si="0"/>
        <v>137583.33333333334</v>
      </c>
      <c r="K13" s="119"/>
    </row>
    <row r="14" spans="1:11" ht="18.75" customHeight="1" x14ac:dyDescent="0.35">
      <c r="A14" s="46">
        <v>12</v>
      </c>
      <c r="B14" s="120"/>
      <c r="C14" s="57" t="s">
        <v>198</v>
      </c>
      <c r="D14" s="47" t="s">
        <v>301</v>
      </c>
      <c r="E14" s="51" t="s">
        <v>63</v>
      </c>
      <c r="F14" s="51" t="s">
        <v>354</v>
      </c>
      <c r="G14" s="108">
        <v>45000</v>
      </c>
      <c r="H14" s="108">
        <f>45000*29/30+47500/30</f>
        <v>45083.333333333336</v>
      </c>
      <c r="I14" s="53">
        <v>47500</v>
      </c>
      <c r="J14" s="109">
        <f t="shared" si="0"/>
        <v>137583.33333333334</v>
      </c>
      <c r="K14" s="119"/>
    </row>
    <row r="15" spans="1:11" ht="18.75" customHeight="1" x14ac:dyDescent="0.35">
      <c r="A15" s="46">
        <v>13</v>
      </c>
      <c r="B15" s="118" t="s">
        <v>241</v>
      </c>
      <c r="C15" s="52" t="s">
        <v>53</v>
      </c>
      <c r="D15" s="52" t="s">
        <v>337</v>
      </c>
      <c r="E15" s="51" t="s">
        <v>54</v>
      </c>
      <c r="F15" s="51" t="s">
        <v>351</v>
      </c>
      <c r="G15" s="108">
        <f>48000*11/31+49000*20/31</f>
        <v>48645.161290322576</v>
      </c>
      <c r="H15" s="53">
        <v>49000</v>
      </c>
      <c r="I15" s="53">
        <v>49000</v>
      </c>
      <c r="J15" s="109">
        <f t="shared" si="0"/>
        <v>146645.16129032258</v>
      </c>
      <c r="K15" s="122">
        <f>SUM(J15:J28)</f>
        <v>1994363.9784946237</v>
      </c>
    </row>
    <row r="16" spans="1:11" ht="18.75" customHeight="1" x14ac:dyDescent="0.35">
      <c r="A16" s="46">
        <v>14</v>
      </c>
      <c r="B16" s="118"/>
      <c r="C16" s="52" t="s">
        <v>55</v>
      </c>
      <c r="D16" s="52" t="s">
        <v>336</v>
      </c>
      <c r="E16" s="51" t="s">
        <v>56</v>
      </c>
      <c r="F16" s="51" t="s">
        <v>357</v>
      </c>
      <c r="G16" s="108">
        <f>48000*24/31+49000*7/31</f>
        <v>48225.806451612902</v>
      </c>
      <c r="H16" s="53">
        <v>49000</v>
      </c>
      <c r="I16" s="53">
        <v>49000</v>
      </c>
      <c r="J16" s="109">
        <f t="shared" si="0"/>
        <v>146225.80645161291</v>
      </c>
      <c r="K16" s="122"/>
    </row>
    <row r="17" spans="1:11" ht="18.75" customHeight="1" x14ac:dyDescent="0.35">
      <c r="A17" s="46">
        <v>15</v>
      </c>
      <c r="B17" s="118"/>
      <c r="C17" s="52" t="s">
        <v>57</v>
      </c>
      <c r="D17" s="47" t="s">
        <v>296</v>
      </c>
      <c r="E17" s="51" t="s">
        <v>58</v>
      </c>
      <c r="F17" s="51" t="s">
        <v>355</v>
      </c>
      <c r="G17" s="108">
        <v>48000</v>
      </c>
      <c r="H17" s="108">
        <f>48000/30+49000*29/30</f>
        <v>48966.666666666664</v>
      </c>
      <c r="I17" s="53">
        <v>49000</v>
      </c>
      <c r="J17" s="109">
        <f t="shared" si="0"/>
        <v>145966.66666666666</v>
      </c>
      <c r="K17" s="122"/>
    </row>
    <row r="18" spans="1:11" ht="18.75" customHeight="1" x14ac:dyDescent="0.35">
      <c r="A18" s="46">
        <v>16</v>
      </c>
      <c r="B18" s="118"/>
      <c r="C18" s="52" t="s">
        <v>59</v>
      </c>
      <c r="D18" s="47" t="s">
        <v>9</v>
      </c>
      <c r="E18" s="51" t="s">
        <v>58</v>
      </c>
      <c r="F18" s="51" t="s">
        <v>355</v>
      </c>
      <c r="G18" s="108">
        <v>48000</v>
      </c>
      <c r="H18" s="108">
        <f>48000/30+49000*29/30</f>
        <v>48966.666666666664</v>
      </c>
      <c r="I18" s="53">
        <v>49000</v>
      </c>
      <c r="J18" s="109">
        <f t="shared" si="0"/>
        <v>145966.66666666666</v>
      </c>
      <c r="K18" s="122"/>
    </row>
    <row r="19" spans="1:11" ht="18.75" customHeight="1" x14ac:dyDescent="0.35">
      <c r="A19" s="46">
        <v>17</v>
      </c>
      <c r="B19" s="118"/>
      <c r="C19" s="52" t="s">
        <v>60</v>
      </c>
      <c r="D19" s="52" t="s">
        <v>336</v>
      </c>
      <c r="E19" s="51" t="s">
        <v>61</v>
      </c>
      <c r="F19" s="51" t="s">
        <v>358</v>
      </c>
      <c r="G19" s="108">
        <v>48000</v>
      </c>
      <c r="H19" s="53">
        <f>48000*3/30+49000*27/30</f>
        <v>48900</v>
      </c>
      <c r="I19" s="53">
        <v>49000</v>
      </c>
      <c r="J19" s="109">
        <f t="shared" si="0"/>
        <v>145900</v>
      </c>
      <c r="K19" s="122"/>
    </row>
    <row r="20" spans="1:11" ht="18.75" customHeight="1" x14ac:dyDescent="0.35">
      <c r="A20" s="46">
        <v>18</v>
      </c>
      <c r="B20" s="118"/>
      <c r="C20" s="52" t="s">
        <v>62</v>
      </c>
      <c r="D20" s="47" t="s">
        <v>9</v>
      </c>
      <c r="E20" s="51" t="s">
        <v>63</v>
      </c>
      <c r="F20" s="51" t="s">
        <v>354</v>
      </c>
      <c r="G20" s="108">
        <v>48000</v>
      </c>
      <c r="H20" s="108">
        <f>48000*29/30+49000/30</f>
        <v>48033.333333333336</v>
      </c>
      <c r="I20" s="53">
        <v>49000</v>
      </c>
      <c r="J20" s="109">
        <f t="shared" si="0"/>
        <v>145033.33333333334</v>
      </c>
      <c r="K20" s="122"/>
    </row>
    <row r="21" spans="1:11" ht="18.75" customHeight="1" x14ac:dyDescent="0.35">
      <c r="A21" s="46">
        <v>19</v>
      </c>
      <c r="B21" s="118"/>
      <c r="C21" s="52" t="s">
        <v>64</v>
      </c>
      <c r="D21" s="51" t="s">
        <v>373</v>
      </c>
      <c r="E21" s="51" t="s">
        <v>65</v>
      </c>
      <c r="F21" s="51" t="s">
        <v>359</v>
      </c>
      <c r="G21" s="108">
        <f>45000*10/31+47500*21/31</f>
        <v>46693.548387096773</v>
      </c>
      <c r="H21" s="53">
        <v>47500</v>
      </c>
      <c r="I21" s="53">
        <v>47500</v>
      </c>
      <c r="J21" s="109">
        <f t="shared" si="0"/>
        <v>141693.54838709679</v>
      </c>
      <c r="K21" s="122"/>
    </row>
    <row r="22" spans="1:11" ht="18.75" customHeight="1" x14ac:dyDescent="0.35">
      <c r="A22" s="46">
        <v>20</v>
      </c>
      <c r="B22" s="118"/>
      <c r="C22" s="52" t="s">
        <v>66</v>
      </c>
      <c r="D22" s="54" t="s">
        <v>374</v>
      </c>
      <c r="E22" s="51" t="s">
        <v>67</v>
      </c>
      <c r="F22" s="51" t="s">
        <v>360</v>
      </c>
      <c r="G22" s="108">
        <f>45000*20/31+47500*11/31</f>
        <v>45887.096774193546</v>
      </c>
      <c r="H22" s="53">
        <v>47500</v>
      </c>
      <c r="I22" s="53">
        <v>47500</v>
      </c>
      <c r="J22" s="109">
        <f t="shared" si="0"/>
        <v>140887.09677419355</v>
      </c>
      <c r="K22" s="122"/>
    </row>
    <row r="23" spans="1:11" ht="18.75" customHeight="1" x14ac:dyDescent="0.35">
      <c r="A23" s="46">
        <v>21</v>
      </c>
      <c r="B23" s="118"/>
      <c r="C23" s="52" t="s">
        <v>68</v>
      </c>
      <c r="D23" s="54" t="s">
        <v>325</v>
      </c>
      <c r="E23" s="51" t="s">
        <v>56</v>
      </c>
      <c r="F23" s="51" t="s">
        <v>357</v>
      </c>
      <c r="G23" s="108">
        <f>45000*24/31+47500*7/31</f>
        <v>45564.516129032258</v>
      </c>
      <c r="H23" s="53">
        <v>47500</v>
      </c>
      <c r="I23" s="53">
        <v>47500</v>
      </c>
      <c r="J23" s="109">
        <f t="shared" si="0"/>
        <v>140564.51612903224</v>
      </c>
      <c r="K23" s="122"/>
    </row>
    <row r="24" spans="1:11" ht="18.75" customHeight="1" x14ac:dyDescent="0.35">
      <c r="A24" s="46">
        <v>22</v>
      </c>
      <c r="B24" s="118"/>
      <c r="C24" s="52" t="s">
        <v>69</v>
      </c>
      <c r="D24" s="54" t="s">
        <v>326</v>
      </c>
      <c r="E24" s="51" t="s">
        <v>56</v>
      </c>
      <c r="F24" s="51" t="s">
        <v>357</v>
      </c>
      <c r="G24" s="108">
        <f>45000*24/31+47500*7/31</f>
        <v>45564.516129032258</v>
      </c>
      <c r="H24" s="53">
        <v>47500</v>
      </c>
      <c r="I24" s="53">
        <v>47500</v>
      </c>
      <c r="J24" s="109">
        <f t="shared" si="0"/>
        <v>140564.51612903224</v>
      </c>
      <c r="K24" s="122"/>
    </row>
    <row r="25" spans="1:11" ht="18.75" customHeight="1" x14ac:dyDescent="0.35">
      <c r="A25" s="46">
        <v>23</v>
      </c>
      <c r="B25" s="118"/>
      <c r="C25" s="52" t="s">
        <v>70</v>
      </c>
      <c r="D25" s="54" t="s">
        <v>325</v>
      </c>
      <c r="E25" s="51" t="s">
        <v>58</v>
      </c>
      <c r="F25" s="51" t="s">
        <v>355</v>
      </c>
      <c r="G25" s="108">
        <v>45000</v>
      </c>
      <c r="H25" s="108">
        <f>45000/30+47500*29/30</f>
        <v>47416.666666666664</v>
      </c>
      <c r="I25" s="53">
        <v>47500</v>
      </c>
      <c r="J25" s="109">
        <f t="shared" si="0"/>
        <v>139916.66666666666</v>
      </c>
      <c r="K25" s="122"/>
    </row>
    <row r="26" spans="1:11" ht="18.75" customHeight="1" x14ac:dyDescent="0.35">
      <c r="A26" s="46">
        <v>24</v>
      </c>
      <c r="B26" s="118"/>
      <c r="C26" s="52" t="s">
        <v>71</v>
      </c>
      <c r="D26" s="54" t="s">
        <v>327</v>
      </c>
      <c r="E26" s="51" t="s">
        <v>58</v>
      </c>
      <c r="F26" s="51" t="s">
        <v>355</v>
      </c>
      <c r="G26" s="108">
        <v>45000</v>
      </c>
      <c r="H26" s="108">
        <f>45000/30+47500*29/30</f>
        <v>47416.666666666664</v>
      </c>
      <c r="I26" s="53">
        <v>47500</v>
      </c>
      <c r="J26" s="109">
        <f t="shared" si="0"/>
        <v>139916.66666666666</v>
      </c>
      <c r="K26" s="122"/>
    </row>
    <row r="27" spans="1:11" ht="18.75" customHeight="1" x14ac:dyDescent="0.35">
      <c r="A27" s="46">
        <v>25</v>
      </c>
      <c r="B27" s="118"/>
      <c r="C27" s="58" t="s">
        <v>72</v>
      </c>
      <c r="D27" s="54" t="s">
        <v>326</v>
      </c>
      <c r="E27" s="51" t="s">
        <v>63</v>
      </c>
      <c r="F27" s="51" t="s">
        <v>354</v>
      </c>
      <c r="G27" s="108">
        <v>45000</v>
      </c>
      <c r="H27" s="108">
        <f>45000*29/30+47500/30</f>
        <v>45083.333333333336</v>
      </c>
      <c r="I27" s="53">
        <v>47500</v>
      </c>
      <c r="J27" s="109">
        <f t="shared" si="0"/>
        <v>137583.33333333334</v>
      </c>
      <c r="K27" s="122"/>
    </row>
    <row r="28" spans="1:11" ht="18.75" customHeight="1" x14ac:dyDescent="0.35">
      <c r="A28" s="46">
        <v>26</v>
      </c>
      <c r="B28" s="118"/>
      <c r="C28" s="52" t="s">
        <v>73</v>
      </c>
      <c r="D28" s="54" t="s">
        <v>327</v>
      </c>
      <c r="E28" s="51" t="s">
        <v>74</v>
      </c>
      <c r="F28" s="51" t="s">
        <v>361</v>
      </c>
      <c r="G28" s="108">
        <v>45000</v>
      </c>
      <c r="H28" s="108">
        <v>45000</v>
      </c>
      <c r="I28" s="53">
        <v>47500</v>
      </c>
      <c r="J28" s="109">
        <f t="shared" si="0"/>
        <v>137500</v>
      </c>
      <c r="K28" s="122"/>
    </row>
    <row r="29" spans="1:11" ht="18.75" customHeight="1" x14ac:dyDescent="0.35">
      <c r="A29" s="46">
        <v>27</v>
      </c>
      <c r="B29" s="120" t="s">
        <v>77</v>
      </c>
      <c r="C29" s="52" t="s">
        <v>96</v>
      </c>
      <c r="D29" s="52" t="s">
        <v>375</v>
      </c>
      <c r="E29" s="51" t="s">
        <v>97</v>
      </c>
      <c r="F29" s="51" t="s">
        <v>362</v>
      </c>
      <c r="G29" s="108">
        <f>48000*19/31+49000*12/31</f>
        <v>48387.096774193546</v>
      </c>
      <c r="H29" s="108">
        <v>49000</v>
      </c>
      <c r="I29" s="53">
        <v>49000</v>
      </c>
      <c r="J29" s="109">
        <f t="shared" si="0"/>
        <v>146387.09677419355</v>
      </c>
      <c r="K29" s="121">
        <f>SUM(J29:J57)</f>
        <v>4093981.1827956983</v>
      </c>
    </row>
    <row r="30" spans="1:11" ht="18.75" customHeight="1" x14ac:dyDescent="0.35">
      <c r="A30" s="46">
        <v>28</v>
      </c>
      <c r="B30" s="120"/>
      <c r="C30" s="55" t="s">
        <v>98</v>
      </c>
      <c r="D30" s="52" t="s">
        <v>377</v>
      </c>
      <c r="E30" s="51" t="s">
        <v>56</v>
      </c>
      <c r="F30" s="51" t="s">
        <v>357</v>
      </c>
      <c r="G30" s="108">
        <f>48000*24/31+49000*7/31</f>
        <v>48225.806451612902</v>
      </c>
      <c r="H30" s="108">
        <v>49000</v>
      </c>
      <c r="I30" s="53">
        <v>49000</v>
      </c>
      <c r="J30" s="109">
        <f t="shared" si="0"/>
        <v>146225.80645161291</v>
      </c>
      <c r="K30" s="121"/>
    </row>
    <row r="31" spans="1:11" ht="18.75" customHeight="1" x14ac:dyDescent="0.35">
      <c r="A31" s="46">
        <v>29</v>
      </c>
      <c r="B31" s="120"/>
      <c r="C31" s="55" t="s">
        <v>99</v>
      </c>
      <c r="D31" s="52" t="s">
        <v>376</v>
      </c>
      <c r="E31" s="51" t="s">
        <v>58</v>
      </c>
      <c r="F31" s="51" t="s">
        <v>355</v>
      </c>
      <c r="G31" s="108">
        <v>48000</v>
      </c>
      <c r="H31" s="108">
        <f>48000/30+49000*29/30</f>
        <v>48966.666666666664</v>
      </c>
      <c r="I31" s="53">
        <v>49000</v>
      </c>
      <c r="J31" s="109">
        <f t="shared" si="0"/>
        <v>145966.66666666666</v>
      </c>
      <c r="K31" s="121"/>
    </row>
    <row r="32" spans="1:11" ht="18.75" customHeight="1" x14ac:dyDescent="0.35">
      <c r="A32" s="46">
        <v>30</v>
      </c>
      <c r="B32" s="120"/>
      <c r="C32" s="58" t="s">
        <v>131</v>
      </c>
      <c r="D32" s="52" t="s">
        <v>377</v>
      </c>
      <c r="E32" s="51" t="s">
        <v>58</v>
      </c>
      <c r="F32" s="51" t="s">
        <v>355</v>
      </c>
      <c r="G32" s="108">
        <v>48000</v>
      </c>
      <c r="H32" s="108">
        <f>48000/30+49000*29/30</f>
        <v>48966.666666666664</v>
      </c>
      <c r="I32" s="53">
        <v>49000</v>
      </c>
      <c r="J32" s="109">
        <f t="shared" si="0"/>
        <v>145966.66666666666</v>
      </c>
      <c r="K32" s="121"/>
    </row>
    <row r="33" spans="1:11" ht="18.75" customHeight="1" x14ac:dyDescent="0.35">
      <c r="A33" s="46">
        <v>31</v>
      </c>
      <c r="B33" s="120"/>
      <c r="C33" s="52" t="s">
        <v>100</v>
      </c>
      <c r="D33" s="52" t="s">
        <v>101</v>
      </c>
      <c r="E33" s="51" t="s">
        <v>63</v>
      </c>
      <c r="F33" s="51" t="s">
        <v>354</v>
      </c>
      <c r="G33" s="108">
        <v>48000</v>
      </c>
      <c r="H33" s="108">
        <f>48000*29/30+49000/30</f>
        <v>48033.333333333336</v>
      </c>
      <c r="I33" s="53">
        <v>49000</v>
      </c>
      <c r="J33" s="109">
        <f t="shared" si="0"/>
        <v>145033.33333333334</v>
      </c>
      <c r="K33" s="121"/>
    </row>
    <row r="34" spans="1:11" ht="18.75" customHeight="1" x14ac:dyDescent="0.35">
      <c r="A34" s="46">
        <v>32</v>
      </c>
      <c r="B34" s="120"/>
      <c r="C34" s="52" t="s">
        <v>102</v>
      </c>
      <c r="D34" s="52" t="s">
        <v>336</v>
      </c>
      <c r="E34" s="51" t="s">
        <v>63</v>
      </c>
      <c r="F34" s="51" t="s">
        <v>354</v>
      </c>
      <c r="G34" s="108">
        <v>48000</v>
      </c>
      <c r="H34" s="108">
        <f>48000*29/30+49000/30</f>
        <v>48033.333333333336</v>
      </c>
      <c r="I34" s="53">
        <v>49000</v>
      </c>
      <c r="J34" s="109">
        <f t="shared" si="0"/>
        <v>145033.33333333334</v>
      </c>
      <c r="K34" s="121"/>
    </row>
    <row r="35" spans="1:11" ht="18.75" customHeight="1" x14ac:dyDescent="0.35">
      <c r="A35" s="46">
        <v>33</v>
      </c>
      <c r="B35" s="120"/>
      <c r="C35" s="52" t="s">
        <v>103</v>
      </c>
      <c r="D35" s="52" t="s">
        <v>104</v>
      </c>
      <c r="E35" s="51" t="s">
        <v>105</v>
      </c>
      <c r="F35" s="51" t="s">
        <v>363</v>
      </c>
      <c r="G35" s="108">
        <f>45000*13/31+47500*18/31</f>
        <v>46451.612903225803</v>
      </c>
      <c r="H35" s="53">
        <v>47500</v>
      </c>
      <c r="I35" s="53">
        <v>47500</v>
      </c>
      <c r="J35" s="109">
        <f t="shared" si="0"/>
        <v>141451.61290322582</v>
      </c>
      <c r="K35" s="121"/>
    </row>
    <row r="36" spans="1:11" ht="21" customHeight="1" x14ac:dyDescent="0.35">
      <c r="A36" s="46">
        <v>34</v>
      </c>
      <c r="B36" s="120"/>
      <c r="C36" s="58" t="s">
        <v>132</v>
      </c>
      <c r="D36" s="52" t="s">
        <v>378</v>
      </c>
      <c r="E36" s="51" t="s">
        <v>105</v>
      </c>
      <c r="F36" s="51" t="s">
        <v>363</v>
      </c>
      <c r="G36" s="108">
        <f>45000*13/31+47500*18/31</f>
        <v>46451.612903225803</v>
      </c>
      <c r="H36" s="53">
        <v>47500</v>
      </c>
      <c r="I36" s="53">
        <v>47500</v>
      </c>
      <c r="J36" s="109">
        <f t="shared" si="0"/>
        <v>141451.61290322582</v>
      </c>
      <c r="K36" s="121"/>
    </row>
    <row r="37" spans="1:11" ht="18.75" customHeight="1" x14ac:dyDescent="0.35">
      <c r="A37" s="46">
        <v>35</v>
      </c>
      <c r="B37" s="120"/>
      <c r="C37" s="52" t="s">
        <v>106</v>
      </c>
      <c r="D37" s="52" t="s">
        <v>302</v>
      </c>
      <c r="E37" s="51" t="s">
        <v>108</v>
      </c>
      <c r="F37" s="51" t="s">
        <v>364</v>
      </c>
      <c r="G37" s="108">
        <f>45000*5/31+47500*26/31</f>
        <v>47096.774193548386</v>
      </c>
      <c r="H37" s="53">
        <v>47500</v>
      </c>
      <c r="I37" s="53">
        <v>47500</v>
      </c>
      <c r="J37" s="109">
        <f t="shared" si="0"/>
        <v>142096.77419354839</v>
      </c>
      <c r="K37" s="121"/>
    </row>
    <row r="38" spans="1:11" ht="18.75" customHeight="1" x14ac:dyDescent="0.35">
      <c r="A38" s="46">
        <v>36</v>
      </c>
      <c r="B38" s="120"/>
      <c r="C38" s="52" t="s">
        <v>109</v>
      </c>
      <c r="D38" s="52" t="s">
        <v>90</v>
      </c>
      <c r="E38" s="51" t="s">
        <v>97</v>
      </c>
      <c r="F38" s="51" t="s">
        <v>362</v>
      </c>
      <c r="G38" s="108">
        <f>45000*19/31+47500*12/31</f>
        <v>45967.741935483871</v>
      </c>
      <c r="H38" s="53">
        <v>47500</v>
      </c>
      <c r="I38" s="53">
        <v>47500</v>
      </c>
      <c r="J38" s="109">
        <f t="shared" si="0"/>
        <v>140967.74193548388</v>
      </c>
      <c r="K38" s="121"/>
    </row>
    <row r="39" spans="1:11" ht="18.75" customHeight="1" x14ac:dyDescent="0.35">
      <c r="A39" s="46">
        <v>37</v>
      </c>
      <c r="B39" s="120"/>
      <c r="C39" s="52" t="s">
        <v>110</v>
      </c>
      <c r="D39" s="52" t="s">
        <v>303</v>
      </c>
      <c r="E39" s="51" t="s">
        <v>97</v>
      </c>
      <c r="F39" s="51" t="s">
        <v>362</v>
      </c>
      <c r="G39" s="108">
        <f>45000*19/31+47500*12/31</f>
        <v>45967.741935483871</v>
      </c>
      <c r="H39" s="53">
        <v>47500</v>
      </c>
      <c r="I39" s="53">
        <v>47500</v>
      </c>
      <c r="J39" s="109">
        <f t="shared" si="0"/>
        <v>140967.74193548388</v>
      </c>
      <c r="K39" s="121"/>
    </row>
    <row r="40" spans="1:11" ht="18.75" customHeight="1" x14ac:dyDescent="0.35">
      <c r="A40" s="46">
        <v>38</v>
      </c>
      <c r="B40" s="120"/>
      <c r="C40" s="52" t="s">
        <v>111</v>
      </c>
      <c r="D40" s="52" t="s">
        <v>304</v>
      </c>
      <c r="E40" s="51" t="s">
        <v>97</v>
      </c>
      <c r="F40" s="51" t="s">
        <v>362</v>
      </c>
      <c r="G40" s="108">
        <f>45000*19/31+47500*12/31</f>
        <v>45967.741935483871</v>
      </c>
      <c r="H40" s="53">
        <v>47500</v>
      </c>
      <c r="I40" s="53">
        <v>47500</v>
      </c>
      <c r="J40" s="109">
        <f t="shared" si="0"/>
        <v>140967.74193548388</v>
      </c>
      <c r="K40" s="121"/>
    </row>
    <row r="41" spans="1:11" ht="18.75" customHeight="1" x14ac:dyDescent="0.35">
      <c r="A41" s="46">
        <v>39</v>
      </c>
      <c r="B41" s="120"/>
      <c r="C41" s="52" t="s">
        <v>112</v>
      </c>
      <c r="D41" s="52" t="s">
        <v>302</v>
      </c>
      <c r="E41" s="51" t="s">
        <v>67</v>
      </c>
      <c r="F41" s="51" t="s">
        <v>360</v>
      </c>
      <c r="G41" s="108">
        <f>45000*20/31+47500*11/31</f>
        <v>45887.096774193546</v>
      </c>
      <c r="H41" s="53">
        <v>47500</v>
      </c>
      <c r="I41" s="53">
        <v>47500</v>
      </c>
      <c r="J41" s="109">
        <f t="shared" si="0"/>
        <v>140887.09677419355</v>
      </c>
      <c r="K41" s="121"/>
    </row>
    <row r="42" spans="1:11" ht="18.75" customHeight="1" x14ac:dyDescent="0.35">
      <c r="A42" s="46">
        <v>40</v>
      </c>
      <c r="B42" s="120"/>
      <c r="C42" s="55" t="s">
        <v>113</v>
      </c>
      <c r="D42" s="52" t="s">
        <v>305</v>
      </c>
      <c r="E42" s="51" t="s">
        <v>56</v>
      </c>
      <c r="F42" s="51" t="s">
        <v>357</v>
      </c>
      <c r="G42" s="108">
        <f>45000*24/31+47500*7/31</f>
        <v>45564.516129032258</v>
      </c>
      <c r="H42" s="53">
        <v>47500</v>
      </c>
      <c r="I42" s="53">
        <v>47500</v>
      </c>
      <c r="J42" s="109">
        <f t="shared" si="0"/>
        <v>140564.51612903224</v>
      </c>
      <c r="K42" s="121"/>
    </row>
    <row r="43" spans="1:11" ht="18.75" customHeight="1" x14ac:dyDescent="0.35">
      <c r="A43" s="46">
        <v>41</v>
      </c>
      <c r="B43" s="120"/>
      <c r="C43" s="52" t="s">
        <v>114</v>
      </c>
      <c r="D43" s="52" t="s">
        <v>306</v>
      </c>
      <c r="E43" s="51" t="s">
        <v>56</v>
      </c>
      <c r="F43" s="51" t="s">
        <v>357</v>
      </c>
      <c r="G43" s="108">
        <f>45000*24/31+47500*7/31</f>
        <v>45564.516129032258</v>
      </c>
      <c r="H43" s="53">
        <v>47500</v>
      </c>
      <c r="I43" s="53">
        <v>47500</v>
      </c>
      <c r="J43" s="109">
        <f t="shared" si="0"/>
        <v>140564.51612903224</v>
      </c>
      <c r="K43" s="121"/>
    </row>
    <row r="44" spans="1:11" ht="18.75" customHeight="1" x14ac:dyDescent="0.35">
      <c r="A44" s="46">
        <v>42</v>
      </c>
      <c r="B44" s="120"/>
      <c r="C44" s="52" t="s">
        <v>115</v>
      </c>
      <c r="D44" s="52" t="s">
        <v>304</v>
      </c>
      <c r="E44" s="51" t="s">
        <v>116</v>
      </c>
      <c r="F44" s="51" t="s">
        <v>365</v>
      </c>
      <c r="G44" s="108">
        <f>45000*25/31+47500*6/31</f>
        <v>45483.870967741932</v>
      </c>
      <c r="H44" s="53">
        <v>47500</v>
      </c>
      <c r="I44" s="53">
        <v>47500</v>
      </c>
      <c r="J44" s="109">
        <f t="shared" si="0"/>
        <v>140483.87096774194</v>
      </c>
      <c r="K44" s="121"/>
    </row>
    <row r="45" spans="1:11" ht="18.75" customHeight="1" x14ac:dyDescent="0.35">
      <c r="A45" s="46">
        <v>43</v>
      </c>
      <c r="B45" s="120"/>
      <c r="C45" s="52" t="s">
        <v>117</v>
      </c>
      <c r="D45" s="52" t="s">
        <v>307</v>
      </c>
      <c r="E45" s="51" t="s">
        <v>116</v>
      </c>
      <c r="F45" s="51" t="s">
        <v>365</v>
      </c>
      <c r="G45" s="108">
        <f>45000*25/31+47500*6/31</f>
        <v>45483.870967741932</v>
      </c>
      <c r="H45" s="53">
        <v>47500</v>
      </c>
      <c r="I45" s="53">
        <v>47500</v>
      </c>
      <c r="J45" s="109">
        <f t="shared" si="0"/>
        <v>140483.87096774194</v>
      </c>
      <c r="K45" s="121"/>
    </row>
    <row r="46" spans="1:11" ht="18.75" customHeight="1" x14ac:dyDescent="0.35">
      <c r="A46" s="46">
        <v>44</v>
      </c>
      <c r="B46" s="120"/>
      <c r="C46" s="55" t="s">
        <v>118</v>
      </c>
      <c r="D46" s="52" t="s">
        <v>90</v>
      </c>
      <c r="E46" s="51" t="s">
        <v>119</v>
      </c>
      <c r="F46" s="51" t="s">
        <v>366</v>
      </c>
      <c r="G46" s="108">
        <f>45000*27/31+47500*4/31</f>
        <v>45322.580645161288</v>
      </c>
      <c r="H46" s="53">
        <v>47500</v>
      </c>
      <c r="I46" s="53">
        <v>47500</v>
      </c>
      <c r="J46" s="109">
        <f t="shared" si="0"/>
        <v>140322.58064516127</v>
      </c>
      <c r="K46" s="121"/>
    </row>
    <row r="47" spans="1:11" ht="18.75" customHeight="1" x14ac:dyDescent="0.35">
      <c r="A47" s="46">
        <v>45</v>
      </c>
      <c r="B47" s="120"/>
      <c r="C47" s="52" t="s">
        <v>120</v>
      </c>
      <c r="D47" s="52" t="s">
        <v>308</v>
      </c>
      <c r="E47" s="51" t="s">
        <v>119</v>
      </c>
      <c r="F47" s="51" t="s">
        <v>366</v>
      </c>
      <c r="G47" s="108">
        <f>45000*27/31+47500*4/31</f>
        <v>45322.580645161288</v>
      </c>
      <c r="H47" s="53">
        <v>47500</v>
      </c>
      <c r="I47" s="53">
        <v>47500</v>
      </c>
      <c r="J47" s="109">
        <f t="shared" si="0"/>
        <v>140322.58064516127</v>
      </c>
      <c r="K47" s="121"/>
    </row>
    <row r="48" spans="1:11" ht="18.75" customHeight="1" x14ac:dyDescent="0.35">
      <c r="A48" s="46">
        <v>46</v>
      </c>
      <c r="B48" s="120"/>
      <c r="C48" s="52" t="s">
        <v>121</v>
      </c>
      <c r="D48" s="52" t="s">
        <v>379</v>
      </c>
      <c r="E48" s="51" t="s">
        <v>58</v>
      </c>
      <c r="F48" s="51" t="s">
        <v>355</v>
      </c>
      <c r="G48" s="108">
        <v>45000</v>
      </c>
      <c r="H48" s="108">
        <f>45000/30+47500*29/30</f>
        <v>47416.666666666664</v>
      </c>
      <c r="I48" s="53">
        <v>47500</v>
      </c>
      <c r="J48" s="109">
        <f t="shared" si="0"/>
        <v>139916.66666666666</v>
      </c>
      <c r="K48" s="121"/>
    </row>
    <row r="49" spans="1:11" ht="18.75" customHeight="1" x14ac:dyDescent="0.35">
      <c r="A49" s="46">
        <v>47</v>
      </c>
      <c r="B49" s="120"/>
      <c r="C49" s="52" t="s">
        <v>122</v>
      </c>
      <c r="D49" s="52" t="s">
        <v>302</v>
      </c>
      <c r="E49" s="51" t="s">
        <v>58</v>
      </c>
      <c r="F49" s="51" t="s">
        <v>355</v>
      </c>
      <c r="G49" s="108">
        <v>45000</v>
      </c>
      <c r="H49" s="108">
        <f>45000/30+47500*29/30</f>
        <v>47416.666666666664</v>
      </c>
      <c r="I49" s="53">
        <v>47500</v>
      </c>
      <c r="J49" s="109">
        <f t="shared" si="0"/>
        <v>139916.66666666666</v>
      </c>
      <c r="K49" s="121"/>
    </row>
    <row r="50" spans="1:11" ht="18.75" customHeight="1" x14ac:dyDescent="0.35">
      <c r="A50" s="46">
        <v>48</v>
      </c>
      <c r="B50" s="120"/>
      <c r="C50" s="52" t="s">
        <v>123</v>
      </c>
      <c r="D50" s="52" t="s">
        <v>307</v>
      </c>
      <c r="E50" s="51" t="s">
        <v>58</v>
      </c>
      <c r="F50" s="51" t="s">
        <v>355</v>
      </c>
      <c r="G50" s="108">
        <v>45000</v>
      </c>
      <c r="H50" s="108">
        <f>45000/30+47500*29/30</f>
        <v>47416.666666666664</v>
      </c>
      <c r="I50" s="53">
        <v>47500</v>
      </c>
      <c r="J50" s="109">
        <f t="shared" si="0"/>
        <v>139916.66666666666</v>
      </c>
      <c r="K50" s="121"/>
    </row>
    <row r="51" spans="1:11" ht="18.75" customHeight="1" x14ac:dyDescent="0.35">
      <c r="A51" s="46">
        <v>49</v>
      </c>
      <c r="B51" s="120"/>
      <c r="C51" s="52" t="s">
        <v>91</v>
      </c>
      <c r="D51" s="52" t="s">
        <v>379</v>
      </c>
      <c r="E51" s="51" t="s">
        <v>58</v>
      </c>
      <c r="F51" s="51" t="s">
        <v>355</v>
      </c>
      <c r="G51" s="108">
        <v>45000</v>
      </c>
      <c r="H51" s="108">
        <f>45000/30+47500*29/30</f>
        <v>47416.666666666664</v>
      </c>
      <c r="I51" s="53">
        <v>47500</v>
      </c>
      <c r="J51" s="109">
        <f t="shared" si="0"/>
        <v>139916.66666666666</v>
      </c>
      <c r="K51" s="121"/>
    </row>
    <row r="52" spans="1:11" ht="18.75" customHeight="1" x14ac:dyDescent="0.35">
      <c r="A52" s="46">
        <v>50</v>
      </c>
      <c r="B52" s="120"/>
      <c r="C52" s="52" t="s">
        <v>124</v>
      </c>
      <c r="D52" s="52" t="s">
        <v>379</v>
      </c>
      <c r="E52" s="51" t="s">
        <v>58</v>
      </c>
      <c r="F52" s="51" t="s">
        <v>355</v>
      </c>
      <c r="G52" s="108">
        <v>45000</v>
      </c>
      <c r="H52" s="108">
        <f>45000/30+47500*29/30</f>
        <v>47416.666666666664</v>
      </c>
      <c r="I52" s="53">
        <v>47500</v>
      </c>
      <c r="J52" s="109">
        <f t="shared" si="0"/>
        <v>139916.66666666666</v>
      </c>
      <c r="K52" s="121"/>
    </row>
    <row r="53" spans="1:11" ht="18.75" customHeight="1" x14ac:dyDescent="0.35">
      <c r="A53" s="46">
        <v>51</v>
      </c>
      <c r="B53" s="120"/>
      <c r="C53" s="52" t="s">
        <v>125</v>
      </c>
      <c r="D53" s="52" t="s">
        <v>379</v>
      </c>
      <c r="E53" s="51" t="s">
        <v>126</v>
      </c>
      <c r="F53" s="51" t="s">
        <v>352</v>
      </c>
      <c r="G53" s="108">
        <v>45000</v>
      </c>
      <c r="H53" s="108">
        <f>45000*22/30+47500*8/30</f>
        <v>45666.666666666664</v>
      </c>
      <c r="I53" s="53">
        <v>47500</v>
      </c>
      <c r="J53" s="109">
        <f t="shared" si="0"/>
        <v>138166.66666666666</v>
      </c>
      <c r="K53" s="121"/>
    </row>
    <row r="54" spans="1:11" ht="18.75" customHeight="1" x14ac:dyDescent="0.35">
      <c r="A54" s="46">
        <v>52</v>
      </c>
      <c r="B54" s="120"/>
      <c r="C54" s="52" t="s">
        <v>127</v>
      </c>
      <c r="D54" s="52" t="s">
        <v>379</v>
      </c>
      <c r="E54" s="51" t="s">
        <v>63</v>
      </c>
      <c r="F54" s="51" t="s">
        <v>354</v>
      </c>
      <c r="G54" s="108">
        <v>45000</v>
      </c>
      <c r="H54" s="108">
        <f>45000*29/30+47500/30</f>
        <v>45083.333333333336</v>
      </c>
      <c r="I54" s="53">
        <v>47500</v>
      </c>
      <c r="J54" s="109">
        <f t="shared" si="0"/>
        <v>137583.33333333334</v>
      </c>
      <c r="K54" s="121"/>
    </row>
    <row r="55" spans="1:11" ht="18.75" customHeight="1" x14ac:dyDescent="0.35">
      <c r="A55" s="46">
        <v>53</v>
      </c>
      <c r="B55" s="120"/>
      <c r="C55" s="52" t="s">
        <v>128</v>
      </c>
      <c r="D55" s="52" t="s">
        <v>305</v>
      </c>
      <c r="E55" s="51" t="s">
        <v>63</v>
      </c>
      <c r="F55" s="51" t="s">
        <v>354</v>
      </c>
      <c r="G55" s="108">
        <v>45000</v>
      </c>
      <c r="H55" s="108">
        <f>45000*29/30+47500/30</f>
        <v>45083.333333333336</v>
      </c>
      <c r="I55" s="53">
        <v>47500</v>
      </c>
      <c r="J55" s="109">
        <f t="shared" si="0"/>
        <v>137583.33333333334</v>
      </c>
      <c r="K55" s="121"/>
    </row>
    <row r="56" spans="1:11" ht="18.75" customHeight="1" x14ac:dyDescent="0.35">
      <c r="A56" s="46">
        <v>54</v>
      </c>
      <c r="B56" s="120"/>
      <c r="C56" s="52" t="s">
        <v>129</v>
      </c>
      <c r="D56" s="52" t="s">
        <v>107</v>
      </c>
      <c r="E56" s="51" t="s">
        <v>74</v>
      </c>
      <c r="F56" s="51" t="s">
        <v>361</v>
      </c>
      <c r="G56" s="108">
        <v>45000</v>
      </c>
      <c r="H56" s="53">
        <v>45000</v>
      </c>
      <c r="I56" s="53">
        <v>47500</v>
      </c>
      <c r="J56" s="109">
        <f t="shared" si="0"/>
        <v>137500</v>
      </c>
      <c r="K56" s="121"/>
    </row>
    <row r="57" spans="1:11" ht="18.75" customHeight="1" x14ac:dyDescent="0.35">
      <c r="A57" s="46">
        <v>55</v>
      </c>
      <c r="B57" s="120"/>
      <c r="C57" s="52" t="s">
        <v>232</v>
      </c>
      <c r="D57" s="52" t="s">
        <v>302</v>
      </c>
      <c r="E57" s="51" t="s">
        <v>130</v>
      </c>
      <c r="F57" s="113" t="s">
        <v>356</v>
      </c>
      <c r="G57" s="108">
        <v>45000</v>
      </c>
      <c r="H57" s="53">
        <v>45000</v>
      </c>
      <c r="I57" s="108">
        <f>45000/31+47500*30/31</f>
        <v>47419.354838709674</v>
      </c>
      <c r="J57" s="109">
        <f t="shared" si="0"/>
        <v>137419.35483870967</v>
      </c>
      <c r="K57" s="121"/>
    </row>
    <row r="58" spans="1:11" ht="24" customHeight="1" x14ac:dyDescent="0.35">
      <c r="A58" s="46">
        <v>56</v>
      </c>
      <c r="B58" s="118" t="s">
        <v>141</v>
      </c>
      <c r="C58" s="52" t="s">
        <v>142</v>
      </c>
      <c r="D58" s="58" t="s">
        <v>310</v>
      </c>
      <c r="E58" s="49" t="s">
        <v>56</v>
      </c>
      <c r="F58" s="49" t="s">
        <v>357</v>
      </c>
      <c r="G58" s="108">
        <f>45000*24/31+47500*7/31</f>
        <v>45564.516129032258</v>
      </c>
      <c r="H58" s="53">
        <v>47500</v>
      </c>
      <c r="I58" s="53">
        <v>47500</v>
      </c>
      <c r="J58" s="109">
        <f t="shared" si="0"/>
        <v>140564.51612903224</v>
      </c>
      <c r="K58" s="119">
        <f>SUM(J58:J63)</f>
        <v>848247.84946236562</v>
      </c>
    </row>
    <row r="59" spans="1:11" ht="20.25" customHeight="1" x14ac:dyDescent="0.35">
      <c r="A59" s="46">
        <v>57</v>
      </c>
      <c r="B59" s="118"/>
      <c r="C59" s="58" t="s">
        <v>180</v>
      </c>
      <c r="D59" s="58" t="s">
        <v>310</v>
      </c>
      <c r="E59" s="49" t="s">
        <v>58</v>
      </c>
      <c r="F59" s="49" t="s">
        <v>355</v>
      </c>
      <c r="G59" s="108">
        <v>45000</v>
      </c>
      <c r="H59" s="108">
        <f>45000/30+47500*29/30</f>
        <v>47416.666666666664</v>
      </c>
      <c r="I59" s="53">
        <v>47500</v>
      </c>
      <c r="J59" s="109">
        <f t="shared" si="0"/>
        <v>139916.66666666666</v>
      </c>
      <c r="K59" s="119"/>
    </row>
    <row r="60" spans="1:11" ht="20.25" customHeight="1" x14ac:dyDescent="0.35">
      <c r="A60" s="46">
        <v>58</v>
      </c>
      <c r="B60" s="118"/>
      <c r="C60" s="58" t="s">
        <v>181</v>
      </c>
      <c r="D60" s="58" t="s">
        <v>311</v>
      </c>
      <c r="E60" s="49" t="s">
        <v>58</v>
      </c>
      <c r="F60" s="49" t="s">
        <v>355</v>
      </c>
      <c r="G60" s="108">
        <v>45000</v>
      </c>
      <c r="H60" s="108">
        <f>45000/30+47500*29/30</f>
        <v>47416.666666666664</v>
      </c>
      <c r="I60" s="53">
        <v>47500</v>
      </c>
      <c r="J60" s="109">
        <f t="shared" si="0"/>
        <v>139916.66666666666</v>
      </c>
      <c r="K60" s="119"/>
    </row>
    <row r="61" spans="1:11" ht="21.75" customHeight="1" x14ac:dyDescent="0.35">
      <c r="A61" s="46">
        <v>59</v>
      </c>
      <c r="B61" s="118"/>
      <c r="C61" s="58" t="s">
        <v>182</v>
      </c>
      <c r="D61" s="58" t="s">
        <v>310</v>
      </c>
      <c r="E61" s="49" t="s">
        <v>63</v>
      </c>
      <c r="F61" s="49" t="s">
        <v>354</v>
      </c>
      <c r="G61" s="108">
        <v>45000</v>
      </c>
      <c r="H61" s="108">
        <f>45000*29/30+47500/30</f>
        <v>45083.333333333336</v>
      </c>
      <c r="I61" s="53">
        <v>47500</v>
      </c>
      <c r="J61" s="109">
        <f t="shared" si="0"/>
        <v>137583.33333333334</v>
      </c>
      <c r="K61" s="119"/>
    </row>
    <row r="62" spans="1:11" ht="21" customHeight="1" x14ac:dyDescent="0.35">
      <c r="A62" s="46">
        <v>60</v>
      </c>
      <c r="B62" s="118"/>
      <c r="C62" s="52" t="s">
        <v>143</v>
      </c>
      <c r="D62" s="58" t="s">
        <v>178</v>
      </c>
      <c r="E62" s="49" t="s">
        <v>184</v>
      </c>
      <c r="F62" s="49" t="s">
        <v>353</v>
      </c>
      <c r="G62" s="108">
        <v>48000</v>
      </c>
      <c r="H62" s="108">
        <f>48000*23/30+49000*7/30</f>
        <v>48233.333333333336</v>
      </c>
      <c r="I62" s="53">
        <v>49000</v>
      </c>
      <c r="J62" s="109">
        <f t="shared" si="0"/>
        <v>145233.33333333334</v>
      </c>
      <c r="K62" s="119"/>
    </row>
    <row r="63" spans="1:11" ht="19.5" customHeight="1" x14ac:dyDescent="0.35">
      <c r="A63" s="46">
        <v>61</v>
      </c>
      <c r="B63" s="118"/>
      <c r="C63" s="58" t="s">
        <v>183</v>
      </c>
      <c r="D63" s="58" t="s">
        <v>179</v>
      </c>
      <c r="E63" s="49" t="s">
        <v>63</v>
      </c>
      <c r="F63" s="49" t="s">
        <v>354</v>
      </c>
      <c r="G63" s="108">
        <v>48000</v>
      </c>
      <c r="H63" s="108">
        <f>48000*29/30+49000/30</f>
        <v>48033.333333333336</v>
      </c>
      <c r="I63" s="53">
        <v>49000</v>
      </c>
      <c r="J63" s="109">
        <f t="shared" si="0"/>
        <v>145033.33333333334</v>
      </c>
      <c r="K63" s="119"/>
    </row>
    <row r="64" spans="1:11" ht="18.75" customHeight="1" x14ac:dyDescent="0.35">
      <c r="A64" s="46">
        <v>62</v>
      </c>
      <c r="B64" s="118" t="s">
        <v>144</v>
      </c>
      <c r="C64" s="57" t="s">
        <v>193</v>
      </c>
      <c r="D64" s="69" t="s">
        <v>312</v>
      </c>
      <c r="E64" s="49" t="s">
        <v>188</v>
      </c>
      <c r="F64" s="49" t="s">
        <v>367</v>
      </c>
      <c r="G64" s="108">
        <f>45000*6/31+47500*25/31</f>
        <v>47016.129032258068</v>
      </c>
      <c r="H64" s="53">
        <v>47500</v>
      </c>
      <c r="I64" s="53">
        <v>47500</v>
      </c>
      <c r="J64" s="109">
        <f t="shared" si="0"/>
        <v>142016.12903225806</v>
      </c>
      <c r="K64" s="119">
        <f>SUM(J64:J78)</f>
        <v>2086851.0752688171</v>
      </c>
    </row>
    <row r="65" spans="1:11" ht="18.75" customHeight="1" x14ac:dyDescent="0.35">
      <c r="A65" s="46">
        <v>63</v>
      </c>
      <c r="B65" s="118"/>
      <c r="C65" s="57" t="s">
        <v>147</v>
      </c>
      <c r="D65" s="59" t="s">
        <v>313</v>
      </c>
      <c r="E65" s="60" t="s">
        <v>67</v>
      </c>
      <c r="F65" s="60" t="s">
        <v>360</v>
      </c>
      <c r="G65" s="108">
        <f>45000*20/31+47500*11/31</f>
        <v>45887.096774193546</v>
      </c>
      <c r="H65" s="53">
        <v>47500</v>
      </c>
      <c r="I65" s="53">
        <v>47500</v>
      </c>
      <c r="J65" s="109">
        <f t="shared" si="0"/>
        <v>140887.09677419355</v>
      </c>
      <c r="K65" s="119"/>
    </row>
    <row r="66" spans="1:11" ht="21.75" customHeight="1" x14ac:dyDescent="0.35">
      <c r="A66" s="46">
        <v>64</v>
      </c>
      <c r="B66" s="118"/>
      <c r="C66" s="57" t="s">
        <v>148</v>
      </c>
      <c r="D66" s="61" t="s">
        <v>381</v>
      </c>
      <c r="E66" s="60" t="s">
        <v>56</v>
      </c>
      <c r="F66" s="60" t="s">
        <v>357</v>
      </c>
      <c r="G66" s="108">
        <f>45000*24/31+47500*7/31</f>
        <v>45564.516129032258</v>
      </c>
      <c r="H66" s="53">
        <v>47500</v>
      </c>
      <c r="I66" s="53">
        <v>47500</v>
      </c>
      <c r="J66" s="109">
        <f t="shared" si="0"/>
        <v>140564.51612903224</v>
      </c>
      <c r="K66" s="119"/>
    </row>
    <row r="67" spans="1:11" ht="18.75" customHeight="1" x14ac:dyDescent="0.35">
      <c r="A67" s="46">
        <v>65</v>
      </c>
      <c r="B67" s="118"/>
      <c r="C67" s="57" t="s">
        <v>149</v>
      </c>
      <c r="D67" s="62" t="s">
        <v>380</v>
      </c>
      <c r="E67" s="48" t="s">
        <v>189</v>
      </c>
      <c r="F67" s="48" t="s">
        <v>368</v>
      </c>
      <c r="G67" s="108">
        <v>45000</v>
      </c>
      <c r="H67" s="53">
        <f>45000*21/30+47500*9/30</f>
        <v>45750</v>
      </c>
      <c r="I67" s="53">
        <v>47500</v>
      </c>
      <c r="J67" s="109">
        <f t="shared" si="0"/>
        <v>138250</v>
      </c>
      <c r="K67" s="119"/>
    </row>
    <row r="68" spans="1:11" ht="21.75" customHeight="1" x14ac:dyDescent="0.35">
      <c r="A68" s="46">
        <v>66</v>
      </c>
      <c r="B68" s="118"/>
      <c r="C68" s="57" t="s">
        <v>150</v>
      </c>
      <c r="D68" s="52" t="s">
        <v>308</v>
      </c>
      <c r="E68" s="48" t="s">
        <v>126</v>
      </c>
      <c r="F68" s="48" t="s">
        <v>352</v>
      </c>
      <c r="G68" s="108">
        <v>45000</v>
      </c>
      <c r="H68" s="108">
        <f>45000*22/30+47500*8/30</f>
        <v>45666.666666666664</v>
      </c>
      <c r="I68" s="53">
        <v>47500</v>
      </c>
      <c r="J68" s="109">
        <f t="shared" ref="J68:J93" si="1">SUM(G68:I68)</f>
        <v>138166.66666666666</v>
      </c>
      <c r="K68" s="119"/>
    </row>
    <row r="69" spans="1:11" ht="18.75" customHeight="1" x14ac:dyDescent="0.35">
      <c r="A69" s="46">
        <v>67</v>
      </c>
      <c r="B69" s="118"/>
      <c r="C69" s="57" t="s">
        <v>151</v>
      </c>
      <c r="D69" s="52" t="s">
        <v>302</v>
      </c>
      <c r="E69" s="48" t="s">
        <v>126</v>
      </c>
      <c r="F69" s="48" t="s">
        <v>352</v>
      </c>
      <c r="G69" s="108">
        <v>45000</v>
      </c>
      <c r="H69" s="108">
        <f>45000*22/30+47500*8/30</f>
        <v>45666.666666666664</v>
      </c>
      <c r="I69" s="53">
        <v>47500</v>
      </c>
      <c r="J69" s="109">
        <f t="shared" si="1"/>
        <v>138166.66666666666</v>
      </c>
      <c r="K69" s="119"/>
    </row>
    <row r="70" spans="1:11" ht="18.75" customHeight="1" x14ac:dyDescent="0.35">
      <c r="A70" s="46">
        <v>68</v>
      </c>
      <c r="B70" s="118"/>
      <c r="C70" s="57" t="s">
        <v>152</v>
      </c>
      <c r="D70" s="52" t="s">
        <v>302</v>
      </c>
      <c r="E70" s="48" t="s">
        <v>126</v>
      </c>
      <c r="F70" s="48" t="s">
        <v>352</v>
      </c>
      <c r="G70" s="108">
        <v>45000</v>
      </c>
      <c r="H70" s="108">
        <f>45000*22/30+47500*8/30</f>
        <v>45666.666666666664</v>
      </c>
      <c r="I70" s="53">
        <v>47500</v>
      </c>
      <c r="J70" s="109">
        <f t="shared" si="1"/>
        <v>138166.66666666666</v>
      </c>
      <c r="K70" s="119"/>
    </row>
    <row r="71" spans="1:11" ht="18.75" customHeight="1" x14ac:dyDescent="0.35">
      <c r="A71" s="46">
        <v>69</v>
      </c>
      <c r="B71" s="118"/>
      <c r="C71" s="57" t="s">
        <v>153</v>
      </c>
      <c r="D71" s="52" t="s">
        <v>107</v>
      </c>
      <c r="E71" s="48" t="s">
        <v>126</v>
      </c>
      <c r="F71" s="48" t="s">
        <v>352</v>
      </c>
      <c r="G71" s="108">
        <v>45000</v>
      </c>
      <c r="H71" s="108">
        <f>45000*22/30+47500*8/30</f>
        <v>45666.666666666664</v>
      </c>
      <c r="I71" s="53">
        <v>47500</v>
      </c>
      <c r="J71" s="109">
        <f t="shared" si="1"/>
        <v>138166.66666666666</v>
      </c>
      <c r="K71" s="119"/>
    </row>
    <row r="72" spans="1:11" ht="18.75" customHeight="1" x14ac:dyDescent="0.35">
      <c r="A72" s="46">
        <v>70</v>
      </c>
      <c r="B72" s="118"/>
      <c r="C72" s="57" t="s">
        <v>154</v>
      </c>
      <c r="D72" s="52" t="s">
        <v>302</v>
      </c>
      <c r="E72" s="48" t="s">
        <v>126</v>
      </c>
      <c r="F72" s="48" t="s">
        <v>352</v>
      </c>
      <c r="G72" s="108">
        <v>45000</v>
      </c>
      <c r="H72" s="108">
        <f>45000*22/30+47500*8/30</f>
        <v>45666.666666666664</v>
      </c>
      <c r="I72" s="53">
        <v>47500</v>
      </c>
      <c r="J72" s="109">
        <f t="shared" si="1"/>
        <v>138166.66666666666</v>
      </c>
      <c r="K72" s="119"/>
    </row>
    <row r="73" spans="1:11" ht="18.75" customHeight="1" x14ac:dyDescent="0.35">
      <c r="A73" s="46">
        <v>71</v>
      </c>
      <c r="B73" s="118"/>
      <c r="C73" s="57" t="s">
        <v>155</v>
      </c>
      <c r="D73" s="61" t="s">
        <v>314</v>
      </c>
      <c r="E73" s="48" t="s">
        <v>58</v>
      </c>
      <c r="F73" s="48" t="s">
        <v>355</v>
      </c>
      <c r="G73" s="108">
        <v>45000</v>
      </c>
      <c r="H73" s="108">
        <f>45000/30+47500*29/30</f>
        <v>47416.666666666664</v>
      </c>
      <c r="I73" s="53">
        <v>47500</v>
      </c>
      <c r="J73" s="109">
        <f t="shared" si="1"/>
        <v>139916.66666666666</v>
      </c>
      <c r="K73" s="119"/>
    </row>
    <row r="74" spans="1:11" ht="18.75" customHeight="1" x14ac:dyDescent="0.35">
      <c r="A74" s="46">
        <v>72</v>
      </c>
      <c r="B74" s="118"/>
      <c r="C74" s="57" t="s">
        <v>156</v>
      </c>
      <c r="D74" s="63" t="s">
        <v>315</v>
      </c>
      <c r="E74" s="48" t="s">
        <v>63</v>
      </c>
      <c r="F74" s="48" t="s">
        <v>354</v>
      </c>
      <c r="G74" s="108">
        <v>45000</v>
      </c>
      <c r="H74" s="108">
        <f>45000*29/30+47500/30</f>
        <v>45083.333333333336</v>
      </c>
      <c r="I74" s="53">
        <v>47500</v>
      </c>
      <c r="J74" s="109">
        <f t="shared" si="1"/>
        <v>137583.33333333334</v>
      </c>
      <c r="K74" s="119"/>
    </row>
    <row r="75" spans="1:11" ht="18.75" customHeight="1" x14ac:dyDescent="0.35">
      <c r="A75" s="46">
        <v>73</v>
      </c>
      <c r="B75" s="118"/>
      <c r="C75" s="57" t="s">
        <v>157</v>
      </c>
      <c r="D75" s="62" t="s">
        <v>316</v>
      </c>
      <c r="E75" s="48" t="s">
        <v>63</v>
      </c>
      <c r="F75" s="48" t="s">
        <v>354</v>
      </c>
      <c r="G75" s="108">
        <v>45000</v>
      </c>
      <c r="H75" s="108">
        <f>45000*29/30+47500/30</f>
        <v>45083.333333333336</v>
      </c>
      <c r="I75" s="53">
        <v>47500</v>
      </c>
      <c r="J75" s="109">
        <f t="shared" si="1"/>
        <v>137583.33333333334</v>
      </c>
      <c r="K75" s="119"/>
    </row>
    <row r="76" spans="1:11" ht="18.75" customHeight="1" x14ac:dyDescent="0.35">
      <c r="A76" s="46">
        <v>74</v>
      </c>
      <c r="B76" s="118"/>
      <c r="C76" s="57" t="s">
        <v>192</v>
      </c>
      <c r="D76" s="64" t="s">
        <v>86</v>
      </c>
      <c r="E76" s="48" t="s">
        <v>189</v>
      </c>
      <c r="F76" s="48" t="s">
        <v>368</v>
      </c>
      <c r="G76" s="108">
        <v>45000</v>
      </c>
      <c r="H76" s="108">
        <f>45000*21/30+47500*9/30</f>
        <v>45750</v>
      </c>
      <c r="I76" s="53">
        <v>47500</v>
      </c>
      <c r="J76" s="109">
        <f t="shared" si="1"/>
        <v>138250</v>
      </c>
      <c r="K76" s="119"/>
    </row>
    <row r="77" spans="1:11" ht="18.75" customHeight="1" x14ac:dyDescent="0.35">
      <c r="A77" s="46">
        <v>75</v>
      </c>
      <c r="B77" s="118"/>
      <c r="C77" s="57" t="s">
        <v>191</v>
      </c>
      <c r="D77" s="47" t="s">
        <v>317</v>
      </c>
      <c r="E77" s="48" t="s">
        <v>58</v>
      </c>
      <c r="F77" s="48" t="s">
        <v>355</v>
      </c>
      <c r="G77" s="108">
        <v>48000</v>
      </c>
      <c r="H77" s="108">
        <f>48000/30+49000*29/30</f>
        <v>48966.666666666664</v>
      </c>
      <c r="I77" s="53">
        <v>49000</v>
      </c>
      <c r="J77" s="109">
        <f t="shared" si="1"/>
        <v>145966.66666666666</v>
      </c>
      <c r="K77" s="119"/>
    </row>
    <row r="78" spans="1:11" ht="21" x14ac:dyDescent="0.35">
      <c r="A78" s="46">
        <v>76</v>
      </c>
      <c r="B78" s="118"/>
      <c r="C78" s="100" t="s">
        <v>200</v>
      </c>
      <c r="D78" s="52" t="s">
        <v>302</v>
      </c>
      <c r="E78" s="48" t="s">
        <v>201</v>
      </c>
      <c r="F78" s="111" t="s">
        <v>369</v>
      </c>
      <c r="G78" s="108">
        <v>45000</v>
      </c>
      <c r="H78" s="53">
        <v>45000</v>
      </c>
      <c r="I78" s="112">
        <v>45000</v>
      </c>
      <c r="J78" s="109">
        <f t="shared" si="1"/>
        <v>135000</v>
      </c>
      <c r="K78" s="119"/>
    </row>
    <row r="79" spans="1:11" s="22" customFormat="1" ht="21" customHeight="1" x14ac:dyDescent="0.35">
      <c r="A79" s="46">
        <v>77</v>
      </c>
      <c r="B79" s="118" t="s">
        <v>202</v>
      </c>
      <c r="C79" s="52" t="s">
        <v>210</v>
      </c>
      <c r="D79" s="64" t="s">
        <v>318</v>
      </c>
      <c r="E79" s="52" t="s">
        <v>108</v>
      </c>
      <c r="F79" s="52" t="s">
        <v>364</v>
      </c>
      <c r="G79" s="108">
        <f>45000*5/31+47500*26/31</f>
        <v>47096.774193548386</v>
      </c>
      <c r="H79" s="53">
        <v>47500</v>
      </c>
      <c r="I79" s="53">
        <v>47500</v>
      </c>
      <c r="J79" s="109">
        <f t="shared" si="1"/>
        <v>142096.77419354839</v>
      </c>
      <c r="K79" s="119">
        <f>SUM(J79:J86)</f>
        <v>1120483.8709677418</v>
      </c>
    </row>
    <row r="80" spans="1:11" s="22" customFormat="1" ht="21" customHeight="1" x14ac:dyDescent="0.35">
      <c r="A80" s="46">
        <v>78</v>
      </c>
      <c r="B80" s="118"/>
      <c r="C80" s="52" t="s">
        <v>211</v>
      </c>
      <c r="D80" s="64" t="s">
        <v>319</v>
      </c>
      <c r="E80" s="52" t="s">
        <v>108</v>
      </c>
      <c r="F80" s="52" t="s">
        <v>364</v>
      </c>
      <c r="G80" s="108">
        <f>45000*5/31+47500*26/31</f>
        <v>47096.774193548386</v>
      </c>
      <c r="H80" s="53">
        <v>47500</v>
      </c>
      <c r="I80" s="53">
        <v>47500</v>
      </c>
      <c r="J80" s="109">
        <f t="shared" si="1"/>
        <v>142096.77419354839</v>
      </c>
      <c r="K80" s="119"/>
    </row>
    <row r="81" spans="1:11" s="22" customFormat="1" ht="21" customHeight="1" x14ac:dyDescent="0.35">
      <c r="A81" s="46">
        <v>79</v>
      </c>
      <c r="B81" s="118"/>
      <c r="C81" s="52" t="s">
        <v>212</v>
      </c>
      <c r="D81" s="64" t="s">
        <v>320</v>
      </c>
      <c r="E81" s="52" t="s">
        <v>213</v>
      </c>
      <c r="F81" s="52" t="s">
        <v>370</v>
      </c>
      <c r="G81" s="108">
        <f>45000*21/31+47500*10/31</f>
        <v>45806.451612903227</v>
      </c>
      <c r="H81" s="53">
        <v>47500</v>
      </c>
      <c r="I81" s="53">
        <v>47500</v>
      </c>
      <c r="J81" s="109">
        <f t="shared" si="1"/>
        <v>140806.45161290321</v>
      </c>
      <c r="K81" s="119"/>
    </row>
    <row r="82" spans="1:11" s="22" customFormat="1" ht="21" customHeight="1" x14ac:dyDescent="0.35">
      <c r="A82" s="46">
        <v>80</v>
      </c>
      <c r="B82" s="118"/>
      <c r="C82" s="52" t="s">
        <v>214</v>
      </c>
      <c r="D82" s="52" t="s">
        <v>309</v>
      </c>
      <c r="E82" s="52" t="s">
        <v>116</v>
      </c>
      <c r="F82" s="52" t="s">
        <v>365</v>
      </c>
      <c r="G82" s="108">
        <f>45000*25/31+47500*6/31</f>
        <v>45483.870967741932</v>
      </c>
      <c r="H82" s="53">
        <v>47500</v>
      </c>
      <c r="I82" s="53">
        <v>47500</v>
      </c>
      <c r="J82" s="109">
        <f t="shared" si="1"/>
        <v>140483.87096774194</v>
      </c>
      <c r="K82" s="119"/>
    </row>
    <row r="83" spans="1:11" s="22" customFormat="1" ht="21" customHeight="1" x14ac:dyDescent="0.35">
      <c r="A83" s="46">
        <v>81</v>
      </c>
      <c r="B83" s="118"/>
      <c r="C83" s="52" t="s">
        <v>215</v>
      </c>
      <c r="D83" s="64" t="s">
        <v>320</v>
      </c>
      <c r="E83" s="52" t="s">
        <v>58</v>
      </c>
      <c r="F83" s="52" t="s">
        <v>355</v>
      </c>
      <c r="G83" s="108">
        <v>45000</v>
      </c>
      <c r="H83" s="108">
        <f>45000/30+47500*29/30</f>
        <v>47416.666666666664</v>
      </c>
      <c r="I83" s="53">
        <v>47500</v>
      </c>
      <c r="J83" s="109">
        <f t="shared" si="1"/>
        <v>139916.66666666666</v>
      </c>
      <c r="K83" s="119"/>
    </row>
    <row r="84" spans="1:11" s="22" customFormat="1" ht="21" customHeight="1" x14ac:dyDescent="0.35">
      <c r="A84" s="46">
        <v>82</v>
      </c>
      <c r="B84" s="118"/>
      <c r="C84" s="52" t="s">
        <v>216</v>
      </c>
      <c r="D84" s="64" t="s">
        <v>318</v>
      </c>
      <c r="E84" s="52" t="s">
        <v>58</v>
      </c>
      <c r="F84" s="52" t="s">
        <v>355</v>
      </c>
      <c r="G84" s="108">
        <v>45000</v>
      </c>
      <c r="H84" s="108">
        <f>45000/30+47500*29/30</f>
        <v>47416.666666666664</v>
      </c>
      <c r="I84" s="53">
        <v>47500</v>
      </c>
      <c r="J84" s="109">
        <f t="shared" si="1"/>
        <v>139916.66666666666</v>
      </c>
      <c r="K84" s="119"/>
    </row>
    <row r="85" spans="1:11" s="22" customFormat="1" ht="21" customHeight="1" x14ac:dyDescent="0.35">
      <c r="A85" s="46">
        <v>83</v>
      </c>
      <c r="B85" s="118"/>
      <c r="C85" s="52" t="s">
        <v>217</v>
      </c>
      <c r="D85" s="52" t="s">
        <v>306</v>
      </c>
      <c r="E85" s="52" t="s">
        <v>63</v>
      </c>
      <c r="F85" s="52" t="s">
        <v>354</v>
      </c>
      <c r="G85" s="108">
        <v>45000</v>
      </c>
      <c r="H85" s="108">
        <f>45000*29/30+47500/30</f>
        <v>45083.333333333336</v>
      </c>
      <c r="I85" s="53">
        <v>47500</v>
      </c>
      <c r="J85" s="109">
        <f t="shared" si="1"/>
        <v>137583.33333333334</v>
      </c>
      <c r="K85" s="119"/>
    </row>
    <row r="86" spans="1:11" s="22" customFormat="1" ht="21" customHeight="1" x14ac:dyDescent="0.35">
      <c r="A86" s="46">
        <v>84</v>
      </c>
      <c r="B86" s="118"/>
      <c r="C86" s="52" t="s">
        <v>218</v>
      </c>
      <c r="D86" s="64" t="s">
        <v>318</v>
      </c>
      <c r="E86" s="52" t="s">
        <v>63</v>
      </c>
      <c r="F86" s="52" t="s">
        <v>354</v>
      </c>
      <c r="G86" s="108">
        <v>45000</v>
      </c>
      <c r="H86" s="108">
        <f>45000*29/30+47500/30</f>
        <v>45083.333333333336</v>
      </c>
      <c r="I86" s="53">
        <v>47500</v>
      </c>
      <c r="J86" s="109">
        <f t="shared" si="1"/>
        <v>137583.33333333334</v>
      </c>
      <c r="K86" s="119"/>
    </row>
    <row r="87" spans="1:11" ht="21" x14ac:dyDescent="0.35">
      <c r="A87" s="46">
        <v>85</v>
      </c>
      <c r="B87" s="128" t="s">
        <v>221</v>
      </c>
      <c r="C87" s="101" t="s">
        <v>219</v>
      </c>
      <c r="D87" s="68" t="s">
        <v>321</v>
      </c>
      <c r="E87" s="65" t="s">
        <v>126</v>
      </c>
      <c r="F87" s="65" t="s">
        <v>352</v>
      </c>
      <c r="G87" s="108">
        <v>45000</v>
      </c>
      <c r="H87" s="108">
        <f>45000*22/30+47500*8/30</f>
        <v>45666.666666666664</v>
      </c>
      <c r="I87" s="53">
        <v>47500</v>
      </c>
      <c r="J87" s="109">
        <f t="shared" si="1"/>
        <v>138166.66666666666</v>
      </c>
      <c r="K87" s="127">
        <f>SUM(J87:J89)</f>
        <v>413752.68817204295</v>
      </c>
    </row>
    <row r="88" spans="1:11" ht="21" x14ac:dyDescent="0.35">
      <c r="A88" s="46">
        <v>86</v>
      </c>
      <c r="B88" s="128"/>
      <c r="C88" s="102" t="s">
        <v>220</v>
      </c>
      <c r="D88" s="68" t="s">
        <v>322</v>
      </c>
      <c r="E88" s="65" t="s">
        <v>126</v>
      </c>
      <c r="F88" s="65" t="s">
        <v>352</v>
      </c>
      <c r="G88" s="108">
        <v>45000</v>
      </c>
      <c r="H88" s="108">
        <f>45000*22/30+47500*8/30</f>
        <v>45666.666666666664</v>
      </c>
      <c r="I88" s="53">
        <v>47500</v>
      </c>
      <c r="J88" s="109">
        <f t="shared" si="1"/>
        <v>138166.66666666666</v>
      </c>
      <c r="K88" s="127"/>
    </row>
    <row r="89" spans="1:11" ht="21" x14ac:dyDescent="0.35">
      <c r="A89" s="46">
        <v>87</v>
      </c>
      <c r="B89" s="128"/>
      <c r="C89" s="67" t="s">
        <v>222</v>
      </c>
      <c r="D89" s="103" t="s">
        <v>323</v>
      </c>
      <c r="E89" s="67" t="s">
        <v>130</v>
      </c>
      <c r="F89" s="110" t="s">
        <v>356</v>
      </c>
      <c r="G89" s="108">
        <v>45000</v>
      </c>
      <c r="H89" s="108">
        <v>45000</v>
      </c>
      <c r="I89" s="108">
        <f>45000/31+47500*30/31</f>
        <v>47419.354838709674</v>
      </c>
      <c r="J89" s="109">
        <f t="shared" si="1"/>
        <v>137419.35483870967</v>
      </c>
      <c r="K89" s="127"/>
    </row>
    <row r="90" spans="1:11" ht="26.25" customHeight="1" x14ac:dyDescent="0.35">
      <c r="A90" s="46">
        <v>88</v>
      </c>
      <c r="B90" s="126" t="s">
        <v>223</v>
      </c>
      <c r="C90" s="94" t="s">
        <v>224</v>
      </c>
      <c r="D90" s="66" t="s">
        <v>225</v>
      </c>
      <c r="E90" s="52" t="s">
        <v>119</v>
      </c>
      <c r="F90" s="52" t="s">
        <v>366</v>
      </c>
      <c r="G90" s="108">
        <f>48000*27/31+49000*4/31</f>
        <v>48129.032258064515</v>
      </c>
      <c r="H90" s="108">
        <v>49000</v>
      </c>
      <c r="I90" s="53">
        <v>49000</v>
      </c>
      <c r="J90" s="109">
        <f>SUM(G90:I90)</f>
        <v>146129.03225806452</v>
      </c>
      <c r="K90" s="125">
        <f>SUM(J90:J93)</f>
        <v>567079.0322580646</v>
      </c>
    </row>
    <row r="91" spans="1:11" ht="21" x14ac:dyDescent="0.35">
      <c r="A91" s="46">
        <v>89</v>
      </c>
      <c r="B91" s="126"/>
      <c r="C91" s="67" t="s">
        <v>226</v>
      </c>
      <c r="D91" s="68" t="s">
        <v>225</v>
      </c>
      <c r="E91" s="69" t="s">
        <v>63</v>
      </c>
      <c r="F91" s="105" t="s">
        <v>354</v>
      </c>
      <c r="G91" s="108">
        <v>48000</v>
      </c>
      <c r="H91" s="108">
        <f>48000*29/30+49000/30</f>
        <v>48033.333333333336</v>
      </c>
      <c r="I91" s="53">
        <v>49000</v>
      </c>
      <c r="J91" s="109">
        <f t="shared" si="1"/>
        <v>145033.33333333334</v>
      </c>
      <c r="K91" s="125"/>
    </row>
    <row r="92" spans="1:11" ht="21" x14ac:dyDescent="0.35">
      <c r="A92" s="46">
        <v>90</v>
      </c>
      <c r="B92" s="126"/>
      <c r="C92" s="67" t="s">
        <v>227</v>
      </c>
      <c r="D92" s="70" t="s">
        <v>324</v>
      </c>
      <c r="E92" s="69" t="s">
        <v>63</v>
      </c>
      <c r="F92" s="105" t="s">
        <v>354</v>
      </c>
      <c r="G92" s="108">
        <v>45000</v>
      </c>
      <c r="H92" s="108">
        <f>45000*29/30+47500/30</f>
        <v>45083.333333333336</v>
      </c>
      <c r="I92" s="53">
        <v>47500</v>
      </c>
      <c r="J92" s="109">
        <f t="shared" si="1"/>
        <v>137583.33333333334</v>
      </c>
      <c r="K92" s="125"/>
    </row>
    <row r="93" spans="1:11" ht="21" x14ac:dyDescent="0.35">
      <c r="A93" s="46">
        <v>91</v>
      </c>
      <c r="B93" s="126"/>
      <c r="C93" s="69" t="s">
        <v>228</v>
      </c>
      <c r="D93" s="68" t="s">
        <v>229</v>
      </c>
      <c r="E93" s="69" t="s">
        <v>190</v>
      </c>
      <c r="F93" s="105" t="s">
        <v>371</v>
      </c>
      <c r="G93" s="108">
        <v>45000</v>
      </c>
      <c r="H93" s="108">
        <f>45000*20/30+47500*10/30</f>
        <v>45833.333333333336</v>
      </c>
      <c r="I93" s="53">
        <v>47500</v>
      </c>
      <c r="J93" s="109">
        <f t="shared" si="1"/>
        <v>138333.33333333334</v>
      </c>
      <c r="K93" s="125"/>
    </row>
    <row r="94" spans="1:11" ht="33.75" customHeight="1" x14ac:dyDescent="0.35">
      <c r="A94" s="52"/>
      <c r="B94" s="123"/>
      <c r="C94" s="124" t="s">
        <v>233</v>
      </c>
      <c r="D94" s="124"/>
      <c r="E94" s="124"/>
      <c r="F94" s="104"/>
      <c r="G94" s="114">
        <f>SUM(G3:G93)</f>
        <v>4182983.8709677416</v>
      </c>
      <c r="H94" s="114">
        <f>SUM(H3:H93)</f>
        <v>4277166.6666666651</v>
      </c>
      <c r="I94" s="114">
        <f>SUM(I3:I93)</f>
        <v>4349758.064516129</v>
      </c>
      <c r="J94" s="115">
        <f>SUM(J3:J93)</f>
        <v>12809908.602150539</v>
      </c>
      <c r="K94" s="114">
        <f>SUM(K3:K93)</f>
        <v>12809908.602150539</v>
      </c>
    </row>
    <row r="95" spans="1:11" ht="21" x14ac:dyDescent="0.35">
      <c r="A95" s="52"/>
      <c r="B95" s="123"/>
      <c r="C95" s="52"/>
      <c r="D95" s="52"/>
      <c r="E95" s="52"/>
      <c r="F95" s="52"/>
      <c r="G95" s="52"/>
      <c r="H95" s="53"/>
      <c r="I95" s="53"/>
      <c r="J95" s="52"/>
      <c r="K95" s="30"/>
    </row>
    <row r="96" spans="1:11" ht="21" x14ac:dyDescent="0.35">
      <c r="A96" s="52"/>
      <c r="B96" s="123"/>
      <c r="C96" s="52"/>
      <c r="D96" s="52"/>
      <c r="E96" s="52"/>
      <c r="F96" s="52"/>
      <c r="G96" s="52"/>
      <c r="H96" s="53"/>
      <c r="I96" s="53"/>
      <c r="J96" s="52"/>
      <c r="K96" s="30"/>
    </row>
    <row r="97" spans="3:9" x14ac:dyDescent="0.25">
      <c r="H97" s="28"/>
      <c r="I97" s="28"/>
    </row>
    <row r="98" spans="3:9" x14ac:dyDescent="0.25">
      <c r="H98" s="28"/>
      <c r="I98" s="28"/>
    </row>
    <row r="99" spans="3:9" x14ac:dyDescent="0.25">
      <c r="H99" s="28"/>
      <c r="I99" s="28"/>
    </row>
    <row r="100" spans="3:9" x14ac:dyDescent="0.25">
      <c r="H100" s="28"/>
      <c r="I100" s="28"/>
    </row>
    <row r="101" spans="3:9" x14ac:dyDescent="0.25">
      <c r="H101" s="28"/>
      <c r="I101" s="28"/>
    </row>
    <row r="102" spans="3:9" x14ac:dyDescent="0.25">
      <c r="H102" s="28"/>
      <c r="I102" s="28"/>
    </row>
    <row r="103" spans="3:9" ht="18.75" x14ac:dyDescent="0.3">
      <c r="C103" s="24"/>
      <c r="D103" s="23"/>
      <c r="E103" s="15"/>
      <c r="F103" s="15"/>
      <c r="G103" s="15"/>
      <c r="H103" s="29"/>
      <c r="I103" s="25"/>
    </row>
    <row r="104" spans="3:9" ht="18.75" x14ac:dyDescent="0.25">
      <c r="C104" s="9"/>
      <c r="D104" s="5"/>
      <c r="E104" s="13"/>
      <c r="F104" s="72"/>
      <c r="G104" s="72"/>
      <c r="H104" s="28"/>
      <c r="I104" s="28"/>
    </row>
    <row r="105" spans="3:9" x14ac:dyDescent="0.25">
      <c r="H105" s="28"/>
      <c r="I105" s="28"/>
    </row>
    <row r="106" spans="3:9" x14ac:dyDescent="0.25">
      <c r="H106" s="28"/>
      <c r="I106" s="28"/>
    </row>
  </sheetData>
  <mergeCells count="21">
    <mergeCell ref="B94:B96"/>
    <mergeCell ref="C94:E94"/>
    <mergeCell ref="B64:B78"/>
    <mergeCell ref="K64:K78"/>
    <mergeCell ref="K90:K93"/>
    <mergeCell ref="B90:B93"/>
    <mergeCell ref="K87:K89"/>
    <mergeCell ref="B87:B89"/>
    <mergeCell ref="A1:K1"/>
    <mergeCell ref="B58:B63"/>
    <mergeCell ref="K58:K63"/>
    <mergeCell ref="K79:K86"/>
    <mergeCell ref="B79:B86"/>
    <mergeCell ref="K3:K10"/>
    <mergeCell ref="K11:K14"/>
    <mergeCell ref="B29:B57"/>
    <mergeCell ref="K29:K57"/>
    <mergeCell ref="B3:B10"/>
    <mergeCell ref="B11:B14"/>
    <mergeCell ref="B15:B28"/>
    <mergeCell ref="K15:K28"/>
  </mergeCells>
  <pageMargins left="0.7" right="0.7" top="0.75" bottom="0.75" header="0.3" footer="0.3"/>
  <pageSetup scale="46" orientation="landscape" r:id="rId1"/>
  <rowBreaks count="2" manualBreakCount="2">
    <brk id="57" max="9" man="1"/>
    <brk id="9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73" zoomScaleNormal="100" workbookViewId="0">
      <selection activeCell="A11" sqref="A11"/>
    </sheetView>
  </sheetViews>
  <sheetFormatPr defaultRowHeight="18.75" x14ac:dyDescent="0.3"/>
  <cols>
    <col min="1" max="1" width="9.140625" style="10"/>
    <col min="2" max="2" width="30.28515625" style="10" customWidth="1"/>
    <col min="3" max="3" width="31" style="1" customWidth="1"/>
    <col min="4" max="4" width="57.140625" style="1" customWidth="1"/>
    <col min="5" max="5" width="16.85546875" style="1" customWidth="1"/>
    <col min="6" max="6" width="15.5703125" style="1" customWidth="1"/>
    <col min="7" max="7" width="12.85546875" style="1" customWidth="1"/>
    <col min="8" max="8" width="14" style="1" customWidth="1"/>
    <col min="9" max="9" width="13.7109375" style="1" customWidth="1"/>
    <col min="10" max="10" width="14.140625" style="1" customWidth="1"/>
    <col min="11" max="11" width="15.42578125" style="20" customWidth="1"/>
    <col min="12" max="16384" width="9.140625" style="1"/>
  </cols>
  <sheetData>
    <row r="1" spans="1:11" s="2" customFormat="1" ht="47.25" customHeight="1" x14ac:dyDescent="0.25">
      <c r="A1" s="134" t="s">
        <v>346</v>
      </c>
      <c r="B1" s="135"/>
      <c r="C1" s="135"/>
      <c r="D1" s="135"/>
      <c r="E1" s="135"/>
      <c r="F1" s="135"/>
      <c r="G1" s="135"/>
      <c r="H1" s="135"/>
      <c r="I1" s="135"/>
      <c r="J1" s="135"/>
      <c r="K1" s="136"/>
    </row>
    <row r="2" spans="1:11" s="2" customFormat="1" ht="56.25" x14ac:dyDescent="0.25">
      <c r="A2" s="17" t="s">
        <v>172</v>
      </c>
      <c r="B2" s="17" t="s">
        <v>176</v>
      </c>
      <c r="C2" s="18" t="s">
        <v>1</v>
      </c>
      <c r="D2" s="45" t="s">
        <v>291</v>
      </c>
      <c r="E2" s="18" t="s">
        <v>2</v>
      </c>
      <c r="F2" s="17" t="s">
        <v>247</v>
      </c>
      <c r="G2" s="19" t="s">
        <v>347</v>
      </c>
      <c r="H2" s="17" t="s">
        <v>348</v>
      </c>
      <c r="I2" s="17" t="s">
        <v>349</v>
      </c>
      <c r="J2" s="37" t="s">
        <v>75</v>
      </c>
      <c r="K2" s="38" t="s">
        <v>76</v>
      </c>
    </row>
    <row r="3" spans="1:11" ht="21" customHeight="1" x14ac:dyDescent="0.25">
      <c r="A3" s="32">
        <v>1</v>
      </c>
      <c r="B3" s="145" t="s">
        <v>171</v>
      </c>
      <c r="C3" s="11" t="s">
        <v>10</v>
      </c>
      <c r="D3" s="5" t="s">
        <v>11</v>
      </c>
      <c r="E3" s="6" t="s">
        <v>12</v>
      </c>
      <c r="F3" s="6" t="s">
        <v>248</v>
      </c>
      <c r="G3" s="7">
        <v>49000</v>
      </c>
      <c r="H3" s="7">
        <v>49000</v>
      </c>
      <c r="I3" s="7">
        <v>49000</v>
      </c>
      <c r="J3" s="7">
        <f>SUM(G3:I3)</f>
        <v>147000</v>
      </c>
      <c r="K3" s="143">
        <f>SUM(J3:J10)</f>
        <v>1153500</v>
      </c>
    </row>
    <row r="4" spans="1:11" ht="25.5" customHeight="1" x14ac:dyDescent="0.25">
      <c r="A4" s="32">
        <v>2</v>
      </c>
      <c r="B4" s="145"/>
      <c r="C4" s="5" t="s">
        <v>22</v>
      </c>
      <c r="D4" s="5" t="s">
        <v>11</v>
      </c>
      <c r="E4" s="5" t="s">
        <v>13</v>
      </c>
      <c r="F4" s="5" t="s">
        <v>249</v>
      </c>
      <c r="G4" s="7">
        <v>49000</v>
      </c>
      <c r="H4" s="7">
        <v>49000</v>
      </c>
      <c r="I4" s="7">
        <v>49000</v>
      </c>
      <c r="J4" s="7">
        <f t="shared" ref="J4:J82" si="0">SUM(G4:I4)</f>
        <v>147000</v>
      </c>
      <c r="K4" s="143"/>
    </row>
    <row r="5" spans="1:11" ht="22.5" customHeight="1" x14ac:dyDescent="0.25">
      <c r="A5" s="32">
        <v>3</v>
      </c>
      <c r="B5" s="145"/>
      <c r="C5" s="5" t="s">
        <v>23</v>
      </c>
      <c r="D5" s="5" t="s">
        <v>25</v>
      </c>
      <c r="E5" s="5" t="s">
        <v>14</v>
      </c>
      <c r="F5" s="5" t="s">
        <v>250</v>
      </c>
      <c r="G5" s="7">
        <v>47500</v>
      </c>
      <c r="H5" s="7">
        <v>47500</v>
      </c>
      <c r="I5" s="7">
        <v>47500</v>
      </c>
      <c r="J5" s="7">
        <f t="shared" si="0"/>
        <v>142500</v>
      </c>
      <c r="K5" s="143"/>
    </row>
    <row r="6" spans="1:11" ht="19.5" customHeight="1" x14ac:dyDescent="0.25">
      <c r="A6" s="32">
        <v>4</v>
      </c>
      <c r="B6" s="145"/>
      <c r="C6" s="5" t="s">
        <v>24</v>
      </c>
      <c r="D6" s="5" t="s">
        <v>15</v>
      </c>
      <c r="E6" s="5" t="s">
        <v>16</v>
      </c>
      <c r="F6" s="5" t="s">
        <v>252</v>
      </c>
      <c r="G6" s="7">
        <v>49000</v>
      </c>
      <c r="H6" s="7">
        <v>49000</v>
      </c>
      <c r="I6" s="7">
        <v>49000</v>
      </c>
      <c r="J6" s="7">
        <f t="shared" si="0"/>
        <v>147000</v>
      </c>
      <c r="K6" s="143"/>
    </row>
    <row r="7" spans="1:11" ht="21" customHeight="1" x14ac:dyDescent="0.25">
      <c r="A7" s="32">
        <v>5</v>
      </c>
      <c r="B7" s="145"/>
      <c r="C7" s="5" t="s">
        <v>18</v>
      </c>
      <c r="D7" s="5" t="s">
        <v>328</v>
      </c>
      <c r="E7" s="5" t="s">
        <v>19</v>
      </c>
      <c r="F7" s="7" t="s">
        <v>251</v>
      </c>
      <c r="G7" s="7">
        <v>47500</v>
      </c>
      <c r="H7" s="7">
        <v>47500</v>
      </c>
      <c r="I7" s="7">
        <v>47500</v>
      </c>
      <c r="J7" s="7">
        <f t="shared" si="0"/>
        <v>142500</v>
      </c>
      <c r="K7" s="143"/>
    </row>
    <row r="8" spans="1:11" ht="22.5" customHeight="1" x14ac:dyDescent="0.25">
      <c r="A8" s="32">
        <v>6</v>
      </c>
      <c r="B8" s="145"/>
      <c r="C8" s="5" t="s">
        <v>20</v>
      </c>
      <c r="D8" s="5" t="s">
        <v>328</v>
      </c>
      <c r="E8" s="5" t="s">
        <v>13</v>
      </c>
      <c r="F8" s="7" t="s">
        <v>249</v>
      </c>
      <c r="G8" s="7">
        <v>47500</v>
      </c>
      <c r="H8" s="7">
        <v>47500</v>
      </c>
      <c r="I8" s="7">
        <v>47500</v>
      </c>
      <c r="J8" s="7">
        <f t="shared" si="0"/>
        <v>142500</v>
      </c>
      <c r="K8" s="143"/>
    </row>
    <row r="9" spans="1:11" ht="22.5" customHeight="1" x14ac:dyDescent="0.25">
      <c r="A9" s="32">
        <v>7</v>
      </c>
      <c r="B9" s="145"/>
      <c r="C9" s="5" t="s">
        <v>21</v>
      </c>
      <c r="D9" s="5" t="s">
        <v>328</v>
      </c>
      <c r="E9" s="5" t="s">
        <v>16</v>
      </c>
      <c r="F9" s="7" t="s">
        <v>252</v>
      </c>
      <c r="G9" s="7">
        <v>47500</v>
      </c>
      <c r="H9" s="7">
        <v>47500</v>
      </c>
      <c r="I9" s="7">
        <v>47500</v>
      </c>
      <c r="J9" s="7">
        <f t="shared" si="0"/>
        <v>142500</v>
      </c>
      <c r="K9" s="143"/>
    </row>
    <row r="10" spans="1:11" ht="39.75" customHeight="1" x14ac:dyDescent="0.3">
      <c r="A10" s="32">
        <v>8</v>
      </c>
      <c r="B10" s="145"/>
      <c r="C10" s="74" t="s">
        <v>261</v>
      </c>
      <c r="D10" s="5" t="s">
        <v>328</v>
      </c>
      <c r="E10" s="75" t="s">
        <v>262</v>
      </c>
      <c r="F10" s="78" t="s">
        <v>263</v>
      </c>
      <c r="G10" s="7">
        <v>47500</v>
      </c>
      <c r="H10" s="7">
        <v>47500</v>
      </c>
      <c r="I10" s="7">
        <v>47500</v>
      </c>
      <c r="J10" s="7">
        <f t="shared" si="0"/>
        <v>142500</v>
      </c>
      <c r="K10" s="143"/>
    </row>
    <row r="11" spans="1:11" ht="23.25" customHeight="1" x14ac:dyDescent="0.25">
      <c r="A11" s="31">
        <v>9</v>
      </c>
      <c r="B11" s="146" t="s">
        <v>30</v>
      </c>
      <c r="C11" s="5" t="s">
        <v>158</v>
      </c>
      <c r="D11" s="7" t="s">
        <v>29</v>
      </c>
      <c r="E11" s="5" t="s">
        <v>16</v>
      </c>
      <c r="F11" s="7" t="s">
        <v>252</v>
      </c>
      <c r="G11" s="7">
        <v>49000</v>
      </c>
      <c r="H11" s="7">
        <v>49000</v>
      </c>
      <c r="I11" s="7">
        <v>49000</v>
      </c>
      <c r="J11" s="7">
        <f t="shared" si="0"/>
        <v>147000</v>
      </c>
      <c r="K11" s="143">
        <f>SUM(J11:J15)</f>
        <v>717000</v>
      </c>
    </row>
    <row r="12" spans="1:11" ht="18.75" customHeight="1" x14ac:dyDescent="0.25">
      <c r="A12" s="31">
        <v>10</v>
      </c>
      <c r="B12" s="146"/>
      <c r="C12" s="5" t="s">
        <v>161</v>
      </c>
      <c r="D12" s="7" t="s">
        <v>329</v>
      </c>
      <c r="E12" s="5" t="s">
        <v>16</v>
      </c>
      <c r="F12" s="7" t="s">
        <v>252</v>
      </c>
      <c r="G12" s="7">
        <v>47500</v>
      </c>
      <c r="H12" s="7">
        <v>47500</v>
      </c>
      <c r="I12" s="7">
        <v>47500</v>
      </c>
      <c r="J12" s="7">
        <f t="shared" si="0"/>
        <v>142500</v>
      </c>
      <c r="K12" s="143"/>
    </row>
    <row r="13" spans="1:11" ht="18.75" customHeight="1" x14ac:dyDescent="0.25">
      <c r="A13" s="31">
        <v>11</v>
      </c>
      <c r="B13" s="146"/>
      <c r="C13" s="5" t="s">
        <v>162</v>
      </c>
      <c r="D13" s="7" t="s">
        <v>330</v>
      </c>
      <c r="E13" s="5" t="s">
        <v>16</v>
      </c>
      <c r="F13" s="7" t="s">
        <v>252</v>
      </c>
      <c r="G13" s="7">
        <v>47500</v>
      </c>
      <c r="H13" s="7">
        <v>47500</v>
      </c>
      <c r="I13" s="7">
        <v>47500</v>
      </c>
      <c r="J13" s="7">
        <f t="shared" si="0"/>
        <v>142500</v>
      </c>
      <c r="K13" s="143"/>
    </row>
    <row r="14" spans="1:11" ht="18.75" customHeight="1" x14ac:dyDescent="0.25">
      <c r="A14" s="31">
        <v>12</v>
      </c>
      <c r="B14" s="146"/>
      <c r="C14" s="5" t="s">
        <v>159</v>
      </c>
      <c r="D14" s="7" t="s">
        <v>330</v>
      </c>
      <c r="E14" s="5" t="s">
        <v>16</v>
      </c>
      <c r="F14" s="7" t="s">
        <v>252</v>
      </c>
      <c r="G14" s="7">
        <v>47500</v>
      </c>
      <c r="H14" s="7">
        <v>47500</v>
      </c>
      <c r="I14" s="7">
        <v>47500</v>
      </c>
      <c r="J14" s="7">
        <f t="shared" si="0"/>
        <v>142500</v>
      </c>
      <c r="K14" s="143"/>
    </row>
    <row r="15" spans="1:11" ht="18.75" customHeight="1" x14ac:dyDescent="0.25">
      <c r="A15" s="31">
        <v>13</v>
      </c>
      <c r="B15" s="146"/>
      <c r="C15" s="5" t="s">
        <v>160</v>
      </c>
      <c r="D15" s="7" t="s">
        <v>329</v>
      </c>
      <c r="E15" s="8" t="s">
        <v>19</v>
      </c>
      <c r="F15" s="7" t="s">
        <v>253</v>
      </c>
      <c r="G15" s="7">
        <v>47500</v>
      </c>
      <c r="H15" s="7">
        <v>47500</v>
      </c>
      <c r="I15" s="7">
        <v>47500</v>
      </c>
      <c r="J15" s="7">
        <f t="shared" si="0"/>
        <v>142500</v>
      </c>
      <c r="K15" s="143"/>
    </row>
    <row r="16" spans="1:11" x14ac:dyDescent="0.25">
      <c r="A16" s="31">
        <v>14</v>
      </c>
      <c r="B16" s="153" t="s">
        <v>31</v>
      </c>
      <c r="C16" s="7" t="s">
        <v>32</v>
      </c>
      <c r="D16" s="5" t="s">
        <v>15</v>
      </c>
      <c r="E16" s="7" t="s">
        <v>40</v>
      </c>
      <c r="F16" s="7" t="s">
        <v>254</v>
      </c>
      <c r="G16" s="7">
        <v>49000</v>
      </c>
      <c r="H16" s="7">
        <v>49000</v>
      </c>
      <c r="I16" s="7">
        <v>49000</v>
      </c>
      <c r="J16" s="7">
        <f>SUM(G16:I16)</f>
        <v>147000</v>
      </c>
      <c r="K16" s="131">
        <f>SUM(J16:J31)</f>
        <v>2307000</v>
      </c>
    </row>
    <row r="17" spans="1:11" ht="21" x14ac:dyDescent="0.25">
      <c r="A17" s="31">
        <v>15</v>
      </c>
      <c r="B17" s="154"/>
      <c r="C17" s="7" t="s">
        <v>33</v>
      </c>
      <c r="D17" s="57" t="s">
        <v>264</v>
      </c>
      <c r="E17" s="7" t="s">
        <v>41</v>
      </c>
      <c r="F17" s="7" t="s">
        <v>255</v>
      </c>
      <c r="G17" s="7">
        <v>49000</v>
      </c>
      <c r="H17" s="7">
        <v>49000</v>
      </c>
      <c r="I17" s="7">
        <v>49000</v>
      </c>
      <c r="J17" s="7">
        <f t="shared" si="0"/>
        <v>147000</v>
      </c>
      <c r="K17" s="132"/>
    </row>
    <row r="18" spans="1:11" x14ac:dyDescent="0.25">
      <c r="A18" s="31">
        <v>16</v>
      </c>
      <c r="B18" s="154"/>
      <c r="C18" s="7" t="s">
        <v>34</v>
      </c>
      <c r="D18" s="5" t="s">
        <v>25</v>
      </c>
      <c r="E18" s="7" t="s">
        <v>42</v>
      </c>
      <c r="F18" s="7" t="s">
        <v>256</v>
      </c>
      <c r="G18" s="7">
        <v>47500</v>
      </c>
      <c r="H18" s="7">
        <v>47500</v>
      </c>
      <c r="I18" s="7">
        <v>47500</v>
      </c>
      <c r="J18" s="7">
        <f t="shared" si="0"/>
        <v>142500</v>
      </c>
      <c r="K18" s="132"/>
    </row>
    <row r="19" spans="1:11" x14ac:dyDescent="0.25">
      <c r="A19" s="31">
        <v>17</v>
      </c>
      <c r="B19" s="154"/>
      <c r="C19" s="7" t="s">
        <v>35</v>
      </c>
      <c r="D19" s="5" t="s">
        <v>15</v>
      </c>
      <c r="E19" s="7" t="s">
        <v>13</v>
      </c>
      <c r="F19" s="7" t="s">
        <v>249</v>
      </c>
      <c r="G19" s="7">
        <v>49000</v>
      </c>
      <c r="H19" s="7">
        <v>49000</v>
      </c>
      <c r="I19" s="7">
        <v>49000</v>
      </c>
      <c r="J19" s="7">
        <f t="shared" si="0"/>
        <v>147000</v>
      </c>
      <c r="K19" s="132"/>
    </row>
    <row r="20" spans="1:11" ht="21" x14ac:dyDescent="0.25">
      <c r="A20" s="31">
        <v>18</v>
      </c>
      <c r="B20" s="154"/>
      <c r="C20" s="7" t="s">
        <v>36</v>
      </c>
      <c r="D20" s="57" t="s">
        <v>264</v>
      </c>
      <c r="E20" s="7" t="s">
        <v>13</v>
      </c>
      <c r="F20" s="7" t="s">
        <v>249</v>
      </c>
      <c r="G20" s="7">
        <v>49000</v>
      </c>
      <c r="H20" s="7">
        <v>49000</v>
      </c>
      <c r="I20" s="7">
        <v>49000</v>
      </c>
      <c r="J20" s="7">
        <f t="shared" si="0"/>
        <v>147000</v>
      </c>
      <c r="K20" s="132"/>
    </row>
    <row r="21" spans="1:11" x14ac:dyDescent="0.3">
      <c r="A21" s="73">
        <v>19</v>
      </c>
      <c r="B21" s="154"/>
      <c r="C21" s="83" t="s">
        <v>38</v>
      </c>
      <c r="D21" s="7" t="s">
        <v>338</v>
      </c>
      <c r="E21" s="83" t="s">
        <v>43</v>
      </c>
      <c r="F21" s="84" t="s">
        <v>273</v>
      </c>
      <c r="G21" s="7">
        <v>49000</v>
      </c>
      <c r="H21" s="7">
        <v>49000</v>
      </c>
      <c r="I21" s="7">
        <v>49000</v>
      </c>
      <c r="J21" s="7">
        <f t="shared" si="0"/>
        <v>147000</v>
      </c>
      <c r="K21" s="132"/>
    </row>
    <row r="22" spans="1:11" x14ac:dyDescent="0.3">
      <c r="A22" s="73">
        <v>20</v>
      </c>
      <c r="B22" s="154"/>
      <c r="C22" s="83" t="s">
        <v>39</v>
      </c>
      <c r="D22" s="7" t="s">
        <v>28</v>
      </c>
      <c r="E22" s="83" t="s">
        <v>44</v>
      </c>
      <c r="F22" s="84" t="s">
        <v>274</v>
      </c>
      <c r="G22" s="7">
        <v>49000</v>
      </c>
      <c r="H22" s="7">
        <v>49000</v>
      </c>
      <c r="I22" s="7">
        <v>49000</v>
      </c>
      <c r="J22" s="7">
        <f t="shared" si="0"/>
        <v>147000</v>
      </c>
      <c r="K22" s="132"/>
    </row>
    <row r="23" spans="1:11" x14ac:dyDescent="0.25">
      <c r="A23" s="31">
        <v>21</v>
      </c>
      <c r="B23" s="154"/>
      <c r="C23" s="7" t="s">
        <v>37</v>
      </c>
      <c r="D23" s="5" t="s">
        <v>86</v>
      </c>
      <c r="E23" s="106" t="s">
        <v>16</v>
      </c>
      <c r="F23" s="106" t="s">
        <v>340</v>
      </c>
      <c r="G23" s="7">
        <v>47500</v>
      </c>
      <c r="H23" s="7">
        <v>47500</v>
      </c>
      <c r="I23" s="7">
        <v>47500</v>
      </c>
      <c r="J23" s="7">
        <f t="shared" si="0"/>
        <v>142500</v>
      </c>
      <c r="K23" s="132"/>
    </row>
    <row r="24" spans="1:11" x14ac:dyDescent="0.25">
      <c r="A24" s="31">
        <v>22</v>
      </c>
      <c r="B24" s="154"/>
      <c r="C24" s="7" t="s">
        <v>45</v>
      </c>
      <c r="D24" s="7" t="s">
        <v>383</v>
      </c>
      <c r="E24" s="7" t="s">
        <v>40</v>
      </c>
      <c r="F24" s="7" t="s">
        <v>254</v>
      </c>
      <c r="G24" s="7">
        <v>47500</v>
      </c>
      <c r="H24" s="7">
        <v>47500</v>
      </c>
      <c r="I24" s="7">
        <v>47500</v>
      </c>
      <c r="J24" s="7">
        <f t="shared" si="0"/>
        <v>142500</v>
      </c>
      <c r="K24" s="132"/>
    </row>
    <row r="25" spans="1:11" x14ac:dyDescent="0.25">
      <c r="A25" s="31">
        <v>23</v>
      </c>
      <c r="B25" s="154"/>
      <c r="C25" s="7" t="s">
        <v>46</v>
      </c>
      <c r="D25" s="5" t="s">
        <v>382</v>
      </c>
      <c r="E25" s="7" t="s">
        <v>19</v>
      </c>
      <c r="F25" s="7" t="s">
        <v>253</v>
      </c>
      <c r="G25" s="7">
        <v>47500</v>
      </c>
      <c r="H25" s="7">
        <v>47500</v>
      </c>
      <c r="I25" s="7">
        <v>47500</v>
      </c>
      <c r="J25" s="7">
        <f t="shared" si="0"/>
        <v>142500</v>
      </c>
      <c r="K25" s="132"/>
    </row>
    <row r="26" spans="1:11" x14ac:dyDescent="0.25">
      <c r="A26" s="31">
        <v>24</v>
      </c>
      <c r="B26" s="154"/>
      <c r="C26" s="7" t="s">
        <v>47</v>
      </c>
      <c r="D26" s="5" t="s">
        <v>384</v>
      </c>
      <c r="E26" s="7" t="s">
        <v>48</v>
      </c>
      <c r="F26" s="7" t="s">
        <v>257</v>
      </c>
      <c r="G26" s="7">
        <v>47500</v>
      </c>
      <c r="H26" s="7">
        <v>47500</v>
      </c>
      <c r="I26" s="7">
        <v>47500</v>
      </c>
      <c r="J26" s="7">
        <f t="shared" si="0"/>
        <v>142500</v>
      </c>
      <c r="K26" s="132"/>
    </row>
    <row r="27" spans="1:11" x14ac:dyDescent="0.25">
      <c r="A27" s="31">
        <v>25</v>
      </c>
      <c r="B27" s="154"/>
      <c r="C27" s="7" t="s">
        <v>49</v>
      </c>
      <c r="D27" s="5" t="s">
        <v>385</v>
      </c>
      <c r="E27" s="7" t="s">
        <v>48</v>
      </c>
      <c r="F27" s="7" t="s">
        <v>257</v>
      </c>
      <c r="G27" s="7">
        <v>47500</v>
      </c>
      <c r="H27" s="7">
        <v>47500</v>
      </c>
      <c r="I27" s="7">
        <v>47500</v>
      </c>
      <c r="J27" s="7">
        <f t="shared" si="0"/>
        <v>142500</v>
      </c>
      <c r="K27" s="132"/>
    </row>
    <row r="28" spans="1:11" x14ac:dyDescent="0.25">
      <c r="A28" s="31">
        <v>26</v>
      </c>
      <c r="B28" s="154"/>
      <c r="C28" s="7" t="s">
        <v>50</v>
      </c>
      <c r="D28" s="5" t="s">
        <v>382</v>
      </c>
      <c r="E28" s="7" t="s">
        <v>13</v>
      </c>
      <c r="F28" s="7" t="s">
        <v>249</v>
      </c>
      <c r="G28" s="7">
        <v>47500</v>
      </c>
      <c r="H28" s="7">
        <v>47500</v>
      </c>
      <c r="I28" s="7">
        <v>47500</v>
      </c>
      <c r="J28" s="7">
        <f t="shared" si="0"/>
        <v>142500</v>
      </c>
      <c r="K28" s="132"/>
    </row>
    <row r="29" spans="1:11" x14ac:dyDescent="0.25">
      <c r="A29" s="31">
        <v>27</v>
      </c>
      <c r="B29" s="154"/>
      <c r="C29" s="7" t="s">
        <v>51</v>
      </c>
      <c r="D29" s="5" t="s">
        <v>386</v>
      </c>
      <c r="E29" s="7" t="s">
        <v>16</v>
      </c>
      <c r="F29" s="7" t="s">
        <v>252</v>
      </c>
      <c r="G29" s="7">
        <v>47500</v>
      </c>
      <c r="H29" s="7">
        <v>47500</v>
      </c>
      <c r="I29" s="7">
        <v>47500</v>
      </c>
      <c r="J29" s="7">
        <f t="shared" si="0"/>
        <v>142500</v>
      </c>
      <c r="K29" s="132"/>
    </row>
    <row r="30" spans="1:11" x14ac:dyDescent="0.25">
      <c r="A30" s="31">
        <v>28</v>
      </c>
      <c r="B30" s="154"/>
      <c r="C30" s="7" t="s">
        <v>52</v>
      </c>
      <c r="D30" s="5" t="s">
        <v>387</v>
      </c>
      <c r="E30" s="7" t="s">
        <v>16</v>
      </c>
      <c r="F30" s="7" t="s">
        <v>252</v>
      </c>
      <c r="G30" s="7">
        <v>47500</v>
      </c>
      <c r="H30" s="7">
        <v>47500</v>
      </c>
      <c r="I30" s="7">
        <v>47500</v>
      </c>
      <c r="J30" s="7">
        <f t="shared" si="0"/>
        <v>142500</v>
      </c>
      <c r="K30" s="132"/>
    </row>
    <row r="31" spans="1:11" x14ac:dyDescent="0.3">
      <c r="A31" s="73">
        <v>29</v>
      </c>
      <c r="B31" s="155"/>
      <c r="C31" s="80" t="s">
        <v>275</v>
      </c>
      <c r="D31" s="5" t="s">
        <v>388</v>
      </c>
      <c r="E31" s="80" t="s">
        <v>276</v>
      </c>
      <c r="F31" s="75" t="s">
        <v>277</v>
      </c>
      <c r="G31" s="7">
        <v>47500</v>
      </c>
      <c r="H31" s="7">
        <v>47500</v>
      </c>
      <c r="I31" s="7">
        <v>47500</v>
      </c>
      <c r="J31" s="7">
        <f t="shared" si="0"/>
        <v>142500</v>
      </c>
      <c r="K31" s="133"/>
    </row>
    <row r="32" spans="1:11" ht="18.75" customHeight="1" x14ac:dyDescent="0.25">
      <c r="A32" s="31">
        <v>30</v>
      </c>
      <c r="B32" s="150" t="s">
        <v>77</v>
      </c>
      <c r="C32" s="7" t="s">
        <v>78</v>
      </c>
      <c r="D32" s="5" t="s">
        <v>9</v>
      </c>
      <c r="E32" s="12" t="s">
        <v>40</v>
      </c>
      <c r="F32" s="7" t="s">
        <v>254</v>
      </c>
      <c r="G32" s="7">
        <v>49000</v>
      </c>
      <c r="H32" s="7">
        <v>49000</v>
      </c>
      <c r="I32" s="7">
        <v>49000</v>
      </c>
      <c r="J32" s="7">
        <f t="shared" si="0"/>
        <v>147000</v>
      </c>
      <c r="K32" s="131">
        <f>SUM(J32:J52)</f>
        <v>3015000</v>
      </c>
    </row>
    <row r="33" spans="1:11" ht="18.75" customHeight="1" x14ac:dyDescent="0.25">
      <c r="A33" s="31">
        <v>31</v>
      </c>
      <c r="B33" s="151"/>
      <c r="C33" s="5" t="s">
        <v>79</v>
      </c>
      <c r="D33" s="5" t="s">
        <v>80</v>
      </c>
      <c r="E33" s="5" t="s">
        <v>19</v>
      </c>
      <c r="F33" s="7" t="s">
        <v>253</v>
      </c>
      <c r="G33" s="7">
        <v>49000</v>
      </c>
      <c r="H33" s="7">
        <v>49000</v>
      </c>
      <c r="I33" s="7">
        <v>49000</v>
      </c>
      <c r="J33" s="7">
        <f t="shared" si="0"/>
        <v>147000</v>
      </c>
      <c r="K33" s="132"/>
    </row>
    <row r="34" spans="1:11" ht="18.75" customHeight="1" x14ac:dyDescent="0.25">
      <c r="A34" s="31">
        <v>32</v>
      </c>
      <c r="B34" s="151"/>
      <c r="C34" s="5" t="s">
        <v>81</v>
      </c>
      <c r="D34" s="7" t="s">
        <v>29</v>
      </c>
      <c r="E34" s="5" t="s">
        <v>19</v>
      </c>
      <c r="F34" s="7" t="s">
        <v>253</v>
      </c>
      <c r="G34" s="7">
        <v>49000</v>
      </c>
      <c r="H34" s="7">
        <v>49000</v>
      </c>
      <c r="I34" s="7">
        <v>49000</v>
      </c>
      <c r="J34" s="7">
        <f t="shared" si="0"/>
        <v>147000</v>
      </c>
      <c r="K34" s="132"/>
    </row>
    <row r="35" spans="1:11" ht="18.75" customHeight="1" x14ac:dyDescent="0.25">
      <c r="A35" s="31">
        <v>33</v>
      </c>
      <c r="B35" s="151"/>
      <c r="C35" s="7" t="s">
        <v>82</v>
      </c>
      <c r="D35" s="5" t="s">
        <v>83</v>
      </c>
      <c r="E35" s="12" t="s">
        <v>13</v>
      </c>
      <c r="F35" s="7" t="s">
        <v>249</v>
      </c>
      <c r="G35" s="7">
        <v>49000</v>
      </c>
      <c r="H35" s="7">
        <v>49000</v>
      </c>
      <c r="I35" s="7">
        <v>49000</v>
      </c>
      <c r="J35" s="7">
        <f t="shared" si="0"/>
        <v>147000</v>
      </c>
      <c r="K35" s="132"/>
    </row>
    <row r="36" spans="1:11" ht="18.75" customHeight="1" x14ac:dyDescent="0.25">
      <c r="A36" s="73">
        <v>34</v>
      </c>
      <c r="B36" s="151"/>
      <c r="C36" s="56" t="s">
        <v>84</v>
      </c>
      <c r="D36" s="57" t="s">
        <v>264</v>
      </c>
      <c r="E36" s="76" t="s">
        <v>43</v>
      </c>
      <c r="F36" s="77" t="s">
        <v>265</v>
      </c>
      <c r="G36" s="7">
        <v>49000</v>
      </c>
      <c r="H36" s="7">
        <v>49000</v>
      </c>
      <c r="I36" s="7">
        <v>49000</v>
      </c>
      <c r="J36" s="7">
        <f t="shared" si="0"/>
        <v>147000</v>
      </c>
      <c r="K36" s="132"/>
    </row>
    <row r="37" spans="1:11" ht="18.75" customHeight="1" x14ac:dyDescent="0.25">
      <c r="A37" s="31">
        <v>35</v>
      </c>
      <c r="B37" s="151"/>
      <c r="C37" s="9" t="s">
        <v>85</v>
      </c>
      <c r="D37" s="5" t="s">
        <v>86</v>
      </c>
      <c r="E37" s="13" t="s">
        <v>48</v>
      </c>
      <c r="F37" s="7" t="s">
        <v>257</v>
      </c>
      <c r="G37" s="7">
        <v>47500</v>
      </c>
      <c r="H37" s="7">
        <v>47500</v>
      </c>
      <c r="I37" s="7">
        <v>47500</v>
      </c>
      <c r="J37" s="7">
        <f t="shared" si="0"/>
        <v>142500</v>
      </c>
      <c r="K37" s="132"/>
    </row>
    <row r="38" spans="1:11" ht="18.75" customHeight="1" x14ac:dyDescent="0.25">
      <c r="A38" s="31">
        <v>36</v>
      </c>
      <c r="B38" s="151"/>
      <c r="C38" s="7" t="s">
        <v>87</v>
      </c>
      <c r="D38" s="5" t="s">
        <v>382</v>
      </c>
      <c r="E38" s="12" t="s">
        <v>12</v>
      </c>
      <c r="F38" s="6" t="s">
        <v>248</v>
      </c>
      <c r="G38" s="7">
        <v>47500</v>
      </c>
      <c r="H38" s="7">
        <v>47500</v>
      </c>
      <c r="I38" s="7">
        <v>47500</v>
      </c>
      <c r="J38" s="7">
        <f>SUM(G38:I38)</f>
        <v>142500</v>
      </c>
      <c r="K38" s="132"/>
    </row>
    <row r="39" spans="1:11" ht="24.75" customHeight="1" x14ac:dyDescent="0.25">
      <c r="A39" s="31">
        <v>37</v>
      </c>
      <c r="B39" s="151"/>
      <c r="C39" s="5" t="s">
        <v>88</v>
      </c>
      <c r="D39" s="7" t="s">
        <v>339</v>
      </c>
      <c r="E39" s="5" t="s">
        <v>12</v>
      </c>
      <c r="F39" s="6" t="s">
        <v>248</v>
      </c>
      <c r="G39" s="7">
        <v>47500</v>
      </c>
      <c r="H39" s="7">
        <v>47500</v>
      </c>
      <c r="I39" s="7">
        <v>47500</v>
      </c>
      <c r="J39" s="7">
        <f t="shared" si="0"/>
        <v>142500</v>
      </c>
      <c r="K39" s="132"/>
    </row>
    <row r="40" spans="1:11" ht="39" customHeight="1" x14ac:dyDescent="0.25">
      <c r="A40" s="31">
        <v>38</v>
      </c>
      <c r="B40" s="151"/>
      <c r="C40" s="5" t="s">
        <v>89</v>
      </c>
      <c r="D40" s="5" t="s">
        <v>90</v>
      </c>
      <c r="E40" s="5" t="s">
        <v>41</v>
      </c>
      <c r="F40" s="7" t="s">
        <v>255</v>
      </c>
      <c r="G40" s="7">
        <v>47500</v>
      </c>
      <c r="H40" s="7">
        <v>47500</v>
      </c>
      <c r="I40" s="7">
        <v>47500</v>
      </c>
      <c r="J40" s="7">
        <f t="shared" si="0"/>
        <v>142500</v>
      </c>
      <c r="K40" s="132"/>
    </row>
    <row r="41" spans="1:11" x14ac:dyDescent="0.25">
      <c r="A41" s="31">
        <v>39</v>
      </c>
      <c r="B41" s="151"/>
      <c r="C41" s="5" t="s">
        <v>175</v>
      </c>
      <c r="D41" s="7" t="s">
        <v>339</v>
      </c>
      <c r="E41" s="12" t="s">
        <v>19</v>
      </c>
      <c r="F41" s="7" t="s">
        <v>253</v>
      </c>
      <c r="G41" s="7">
        <v>47500</v>
      </c>
      <c r="H41" s="7">
        <v>47500</v>
      </c>
      <c r="I41" s="7">
        <v>47500</v>
      </c>
      <c r="J41" s="7">
        <f t="shared" si="0"/>
        <v>142500</v>
      </c>
      <c r="K41" s="132"/>
    </row>
    <row r="42" spans="1:11" x14ac:dyDescent="0.25">
      <c r="A42" s="31">
        <v>40</v>
      </c>
      <c r="B42" s="151"/>
      <c r="C42" s="9" t="s">
        <v>91</v>
      </c>
      <c r="D42" s="5" t="s">
        <v>389</v>
      </c>
      <c r="E42" s="13" t="s">
        <v>19</v>
      </c>
      <c r="F42" s="7" t="s">
        <v>253</v>
      </c>
      <c r="G42" s="7">
        <v>47500</v>
      </c>
      <c r="H42" s="7">
        <v>47500</v>
      </c>
      <c r="I42" s="7">
        <v>47500</v>
      </c>
      <c r="J42" s="7">
        <f t="shared" si="0"/>
        <v>142500</v>
      </c>
      <c r="K42" s="132"/>
    </row>
    <row r="43" spans="1:11" x14ac:dyDescent="0.25">
      <c r="A43" s="31">
        <v>41</v>
      </c>
      <c r="B43" s="151"/>
      <c r="C43" s="9" t="s">
        <v>92</v>
      </c>
      <c r="D43" s="5" t="s">
        <v>308</v>
      </c>
      <c r="E43" s="13" t="s">
        <v>19</v>
      </c>
      <c r="F43" s="7" t="s">
        <v>253</v>
      </c>
      <c r="G43" s="7">
        <v>47500</v>
      </c>
      <c r="H43" s="7">
        <v>47500</v>
      </c>
      <c r="I43" s="7">
        <v>47500</v>
      </c>
      <c r="J43" s="7">
        <f t="shared" si="0"/>
        <v>142500</v>
      </c>
      <c r="K43" s="132"/>
    </row>
    <row r="44" spans="1:11" x14ac:dyDescent="0.25">
      <c r="A44" s="31">
        <v>42</v>
      </c>
      <c r="B44" s="151"/>
      <c r="C44" s="5" t="s">
        <v>173</v>
      </c>
      <c r="D44" s="5" t="s">
        <v>382</v>
      </c>
      <c r="E44" s="7" t="s">
        <v>48</v>
      </c>
      <c r="F44" s="7" t="s">
        <v>257</v>
      </c>
      <c r="G44" s="7">
        <v>47500</v>
      </c>
      <c r="H44" s="7">
        <v>47500</v>
      </c>
      <c r="I44" s="7">
        <v>47500</v>
      </c>
      <c r="J44" s="7">
        <f t="shared" si="0"/>
        <v>142500</v>
      </c>
      <c r="K44" s="132"/>
    </row>
    <row r="45" spans="1:11" x14ac:dyDescent="0.25">
      <c r="A45" s="31">
        <v>43</v>
      </c>
      <c r="B45" s="151"/>
      <c r="C45" s="7" t="s">
        <v>93</v>
      </c>
      <c r="D45" s="5" t="s">
        <v>382</v>
      </c>
      <c r="E45" s="7" t="s">
        <v>48</v>
      </c>
      <c r="F45" s="7" t="s">
        <v>257</v>
      </c>
      <c r="G45" s="7">
        <v>47500</v>
      </c>
      <c r="H45" s="7">
        <v>47500</v>
      </c>
      <c r="I45" s="7">
        <v>47500</v>
      </c>
      <c r="J45" s="7">
        <f t="shared" si="0"/>
        <v>142500</v>
      </c>
      <c r="K45" s="132"/>
    </row>
    <row r="46" spans="1:11" ht="26.25" customHeight="1" x14ac:dyDescent="0.25">
      <c r="A46" s="31">
        <v>44</v>
      </c>
      <c r="B46" s="151"/>
      <c r="C46" s="5" t="s">
        <v>174</v>
      </c>
      <c r="D46" s="5" t="s">
        <v>382</v>
      </c>
      <c r="E46" s="7" t="s">
        <v>48</v>
      </c>
      <c r="F46" s="7" t="s">
        <v>257</v>
      </c>
      <c r="G46" s="7">
        <v>47500</v>
      </c>
      <c r="H46" s="7">
        <v>47500</v>
      </c>
      <c r="I46" s="7">
        <v>47500</v>
      </c>
      <c r="J46" s="7">
        <f t="shared" si="0"/>
        <v>142500</v>
      </c>
      <c r="K46" s="132"/>
    </row>
    <row r="47" spans="1:11" ht="17.25" customHeight="1" x14ac:dyDescent="0.25">
      <c r="A47" s="31">
        <v>45</v>
      </c>
      <c r="B47" s="151"/>
      <c r="C47" s="7" t="s">
        <v>94</v>
      </c>
      <c r="D47" s="7" t="s">
        <v>331</v>
      </c>
      <c r="E47" s="7" t="s">
        <v>13</v>
      </c>
      <c r="F47" s="7" t="s">
        <v>249</v>
      </c>
      <c r="G47" s="7">
        <v>47500</v>
      </c>
      <c r="H47" s="7">
        <v>47500</v>
      </c>
      <c r="I47" s="7">
        <v>47500</v>
      </c>
      <c r="J47" s="7">
        <f t="shared" si="0"/>
        <v>142500</v>
      </c>
      <c r="K47" s="132"/>
    </row>
    <row r="48" spans="1:11" x14ac:dyDescent="0.25">
      <c r="A48" s="31">
        <v>46</v>
      </c>
      <c r="B48" s="151"/>
      <c r="C48" s="7" t="s">
        <v>95</v>
      </c>
      <c r="D48" s="5" t="s">
        <v>308</v>
      </c>
      <c r="E48" s="7" t="s">
        <v>16</v>
      </c>
      <c r="F48" s="7" t="s">
        <v>252</v>
      </c>
      <c r="G48" s="7">
        <v>47500</v>
      </c>
      <c r="H48" s="7">
        <v>47500</v>
      </c>
      <c r="I48" s="7">
        <v>47500</v>
      </c>
      <c r="J48" s="7">
        <f t="shared" si="0"/>
        <v>142500</v>
      </c>
      <c r="K48" s="132"/>
    </row>
    <row r="49" spans="1:11" x14ac:dyDescent="0.3">
      <c r="A49" s="73">
        <v>47</v>
      </c>
      <c r="B49" s="151"/>
      <c r="C49" s="80" t="s">
        <v>266</v>
      </c>
      <c r="D49" s="3" t="s">
        <v>302</v>
      </c>
      <c r="E49" s="80" t="s">
        <v>43</v>
      </c>
      <c r="F49" s="82" t="s">
        <v>265</v>
      </c>
      <c r="G49" s="7">
        <v>47500</v>
      </c>
      <c r="H49" s="7">
        <v>47500</v>
      </c>
      <c r="I49" s="7">
        <v>47500</v>
      </c>
      <c r="J49" s="7">
        <f t="shared" si="0"/>
        <v>142500</v>
      </c>
      <c r="K49" s="132"/>
    </row>
    <row r="50" spans="1:11" x14ac:dyDescent="0.3">
      <c r="A50" s="73">
        <v>48</v>
      </c>
      <c r="B50" s="151"/>
      <c r="C50" s="81" t="s">
        <v>267</v>
      </c>
      <c r="D50" s="3" t="s">
        <v>302</v>
      </c>
      <c r="E50" s="80" t="s">
        <v>43</v>
      </c>
      <c r="F50" s="82" t="s">
        <v>265</v>
      </c>
      <c r="G50" s="7">
        <v>47500</v>
      </c>
      <c r="H50" s="7">
        <v>47500</v>
      </c>
      <c r="I50" s="7">
        <v>47500</v>
      </c>
      <c r="J50" s="7">
        <f t="shared" si="0"/>
        <v>142500</v>
      </c>
      <c r="K50" s="132"/>
    </row>
    <row r="51" spans="1:11" x14ac:dyDescent="0.3">
      <c r="A51" s="73">
        <v>49</v>
      </c>
      <c r="B51" s="151"/>
      <c r="C51" s="80" t="s">
        <v>268</v>
      </c>
      <c r="D51" s="3" t="s">
        <v>302</v>
      </c>
      <c r="E51" s="80" t="s">
        <v>44</v>
      </c>
      <c r="F51" s="82" t="s">
        <v>270</v>
      </c>
      <c r="G51" s="7">
        <v>47500</v>
      </c>
      <c r="H51" s="7">
        <v>47500</v>
      </c>
      <c r="I51" s="7">
        <v>47500</v>
      </c>
      <c r="J51" s="7">
        <f t="shared" si="0"/>
        <v>142500</v>
      </c>
      <c r="K51" s="132"/>
    </row>
    <row r="52" spans="1:11" x14ac:dyDescent="0.3">
      <c r="A52" s="73">
        <v>50</v>
      </c>
      <c r="B52" s="152"/>
      <c r="C52" s="81" t="s">
        <v>269</v>
      </c>
      <c r="D52" s="5" t="s">
        <v>90</v>
      </c>
      <c r="E52" s="80" t="s">
        <v>271</v>
      </c>
      <c r="F52" s="82" t="s">
        <v>272</v>
      </c>
      <c r="G52" s="7">
        <v>47500</v>
      </c>
      <c r="H52" s="7">
        <v>47500</v>
      </c>
      <c r="I52" s="7">
        <v>47500</v>
      </c>
      <c r="J52" s="7">
        <f t="shared" si="0"/>
        <v>142500</v>
      </c>
      <c r="K52" s="133"/>
    </row>
    <row r="53" spans="1:11" ht="18.75" customHeight="1" x14ac:dyDescent="0.25">
      <c r="A53" s="31">
        <v>51</v>
      </c>
      <c r="B53" s="147" t="s">
        <v>177</v>
      </c>
      <c r="C53" s="7" t="s">
        <v>133</v>
      </c>
      <c r="D53" s="5" t="s">
        <v>134</v>
      </c>
      <c r="E53" s="12" t="s">
        <v>19</v>
      </c>
      <c r="F53" s="7" t="s">
        <v>253</v>
      </c>
      <c r="G53" s="7">
        <v>49000</v>
      </c>
      <c r="H53" s="7">
        <v>49000</v>
      </c>
      <c r="I53" s="7">
        <v>49000</v>
      </c>
      <c r="J53" s="7">
        <f t="shared" si="0"/>
        <v>147000</v>
      </c>
      <c r="K53" s="131">
        <f>SUM(J53:J58)</f>
        <v>864000</v>
      </c>
    </row>
    <row r="54" spans="1:11" ht="18.75" customHeight="1" x14ac:dyDescent="0.25">
      <c r="A54" s="31">
        <v>52</v>
      </c>
      <c r="B54" s="148"/>
      <c r="C54" s="5" t="s">
        <v>135</v>
      </c>
      <c r="D54" s="5" t="s">
        <v>136</v>
      </c>
      <c r="E54" s="12" t="s">
        <v>42</v>
      </c>
      <c r="F54" s="12" t="s">
        <v>256</v>
      </c>
      <c r="G54" s="7">
        <v>49000</v>
      </c>
      <c r="H54" s="7">
        <v>49000</v>
      </c>
      <c r="I54" s="7">
        <v>49000</v>
      </c>
      <c r="J54" s="7">
        <f t="shared" si="0"/>
        <v>147000</v>
      </c>
      <c r="K54" s="132"/>
    </row>
    <row r="55" spans="1:11" ht="18.75" customHeight="1" x14ac:dyDescent="0.25">
      <c r="A55" s="31">
        <v>53</v>
      </c>
      <c r="B55" s="148"/>
      <c r="C55" s="7" t="s">
        <v>137</v>
      </c>
      <c r="D55" s="5" t="s">
        <v>310</v>
      </c>
      <c r="E55" s="12" t="s">
        <v>19</v>
      </c>
      <c r="F55" s="12" t="s">
        <v>253</v>
      </c>
      <c r="G55" s="7">
        <v>47500</v>
      </c>
      <c r="H55" s="7">
        <v>47500</v>
      </c>
      <c r="I55" s="7">
        <v>47500</v>
      </c>
      <c r="J55" s="7">
        <f t="shared" si="0"/>
        <v>142500</v>
      </c>
      <c r="K55" s="132"/>
    </row>
    <row r="56" spans="1:11" ht="18.75" customHeight="1" x14ac:dyDescent="0.25">
      <c r="A56" s="31">
        <v>54</v>
      </c>
      <c r="B56" s="148"/>
      <c r="C56" s="7" t="s">
        <v>138</v>
      </c>
      <c r="D56" s="5" t="s">
        <v>310</v>
      </c>
      <c r="E56" s="12" t="s">
        <v>48</v>
      </c>
      <c r="F56" s="12" t="s">
        <v>257</v>
      </c>
      <c r="G56" s="7">
        <v>47500</v>
      </c>
      <c r="H56" s="7">
        <v>47500</v>
      </c>
      <c r="I56" s="7">
        <v>47500</v>
      </c>
      <c r="J56" s="7">
        <f t="shared" si="0"/>
        <v>142500</v>
      </c>
      <c r="K56" s="132"/>
    </row>
    <row r="57" spans="1:11" ht="18.75" customHeight="1" x14ac:dyDescent="0.25">
      <c r="A57" s="31">
        <v>55</v>
      </c>
      <c r="B57" s="148"/>
      <c r="C57" s="7" t="s">
        <v>139</v>
      </c>
      <c r="D57" s="5" t="s">
        <v>310</v>
      </c>
      <c r="E57" s="12" t="s">
        <v>16</v>
      </c>
      <c r="F57" s="7" t="s">
        <v>252</v>
      </c>
      <c r="G57" s="7">
        <v>47500</v>
      </c>
      <c r="H57" s="7">
        <v>47500</v>
      </c>
      <c r="I57" s="7">
        <v>47500</v>
      </c>
      <c r="J57" s="7">
        <f t="shared" si="0"/>
        <v>142500</v>
      </c>
      <c r="K57" s="132"/>
    </row>
    <row r="58" spans="1:11" ht="18.75" customHeight="1" x14ac:dyDescent="0.25">
      <c r="A58" s="31">
        <v>56</v>
      </c>
      <c r="B58" s="149"/>
      <c r="C58" s="7" t="s">
        <v>140</v>
      </c>
      <c r="D58" s="5" t="s">
        <v>310</v>
      </c>
      <c r="E58" s="12" t="s">
        <v>16</v>
      </c>
      <c r="F58" s="7" t="s">
        <v>252</v>
      </c>
      <c r="G58" s="7">
        <v>47500</v>
      </c>
      <c r="H58" s="7">
        <v>47500</v>
      </c>
      <c r="I58" s="7">
        <v>47500</v>
      </c>
      <c r="J58" s="7">
        <f t="shared" si="0"/>
        <v>142500</v>
      </c>
      <c r="K58" s="133"/>
    </row>
    <row r="59" spans="1:11" ht="18.75" customHeight="1" x14ac:dyDescent="0.3">
      <c r="A59" s="73">
        <v>57</v>
      </c>
      <c r="B59" s="137" t="s">
        <v>145</v>
      </c>
      <c r="C59" s="24" t="s">
        <v>209</v>
      </c>
      <c r="D59" s="5" t="s">
        <v>101</v>
      </c>
      <c r="E59" s="85" t="s">
        <v>44</v>
      </c>
      <c r="F59" s="86" t="s">
        <v>278</v>
      </c>
      <c r="G59" s="7">
        <v>49000</v>
      </c>
      <c r="H59" s="7">
        <v>49000</v>
      </c>
      <c r="I59" s="7">
        <v>49000</v>
      </c>
      <c r="J59" s="7">
        <f t="shared" si="0"/>
        <v>147000</v>
      </c>
      <c r="K59" s="131">
        <f>SUM(J59:J72)</f>
        <v>1999500</v>
      </c>
    </row>
    <row r="60" spans="1:11" x14ac:dyDescent="0.25">
      <c r="A60" s="31">
        <v>58</v>
      </c>
      <c r="B60" s="138"/>
      <c r="C60" s="5" t="s">
        <v>170</v>
      </c>
      <c r="D60" s="7" t="s">
        <v>310</v>
      </c>
      <c r="E60" s="12" t="s">
        <v>185</v>
      </c>
      <c r="F60" s="12" t="s">
        <v>258</v>
      </c>
      <c r="G60" s="7">
        <v>47500</v>
      </c>
      <c r="H60" s="7">
        <v>47500</v>
      </c>
      <c r="I60" s="7">
        <v>47500</v>
      </c>
      <c r="J60" s="7">
        <f t="shared" si="0"/>
        <v>142500</v>
      </c>
      <c r="K60" s="132"/>
    </row>
    <row r="61" spans="1:11" x14ac:dyDescent="0.25">
      <c r="A61" s="31">
        <v>59</v>
      </c>
      <c r="B61" s="138"/>
      <c r="C61" s="5" t="s">
        <v>163</v>
      </c>
      <c r="D61" s="7" t="s">
        <v>310</v>
      </c>
      <c r="E61" s="7" t="s">
        <v>186</v>
      </c>
      <c r="F61" s="7" t="s">
        <v>259</v>
      </c>
      <c r="G61" s="7">
        <v>47500</v>
      </c>
      <c r="H61" s="7">
        <v>47500</v>
      </c>
      <c r="I61" s="7">
        <v>47500</v>
      </c>
      <c r="J61" s="7">
        <f t="shared" si="0"/>
        <v>142500</v>
      </c>
      <c r="K61" s="132"/>
    </row>
    <row r="62" spans="1:11" x14ac:dyDescent="0.25">
      <c r="A62" s="31">
        <v>60</v>
      </c>
      <c r="B62" s="138"/>
      <c r="C62" s="5" t="s">
        <v>164</v>
      </c>
      <c r="D62" s="14" t="s">
        <v>332</v>
      </c>
      <c r="E62" s="12" t="s">
        <v>187</v>
      </c>
      <c r="F62" s="12" t="s">
        <v>260</v>
      </c>
      <c r="G62" s="7">
        <v>47500</v>
      </c>
      <c r="H62" s="7">
        <v>47500</v>
      </c>
      <c r="I62" s="7">
        <v>47500</v>
      </c>
      <c r="J62" s="7">
        <f t="shared" si="0"/>
        <v>142500</v>
      </c>
      <c r="K62" s="132"/>
    </row>
    <row r="63" spans="1:11" x14ac:dyDescent="0.25">
      <c r="A63" s="31">
        <v>61</v>
      </c>
      <c r="B63" s="138"/>
      <c r="C63" s="5" t="s">
        <v>165</v>
      </c>
      <c r="D63" s="14" t="s">
        <v>333</v>
      </c>
      <c r="E63" s="12" t="s">
        <v>42</v>
      </c>
      <c r="F63" s="12" t="s">
        <v>256</v>
      </c>
      <c r="G63" s="7">
        <v>47500</v>
      </c>
      <c r="H63" s="7">
        <v>47500</v>
      </c>
      <c r="I63" s="7">
        <v>47500</v>
      </c>
      <c r="J63" s="7">
        <f t="shared" si="0"/>
        <v>142500</v>
      </c>
      <c r="K63" s="132"/>
    </row>
    <row r="64" spans="1:11" x14ac:dyDescent="0.25">
      <c r="A64" s="31">
        <v>62</v>
      </c>
      <c r="B64" s="138"/>
      <c r="C64" s="5" t="s">
        <v>169</v>
      </c>
      <c r="D64" s="14" t="s">
        <v>334</v>
      </c>
      <c r="E64" s="16" t="s">
        <v>12</v>
      </c>
      <c r="F64" s="16" t="s">
        <v>248</v>
      </c>
      <c r="G64" s="7">
        <v>47500</v>
      </c>
      <c r="H64" s="7">
        <v>47500</v>
      </c>
      <c r="I64" s="7">
        <v>47500</v>
      </c>
      <c r="J64" s="7">
        <f t="shared" si="0"/>
        <v>142500</v>
      </c>
      <c r="K64" s="132"/>
    </row>
    <row r="65" spans="1:11" x14ac:dyDescent="0.25">
      <c r="A65" s="31">
        <v>63</v>
      </c>
      <c r="B65" s="138"/>
      <c r="C65" s="5" t="s">
        <v>166</v>
      </c>
      <c r="D65" s="14" t="s">
        <v>335</v>
      </c>
      <c r="E65" s="16" t="s">
        <v>48</v>
      </c>
      <c r="F65" s="12" t="s">
        <v>257</v>
      </c>
      <c r="G65" s="7">
        <v>47500</v>
      </c>
      <c r="H65" s="7">
        <v>47500</v>
      </c>
      <c r="I65" s="7">
        <v>47500</v>
      </c>
      <c r="J65" s="7">
        <f t="shared" si="0"/>
        <v>142500</v>
      </c>
      <c r="K65" s="132"/>
    </row>
    <row r="66" spans="1:11" x14ac:dyDescent="0.25">
      <c r="A66" s="31">
        <v>64</v>
      </c>
      <c r="B66" s="138"/>
      <c r="C66" s="5" t="s">
        <v>167</v>
      </c>
      <c r="D66" s="14" t="s">
        <v>335</v>
      </c>
      <c r="E66" s="12" t="s">
        <v>16</v>
      </c>
      <c r="F66" s="7" t="s">
        <v>252</v>
      </c>
      <c r="G66" s="7">
        <v>47500</v>
      </c>
      <c r="H66" s="7">
        <v>47500</v>
      </c>
      <c r="I66" s="7">
        <v>47500</v>
      </c>
      <c r="J66" s="7">
        <f t="shared" si="0"/>
        <v>142500</v>
      </c>
      <c r="K66" s="132"/>
    </row>
    <row r="67" spans="1:11" ht="31.5" customHeight="1" x14ac:dyDescent="0.25">
      <c r="A67" s="31">
        <v>65</v>
      </c>
      <c r="B67" s="138"/>
      <c r="C67" s="5" t="s">
        <v>168</v>
      </c>
      <c r="D67" s="5" t="s">
        <v>304</v>
      </c>
      <c r="E67" s="12" t="s">
        <v>16</v>
      </c>
      <c r="F67" s="7" t="s">
        <v>252</v>
      </c>
      <c r="G67" s="7">
        <v>47500</v>
      </c>
      <c r="H67" s="7">
        <v>47500</v>
      </c>
      <c r="I67" s="7">
        <v>47500</v>
      </c>
      <c r="J67" s="7">
        <f t="shared" si="0"/>
        <v>142500</v>
      </c>
      <c r="K67" s="132"/>
    </row>
    <row r="68" spans="1:11" x14ac:dyDescent="0.3">
      <c r="A68" s="73">
        <v>66</v>
      </c>
      <c r="B68" s="138"/>
      <c r="C68" s="87" t="s">
        <v>279</v>
      </c>
      <c r="D68" s="14" t="s">
        <v>335</v>
      </c>
      <c r="E68" s="89" t="s">
        <v>43</v>
      </c>
      <c r="F68" s="90" t="s">
        <v>265</v>
      </c>
      <c r="G68" s="7">
        <v>47500</v>
      </c>
      <c r="H68" s="7">
        <v>47500</v>
      </c>
      <c r="I68" s="7">
        <v>47500</v>
      </c>
      <c r="J68" s="7">
        <f t="shared" si="0"/>
        <v>142500</v>
      </c>
      <c r="K68" s="132"/>
    </row>
    <row r="69" spans="1:11" x14ac:dyDescent="0.3">
      <c r="A69" s="73">
        <v>67</v>
      </c>
      <c r="B69" s="138"/>
      <c r="C69" s="87" t="s">
        <v>280</v>
      </c>
      <c r="D69" s="14" t="s">
        <v>335</v>
      </c>
      <c r="E69" s="89" t="s">
        <v>44</v>
      </c>
      <c r="F69" s="90" t="s">
        <v>270</v>
      </c>
      <c r="G69" s="7">
        <v>47500</v>
      </c>
      <c r="H69" s="7">
        <v>47500</v>
      </c>
      <c r="I69" s="7">
        <v>47500</v>
      </c>
      <c r="J69" s="7">
        <f t="shared" si="0"/>
        <v>142500</v>
      </c>
      <c r="K69" s="132"/>
    </row>
    <row r="70" spans="1:11" x14ac:dyDescent="0.3">
      <c r="A70" s="73">
        <v>68</v>
      </c>
      <c r="B70" s="138"/>
      <c r="C70" s="88" t="s">
        <v>281</v>
      </c>
      <c r="D70" s="14" t="s">
        <v>335</v>
      </c>
      <c r="E70" s="89" t="s">
        <v>43</v>
      </c>
      <c r="F70" s="90" t="s">
        <v>265</v>
      </c>
      <c r="G70" s="7">
        <v>47500</v>
      </c>
      <c r="H70" s="7">
        <v>47500</v>
      </c>
      <c r="I70" s="7">
        <v>47500</v>
      </c>
      <c r="J70" s="7">
        <f t="shared" si="0"/>
        <v>142500</v>
      </c>
      <c r="K70" s="132"/>
    </row>
    <row r="71" spans="1:11" x14ac:dyDescent="0.3">
      <c r="A71" s="73">
        <v>69</v>
      </c>
      <c r="B71" s="138"/>
      <c r="C71" s="88" t="s">
        <v>282</v>
      </c>
      <c r="D71" s="14" t="s">
        <v>335</v>
      </c>
      <c r="E71" s="89" t="s">
        <v>44</v>
      </c>
      <c r="F71" s="90" t="s">
        <v>270</v>
      </c>
      <c r="G71" s="7">
        <v>47500</v>
      </c>
      <c r="H71" s="7">
        <v>47500</v>
      </c>
      <c r="I71" s="7">
        <v>47500</v>
      </c>
      <c r="J71" s="7">
        <f t="shared" si="0"/>
        <v>142500</v>
      </c>
      <c r="K71" s="132"/>
    </row>
    <row r="72" spans="1:11" x14ac:dyDescent="0.3">
      <c r="A72" s="73">
        <v>70</v>
      </c>
      <c r="B72" s="139"/>
      <c r="C72" s="88" t="s">
        <v>283</v>
      </c>
      <c r="D72" s="14" t="s">
        <v>334</v>
      </c>
      <c r="E72" s="89" t="s">
        <v>284</v>
      </c>
      <c r="F72" s="90" t="s">
        <v>285</v>
      </c>
      <c r="G72" s="7">
        <v>47500</v>
      </c>
      <c r="H72" s="7">
        <v>47500</v>
      </c>
      <c r="I72" s="7">
        <v>47500</v>
      </c>
      <c r="J72" s="7">
        <f t="shared" si="0"/>
        <v>142500</v>
      </c>
      <c r="K72" s="133"/>
    </row>
    <row r="73" spans="1:11" x14ac:dyDescent="0.3">
      <c r="A73" s="31">
        <v>71</v>
      </c>
      <c r="B73" s="144" t="s">
        <v>202</v>
      </c>
      <c r="C73" s="3" t="s">
        <v>203</v>
      </c>
      <c r="D73" s="3" t="s">
        <v>309</v>
      </c>
      <c r="E73" s="3" t="s">
        <v>40</v>
      </c>
      <c r="F73" s="7" t="s">
        <v>254</v>
      </c>
      <c r="G73" s="7">
        <v>47500</v>
      </c>
      <c r="H73" s="7">
        <v>47500</v>
      </c>
      <c r="I73" s="7">
        <v>47500</v>
      </c>
      <c r="J73" s="7">
        <f t="shared" si="0"/>
        <v>142500</v>
      </c>
      <c r="K73" s="143">
        <f>SUM(J73:J78)</f>
        <v>855000</v>
      </c>
    </row>
    <row r="74" spans="1:11" x14ac:dyDescent="0.3">
      <c r="A74" s="31">
        <v>72</v>
      </c>
      <c r="B74" s="144"/>
      <c r="C74" s="3" t="s">
        <v>204</v>
      </c>
      <c r="D74" s="21" t="s">
        <v>320</v>
      </c>
      <c r="E74" s="3" t="s">
        <v>40</v>
      </c>
      <c r="F74" s="7" t="s">
        <v>254</v>
      </c>
      <c r="G74" s="7">
        <v>47500</v>
      </c>
      <c r="H74" s="7">
        <v>47500</v>
      </c>
      <c r="I74" s="7">
        <v>47500</v>
      </c>
      <c r="J74" s="7">
        <f t="shared" si="0"/>
        <v>142500</v>
      </c>
      <c r="K74" s="143"/>
    </row>
    <row r="75" spans="1:11" ht="25.5" customHeight="1" x14ac:dyDescent="0.3">
      <c r="A75" s="31">
        <v>73</v>
      </c>
      <c r="B75" s="144"/>
      <c r="C75" s="3" t="s">
        <v>205</v>
      </c>
      <c r="D75" s="21" t="s">
        <v>318</v>
      </c>
      <c r="E75" s="3" t="s">
        <v>19</v>
      </c>
      <c r="F75" s="3" t="s">
        <v>253</v>
      </c>
      <c r="G75" s="7">
        <v>47500</v>
      </c>
      <c r="H75" s="7">
        <v>47500</v>
      </c>
      <c r="I75" s="7">
        <v>47500</v>
      </c>
      <c r="J75" s="7">
        <f t="shared" si="0"/>
        <v>142500</v>
      </c>
      <c r="K75" s="143"/>
    </row>
    <row r="76" spans="1:11" x14ac:dyDescent="0.3">
      <c r="A76" s="31">
        <v>74</v>
      </c>
      <c r="B76" s="144"/>
      <c r="C76" s="3" t="s">
        <v>206</v>
      </c>
      <c r="D76" s="21" t="s">
        <v>318</v>
      </c>
      <c r="E76" s="3" t="s">
        <v>48</v>
      </c>
      <c r="F76" s="3" t="s">
        <v>257</v>
      </c>
      <c r="G76" s="7">
        <v>47500</v>
      </c>
      <c r="H76" s="7">
        <v>47500</v>
      </c>
      <c r="I76" s="7">
        <v>47500</v>
      </c>
      <c r="J76" s="7">
        <f t="shared" si="0"/>
        <v>142500</v>
      </c>
      <c r="K76" s="143"/>
    </row>
    <row r="77" spans="1:11" x14ac:dyDescent="0.3">
      <c r="A77" s="31">
        <v>75</v>
      </c>
      <c r="B77" s="144"/>
      <c r="C77" s="3" t="s">
        <v>207</v>
      </c>
      <c r="D77" s="21" t="s">
        <v>318</v>
      </c>
      <c r="E77" s="3" t="s">
        <v>13</v>
      </c>
      <c r="F77" s="3" t="s">
        <v>249</v>
      </c>
      <c r="G77" s="7">
        <v>47500</v>
      </c>
      <c r="H77" s="7">
        <v>47500</v>
      </c>
      <c r="I77" s="7">
        <v>47500</v>
      </c>
      <c r="J77" s="7">
        <f t="shared" si="0"/>
        <v>142500</v>
      </c>
      <c r="K77" s="143"/>
    </row>
    <row r="78" spans="1:11" x14ac:dyDescent="0.3">
      <c r="A78" s="31">
        <v>76</v>
      </c>
      <c r="B78" s="144"/>
      <c r="C78" s="3" t="s">
        <v>208</v>
      </c>
      <c r="D78" s="3" t="s">
        <v>306</v>
      </c>
      <c r="E78" s="3" t="s">
        <v>16</v>
      </c>
      <c r="F78" s="3" t="s">
        <v>252</v>
      </c>
      <c r="G78" s="7">
        <v>47500</v>
      </c>
      <c r="H78" s="7">
        <v>47500</v>
      </c>
      <c r="I78" s="7">
        <v>47500</v>
      </c>
      <c r="J78" s="7">
        <f t="shared" si="0"/>
        <v>142500</v>
      </c>
      <c r="K78" s="143"/>
    </row>
    <row r="79" spans="1:11" ht="20.25" customHeight="1" x14ac:dyDescent="0.3">
      <c r="A79" s="31">
        <v>77</v>
      </c>
      <c r="B79" s="140" t="s">
        <v>223</v>
      </c>
      <c r="C79" s="26" t="s">
        <v>230</v>
      </c>
      <c r="D79" s="5" t="s">
        <v>11</v>
      </c>
      <c r="E79" s="27" t="s">
        <v>13</v>
      </c>
      <c r="F79" s="27" t="s">
        <v>249</v>
      </c>
      <c r="G79" s="7">
        <v>49000</v>
      </c>
      <c r="H79" s="7">
        <v>49000</v>
      </c>
      <c r="I79" s="7">
        <v>49000</v>
      </c>
      <c r="J79" s="7">
        <f t="shared" si="0"/>
        <v>147000</v>
      </c>
      <c r="K79" s="132">
        <f>SUM(J79:J82)</f>
        <v>579000</v>
      </c>
    </row>
    <row r="80" spans="1:11" x14ac:dyDescent="0.3">
      <c r="A80" s="32">
        <v>78</v>
      </c>
      <c r="B80" s="141"/>
      <c r="C80" s="26" t="s">
        <v>286</v>
      </c>
      <c r="D80" s="5" t="s">
        <v>90</v>
      </c>
      <c r="E80" s="91" t="s">
        <v>43</v>
      </c>
      <c r="F80" s="39" t="s">
        <v>265</v>
      </c>
      <c r="G80" s="7">
        <v>47500</v>
      </c>
      <c r="H80" s="7">
        <v>47500</v>
      </c>
      <c r="I80" s="7">
        <v>47500</v>
      </c>
      <c r="J80" s="7">
        <f t="shared" si="0"/>
        <v>142500</v>
      </c>
      <c r="K80" s="132"/>
    </row>
    <row r="81" spans="1:11" x14ac:dyDescent="0.3">
      <c r="A81" s="32">
        <v>79</v>
      </c>
      <c r="B81" s="141"/>
      <c r="C81" s="26" t="s">
        <v>287</v>
      </c>
      <c r="D81" s="5" t="s">
        <v>90</v>
      </c>
      <c r="E81" s="26" t="s">
        <v>288</v>
      </c>
      <c r="F81" s="39" t="s">
        <v>289</v>
      </c>
      <c r="G81" s="7">
        <v>47500</v>
      </c>
      <c r="H81" s="7">
        <v>47500</v>
      </c>
      <c r="I81" s="7">
        <v>47500</v>
      </c>
      <c r="J81" s="26">
        <f t="shared" si="0"/>
        <v>142500</v>
      </c>
      <c r="K81" s="132"/>
    </row>
    <row r="82" spans="1:11" ht="20.25" x14ac:dyDescent="0.3">
      <c r="A82" s="32">
        <v>80</v>
      </c>
      <c r="B82" s="142"/>
      <c r="C82" s="92" t="s">
        <v>231</v>
      </c>
      <c r="D82" s="93" t="s">
        <v>290</v>
      </c>
      <c r="E82" s="92" t="s">
        <v>44</v>
      </c>
      <c r="F82" s="26" t="s">
        <v>270</v>
      </c>
      <c r="G82" s="95">
        <v>49000</v>
      </c>
      <c r="H82" s="95">
        <v>49000</v>
      </c>
      <c r="I82" s="95">
        <v>49000</v>
      </c>
      <c r="J82" s="26">
        <f t="shared" si="0"/>
        <v>147000</v>
      </c>
      <c r="K82" s="133"/>
    </row>
    <row r="83" spans="1:11" ht="29.25" customHeight="1" x14ac:dyDescent="0.3">
      <c r="A83" s="32"/>
      <c r="B83" s="31"/>
      <c r="C83" s="35"/>
      <c r="D83" s="35"/>
      <c r="E83" s="129" t="s">
        <v>233</v>
      </c>
      <c r="F83" s="130"/>
      <c r="G83" s="36">
        <f>SUM(G3:G82)</f>
        <v>3830000</v>
      </c>
      <c r="H83" s="36">
        <f>SUM(H3:H82)</f>
        <v>3830000</v>
      </c>
      <c r="I83" s="36">
        <f>SUM(I3:I82)</f>
        <v>3830000</v>
      </c>
      <c r="J83" s="36">
        <f>SUM(J3:J82)</f>
        <v>11490000</v>
      </c>
      <c r="K83" s="116">
        <f>SUM(K3:K82)</f>
        <v>11490000</v>
      </c>
    </row>
    <row r="84" spans="1:11" x14ac:dyDescent="0.3">
      <c r="A84" s="32"/>
      <c r="B84" s="31"/>
      <c r="C84" s="35"/>
      <c r="D84" s="35"/>
      <c r="E84" s="35"/>
      <c r="F84" s="35"/>
      <c r="G84" s="35"/>
      <c r="H84" s="35"/>
      <c r="I84" s="35"/>
      <c r="J84" s="35"/>
      <c r="K84" s="33"/>
    </row>
    <row r="85" spans="1:11" x14ac:dyDescent="0.3">
      <c r="A85" s="34"/>
    </row>
    <row r="87" spans="1:11" ht="21" x14ac:dyDescent="0.3">
      <c r="B87" s="56"/>
      <c r="C87" s="79"/>
    </row>
  </sheetData>
  <mergeCells count="18">
    <mergeCell ref="K16:K31"/>
    <mergeCell ref="K32:K52"/>
    <mergeCell ref="E83:F83"/>
    <mergeCell ref="K59:K72"/>
    <mergeCell ref="K79:K82"/>
    <mergeCell ref="A1:K1"/>
    <mergeCell ref="B59:B72"/>
    <mergeCell ref="B79:B82"/>
    <mergeCell ref="K73:K78"/>
    <mergeCell ref="B73:B78"/>
    <mergeCell ref="K53:K58"/>
    <mergeCell ref="K3:K10"/>
    <mergeCell ref="K11:K15"/>
    <mergeCell ref="B3:B10"/>
    <mergeCell ref="B11:B15"/>
    <mergeCell ref="B53:B58"/>
    <mergeCell ref="B32:B52"/>
    <mergeCell ref="B16:B31"/>
  </mergeCells>
  <dataValidations count="1">
    <dataValidation type="list" allowBlank="1" showErrorMessage="1" promptTitle="Error" prompt="Speciality Name is not as per the List" sqref="E15">
      <formula1>Speciality</formula1>
    </dataValidation>
  </dataValidations>
  <pageMargins left="0.7" right="0.7" top="0.75" bottom="0.75" header="0.3" footer="0.3"/>
  <pageSetup paperSize="9" scale="50" orientation="landscape" r:id="rId1"/>
  <rowBreaks count="1" manualBreakCount="1">
    <brk id="45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Normal="100" workbookViewId="0">
      <selection activeCell="B13" sqref="B13:E19"/>
    </sheetView>
  </sheetViews>
  <sheetFormatPr defaultRowHeight="15" x14ac:dyDescent="0.25"/>
  <cols>
    <col min="1" max="1" width="8.42578125" customWidth="1"/>
    <col min="2" max="2" width="22.85546875" customWidth="1"/>
    <col min="3" max="3" width="16" customWidth="1"/>
    <col min="4" max="4" width="15.85546875" customWidth="1"/>
    <col min="5" max="5" width="15.7109375" customWidth="1"/>
    <col min="6" max="6" width="11.7109375" customWidth="1"/>
  </cols>
  <sheetData>
    <row r="1" spans="1:5" ht="29.25" customHeight="1" x14ac:dyDescent="0.25">
      <c r="A1" s="156" t="s">
        <v>342</v>
      </c>
      <c r="B1" s="157"/>
      <c r="C1" s="157"/>
      <c r="D1" s="157"/>
      <c r="E1" s="158"/>
    </row>
    <row r="2" spans="1:5" ht="22.5" customHeight="1" x14ac:dyDescent="0.3">
      <c r="A2" s="40" t="s">
        <v>239</v>
      </c>
      <c r="B2" s="40" t="s">
        <v>240</v>
      </c>
      <c r="C2" s="40" t="s">
        <v>343</v>
      </c>
      <c r="D2" s="40" t="s">
        <v>344</v>
      </c>
      <c r="E2" s="40" t="s">
        <v>233</v>
      </c>
    </row>
    <row r="3" spans="1:5" ht="30" customHeight="1" x14ac:dyDescent="0.3">
      <c r="A3" s="4">
        <v>1</v>
      </c>
      <c r="B3" s="40" t="s">
        <v>17</v>
      </c>
      <c r="C3" s="40">
        <v>1153500</v>
      </c>
      <c r="D3" s="40">
        <v>1131982</v>
      </c>
      <c r="E3" s="40">
        <f t="shared" ref="E3:E11" si="0">SUM(C3:D3)</f>
        <v>2285482</v>
      </c>
    </row>
    <row r="4" spans="1:5" ht="37.5" x14ac:dyDescent="0.3">
      <c r="A4" s="4">
        <v>2</v>
      </c>
      <c r="B4" s="71" t="s">
        <v>244</v>
      </c>
      <c r="C4" s="40">
        <v>717000</v>
      </c>
      <c r="D4" s="40">
        <v>553167</v>
      </c>
      <c r="E4" s="40">
        <f t="shared" si="0"/>
        <v>1270167</v>
      </c>
    </row>
    <row r="5" spans="1:5" ht="29.25" customHeight="1" x14ac:dyDescent="0.3">
      <c r="A5" s="4">
        <v>3</v>
      </c>
      <c r="B5" s="40" t="s">
        <v>241</v>
      </c>
      <c r="C5" s="40">
        <v>2307000</v>
      </c>
      <c r="D5" s="40">
        <v>1994364</v>
      </c>
      <c r="E5" s="40">
        <f t="shared" si="0"/>
        <v>4301364</v>
      </c>
    </row>
    <row r="6" spans="1:5" ht="42.75" customHeight="1" x14ac:dyDescent="0.3">
      <c r="A6" s="4">
        <v>4</v>
      </c>
      <c r="B6" s="40" t="s">
        <v>242</v>
      </c>
      <c r="C6" s="40">
        <v>3015000</v>
      </c>
      <c r="D6" s="40">
        <v>4093981</v>
      </c>
      <c r="E6" s="40">
        <f t="shared" si="0"/>
        <v>7108981</v>
      </c>
    </row>
    <row r="7" spans="1:5" ht="56.25" x14ac:dyDescent="0.3">
      <c r="A7" s="4">
        <v>5</v>
      </c>
      <c r="B7" s="71" t="s">
        <v>245</v>
      </c>
      <c r="C7" s="40">
        <v>864000</v>
      </c>
      <c r="D7" s="40">
        <v>848248</v>
      </c>
      <c r="E7" s="40">
        <f t="shared" si="0"/>
        <v>1712248</v>
      </c>
    </row>
    <row r="8" spans="1:5" ht="29.25" customHeight="1" x14ac:dyDescent="0.3">
      <c r="A8" s="4">
        <v>6</v>
      </c>
      <c r="B8" s="40" t="s">
        <v>243</v>
      </c>
      <c r="C8" s="40">
        <v>1999500</v>
      </c>
      <c r="D8" s="40">
        <v>2086851</v>
      </c>
      <c r="E8" s="40">
        <f t="shared" si="0"/>
        <v>4086351</v>
      </c>
    </row>
    <row r="9" spans="1:5" ht="25.5" customHeight="1" x14ac:dyDescent="0.3">
      <c r="A9" s="4">
        <v>7</v>
      </c>
      <c r="B9" s="40" t="s">
        <v>202</v>
      </c>
      <c r="C9" s="40">
        <v>855000</v>
      </c>
      <c r="D9" s="40">
        <v>1120484</v>
      </c>
      <c r="E9" s="40">
        <f t="shared" si="0"/>
        <v>1975484</v>
      </c>
    </row>
    <row r="10" spans="1:5" ht="27.75" customHeight="1" x14ac:dyDescent="0.3">
      <c r="A10" s="4">
        <v>8</v>
      </c>
      <c r="B10" s="40" t="s">
        <v>221</v>
      </c>
      <c r="C10" s="40">
        <v>0</v>
      </c>
      <c r="D10" s="40">
        <v>413753</v>
      </c>
      <c r="E10" s="40">
        <f t="shared" si="0"/>
        <v>413753</v>
      </c>
    </row>
    <row r="11" spans="1:5" ht="37.5" x14ac:dyDescent="0.3">
      <c r="A11" s="4">
        <v>9</v>
      </c>
      <c r="B11" s="71" t="s">
        <v>246</v>
      </c>
      <c r="C11" s="40">
        <v>579000</v>
      </c>
      <c r="D11" s="40">
        <v>567079</v>
      </c>
      <c r="E11" s="40">
        <f t="shared" si="0"/>
        <v>1146079</v>
      </c>
    </row>
    <row r="12" spans="1:5" ht="27.75" customHeight="1" x14ac:dyDescent="0.35">
      <c r="A12" s="30"/>
      <c r="B12" s="40" t="s">
        <v>233</v>
      </c>
      <c r="C12" s="41">
        <f>SUM(C3:C11)</f>
        <v>11490000</v>
      </c>
      <c r="D12" s="41">
        <f>SUM(D3:D11)</f>
        <v>12809909</v>
      </c>
      <c r="E12" s="41">
        <f>SUM(E3:E11)</f>
        <v>24299909</v>
      </c>
    </row>
    <row r="13" spans="1:5" x14ac:dyDescent="0.25">
      <c r="B13" s="161"/>
      <c r="C13" s="161"/>
      <c r="D13" s="161"/>
      <c r="E13" s="161"/>
    </row>
    <row r="14" spans="1:5" x14ac:dyDescent="0.25">
      <c r="B14" s="162"/>
      <c r="C14" s="162"/>
      <c r="D14" s="162"/>
      <c r="E14" s="162"/>
    </row>
    <row r="15" spans="1:5" x14ac:dyDescent="0.25">
      <c r="B15" s="162"/>
      <c r="C15" s="162"/>
      <c r="D15" s="162"/>
      <c r="E15" s="162"/>
    </row>
    <row r="16" spans="1:5" x14ac:dyDescent="0.25">
      <c r="B16" s="162"/>
      <c r="C16" s="162"/>
      <c r="D16" s="162"/>
      <c r="E16" s="162"/>
    </row>
    <row r="17" spans="2:5" x14ac:dyDescent="0.25">
      <c r="B17" s="162"/>
      <c r="C17" s="162"/>
      <c r="D17" s="162"/>
      <c r="E17" s="162"/>
    </row>
    <row r="18" spans="2:5" x14ac:dyDescent="0.25">
      <c r="B18" s="162"/>
      <c r="C18" s="162"/>
      <c r="D18" s="162"/>
      <c r="E18" s="162"/>
    </row>
    <row r="19" spans="2:5" x14ac:dyDescent="0.25">
      <c r="B19" s="162"/>
      <c r="C19" s="162"/>
      <c r="D19" s="162"/>
      <c r="E19" s="162"/>
    </row>
  </sheetData>
  <mergeCells count="2">
    <mergeCell ref="A1:E1"/>
    <mergeCell ref="B13:E19"/>
  </mergeCells>
  <pageMargins left="0.7" right="0.7" top="0.75" bottom="0.75" header="0.3" footer="0.3"/>
  <pageSetup paperSize="9"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="A6" sqref="A6:D12"/>
    </sheetView>
  </sheetViews>
  <sheetFormatPr defaultRowHeight="15" x14ac:dyDescent="0.25"/>
  <cols>
    <col min="2" max="2" width="19.7109375" customWidth="1"/>
    <col min="3" max="3" width="23.85546875" customWidth="1"/>
    <col min="4" max="4" width="18.5703125" customWidth="1"/>
  </cols>
  <sheetData>
    <row r="1" spans="1:4" ht="24.75" customHeight="1" x14ac:dyDescent="0.25">
      <c r="A1" s="159" t="s">
        <v>372</v>
      </c>
      <c r="B1" s="159"/>
      <c r="C1" s="159"/>
      <c r="D1" s="160"/>
    </row>
    <row r="2" spans="1:4" ht="18.75" x14ac:dyDescent="0.3">
      <c r="A2" s="4" t="s">
        <v>239</v>
      </c>
      <c r="B2" s="40" t="s">
        <v>234</v>
      </c>
      <c r="C2" s="40" t="s">
        <v>236</v>
      </c>
      <c r="D2" s="40" t="s">
        <v>235</v>
      </c>
    </row>
    <row r="3" spans="1:4" ht="18.75" x14ac:dyDescent="0.3">
      <c r="A3" s="42">
        <v>1</v>
      </c>
      <c r="B3" s="3" t="s">
        <v>237</v>
      </c>
      <c r="C3" s="3" t="s">
        <v>293</v>
      </c>
      <c r="D3" s="3">
        <v>12809909</v>
      </c>
    </row>
    <row r="4" spans="1:4" ht="18.75" x14ac:dyDescent="0.3">
      <c r="A4" s="42">
        <v>2</v>
      </c>
      <c r="B4" s="3" t="s">
        <v>238</v>
      </c>
      <c r="C4" s="3" t="s">
        <v>292</v>
      </c>
      <c r="D4" s="3">
        <v>11490000</v>
      </c>
    </row>
    <row r="5" spans="1:4" ht="21" x14ac:dyDescent="0.35">
      <c r="A5" s="30"/>
      <c r="B5" s="40" t="s">
        <v>233</v>
      </c>
      <c r="C5" s="40" t="s">
        <v>341</v>
      </c>
      <c r="D5" s="41">
        <f>SUM(D3:D4)</f>
        <v>24299909</v>
      </c>
    </row>
    <row r="6" spans="1:4" x14ac:dyDescent="0.25">
      <c r="A6" s="161"/>
      <c r="B6" s="161"/>
      <c r="C6" s="161"/>
      <c r="D6" s="161"/>
    </row>
    <row r="7" spans="1:4" x14ac:dyDescent="0.25">
      <c r="A7" s="162"/>
      <c r="B7" s="162"/>
      <c r="C7" s="162"/>
      <c r="D7" s="162"/>
    </row>
    <row r="8" spans="1:4" x14ac:dyDescent="0.25">
      <c r="A8" s="162"/>
      <c r="B8" s="162"/>
      <c r="C8" s="162"/>
      <c r="D8" s="162"/>
    </row>
    <row r="9" spans="1:4" x14ac:dyDescent="0.25">
      <c r="A9" s="162"/>
      <c r="B9" s="162"/>
      <c r="C9" s="162"/>
      <c r="D9" s="162"/>
    </row>
    <row r="10" spans="1:4" ht="18.75" customHeight="1" x14ac:dyDescent="0.25">
      <c r="A10" s="162"/>
      <c r="B10" s="162"/>
      <c r="C10" s="162"/>
      <c r="D10" s="162"/>
    </row>
    <row r="11" spans="1:4" x14ac:dyDescent="0.25">
      <c r="A11" s="162"/>
      <c r="B11" s="162"/>
      <c r="C11" s="162"/>
      <c r="D11" s="162"/>
    </row>
    <row r="12" spans="1:4" x14ac:dyDescent="0.25">
      <c r="A12" s="162"/>
      <c r="B12" s="162"/>
      <c r="C12" s="162"/>
      <c r="D12" s="162"/>
    </row>
  </sheetData>
  <mergeCells count="2">
    <mergeCell ref="A1:D1"/>
    <mergeCell ref="A6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2022</vt:lpstr>
      <vt:lpstr>2021</vt:lpstr>
      <vt:lpstr>District wise</vt:lpstr>
      <vt:lpstr>Abstract</vt:lpstr>
      <vt:lpstr>'2021'!Print_Area</vt:lpstr>
      <vt:lpstr>'2022'!Print_Area</vt:lpstr>
      <vt:lpstr>Abstract!Print_Area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JAPC</dc:creator>
  <cp:lastModifiedBy>Windows User</cp:lastModifiedBy>
  <cp:lastPrinted>2023-09-20T05:36:35Z</cp:lastPrinted>
  <dcterms:created xsi:type="dcterms:W3CDTF">2022-12-21T10:21:24Z</dcterms:created>
  <dcterms:modified xsi:type="dcterms:W3CDTF">2023-09-20T07:54:31Z</dcterms:modified>
</cp:coreProperties>
</file>