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leeykjohn\Aries-Profits\Products\On-Demand Video Courses\Quantitative Stock Trading Level 1 Quartz Trader\Curriculum\Creating a Trading Routine\"/>
    </mc:Choice>
  </mc:AlternateContent>
  <xr:revisionPtr revIDLastSave="0" documentId="13_ncr:1_{DC89675B-2BFF-4518-8615-A5166C63E3EB}" xr6:coauthVersionLast="47" xr6:coauthVersionMax="47" xr10:uidLastSave="{00000000-0000-0000-0000-000000000000}"/>
  <bookViews>
    <workbookView xWindow="-120" yWindow="-120" windowWidth="29040" windowHeight="15720" xr2:uid="{D695F856-2F39-4552-B25D-60D442FFCE2E}"/>
  </bookViews>
  <sheets>
    <sheet name="Trade Journal" sheetId="2" r:id="rId1"/>
    <sheet name="Dropdow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37" i="2" l="1"/>
  <c r="Q337" i="2"/>
  <c r="K337" i="2"/>
  <c r="M337" i="2" s="1"/>
  <c r="R336" i="2"/>
  <c r="Q336" i="2"/>
  <c r="K336" i="2"/>
  <c r="L336" i="2" s="1"/>
  <c r="N336" i="2" s="1"/>
  <c r="R335" i="2"/>
  <c r="Q335" i="2"/>
  <c r="K335" i="2"/>
  <c r="M335" i="2" s="1"/>
  <c r="R334" i="2"/>
  <c r="Q334" i="2"/>
  <c r="K334" i="2"/>
  <c r="L334" i="2" s="1"/>
  <c r="N334" i="2" s="1"/>
  <c r="R333" i="2"/>
  <c r="Q333" i="2"/>
  <c r="K333" i="2"/>
  <c r="M333" i="2" s="1"/>
  <c r="R332" i="2"/>
  <c r="Q332" i="2"/>
  <c r="K332" i="2"/>
  <c r="L332" i="2" s="1"/>
  <c r="N332" i="2" s="1"/>
  <c r="R331" i="2"/>
  <c r="Q331" i="2"/>
  <c r="K331" i="2"/>
  <c r="M331" i="2" s="1"/>
  <c r="R330" i="2"/>
  <c r="Q330" i="2"/>
  <c r="K330" i="2"/>
  <c r="L330" i="2" s="1"/>
  <c r="N330" i="2" s="1"/>
  <c r="R329" i="2"/>
  <c r="Q329" i="2"/>
  <c r="K329" i="2"/>
  <c r="M329" i="2" s="1"/>
  <c r="R328" i="2"/>
  <c r="Q328" i="2"/>
  <c r="K328" i="2"/>
  <c r="M328" i="2" s="1"/>
  <c r="R327" i="2"/>
  <c r="Q327" i="2"/>
  <c r="K327" i="2"/>
  <c r="M327" i="2" s="1"/>
  <c r="R326" i="2"/>
  <c r="Q326" i="2"/>
  <c r="K326" i="2"/>
  <c r="L326" i="2" s="1"/>
  <c r="N326" i="2" s="1"/>
  <c r="R325" i="2"/>
  <c r="Q325" i="2"/>
  <c r="K325" i="2"/>
  <c r="M325" i="2" s="1"/>
  <c r="R324" i="2"/>
  <c r="Q324" i="2"/>
  <c r="K324" i="2"/>
  <c r="L324" i="2" s="1"/>
  <c r="N324" i="2" s="1"/>
  <c r="R323" i="2"/>
  <c r="Q323" i="2"/>
  <c r="K323" i="2"/>
  <c r="M323" i="2" s="1"/>
  <c r="R322" i="2"/>
  <c r="Q322" i="2"/>
  <c r="K322" i="2"/>
  <c r="L322" i="2" s="1"/>
  <c r="N322" i="2" s="1"/>
  <c r="R321" i="2"/>
  <c r="Q321" i="2"/>
  <c r="K321" i="2"/>
  <c r="M321" i="2" s="1"/>
  <c r="R320" i="2"/>
  <c r="Q320" i="2"/>
  <c r="K320" i="2"/>
  <c r="M320" i="2" s="1"/>
  <c r="R319" i="2"/>
  <c r="Q319" i="2"/>
  <c r="K319" i="2"/>
  <c r="M319" i="2" s="1"/>
  <c r="R318" i="2"/>
  <c r="Q318" i="2"/>
  <c r="K318" i="2"/>
  <c r="L318" i="2" s="1"/>
  <c r="N318" i="2" s="1"/>
  <c r="D313" i="2"/>
  <c r="D314" i="2" s="1"/>
  <c r="R309" i="2"/>
  <c r="Q309" i="2"/>
  <c r="K309" i="2"/>
  <c r="M309" i="2" s="1"/>
  <c r="R308" i="2"/>
  <c r="Q308" i="2"/>
  <c r="K308" i="2"/>
  <c r="L308" i="2" s="1"/>
  <c r="N308" i="2" s="1"/>
  <c r="R307" i="2"/>
  <c r="Q307" i="2"/>
  <c r="K307" i="2"/>
  <c r="M307" i="2" s="1"/>
  <c r="R306" i="2"/>
  <c r="Q306" i="2"/>
  <c r="K306" i="2"/>
  <c r="M306" i="2" s="1"/>
  <c r="R305" i="2"/>
  <c r="Q305" i="2"/>
  <c r="K305" i="2"/>
  <c r="M305" i="2" s="1"/>
  <c r="R304" i="2"/>
  <c r="Q304" i="2"/>
  <c r="K304" i="2"/>
  <c r="M304" i="2" s="1"/>
  <c r="R303" i="2"/>
  <c r="Q303" i="2"/>
  <c r="K303" i="2"/>
  <c r="M303" i="2" s="1"/>
  <c r="R302" i="2"/>
  <c r="Q302" i="2"/>
  <c r="K302" i="2"/>
  <c r="L302" i="2" s="1"/>
  <c r="N302" i="2" s="1"/>
  <c r="R301" i="2"/>
  <c r="Q301" i="2"/>
  <c r="K301" i="2"/>
  <c r="M301" i="2" s="1"/>
  <c r="R300" i="2"/>
  <c r="Q300" i="2"/>
  <c r="K300" i="2"/>
  <c r="M300" i="2" s="1"/>
  <c r="R299" i="2"/>
  <c r="Q299" i="2"/>
  <c r="K299" i="2"/>
  <c r="M299" i="2" s="1"/>
  <c r="R298" i="2"/>
  <c r="Q298" i="2"/>
  <c r="K298" i="2"/>
  <c r="L298" i="2" s="1"/>
  <c r="N298" i="2" s="1"/>
  <c r="R297" i="2"/>
  <c r="Q297" i="2"/>
  <c r="K297" i="2"/>
  <c r="M297" i="2" s="1"/>
  <c r="R296" i="2"/>
  <c r="Q296" i="2"/>
  <c r="K296" i="2"/>
  <c r="M296" i="2" s="1"/>
  <c r="R295" i="2"/>
  <c r="Q295" i="2"/>
  <c r="K295" i="2"/>
  <c r="M295" i="2" s="1"/>
  <c r="R294" i="2"/>
  <c r="Q294" i="2"/>
  <c r="K294" i="2"/>
  <c r="L294" i="2" s="1"/>
  <c r="N294" i="2" s="1"/>
  <c r="R293" i="2"/>
  <c r="Q293" i="2"/>
  <c r="K293" i="2"/>
  <c r="M293" i="2" s="1"/>
  <c r="R292" i="2"/>
  <c r="Q292" i="2"/>
  <c r="K292" i="2"/>
  <c r="M292" i="2" s="1"/>
  <c r="R291" i="2"/>
  <c r="Q291" i="2"/>
  <c r="K291" i="2"/>
  <c r="M291" i="2" s="1"/>
  <c r="R290" i="2"/>
  <c r="Q290" i="2"/>
  <c r="K290" i="2"/>
  <c r="L290" i="2" s="1"/>
  <c r="N290" i="2" s="1"/>
  <c r="D285" i="2"/>
  <c r="D286" i="2" s="1"/>
  <c r="R281" i="2"/>
  <c r="Q281" i="2"/>
  <c r="K281" i="2"/>
  <c r="M281" i="2" s="1"/>
  <c r="R280" i="2"/>
  <c r="Q280" i="2"/>
  <c r="K280" i="2"/>
  <c r="L280" i="2" s="1"/>
  <c r="N280" i="2" s="1"/>
  <c r="R279" i="2"/>
  <c r="Q279" i="2"/>
  <c r="K279" i="2"/>
  <c r="M279" i="2" s="1"/>
  <c r="R278" i="2"/>
  <c r="Q278" i="2"/>
  <c r="K278" i="2"/>
  <c r="M278" i="2" s="1"/>
  <c r="R277" i="2"/>
  <c r="Q277" i="2"/>
  <c r="K277" i="2"/>
  <c r="M277" i="2" s="1"/>
  <c r="R276" i="2"/>
  <c r="Q276" i="2"/>
  <c r="K276" i="2"/>
  <c r="M276" i="2" s="1"/>
  <c r="R275" i="2"/>
  <c r="Q275" i="2"/>
  <c r="K275" i="2"/>
  <c r="M275" i="2" s="1"/>
  <c r="R274" i="2"/>
  <c r="Q274" i="2"/>
  <c r="K274" i="2"/>
  <c r="L274" i="2" s="1"/>
  <c r="N274" i="2" s="1"/>
  <c r="R273" i="2"/>
  <c r="Q273" i="2"/>
  <c r="K273" i="2"/>
  <c r="M273" i="2" s="1"/>
  <c r="R272" i="2"/>
  <c r="Q272" i="2"/>
  <c r="K272" i="2"/>
  <c r="L272" i="2" s="1"/>
  <c r="N272" i="2" s="1"/>
  <c r="R271" i="2"/>
  <c r="Q271" i="2"/>
  <c r="K271" i="2"/>
  <c r="M271" i="2" s="1"/>
  <c r="R270" i="2"/>
  <c r="Q270" i="2"/>
  <c r="K270" i="2"/>
  <c r="M270" i="2" s="1"/>
  <c r="R269" i="2"/>
  <c r="Q269" i="2"/>
  <c r="K269" i="2"/>
  <c r="M269" i="2" s="1"/>
  <c r="R268" i="2"/>
  <c r="Q268" i="2"/>
  <c r="K268" i="2"/>
  <c r="L268" i="2" s="1"/>
  <c r="N268" i="2" s="1"/>
  <c r="R267" i="2"/>
  <c r="Q267" i="2"/>
  <c r="K267" i="2"/>
  <c r="M267" i="2" s="1"/>
  <c r="R266" i="2"/>
  <c r="Q266" i="2"/>
  <c r="K266" i="2"/>
  <c r="L266" i="2" s="1"/>
  <c r="N266" i="2" s="1"/>
  <c r="R265" i="2"/>
  <c r="Q265" i="2"/>
  <c r="K265" i="2"/>
  <c r="M265" i="2" s="1"/>
  <c r="R264" i="2"/>
  <c r="Q264" i="2"/>
  <c r="K264" i="2"/>
  <c r="L264" i="2" s="1"/>
  <c r="N264" i="2" s="1"/>
  <c r="R263" i="2"/>
  <c r="Q263" i="2"/>
  <c r="K263" i="2"/>
  <c r="M263" i="2" s="1"/>
  <c r="R262" i="2"/>
  <c r="Q262" i="2"/>
  <c r="K262" i="2"/>
  <c r="L262" i="2" s="1"/>
  <c r="N262" i="2" s="1"/>
  <c r="D257" i="2"/>
  <c r="D258" i="2" s="1"/>
  <c r="R253" i="2"/>
  <c r="Q253" i="2"/>
  <c r="K253" i="2"/>
  <c r="M253" i="2" s="1"/>
  <c r="R252" i="2"/>
  <c r="Q252" i="2"/>
  <c r="K252" i="2"/>
  <c r="M252" i="2" s="1"/>
  <c r="R251" i="2"/>
  <c r="Q251" i="2"/>
  <c r="K251" i="2"/>
  <c r="M251" i="2" s="1"/>
  <c r="R250" i="2"/>
  <c r="Q250" i="2"/>
  <c r="K250" i="2"/>
  <c r="M250" i="2" s="1"/>
  <c r="R249" i="2"/>
  <c r="Q249" i="2"/>
  <c r="K249" i="2"/>
  <c r="M249" i="2" s="1"/>
  <c r="R248" i="2"/>
  <c r="Q248" i="2"/>
  <c r="K248" i="2"/>
  <c r="M248" i="2" s="1"/>
  <c r="R247" i="2"/>
  <c r="Q247" i="2"/>
  <c r="K247" i="2"/>
  <c r="M247" i="2" s="1"/>
  <c r="R246" i="2"/>
  <c r="Q246" i="2"/>
  <c r="K246" i="2"/>
  <c r="M246" i="2" s="1"/>
  <c r="R245" i="2"/>
  <c r="Q245" i="2"/>
  <c r="K245" i="2"/>
  <c r="M245" i="2" s="1"/>
  <c r="R244" i="2"/>
  <c r="Q244" i="2"/>
  <c r="K244" i="2"/>
  <c r="M244" i="2" s="1"/>
  <c r="R243" i="2"/>
  <c r="Q243" i="2"/>
  <c r="K243" i="2"/>
  <c r="M243" i="2" s="1"/>
  <c r="R242" i="2"/>
  <c r="Q242" i="2"/>
  <c r="K242" i="2"/>
  <c r="M242" i="2" s="1"/>
  <c r="R241" i="2"/>
  <c r="Q241" i="2"/>
  <c r="K241" i="2"/>
  <c r="M241" i="2" s="1"/>
  <c r="R240" i="2"/>
  <c r="Q240" i="2"/>
  <c r="K240" i="2"/>
  <c r="M240" i="2" s="1"/>
  <c r="R239" i="2"/>
  <c r="Q239" i="2"/>
  <c r="K239" i="2"/>
  <c r="M239" i="2" s="1"/>
  <c r="R238" i="2"/>
  <c r="Q238" i="2"/>
  <c r="M238" i="2"/>
  <c r="K238" i="2"/>
  <c r="L238" i="2" s="1"/>
  <c r="N238" i="2" s="1"/>
  <c r="R237" i="2"/>
  <c r="Q237" i="2"/>
  <c r="K237" i="2"/>
  <c r="M237" i="2" s="1"/>
  <c r="R236" i="2"/>
  <c r="Q236" i="2"/>
  <c r="K236" i="2"/>
  <c r="M236" i="2" s="1"/>
  <c r="R235" i="2"/>
  <c r="Q235" i="2"/>
  <c r="K235" i="2"/>
  <c r="M235" i="2" s="1"/>
  <c r="R234" i="2"/>
  <c r="Q234" i="2"/>
  <c r="K234" i="2"/>
  <c r="L234" i="2" s="1"/>
  <c r="N234" i="2" s="1"/>
  <c r="D229" i="2"/>
  <c r="D230" i="2" s="1"/>
  <c r="R225" i="2"/>
  <c r="Q225" i="2"/>
  <c r="K225" i="2"/>
  <c r="M225" i="2" s="1"/>
  <c r="R224" i="2"/>
  <c r="Q224" i="2"/>
  <c r="K224" i="2"/>
  <c r="M224" i="2" s="1"/>
  <c r="R223" i="2"/>
  <c r="Q223" i="2"/>
  <c r="K223" i="2"/>
  <c r="M223" i="2" s="1"/>
  <c r="R222" i="2"/>
  <c r="Q222" i="2"/>
  <c r="K222" i="2"/>
  <c r="L222" i="2" s="1"/>
  <c r="N222" i="2" s="1"/>
  <c r="R221" i="2"/>
  <c r="Q221" i="2"/>
  <c r="K221" i="2"/>
  <c r="M221" i="2" s="1"/>
  <c r="R220" i="2"/>
  <c r="Q220" i="2"/>
  <c r="K220" i="2"/>
  <c r="L220" i="2" s="1"/>
  <c r="N220" i="2" s="1"/>
  <c r="R219" i="2"/>
  <c r="Q219" i="2"/>
  <c r="K219" i="2"/>
  <c r="M219" i="2" s="1"/>
  <c r="R218" i="2"/>
  <c r="Q218" i="2"/>
  <c r="K218" i="2"/>
  <c r="L218" i="2" s="1"/>
  <c r="N218" i="2" s="1"/>
  <c r="R217" i="2"/>
  <c r="Q217" i="2"/>
  <c r="K217" i="2"/>
  <c r="M217" i="2" s="1"/>
  <c r="R216" i="2"/>
  <c r="Q216" i="2"/>
  <c r="K216" i="2"/>
  <c r="L216" i="2" s="1"/>
  <c r="N216" i="2" s="1"/>
  <c r="R215" i="2"/>
  <c r="Q215" i="2"/>
  <c r="K215" i="2"/>
  <c r="M215" i="2" s="1"/>
  <c r="R214" i="2"/>
  <c r="Q214" i="2"/>
  <c r="K214" i="2"/>
  <c r="L214" i="2" s="1"/>
  <c r="N214" i="2" s="1"/>
  <c r="R213" i="2"/>
  <c r="Q213" i="2"/>
  <c r="K213" i="2"/>
  <c r="M213" i="2" s="1"/>
  <c r="R212" i="2"/>
  <c r="Q212" i="2"/>
  <c r="K212" i="2"/>
  <c r="M212" i="2" s="1"/>
  <c r="R211" i="2"/>
  <c r="Q211" i="2"/>
  <c r="K211" i="2"/>
  <c r="M211" i="2" s="1"/>
  <c r="R210" i="2"/>
  <c r="Q210" i="2"/>
  <c r="K210" i="2"/>
  <c r="L210" i="2" s="1"/>
  <c r="N210" i="2" s="1"/>
  <c r="R209" i="2"/>
  <c r="Q209" i="2"/>
  <c r="K209" i="2"/>
  <c r="M209" i="2" s="1"/>
  <c r="R208" i="2"/>
  <c r="Q208" i="2"/>
  <c r="K208" i="2"/>
  <c r="L208" i="2" s="1"/>
  <c r="N208" i="2" s="1"/>
  <c r="R207" i="2"/>
  <c r="Q207" i="2"/>
  <c r="K207" i="2"/>
  <c r="M207" i="2" s="1"/>
  <c r="R206" i="2"/>
  <c r="Q206" i="2"/>
  <c r="K206" i="2"/>
  <c r="L206" i="2" s="1"/>
  <c r="N206" i="2" s="1"/>
  <c r="D201" i="2"/>
  <c r="D202" i="2" s="1"/>
  <c r="R197" i="2"/>
  <c r="Q197" i="2"/>
  <c r="K197" i="2"/>
  <c r="M197" i="2" s="1"/>
  <c r="R196" i="2"/>
  <c r="Q196" i="2"/>
  <c r="K196" i="2"/>
  <c r="M196" i="2" s="1"/>
  <c r="R195" i="2"/>
  <c r="Q195" i="2"/>
  <c r="K195" i="2"/>
  <c r="M195" i="2" s="1"/>
  <c r="R194" i="2"/>
  <c r="Q194" i="2"/>
  <c r="K194" i="2"/>
  <c r="M194" i="2" s="1"/>
  <c r="R193" i="2"/>
  <c r="Q193" i="2"/>
  <c r="K193" i="2"/>
  <c r="M193" i="2" s="1"/>
  <c r="R192" i="2"/>
  <c r="Q192" i="2"/>
  <c r="K192" i="2"/>
  <c r="M192" i="2" s="1"/>
  <c r="R191" i="2"/>
  <c r="Q191" i="2"/>
  <c r="K191" i="2"/>
  <c r="M191" i="2" s="1"/>
  <c r="R190" i="2"/>
  <c r="Q190" i="2"/>
  <c r="K190" i="2"/>
  <c r="M190" i="2" s="1"/>
  <c r="R189" i="2"/>
  <c r="Q189" i="2"/>
  <c r="K189" i="2"/>
  <c r="M189" i="2" s="1"/>
  <c r="R188" i="2"/>
  <c r="Q188" i="2"/>
  <c r="K188" i="2"/>
  <c r="M188" i="2" s="1"/>
  <c r="R187" i="2"/>
  <c r="Q187" i="2"/>
  <c r="L187" i="2"/>
  <c r="N187" i="2" s="1"/>
  <c r="K187" i="2"/>
  <c r="M187" i="2" s="1"/>
  <c r="R186" i="2"/>
  <c r="Q186" i="2"/>
  <c r="K186" i="2"/>
  <c r="M186" i="2" s="1"/>
  <c r="R185" i="2"/>
  <c r="Q185" i="2"/>
  <c r="K185" i="2"/>
  <c r="M185" i="2" s="1"/>
  <c r="R184" i="2"/>
  <c r="Q184" i="2"/>
  <c r="K184" i="2"/>
  <c r="M184" i="2" s="1"/>
  <c r="R183" i="2"/>
  <c r="Q183" i="2"/>
  <c r="K183" i="2"/>
  <c r="M183" i="2" s="1"/>
  <c r="R182" i="2"/>
  <c r="Q182" i="2"/>
  <c r="K182" i="2"/>
  <c r="M182" i="2" s="1"/>
  <c r="R181" i="2"/>
  <c r="Q181" i="2"/>
  <c r="K181" i="2"/>
  <c r="M181" i="2" s="1"/>
  <c r="R180" i="2"/>
  <c r="Q180" i="2"/>
  <c r="K180" i="2"/>
  <c r="M180" i="2" s="1"/>
  <c r="R179" i="2"/>
  <c r="Q179" i="2"/>
  <c r="K179" i="2"/>
  <c r="M179" i="2" s="1"/>
  <c r="R178" i="2"/>
  <c r="Q178" i="2"/>
  <c r="K178" i="2"/>
  <c r="M178" i="2" s="1"/>
  <c r="D173" i="2"/>
  <c r="D174" i="2" s="1"/>
  <c r="R169" i="2"/>
  <c r="Q169" i="2"/>
  <c r="K169" i="2"/>
  <c r="M169" i="2" s="1"/>
  <c r="R168" i="2"/>
  <c r="Q168" i="2"/>
  <c r="K168" i="2"/>
  <c r="M168" i="2" s="1"/>
  <c r="R167" i="2"/>
  <c r="Q167" i="2"/>
  <c r="K167" i="2"/>
  <c r="M167" i="2" s="1"/>
  <c r="R166" i="2"/>
  <c r="Q166" i="2"/>
  <c r="K166" i="2"/>
  <c r="M166" i="2" s="1"/>
  <c r="R165" i="2"/>
  <c r="Q165" i="2"/>
  <c r="K165" i="2"/>
  <c r="M165" i="2" s="1"/>
  <c r="R164" i="2"/>
  <c r="Q164" i="2"/>
  <c r="L164" i="2"/>
  <c r="N164" i="2" s="1"/>
  <c r="K164" i="2"/>
  <c r="M164" i="2" s="1"/>
  <c r="R163" i="2"/>
  <c r="Q163" i="2"/>
  <c r="K163" i="2"/>
  <c r="M163" i="2" s="1"/>
  <c r="R162" i="2"/>
  <c r="Q162" i="2"/>
  <c r="K162" i="2"/>
  <c r="M162" i="2" s="1"/>
  <c r="R161" i="2"/>
  <c r="Q161" i="2"/>
  <c r="K161" i="2"/>
  <c r="M161" i="2" s="1"/>
  <c r="R160" i="2"/>
  <c r="Q160" i="2"/>
  <c r="K160" i="2"/>
  <c r="M160" i="2" s="1"/>
  <c r="R159" i="2"/>
  <c r="Q159" i="2"/>
  <c r="K159" i="2"/>
  <c r="M159" i="2" s="1"/>
  <c r="R158" i="2"/>
  <c r="Q158" i="2"/>
  <c r="K158" i="2"/>
  <c r="M158" i="2" s="1"/>
  <c r="R157" i="2"/>
  <c r="Q157" i="2"/>
  <c r="K157" i="2"/>
  <c r="M157" i="2" s="1"/>
  <c r="R156" i="2"/>
  <c r="Q156" i="2"/>
  <c r="K156" i="2"/>
  <c r="M156" i="2" s="1"/>
  <c r="R155" i="2"/>
  <c r="Q155" i="2"/>
  <c r="K155" i="2"/>
  <c r="M155" i="2" s="1"/>
  <c r="R154" i="2"/>
  <c r="Q154" i="2"/>
  <c r="K154" i="2"/>
  <c r="M154" i="2" s="1"/>
  <c r="R153" i="2"/>
  <c r="Q153" i="2"/>
  <c r="K153" i="2"/>
  <c r="M153" i="2" s="1"/>
  <c r="R152" i="2"/>
  <c r="Q152" i="2"/>
  <c r="K152" i="2"/>
  <c r="M152" i="2" s="1"/>
  <c r="R151" i="2"/>
  <c r="Q151" i="2"/>
  <c r="K151" i="2"/>
  <c r="M151" i="2" s="1"/>
  <c r="R150" i="2"/>
  <c r="Q150" i="2"/>
  <c r="K150" i="2"/>
  <c r="M150" i="2" s="1"/>
  <c r="D145" i="2"/>
  <c r="D146" i="2" s="1"/>
  <c r="R141" i="2"/>
  <c r="Q141" i="2"/>
  <c r="K141" i="2"/>
  <c r="M141" i="2" s="1"/>
  <c r="R140" i="2"/>
  <c r="Q140" i="2"/>
  <c r="K140" i="2"/>
  <c r="M140" i="2" s="1"/>
  <c r="R139" i="2"/>
  <c r="Q139" i="2"/>
  <c r="K139" i="2"/>
  <c r="M139" i="2" s="1"/>
  <c r="R138" i="2"/>
  <c r="Q138" i="2"/>
  <c r="K138" i="2"/>
  <c r="M138" i="2" s="1"/>
  <c r="R137" i="2"/>
  <c r="Q137" i="2"/>
  <c r="K137" i="2"/>
  <c r="M137" i="2" s="1"/>
  <c r="R136" i="2"/>
  <c r="Q136" i="2"/>
  <c r="K136" i="2"/>
  <c r="M136" i="2" s="1"/>
  <c r="R135" i="2"/>
  <c r="Q135" i="2"/>
  <c r="K135" i="2"/>
  <c r="M135" i="2" s="1"/>
  <c r="R134" i="2"/>
  <c r="Q134" i="2"/>
  <c r="K134" i="2"/>
  <c r="M134" i="2" s="1"/>
  <c r="R133" i="2"/>
  <c r="Q133" i="2"/>
  <c r="K133" i="2"/>
  <c r="M133" i="2" s="1"/>
  <c r="R132" i="2"/>
  <c r="Q132" i="2"/>
  <c r="K132" i="2"/>
  <c r="M132" i="2" s="1"/>
  <c r="R131" i="2"/>
  <c r="Q131" i="2"/>
  <c r="K131" i="2"/>
  <c r="M131" i="2" s="1"/>
  <c r="R130" i="2"/>
  <c r="Q130" i="2"/>
  <c r="K130" i="2"/>
  <c r="M130" i="2" s="1"/>
  <c r="R129" i="2"/>
  <c r="Q129" i="2"/>
  <c r="K129" i="2"/>
  <c r="M129" i="2" s="1"/>
  <c r="R128" i="2"/>
  <c r="Q128" i="2"/>
  <c r="K128" i="2"/>
  <c r="M128" i="2" s="1"/>
  <c r="R127" i="2"/>
  <c r="Q127" i="2"/>
  <c r="L127" i="2"/>
  <c r="N127" i="2" s="1"/>
  <c r="K127" i="2"/>
  <c r="M127" i="2" s="1"/>
  <c r="R126" i="2"/>
  <c r="Q126" i="2"/>
  <c r="K126" i="2"/>
  <c r="M126" i="2" s="1"/>
  <c r="R125" i="2"/>
  <c r="Q125" i="2"/>
  <c r="K125" i="2"/>
  <c r="M125" i="2" s="1"/>
  <c r="R124" i="2"/>
  <c r="Q124" i="2"/>
  <c r="K124" i="2"/>
  <c r="M124" i="2" s="1"/>
  <c r="R123" i="2"/>
  <c r="Q123" i="2"/>
  <c r="K123" i="2"/>
  <c r="M123" i="2" s="1"/>
  <c r="R122" i="2"/>
  <c r="Q122" i="2"/>
  <c r="K122" i="2"/>
  <c r="M122" i="2" s="1"/>
  <c r="D117" i="2"/>
  <c r="D118" i="2" s="1"/>
  <c r="R113" i="2"/>
  <c r="Q113" i="2"/>
  <c r="K113" i="2"/>
  <c r="M113" i="2" s="1"/>
  <c r="R112" i="2"/>
  <c r="Q112" i="2"/>
  <c r="K112" i="2"/>
  <c r="M112" i="2" s="1"/>
  <c r="R111" i="2"/>
  <c r="Q111" i="2"/>
  <c r="K111" i="2"/>
  <c r="M111" i="2" s="1"/>
  <c r="R110" i="2"/>
  <c r="Q110" i="2"/>
  <c r="K110" i="2"/>
  <c r="M110" i="2" s="1"/>
  <c r="R109" i="2"/>
  <c r="Q109" i="2"/>
  <c r="K109" i="2"/>
  <c r="M109" i="2" s="1"/>
  <c r="R108" i="2"/>
  <c r="Q108" i="2"/>
  <c r="K108" i="2"/>
  <c r="L108" i="2" s="1"/>
  <c r="N108" i="2" s="1"/>
  <c r="R107" i="2"/>
  <c r="Q107" i="2"/>
  <c r="K107" i="2"/>
  <c r="M107" i="2" s="1"/>
  <c r="R106" i="2"/>
  <c r="Q106" i="2"/>
  <c r="K106" i="2"/>
  <c r="M106" i="2" s="1"/>
  <c r="R105" i="2"/>
  <c r="Q105" i="2"/>
  <c r="K105" i="2"/>
  <c r="M105" i="2" s="1"/>
  <c r="R104" i="2"/>
  <c r="Q104" i="2"/>
  <c r="K104" i="2"/>
  <c r="L104" i="2" s="1"/>
  <c r="N104" i="2" s="1"/>
  <c r="R103" i="2"/>
  <c r="Q103" i="2"/>
  <c r="K103" i="2"/>
  <c r="M103" i="2" s="1"/>
  <c r="R102" i="2"/>
  <c r="Q102" i="2"/>
  <c r="K102" i="2"/>
  <c r="M102" i="2" s="1"/>
  <c r="R101" i="2"/>
  <c r="Q101" i="2"/>
  <c r="K101" i="2"/>
  <c r="M101" i="2" s="1"/>
  <c r="R100" i="2"/>
  <c r="Q100" i="2"/>
  <c r="K100" i="2"/>
  <c r="M100" i="2" s="1"/>
  <c r="R99" i="2"/>
  <c r="Q99" i="2"/>
  <c r="K99" i="2"/>
  <c r="M99" i="2" s="1"/>
  <c r="R98" i="2"/>
  <c r="Q98" i="2"/>
  <c r="K98" i="2"/>
  <c r="M98" i="2" s="1"/>
  <c r="R97" i="2"/>
  <c r="Q97" i="2"/>
  <c r="K97" i="2"/>
  <c r="M97" i="2" s="1"/>
  <c r="R96" i="2"/>
  <c r="Q96" i="2"/>
  <c r="K96" i="2"/>
  <c r="L96" i="2" s="1"/>
  <c r="N96" i="2" s="1"/>
  <c r="R95" i="2"/>
  <c r="Q95" i="2"/>
  <c r="K95" i="2"/>
  <c r="M95" i="2" s="1"/>
  <c r="R94" i="2"/>
  <c r="Q94" i="2"/>
  <c r="K94" i="2"/>
  <c r="L94" i="2" s="1"/>
  <c r="N94" i="2" s="1"/>
  <c r="D89" i="2"/>
  <c r="D90" i="2" s="1"/>
  <c r="R85" i="2"/>
  <c r="Q85" i="2"/>
  <c r="K85" i="2"/>
  <c r="M85" i="2" s="1"/>
  <c r="R84" i="2"/>
  <c r="Q84" i="2"/>
  <c r="K84" i="2"/>
  <c r="M84" i="2" s="1"/>
  <c r="R83" i="2"/>
  <c r="Q83" i="2"/>
  <c r="K83" i="2"/>
  <c r="M83" i="2" s="1"/>
  <c r="R82" i="2"/>
  <c r="Q82" i="2"/>
  <c r="K82" i="2"/>
  <c r="M82" i="2" s="1"/>
  <c r="R81" i="2"/>
  <c r="Q81" i="2"/>
  <c r="K81" i="2"/>
  <c r="L81" i="2" s="1"/>
  <c r="N81" i="2" s="1"/>
  <c r="R80" i="2"/>
  <c r="Q80" i="2"/>
  <c r="K80" i="2"/>
  <c r="M80" i="2" s="1"/>
  <c r="R79" i="2"/>
  <c r="Q79" i="2"/>
  <c r="K79" i="2"/>
  <c r="M79" i="2" s="1"/>
  <c r="R78" i="2"/>
  <c r="Q78" i="2"/>
  <c r="K78" i="2"/>
  <c r="M78" i="2" s="1"/>
  <c r="R77" i="2"/>
  <c r="Q77" i="2"/>
  <c r="K77" i="2"/>
  <c r="M77" i="2" s="1"/>
  <c r="R76" i="2"/>
  <c r="Q76" i="2"/>
  <c r="K76" i="2"/>
  <c r="M76" i="2" s="1"/>
  <c r="R75" i="2"/>
  <c r="Q75" i="2"/>
  <c r="K75" i="2"/>
  <c r="L75" i="2" s="1"/>
  <c r="N75" i="2" s="1"/>
  <c r="R74" i="2"/>
  <c r="Q74" i="2"/>
  <c r="K74" i="2"/>
  <c r="M74" i="2" s="1"/>
  <c r="R73" i="2"/>
  <c r="Q73" i="2"/>
  <c r="K73" i="2"/>
  <c r="M73" i="2" s="1"/>
  <c r="R72" i="2"/>
  <c r="Q72" i="2"/>
  <c r="K72" i="2"/>
  <c r="M72" i="2" s="1"/>
  <c r="R71" i="2"/>
  <c r="Q71" i="2"/>
  <c r="K71" i="2"/>
  <c r="M71" i="2" s="1"/>
  <c r="R70" i="2"/>
  <c r="Q70" i="2"/>
  <c r="K70" i="2"/>
  <c r="M70" i="2" s="1"/>
  <c r="R69" i="2"/>
  <c r="Q69" i="2"/>
  <c r="K69" i="2"/>
  <c r="L69" i="2" s="1"/>
  <c r="N69" i="2" s="1"/>
  <c r="R68" i="2"/>
  <c r="Q68" i="2"/>
  <c r="K68" i="2"/>
  <c r="M68" i="2" s="1"/>
  <c r="R67" i="2"/>
  <c r="Q67" i="2"/>
  <c r="K67" i="2"/>
  <c r="L67" i="2" s="1"/>
  <c r="N67" i="2" s="1"/>
  <c r="R66" i="2"/>
  <c r="Q66" i="2"/>
  <c r="K66" i="2"/>
  <c r="M66" i="2" s="1"/>
  <c r="D61" i="2"/>
  <c r="D62" i="2" s="1"/>
  <c r="R57" i="2"/>
  <c r="Q57" i="2"/>
  <c r="K57" i="2"/>
  <c r="M57" i="2" s="1"/>
  <c r="R56" i="2"/>
  <c r="Q56" i="2"/>
  <c r="K56" i="2"/>
  <c r="M56" i="2" s="1"/>
  <c r="R55" i="2"/>
  <c r="Q55" i="2"/>
  <c r="K55" i="2"/>
  <c r="L55" i="2" s="1"/>
  <c r="N55" i="2" s="1"/>
  <c r="R54" i="2"/>
  <c r="Q54" i="2"/>
  <c r="K54" i="2"/>
  <c r="M54" i="2" s="1"/>
  <c r="R53" i="2"/>
  <c r="Q53" i="2"/>
  <c r="K53" i="2"/>
  <c r="M53" i="2" s="1"/>
  <c r="R52" i="2"/>
  <c r="Q52" i="2"/>
  <c r="K52" i="2"/>
  <c r="M52" i="2" s="1"/>
  <c r="R51" i="2"/>
  <c r="Q51" i="2"/>
  <c r="K51" i="2"/>
  <c r="L51" i="2" s="1"/>
  <c r="N51" i="2" s="1"/>
  <c r="R50" i="2"/>
  <c r="Q50" i="2"/>
  <c r="K50" i="2"/>
  <c r="M50" i="2" s="1"/>
  <c r="R49" i="2"/>
  <c r="Q49" i="2"/>
  <c r="K49" i="2"/>
  <c r="M49" i="2" s="1"/>
  <c r="R48" i="2"/>
  <c r="Q48" i="2"/>
  <c r="K48" i="2"/>
  <c r="M48" i="2" s="1"/>
  <c r="R47" i="2"/>
  <c r="Q47" i="2"/>
  <c r="K47" i="2"/>
  <c r="M47" i="2" s="1"/>
  <c r="R46" i="2"/>
  <c r="Q46" i="2"/>
  <c r="K46" i="2"/>
  <c r="M46" i="2" s="1"/>
  <c r="Q45" i="2"/>
  <c r="K45" i="2"/>
  <c r="L45" i="2" s="1"/>
  <c r="N45" i="2" s="1"/>
  <c r="Q44" i="2"/>
  <c r="K44" i="2"/>
  <c r="M44" i="2" s="1"/>
  <c r="Q43" i="2"/>
  <c r="K43" i="2"/>
  <c r="M43" i="2" s="1"/>
  <c r="R42" i="2"/>
  <c r="Q42" i="2"/>
  <c r="K42" i="2"/>
  <c r="M42" i="2" s="1"/>
  <c r="Q41" i="2"/>
  <c r="K41" i="2"/>
  <c r="L41" i="2" s="1"/>
  <c r="N41" i="2" s="1"/>
  <c r="R40" i="2"/>
  <c r="Q40" i="2"/>
  <c r="K40" i="2"/>
  <c r="M40" i="2" s="1"/>
  <c r="Q39" i="2"/>
  <c r="K39" i="2"/>
  <c r="M39" i="2" s="1"/>
  <c r="R38" i="2"/>
  <c r="Q38" i="2"/>
  <c r="K38" i="2"/>
  <c r="M38" i="2" s="1"/>
  <c r="D33" i="2"/>
  <c r="D34" i="2" s="1"/>
  <c r="R18" i="2"/>
  <c r="R19" i="2"/>
  <c r="R20" i="2"/>
  <c r="R21" i="2"/>
  <c r="R22" i="2"/>
  <c r="R23" i="2"/>
  <c r="R24" i="2"/>
  <c r="R25" i="2"/>
  <c r="R26" i="2"/>
  <c r="R27" i="2"/>
  <c r="R28" i="2"/>
  <c r="R29" i="2"/>
  <c r="K13" i="2"/>
  <c r="L13" i="2" s="1"/>
  <c r="N13" i="2" s="1"/>
  <c r="Q13" i="2"/>
  <c r="Q10" i="2"/>
  <c r="Q11" i="2"/>
  <c r="Q12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K11" i="2"/>
  <c r="R11" i="2" s="1"/>
  <c r="K14" i="2"/>
  <c r="L14" i="2" s="1"/>
  <c r="K15" i="2"/>
  <c r="L15" i="2" s="1"/>
  <c r="N15" i="2" s="1"/>
  <c r="L193" i="2" l="1"/>
  <c r="N193" i="2" s="1"/>
  <c r="L48" i="2"/>
  <c r="N48" i="2" s="1"/>
  <c r="L54" i="2"/>
  <c r="N54" i="2" s="1"/>
  <c r="L129" i="2"/>
  <c r="N129" i="2" s="1"/>
  <c r="L162" i="2"/>
  <c r="N162" i="2" s="1"/>
  <c r="D228" i="2"/>
  <c r="L52" i="2"/>
  <c r="N52" i="2" s="1"/>
  <c r="M75" i="2"/>
  <c r="L242" i="2"/>
  <c r="N242" i="2" s="1"/>
  <c r="L253" i="2"/>
  <c r="N253" i="2" s="1"/>
  <c r="L335" i="2"/>
  <c r="N335" i="2" s="1"/>
  <c r="L137" i="2"/>
  <c r="N137" i="2" s="1"/>
  <c r="L160" i="2"/>
  <c r="N160" i="2" s="1"/>
  <c r="L246" i="2"/>
  <c r="N246" i="2" s="1"/>
  <c r="L130" i="2"/>
  <c r="N130" i="2" s="1"/>
  <c r="L168" i="2"/>
  <c r="N168" i="2" s="1"/>
  <c r="L179" i="2"/>
  <c r="N179" i="2" s="1"/>
  <c r="L237" i="2"/>
  <c r="N237" i="2" s="1"/>
  <c r="L240" i="2"/>
  <c r="N240" i="2" s="1"/>
  <c r="L325" i="2"/>
  <c r="N325" i="2" s="1"/>
  <c r="M81" i="2"/>
  <c r="L131" i="2"/>
  <c r="N131" i="2" s="1"/>
  <c r="L158" i="2"/>
  <c r="N158" i="2" s="1"/>
  <c r="M234" i="2"/>
  <c r="L56" i="2"/>
  <c r="N56" i="2" s="1"/>
  <c r="M67" i="2"/>
  <c r="L241" i="2"/>
  <c r="N241" i="2" s="1"/>
  <c r="L250" i="2"/>
  <c r="N250" i="2" s="1"/>
  <c r="L50" i="2"/>
  <c r="N50" i="2" s="1"/>
  <c r="L128" i="2"/>
  <c r="N128" i="2" s="1"/>
  <c r="L122" i="2"/>
  <c r="N122" i="2" s="1"/>
  <c r="L135" i="2"/>
  <c r="N135" i="2" s="1"/>
  <c r="L138" i="2"/>
  <c r="N138" i="2" s="1"/>
  <c r="L152" i="2"/>
  <c r="N152" i="2" s="1"/>
  <c r="L245" i="2"/>
  <c r="N245" i="2" s="1"/>
  <c r="L248" i="2"/>
  <c r="N248" i="2" s="1"/>
  <c r="L156" i="2"/>
  <c r="N156" i="2" s="1"/>
  <c r="L191" i="2"/>
  <c r="N191" i="2" s="1"/>
  <c r="L329" i="2"/>
  <c r="N329" i="2" s="1"/>
  <c r="M69" i="2"/>
  <c r="L136" i="2"/>
  <c r="N136" i="2" s="1"/>
  <c r="L150" i="2"/>
  <c r="N150" i="2" s="1"/>
  <c r="L333" i="2"/>
  <c r="N333" i="2" s="1"/>
  <c r="L123" i="2"/>
  <c r="N123" i="2" s="1"/>
  <c r="L139" i="2"/>
  <c r="N139" i="2" s="1"/>
  <c r="L166" i="2"/>
  <c r="N166" i="2" s="1"/>
  <c r="L195" i="2"/>
  <c r="N195" i="2" s="1"/>
  <c r="L249" i="2"/>
  <c r="N249" i="2" s="1"/>
  <c r="L46" i="2"/>
  <c r="N46" i="2" s="1"/>
  <c r="L154" i="2"/>
  <c r="N154" i="2" s="1"/>
  <c r="L323" i="2"/>
  <c r="N323" i="2" s="1"/>
  <c r="D88" i="2"/>
  <c r="L331" i="2"/>
  <c r="N331" i="2" s="1"/>
  <c r="D256" i="2"/>
  <c r="L321" i="2"/>
  <c r="N321" i="2" s="1"/>
  <c r="L125" i="2"/>
  <c r="N125" i="2" s="1"/>
  <c r="L133" i="2"/>
  <c r="N133" i="2" s="1"/>
  <c r="L141" i="2"/>
  <c r="N141" i="2" s="1"/>
  <c r="L181" i="2"/>
  <c r="N181" i="2" s="1"/>
  <c r="L236" i="2"/>
  <c r="N236" i="2" s="1"/>
  <c r="L244" i="2"/>
  <c r="N244" i="2" s="1"/>
  <c r="L252" i="2"/>
  <c r="N252" i="2" s="1"/>
  <c r="D116" i="2"/>
  <c r="D284" i="2"/>
  <c r="L185" i="2"/>
  <c r="N185" i="2" s="1"/>
  <c r="D200" i="2"/>
  <c r="L239" i="2"/>
  <c r="N239" i="2" s="1"/>
  <c r="L247" i="2"/>
  <c r="N247" i="2" s="1"/>
  <c r="D312" i="2"/>
  <c r="D60" i="2"/>
  <c r="L73" i="2"/>
  <c r="N73" i="2" s="1"/>
  <c r="L79" i="2"/>
  <c r="N79" i="2" s="1"/>
  <c r="L126" i="2"/>
  <c r="N126" i="2" s="1"/>
  <c r="L134" i="2"/>
  <c r="N134" i="2" s="1"/>
  <c r="L189" i="2"/>
  <c r="N189" i="2" s="1"/>
  <c r="L319" i="2"/>
  <c r="N319" i="2" s="1"/>
  <c r="L124" i="2"/>
  <c r="N124" i="2" s="1"/>
  <c r="L132" i="2"/>
  <c r="N132" i="2" s="1"/>
  <c r="L140" i="2"/>
  <c r="N140" i="2" s="1"/>
  <c r="D172" i="2"/>
  <c r="L183" i="2"/>
  <c r="N183" i="2" s="1"/>
  <c r="L212" i="2"/>
  <c r="N212" i="2" s="1"/>
  <c r="L337" i="2"/>
  <c r="N337" i="2" s="1"/>
  <c r="L71" i="2"/>
  <c r="N71" i="2" s="1"/>
  <c r="L77" i="2"/>
  <c r="N77" i="2" s="1"/>
  <c r="L83" i="2"/>
  <c r="N83" i="2" s="1"/>
  <c r="D144" i="2"/>
  <c r="L197" i="2"/>
  <c r="N197" i="2" s="1"/>
  <c r="L235" i="2"/>
  <c r="N235" i="2" s="1"/>
  <c r="L243" i="2"/>
  <c r="N243" i="2" s="1"/>
  <c r="L251" i="2"/>
  <c r="N251" i="2" s="1"/>
  <c r="L327" i="2"/>
  <c r="N327" i="2" s="1"/>
  <c r="L320" i="2"/>
  <c r="N320" i="2" s="1"/>
  <c r="L328" i="2"/>
  <c r="N328" i="2" s="1"/>
  <c r="M318" i="2"/>
  <c r="M322" i="2"/>
  <c r="M324" i="2"/>
  <c r="M326" i="2"/>
  <c r="M330" i="2"/>
  <c r="M332" i="2"/>
  <c r="M334" i="2"/>
  <c r="M336" i="2"/>
  <c r="L292" i="2"/>
  <c r="N292" i="2" s="1"/>
  <c r="L296" i="2"/>
  <c r="N296" i="2" s="1"/>
  <c r="L300" i="2"/>
  <c r="N300" i="2" s="1"/>
  <c r="L304" i="2"/>
  <c r="N304" i="2" s="1"/>
  <c r="L306" i="2"/>
  <c r="N306" i="2" s="1"/>
  <c r="M290" i="2"/>
  <c r="M294" i="2"/>
  <c r="M298" i="2"/>
  <c r="M302" i="2"/>
  <c r="M308" i="2"/>
  <c r="L291" i="2"/>
  <c r="N291" i="2" s="1"/>
  <c r="L293" i="2"/>
  <c r="N293" i="2" s="1"/>
  <c r="L295" i="2"/>
  <c r="N295" i="2" s="1"/>
  <c r="L297" i="2"/>
  <c r="N297" i="2" s="1"/>
  <c r="L299" i="2"/>
  <c r="N299" i="2" s="1"/>
  <c r="L301" i="2"/>
  <c r="N301" i="2" s="1"/>
  <c r="L303" i="2"/>
  <c r="N303" i="2" s="1"/>
  <c r="L305" i="2"/>
  <c r="N305" i="2" s="1"/>
  <c r="L307" i="2"/>
  <c r="N307" i="2" s="1"/>
  <c r="L309" i="2"/>
  <c r="N309" i="2" s="1"/>
  <c r="L270" i="2"/>
  <c r="N270" i="2" s="1"/>
  <c r="L278" i="2"/>
  <c r="N278" i="2" s="1"/>
  <c r="M262" i="2"/>
  <c r="M266" i="2"/>
  <c r="M268" i="2"/>
  <c r="M272" i="2"/>
  <c r="M274" i="2"/>
  <c r="M280" i="2"/>
  <c r="L276" i="2"/>
  <c r="N276" i="2" s="1"/>
  <c r="M264" i="2"/>
  <c r="L263" i="2"/>
  <c r="N263" i="2" s="1"/>
  <c r="L265" i="2"/>
  <c r="N265" i="2" s="1"/>
  <c r="L267" i="2"/>
  <c r="N267" i="2" s="1"/>
  <c r="L269" i="2"/>
  <c r="N269" i="2" s="1"/>
  <c r="L271" i="2"/>
  <c r="N271" i="2" s="1"/>
  <c r="L273" i="2"/>
  <c r="N273" i="2" s="1"/>
  <c r="L275" i="2"/>
  <c r="N275" i="2" s="1"/>
  <c r="L277" i="2"/>
  <c r="N277" i="2" s="1"/>
  <c r="L279" i="2"/>
  <c r="N279" i="2" s="1"/>
  <c r="L281" i="2"/>
  <c r="N281" i="2" s="1"/>
  <c r="L224" i="2"/>
  <c r="N224" i="2" s="1"/>
  <c r="M206" i="2"/>
  <c r="M208" i="2"/>
  <c r="M210" i="2"/>
  <c r="M214" i="2"/>
  <c r="M216" i="2"/>
  <c r="M218" i="2"/>
  <c r="M220" i="2"/>
  <c r="M222" i="2"/>
  <c r="L207" i="2"/>
  <c r="N207" i="2" s="1"/>
  <c r="L209" i="2"/>
  <c r="N209" i="2" s="1"/>
  <c r="L211" i="2"/>
  <c r="N211" i="2" s="1"/>
  <c r="L213" i="2"/>
  <c r="N213" i="2" s="1"/>
  <c r="L215" i="2"/>
  <c r="N215" i="2" s="1"/>
  <c r="L217" i="2"/>
  <c r="N217" i="2" s="1"/>
  <c r="L219" i="2"/>
  <c r="N219" i="2" s="1"/>
  <c r="L221" i="2"/>
  <c r="N221" i="2" s="1"/>
  <c r="L223" i="2"/>
  <c r="N223" i="2" s="1"/>
  <c r="L225" i="2"/>
  <c r="N225" i="2" s="1"/>
  <c r="L178" i="2"/>
  <c r="N178" i="2" s="1"/>
  <c r="L180" i="2"/>
  <c r="N180" i="2" s="1"/>
  <c r="L182" i="2"/>
  <c r="N182" i="2" s="1"/>
  <c r="L184" i="2"/>
  <c r="N184" i="2" s="1"/>
  <c r="L186" i="2"/>
  <c r="N186" i="2" s="1"/>
  <c r="L188" i="2"/>
  <c r="N188" i="2" s="1"/>
  <c r="L190" i="2"/>
  <c r="N190" i="2" s="1"/>
  <c r="L192" i="2"/>
  <c r="N192" i="2" s="1"/>
  <c r="L194" i="2"/>
  <c r="N194" i="2" s="1"/>
  <c r="L196" i="2"/>
  <c r="N196" i="2" s="1"/>
  <c r="L151" i="2"/>
  <c r="N151" i="2" s="1"/>
  <c r="L153" i="2"/>
  <c r="N153" i="2" s="1"/>
  <c r="L155" i="2"/>
  <c r="N155" i="2" s="1"/>
  <c r="L157" i="2"/>
  <c r="N157" i="2" s="1"/>
  <c r="L159" i="2"/>
  <c r="N159" i="2" s="1"/>
  <c r="L161" i="2"/>
  <c r="N161" i="2" s="1"/>
  <c r="L163" i="2"/>
  <c r="N163" i="2" s="1"/>
  <c r="L165" i="2"/>
  <c r="N165" i="2" s="1"/>
  <c r="L167" i="2"/>
  <c r="N167" i="2" s="1"/>
  <c r="L169" i="2"/>
  <c r="N169" i="2" s="1"/>
  <c r="L98" i="2"/>
  <c r="N98" i="2" s="1"/>
  <c r="L112" i="2"/>
  <c r="N112" i="2" s="1"/>
  <c r="M104" i="2"/>
  <c r="M94" i="2"/>
  <c r="L102" i="2"/>
  <c r="N102" i="2" s="1"/>
  <c r="M96" i="2"/>
  <c r="M108" i="2"/>
  <c r="L95" i="2"/>
  <c r="N95" i="2" s="1"/>
  <c r="L97" i="2"/>
  <c r="N97" i="2" s="1"/>
  <c r="L99" i="2"/>
  <c r="N99" i="2" s="1"/>
  <c r="L101" i="2"/>
  <c r="N101" i="2" s="1"/>
  <c r="L103" i="2"/>
  <c r="N103" i="2" s="1"/>
  <c r="L105" i="2"/>
  <c r="N105" i="2" s="1"/>
  <c r="L107" i="2"/>
  <c r="N107" i="2" s="1"/>
  <c r="L109" i="2"/>
  <c r="N109" i="2" s="1"/>
  <c r="L111" i="2"/>
  <c r="N111" i="2" s="1"/>
  <c r="L113" i="2"/>
  <c r="N113" i="2" s="1"/>
  <c r="L100" i="2"/>
  <c r="N100" i="2" s="1"/>
  <c r="L106" i="2"/>
  <c r="N106" i="2" s="1"/>
  <c r="L110" i="2"/>
  <c r="N110" i="2" s="1"/>
  <c r="L66" i="2"/>
  <c r="N66" i="2" s="1"/>
  <c r="L68" i="2"/>
  <c r="N68" i="2" s="1"/>
  <c r="L70" i="2"/>
  <c r="N70" i="2" s="1"/>
  <c r="L72" i="2"/>
  <c r="N72" i="2" s="1"/>
  <c r="L74" i="2"/>
  <c r="N74" i="2" s="1"/>
  <c r="L76" i="2"/>
  <c r="N76" i="2" s="1"/>
  <c r="L78" i="2"/>
  <c r="N78" i="2" s="1"/>
  <c r="L80" i="2"/>
  <c r="N80" i="2" s="1"/>
  <c r="L82" i="2"/>
  <c r="N82" i="2" s="1"/>
  <c r="L84" i="2"/>
  <c r="N84" i="2" s="1"/>
  <c r="L85" i="2"/>
  <c r="N85" i="2" s="1"/>
  <c r="R43" i="2"/>
  <c r="R39" i="2"/>
  <c r="R44" i="2"/>
  <c r="R41" i="2"/>
  <c r="R45" i="2"/>
  <c r="L38" i="2"/>
  <c r="N38" i="2" s="1"/>
  <c r="L40" i="2"/>
  <c r="N40" i="2" s="1"/>
  <c r="L42" i="2"/>
  <c r="N42" i="2" s="1"/>
  <c r="L44" i="2"/>
  <c r="N44" i="2" s="1"/>
  <c r="L39" i="2"/>
  <c r="N39" i="2" s="1"/>
  <c r="L43" i="2"/>
  <c r="N43" i="2" s="1"/>
  <c r="L47" i="2"/>
  <c r="N47" i="2" s="1"/>
  <c r="L49" i="2"/>
  <c r="N49" i="2" s="1"/>
  <c r="L53" i="2"/>
  <c r="N53" i="2" s="1"/>
  <c r="L57" i="2"/>
  <c r="N57" i="2" s="1"/>
  <c r="M41" i="2"/>
  <c r="M45" i="2"/>
  <c r="M51" i="2"/>
  <c r="M55" i="2"/>
  <c r="R15" i="2"/>
  <c r="R14" i="2"/>
  <c r="R13" i="2"/>
  <c r="M13" i="2"/>
  <c r="M11" i="2"/>
  <c r="L11" i="2"/>
  <c r="N11" i="2" s="1"/>
  <c r="M14" i="2"/>
  <c r="N14" i="2"/>
  <c r="M15" i="2"/>
  <c r="D5" i="2"/>
  <c r="D32" i="2" l="1"/>
  <c r="K10" i="2"/>
  <c r="R10" i="2" s="1"/>
  <c r="M10" i="2" l="1"/>
  <c r="L10" i="2"/>
  <c r="N10" i="2" s="1"/>
  <c r="K12" i="2"/>
  <c r="R12" i="2" s="1"/>
  <c r="L12" i="2" l="1"/>
  <c r="N12" i="2" s="1"/>
  <c r="M12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R17" i="2" s="1"/>
  <c r="K16" i="2"/>
  <c r="R16" i="2" s="1"/>
  <c r="M27" i="2" l="1"/>
  <c r="M24" i="2"/>
  <c r="L25" i="2"/>
  <c r="N25" i="2" s="1"/>
  <c r="M25" i="2"/>
  <c r="L26" i="2"/>
  <c r="N26" i="2" s="1"/>
  <c r="M26" i="2"/>
  <c r="L28" i="2"/>
  <c r="N28" i="2" s="1"/>
  <c r="M28" i="2"/>
  <c r="M18" i="2"/>
  <c r="M20" i="2"/>
  <c r="M21" i="2"/>
  <c r="M29" i="2"/>
  <c r="M22" i="2"/>
  <c r="M19" i="2"/>
  <c r="M23" i="2"/>
  <c r="L17" i="2"/>
  <c r="N17" i="2" s="1"/>
  <c r="M17" i="2"/>
  <c r="M16" i="2"/>
  <c r="L27" i="2"/>
  <c r="N27" i="2" s="1"/>
  <c r="L22" i="2"/>
  <c r="N22" i="2" s="1"/>
  <c r="L18" i="2"/>
  <c r="N18" i="2" s="1"/>
  <c r="L19" i="2"/>
  <c r="N19" i="2" s="1"/>
  <c r="L24" i="2"/>
  <c r="N24" i="2" s="1"/>
  <c r="L23" i="2"/>
  <c r="N23" i="2" s="1"/>
  <c r="L20" i="2"/>
  <c r="N20" i="2" s="1"/>
  <c r="L29" i="2"/>
  <c r="N29" i="2" s="1"/>
  <c r="L21" i="2"/>
  <c r="N21" i="2" s="1"/>
  <c r="L16" i="2"/>
  <c r="N16" i="2" s="1"/>
  <c r="D4" i="2" l="1"/>
  <c r="D6" i="2" s="1"/>
</calcChain>
</file>

<file path=xl/sharedStrings.xml><?xml version="1.0" encoding="utf-8"?>
<sst xmlns="http://schemas.openxmlformats.org/spreadsheetml/2006/main" count="412" uniqueCount="89">
  <si>
    <t>Ticker</t>
  </si>
  <si>
    <t>Position</t>
  </si>
  <si>
    <t>Strategy</t>
  </si>
  <si>
    <t>Exit Date</t>
  </si>
  <si>
    <t>Month</t>
  </si>
  <si>
    <t>Expectancy per Trade</t>
  </si>
  <si>
    <t>Entry Date</t>
  </si>
  <si>
    <t>Stop Loss</t>
  </si>
  <si>
    <t>1R</t>
  </si>
  <si>
    <t>2R</t>
  </si>
  <si>
    <t>Exit Price</t>
  </si>
  <si>
    <t>Trade Follow-up</t>
  </si>
  <si>
    <t>Entry Price</t>
  </si>
  <si>
    <t>Psychology</t>
  </si>
  <si>
    <t>Number of Trades</t>
  </si>
  <si>
    <t>R Multiples</t>
  </si>
  <si>
    <t>Sector</t>
  </si>
  <si>
    <t>Trend Following</t>
  </si>
  <si>
    <t>Information Technology</t>
  </si>
  <si>
    <t>Market Cap Size</t>
  </si>
  <si>
    <t>Real Estate</t>
  </si>
  <si>
    <t>Communication Services</t>
  </si>
  <si>
    <t>Health Care</t>
  </si>
  <si>
    <t>Energy</t>
  </si>
  <si>
    <t>Materials</t>
  </si>
  <si>
    <t>Consumer Discretionary</t>
  </si>
  <si>
    <t>Industrials</t>
  </si>
  <si>
    <t>Consumer Staples</t>
  </si>
  <si>
    <t>Financials</t>
  </si>
  <si>
    <t>Utilities</t>
  </si>
  <si>
    <t>Mean Reversion</t>
  </si>
  <si>
    <t>Small</t>
  </si>
  <si>
    <t>Medium</t>
  </si>
  <si>
    <t>Large</t>
  </si>
  <si>
    <t>TRADE &amp; PSYCHOLOGICAL JOURNAL 2023</t>
  </si>
  <si>
    <t>AUTO-CALCULATED</t>
  </si>
  <si>
    <t>YOU MAY ADD NEW ROWS TO EACH CATEGORY BELOW, THEN ADD THE ROWS VIA "Data"--&gt; "Data Validation" IN THE "Trade Journal" TAB.</t>
  </si>
  <si>
    <t>January</t>
  </si>
  <si>
    <t>Long</t>
  </si>
  <si>
    <t>Short</t>
  </si>
  <si>
    <t>GPI</t>
  </si>
  <si>
    <t>1R Price</t>
  </si>
  <si>
    <t>2R Price</t>
  </si>
  <si>
    <t>KNSL</t>
  </si>
  <si>
    <t>1/24: confident of the trade b/c have 3 confluence points.</t>
  </si>
  <si>
    <t>1/26: confident of the trade b/c have 2 confluence points.
1/30: worried b/c of possible bearish pin bar reversal.</t>
  </si>
  <si>
    <t>PKE</t>
  </si>
  <si>
    <t>Feedback Period (Days)</t>
  </si>
  <si>
    <t>1/6: confident of the trade b/c have 2 confluence points; worried whether market will gap down after entry due to earnings.</t>
  </si>
  <si>
    <t>Comment</t>
  </si>
  <si>
    <t>BOOM</t>
  </si>
  <si>
    <t>PETS</t>
  </si>
  <si>
    <t>1/19: doubt on the trade b/c price may go up to hit the horizontal resistance at $22.24.</t>
  </si>
  <si>
    <t>Rating</t>
  </si>
  <si>
    <t>1/4: rating 8.
1/10: rating 6.</t>
  </si>
  <si>
    <t>1/19: rating 7.</t>
  </si>
  <si>
    <t>1/6: rating 8.</t>
  </si>
  <si>
    <t>1/24: rating 9.</t>
  </si>
  <si>
    <t>1/4: confident of the trade b/c have 2 confluence points.
1/10: worried b/c of possible bullish engulfing reversal.</t>
  </si>
  <si>
    <t>1/26: rating 8.
1/30: rating 6.</t>
  </si>
  <si>
    <t>OPY</t>
  </si>
  <si>
    <t>1) failed to set 1R above 20EMA or else risk can be mnimized.</t>
  </si>
  <si>
    <t>1/10: okay confident trade b/c have 2 confluence points.
1/13: worried because price stays flat for 5 consecutive days.</t>
  </si>
  <si>
    <t>1/10: rating 7.
1/13: rating 6.</t>
  </si>
  <si>
    <t>FTNT</t>
  </si>
  <si>
    <t>Net R Multiples</t>
  </si>
  <si>
    <t>1/9: moved stop loss to entry.</t>
  </si>
  <si>
    <t>1/6: moved stop loss to entry.</t>
  </si>
  <si>
    <t>1/19: moved stop loss to entry.</t>
  </si>
  <si>
    <t>2/3: moved stop loss to entry.</t>
  </si>
  <si>
    <t>1/27: moved stop loss to entry.</t>
  </si>
  <si>
    <t>1/6: confident of the trade b/c have 2 confluence points.
1/9: worried b/c of possible bullish pin bar reversal.
1/12: hope pin bar generates some uptrend momentum.</t>
  </si>
  <si>
    <t>1/6: rating 7.
1/9: rating 5.
1/12: rating 7.</t>
  </si>
  <si>
    <t>NOW</t>
  </si>
  <si>
    <t>1/12: moved stop loss to entry.</t>
  </si>
  <si>
    <t>1/9: rating 7.</t>
  </si>
  <si>
    <t>1/9: okay confident b/c have 2 confluence points; worried b/c 1R is above 20EMA and 50SMA.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</si>
  <si>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</si>
  <si>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</si>
  <si>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</si>
  <si>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</si>
  <si>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</si>
  <si>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</si>
  <si>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</si>
  <si>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</si>
  <si>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</si>
  <si>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</si>
  <si>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</si>
  <si>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1) failed to see support at $14.82.
2) 20EMA potentially crosses above 40EMA on 1/10.
3) reversal bar has a long body.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</si>
</sst>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409]mmmm\-yy;@"/>
    <numFmt numFmtId="165" formatCode="[$-409]d\ mmm\ yyyy;@"/>
    <numFmt numFmtId="166" formatCode="0.0_);[Red]\(0.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4"/>
      <color theme="0"/>
      <name val="Arial Black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sz val="24"/>
      <color theme="1" tint="4.9989318521683403E-2"/>
      <name val="Arial Black"/>
      <family val="2"/>
    </font>
    <font>
      <b/>
      <sz val="14"/>
      <color theme="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AB955B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4" fillId="0" borderId="0" xfId="0" applyFont="1"/>
    <xf numFmtId="0" fontId="5" fillId="2" borderId="0" xfId="0" applyFont="1" applyFill="1" applyAlignment="1">
      <alignment wrapText="1"/>
    </xf>
    <xf numFmtId="0" fontId="6" fillId="0" borderId="0" xfId="0" applyFont="1"/>
    <xf numFmtId="0" fontId="7" fillId="0" borderId="0" xfId="0" applyFont="1"/>
    <xf numFmtId="0" fontId="5" fillId="3" borderId="1" xfId="0" applyFont="1" applyFill="1" applyBorder="1"/>
    <xf numFmtId="0" fontId="4" fillId="0" borderId="2" xfId="0" applyFont="1" applyBorder="1"/>
    <xf numFmtId="0" fontId="4" fillId="0" borderId="0" xfId="0" applyFont="1" applyAlignment="1">
      <alignment horizontal="left" vertical="center" indent="1"/>
    </xf>
    <xf numFmtId="0" fontId="5" fillId="3" borderId="2" xfId="0" applyFont="1" applyFill="1" applyBorder="1"/>
    <xf numFmtId="0" fontId="4" fillId="0" borderId="2" xfId="0" applyFont="1" applyBorder="1" applyAlignment="1">
      <alignment horizontal="left" vertical="center" indent="1"/>
    </xf>
    <xf numFmtId="0" fontId="6" fillId="0" borderId="3" xfId="0" applyFont="1" applyBorder="1"/>
    <xf numFmtId="0" fontId="7" fillId="0" borderId="2" xfId="0" applyFont="1" applyBorder="1"/>
    <xf numFmtId="14" fontId="6" fillId="0" borderId="0" xfId="0" applyNumberFormat="1" applyFont="1"/>
    <xf numFmtId="0" fontId="6" fillId="0" borderId="0" xfId="0" applyFont="1" applyAlignment="1">
      <alignment horizontal="left"/>
    </xf>
    <xf numFmtId="0" fontId="4" fillId="0" borderId="4" xfId="2" applyFont="1" applyBorder="1" applyAlignment="1">
      <alignment horizontal="left" vertical="center" wrapText="1"/>
    </xf>
    <xf numFmtId="44" fontId="4" fillId="0" borderId="4" xfId="1" applyFont="1" applyFill="1" applyBorder="1" applyAlignment="1">
      <alignment horizontal="left" vertical="center" wrapText="1"/>
    </xf>
    <xf numFmtId="14" fontId="4" fillId="0" borderId="4" xfId="1" applyNumberFormat="1" applyFont="1" applyFill="1" applyBorder="1" applyAlignment="1">
      <alignment horizontal="left" vertical="center" wrapText="1"/>
    </xf>
    <xf numFmtId="1" fontId="4" fillId="0" borderId="4" xfId="1" applyNumberFormat="1" applyFont="1" applyFill="1" applyBorder="1" applyAlignment="1">
      <alignment horizontal="left" vertical="center" wrapText="1"/>
    </xf>
    <xf numFmtId="2" fontId="4" fillId="0" borderId="4" xfId="2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14" fontId="5" fillId="3" borderId="4" xfId="2" applyNumberFormat="1" applyFont="1" applyFill="1" applyBorder="1" applyAlignment="1">
      <alignment vertical="center"/>
    </xf>
    <xf numFmtId="14" fontId="5" fillId="3" borderId="4" xfId="2" applyNumberFormat="1" applyFont="1" applyFill="1" applyBorder="1" applyAlignment="1">
      <alignment horizontal="left" vertical="center"/>
    </xf>
    <xf numFmtId="0" fontId="5" fillId="3" borderId="4" xfId="2" applyFont="1" applyFill="1" applyBorder="1" applyAlignment="1">
      <alignment horizontal="left" vertical="center"/>
    </xf>
    <xf numFmtId="14" fontId="4" fillId="0" borderId="4" xfId="2" applyNumberFormat="1" applyFont="1" applyBorder="1" applyAlignment="1">
      <alignment horizontal="left" vertical="center" wrapText="1"/>
    </xf>
    <xf numFmtId="14" fontId="4" fillId="0" borderId="4" xfId="0" applyNumberFormat="1" applyFont="1" applyBorder="1" applyAlignment="1">
      <alignment horizontal="left" vertical="center" wrapText="1"/>
    </xf>
    <xf numFmtId="9" fontId="9" fillId="4" borderId="0" xfId="4" applyFont="1" applyFill="1" applyBorder="1" applyAlignment="1">
      <alignment vertical="center"/>
    </xf>
    <xf numFmtId="0" fontId="9" fillId="4" borderId="0" xfId="2" applyFont="1" applyFill="1" applyAlignment="1">
      <alignment vertical="center"/>
    </xf>
    <xf numFmtId="165" fontId="9" fillId="4" borderId="0" xfId="2" applyNumberFormat="1" applyFont="1" applyFill="1" applyAlignment="1">
      <alignment vertical="center"/>
    </xf>
    <xf numFmtId="0" fontId="0" fillId="4" borderId="0" xfId="2" applyFont="1" applyFill="1" applyAlignment="1">
      <alignment vertical="center"/>
    </xf>
    <xf numFmtId="2" fontId="9" fillId="4" borderId="0" xfId="2" applyNumberFormat="1" applyFont="1" applyFill="1" applyAlignment="1">
      <alignment vertical="center"/>
    </xf>
    <xf numFmtId="166" fontId="9" fillId="4" borderId="0" xfId="2" applyNumberFormat="1" applyFont="1" applyFill="1" applyAlignment="1">
      <alignment vertical="center"/>
    </xf>
    <xf numFmtId="14" fontId="5" fillId="3" borderId="11" xfId="2" applyNumberFormat="1" applyFont="1" applyFill="1" applyBorder="1" applyAlignment="1">
      <alignment horizontal="left" vertical="center"/>
    </xf>
    <xf numFmtId="0" fontId="5" fillId="3" borderId="13" xfId="2" applyFont="1" applyFill="1" applyBorder="1" applyAlignment="1">
      <alignment horizontal="left" vertical="center"/>
    </xf>
    <xf numFmtId="14" fontId="5" fillId="3" borderId="13" xfId="2" applyNumberFormat="1" applyFont="1" applyFill="1" applyBorder="1" applyAlignment="1">
      <alignment horizontal="left" vertical="center"/>
    </xf>
    <xf numFmtId="14" fontId="4" fillId="0" borderId="14" xfId="2" applyNumberFormat="1" applyFont="1" applyBorder="1" applyAlignment="1">
      <alignment horizontal="left" vertical="center" wrapText="1"/>
    </xf>
    <xf numFmtId="14" fontId="4" fillId="0" borderId="14" xfId="0" applyNumberFormat="1" applyFont="1" applyBorder="1" applyAlignment="1">
      <alignment horizontal="left" vertical="center" wrapText="1"/>
    </xf>
    <xf numFmtId="0" fontId="9" fillId="4" borderId="8" xfId="2" applyFont="1" applyFill="1" applyBorder="1" applyAlignment="1">
      <alignment vertical="center"/>
    </xf>
    <xf numFmtId="0" fontId="9" fillId="4" borderId="9" xfId="2" applyFont="1" applyFill="1" applyBorder="1" applyAlignment="1">
      <alignment vertical="center"/>
    </xf>
    <xf numFmtId="165" fontId="9" fillId="4" borderId="9" xfId="2" applyNumberFormat="1" applyFont="1" applyFill="1" applyBorder="1" applyAlignment="1">
      <alignment vertical="center"/>
    </xf>
    <xf numFmtId="0" fontId="9" fillId="4" borderId="12" xfId="2" applyFont="1" applyFill="1" applyBorder="1" applyAlignment="1">
      <alignment vertical="center"/>
    </xf>
    <xf numFmtId="0" fontId="9" fillId="4" borderId="5" xfId="2" applyFont="1" applyFill="1" applyBorder="1" applyAlignment="1">
      <alignment vertical="center"/>
    </xf>
    <xf numFmtId="9" fontId="9" fillId="4" borderId="10" xfId="4" applyFont="1" applyFill="1" applyBorder="1" applyAlignment="1">
      <alignment vertical="center"/>
    </xf>
    <xf numFmtId="0" fontId="9" fillId="4" borderId="10" xfId="2" applyFont="1" applyFill="1" applyBorder="1" applyAlignment="1">
      <alignment vertical="center"/>
    </xf>
    <xf numFmtId="0" fontId="0" fillId="4" borderId="10" xfId="2" applyFont="1" applyFill="1" applyBorder="1" applyAlignment="1">
      <alignment vertical="center"/>
    </xf>
    <xf numFmtId="0" fontId="10" fillId="4" borderId="5" xfId="2" applyFont="1" applyFill="1" applyBorder="1" applyAlignment="1">
      <alignment vertical="center"/>
    </xf>
    <xf numFmtId="0" fontId="10" fillId="4" borderId="6" xfId="2" applyFont="1" applyFill="1" applyBorder="1" applyAlignment="1">
      <alignment vertical="center"/>
    </xf>
    <xf numFmtId="164" fontId="7" fillId="0" borderId="4" xfId="2" applyNumberFormat="1" applyFont="1" applyBorder="1" applyAlignment="1">
      <alignment horizontal="center" vertical="center"/>
    </xf>
    <xf numFmtId="4" fontId="8" fillId="0" borderId="4" xfId="2" applyNumberFormat="1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4" fontId="7" fillId="0" borderId="4" xfId="2" applyNumberFormat="1" applyFont="1" applyBorder="1" applyAlignment="1">
      <alignment horizontal="center" vertical="center"/>
    </xf>
    <xf numFmtId="14" fontId="12" fillId="3" borderId="4" xfId="2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left" vertical="center" wrapText="1"/>
    </xf>
    <xf numFmtId="0" fontId="11" fillId="0" borderId="0" xfId="3" applyFont="1" applyAlignment="1" applyProtection="1">
      <alignment horizontal="center" vertical="center" wrapText="1"/>
      <protection locked="0"/>
    </xf>
    <xf numFmtId="0" fontId="11" fillId="0" borderId="7" xfId="3" applyFont="1" applyBorder="1" applyAlignment="1" applyProtection="1">
      <alignment horizontal="center" vertical="center" wrapText="1"/>
      <protection locked="0"/>
    </xf>
  </cellXfs>
  <cellStyles count="5">
    <cellStyle name="Currency" xfId="1" builtinId="4"/>
    <cellStyle name="Normal" xfId="0" builtinId="0"/>
    <cellStyle name="Normal 2" xfId="2" xr:uid="{C176C3A6-FB93-4A77-BBE4-B192CC3A732D}"/>
    <cellStyle name="Normal 3" xfId="3" xr:uid="{347886B9-6E2E-4BCB-A3B7-6D1345D20064}"/>
    <cellStyle name="Percent" xfId="4" builtinId="5"/>
  </cellStyles>
  <dxfs count="300"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 Black"/>
        <family val="2"/>
        <scheme val="none"/>
      </font>
      <numFmt numFmtId="0" formatCode="General"/>
      <fill>
        <patternFill patternType="solid">
          <fgColor indexed="64"/>
          <bgColor rgb="FFAB955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 Black"/>
        <family val="2"/>
        <scheme val="none"/>
      </font>
      <numFmt numFmtId="0" formatCode="General"/>
      <fill>
        <patternFill patternType="solid">
          <fgColor indexed="64"/>
          <bgColor rgb="FFAB955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 Black"/>
        <family val="2"/>
        <scheme val="none"/>
      </font>
      <numFmt numFmtId="0" formatCode="General"/>
      <fill>
        <patternFill patternType="solid">
          <fgColor indexed="64"/>
          <bgColor rgb="FFAB955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 Black"/>
        <family val="2"/>
        <scheme val="none"/>
      </font>
      <numFmt numFmtId="0" formatCode="General"/>
      <fill>
        <patternFill patternType="solid">
          <fgColor indexed="64"/>
          <bgColor rgb="FFAB955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 Black"/>
        <family val="2"/>
        <scheme val="none"/>
      </font>
      <numFmt numFmtId="0" formatCode="General"/>
      <fill>
        <patternFill patternType="solid">
          <fgColor indexed="64"/>
          <bgColor rgb="FFAB955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 Black"/>
        <family val="2"/>
        <scheme val="none"/>
      </font>
      <numFmt numFmtId="0" formatCode="General"/>
      <fill>
        <patternFill patternType="solid">
          <fgColor indexed="64"/>
          <bgColor rgb="FFAB955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 Black"/>
        <family val="2"/>
        <scheme val="none"/>
      </font>
      <numFmt numFmtId="0" formatCode="General"/>
      <fill>
        <patternFill patternType="solid">
          <fgColor indexed="64"/>
          <bgColor rgb="FFAB955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 Black"/>
        <family val="2"/>
        <scheme val="none"/>
      </font>
      <numFmt numFmtId="0" formatCode="General"/>
      <fill>
        <patternFill patternType="solid">
          <fgColor indexed="64"/>
          <bgColor rgb="FFAB955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 Black"/>
        <family val="2"/>
        <scheme val="none"/>
      </font>
      <numFmt numFmtId="0" formatCode="General"/>
      <fill>
        <patternFill patternType="solid">
          <fgColor indexed="64"/>
          <bgColor rgb="FFAB955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 Black"/>
        <family val="2"/>
        <scheme val="none"/>
      </font>
      <numFmt numFmtId="0" formatCode="General"/>
      <fill>
        <patternFill patternType="solid">
          <fgColor indexed="64"/>
          <bgColor rgb="FFAB955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 Black"/>
        <family val="2"/>
        <scheme val="none"/>
      </font>
      <numFmt numFmtId="0" formatCode="General"/>
      <fill>
        <patternFill patternType="solid">
          <fgColor indexed="64"/>
          <bgColor rgb="FFAB955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 Black"/>
        <family val="2"/>
        <scheme val="none"/>
      </font>
      <numFmt numFmtId="0" formatCode="General"/>
      <fill>
        <patternFill patternType="solid">
          <fgColor indexed="64"/>
          <bgColor rgb="FFAB955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AB955B"/>
      <color rgb="FFFFE3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AF00B7-811D-488A-B0CD-913F25DDDD8E}" name="Junuary2023_Journal" displayName="Junuary2023_Journal" ref="C9:V29" totalsRowShown="0" headerRowDxfId="299" dataDxfId="297" headerRowBorderDxfId="298" tableBorderDxfId="296" totalsRowBorderDxfId="295">
  <autoFilter ref="C9:V29" xr:uid="{F3AF00B7-811D-488A-B0CD-913F25DDDD8E}"/>
  <tableColumns count="20">
    <tableColumn id="1" xr3:uid="{C394A763-FC07-46FC-92A0-5811D0235B5C}" name="Entry Date" dataDxfId="294"/>
    <tableColumn id="2" xr3:uid="{9343DCC5-924B-442A-825E-72BCC8FE65E5}" name="Position" dataDxfId="293" dataCellStyle="Normal 2"/>
    <tableColumn id="3" xr3:uid="{B105687E-653D-4E6E-B517-AA008CD6030A}" name="Ticker" dataDxfId="292"/>
    <tableColumn id="17" xr3:uid="{804AA2A8-9D6B-4CF8-8703-C379C0579CB0}" name="Market Cap Size" dataDxfId="291"/>
    <tableColumn id="16" xr3:uid="{CAB5018A-3EE6-4E7D-AE11-83BEEBF751D3}" name="Sector" dataDxfId="290"/>
    <tableColumn id="4" xr3:uid="{8867E643-B4B0-4649-937D-DB9395A06ACB}" name="Strategy" dataDxfId="289" dataCellStyle="Normal 2"/>
    <tableColumn id="8" xr3:uid="{DE6A3817-66D3-452C-8544-089799EEC0F8}" name="Entry Price" dataDxfId="288" dataCellStyle="Currency"/>
    <tableColumn id="5" xr3:uid="{4693BF99-DC5D-4D2E-9EFB-ECA9343A8E04}" name="Stop Loss" dataDxfId="287" dataCellStyle="Currency"/>
    <tableColumn id="6" xr3:uid="{1CDC2B36-2FD8-48D9-952C-198959465369}" name="1R" dataDxfId="286" dataCellStyle="Currency">
      <calculatedColumnFormula>Junuary2023_Journal[[#This Row],[Entry Price]]-Junuary2023_Journal[[#This Row],[Stop Loss]]</calculatedColumnFormula>
    </tableColumn>
    <tableColumn id="7" xr3:uid="{2996BCB7-38ED-4CE4-B435-31D14B3D51A7}" name="2R" dataDxfId="285" dataCellStyle="Currency">
      <calculatedColumnFormula>Junuary2023_Journal[[#This Row],[1R]]*2</calculatedColumnFormula>
    </tableColumn>
    <tableColumn id="18" xr3:uid="{848FA065-C3A2-4526-ACAC-6351BFB28432}" name="1R Price" dataDxfId="284" dataCellStyle="Currency">
      <calculatedColumnFormula>Junuary2023_Journal[[#This Row],[1R]]+Junuary2023_Journal[[#This Row],[Entry Price]]</calculatedColumnFormula>
    </tableColumn>
    <tableColumn id="9" xr3:uid="{72F89AF0-0080-425D-9DCB-3C57E4C0ABC5}" name="2R Price" dataDxfId="283" dataCellStyle="Currency">
      <calculatedColumnFormula>Junuary2023_Journal[[#This Row],[2R]]+Junuary2023_Journal[[#This Row],[Entry Price]]</calculatedColumnFormula>
    </tableColumn>
    <tableColumn id="10" xr3:uid="{C86B81EB-74E2-4585-97CF-834C21AA9547}" name="Exit Date" dataDxfId="282" dataCellStyle="Currency"/>
    <tableColumn id="11" xr3:uid="{2F614FC2-E30A-4759-B585-FFC8961E2351}" name="Exit Price" dataDxfId="281" dataCellStyle="Currency"/>
    <tableColumn id="19" xr3:uid="{F007A7F0-CC05-4DC6-A58E-14921D545342}" name="Feedback Period (Days)" dataDxfId="280" dataCellStyle="Currency">
      <calculatedColumnFormula>IF(AND(Junuary2023_Journal[[#This Row],[Entry Date]]&lt;&gt;"",Junuary2023_Journal[[#This Row],[Exit Date]]&lt;&gt;""),DATEDIF(Junuary2023_Journal[[#This Row],[Entry Date]],Junuary2023_Journal[[#This Row],[Exit Date]],"d"),"")</calculatedColumnFormula>
    </tableColumn>
    <tableColumn id="12" xr3:uid="{D230CE99-831C-477A-85E6-A86A3F9A59FF}" name="R Multiples" dataDxfId="279" dataCellStyle="Normal 2">
      <calculatedColumnFormula>IF(Junuary2023_Journal[[#This Row],[Exit Price]]&lt;&gt;"",(Junuary2023_Journal[[#This Row],[Exit Price]]-Junuary2023_Journal[[#This Row],[Entry Price]])/Junuary2023_Journal[[#This Row],[1R]],"")</calculatedColumnFormula>
    </tableColumn>
    <tableColumn id="21" xr3:uid="{CBFDA922-8ED4-4032-82D6-519A5D56993D}" name="Trade Follow-up" dataDxfId="278" dataCellStyle="Normal 2"/>
    <tableColumn id="15" xr3:uid="{7610FC86-58D5-4BA3-9C23-9D727878111E}" name="Rating" dataDxfId="277" dataCellStyle="Normal 2"/>
    <tableColumn id="13" xr3:uid="{5EB58C82-9A03-4605-80EB-EFD3D859E0D0}" name="Psychology" dataDxfId="276"/>
    <tableColumn id="20" xr3:uid="{7BAE5EA9-FC8B-43CC-BC87-82C2FF1843AF}" name="Comment" dataDxfId="275"/>
  </tableColumns>
  <tableStyleInfo name="TableStyleLight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2C3AE6-4C2A-4F67-BDB4-1E1CE6DF9B72}" name="Junuary2023_Journal311" displayName="Junuary2023_Journal311" ref="C261:V281" totalsRowShown="0" headerRowDxfId="74" dataDxfId="72" headerRowBorderDxfId="73" tableBorderDxfId="71" totalsRowBorderDxfId="70">
  <autoFilter ref="C261:V281" xr:uid="{C12C3AE6-4C2A-4F67-BDB4-1E1CE6DF9B72}"/>
  <tableColumns count="20">
    <tableColumn id="1" xr3:uid="{F8720C0C-3D81-424C-A19F-F07E001ACDF4}" name="Entry Date" dataDxfId="69"/>
    <tableColumn id="2" xr3:uid="{3FDCF69B-8925-4A43-95F8-30B5DB4C8E62}" name="Position" dataDxfId="68" dataCellStyle="Normal 2"/>
    <tableColumn id="3" xr3:uid="{25AC7864-821B-4A0D-967B-9BDF31142F23}" name="Ticker" dataDxfId="67"/>
    <tableColumn id="17" xr3:uid="{4AC515AC-981E-427C-BB47-8D1078BCA528}" name="Market Cap Size" dataDxfId="66"/>
    <tableColumn id="16" xr3:uid="{5DC6904D-936A-45FC-B8F2-B9ABE13EF358}" name="Sector" dataDxfId="65"/>
    <tableColumn id="4" xr3:uid="{99E8C310-444A-48C9-A484-6E86FCB6CAF9}" name="Strategy" dataDxfId="64" dataCellStyle="Normal 2"/>
    <tableColumn id="8" xr3:uid="{F912C7C2-ED8C-4D3C-A469-B8E90652DBF9}" name="Entry Price" dataDxfId="63" dataCellStyle="Currency"/>
    <tableColumn id="5" xr3:uid="{34B28B59-8E96-42D8-AB45-A80D0B49F62C}" name="Stop Loss" dataDxfId="62" dataCellStyle="Currency"/>
    <tableColumn id="6" xr3:uid="{B6C9326D-F8DD-4F92-BB33-5FAD91DF6A07}" name="1R" dataDxfId="61" dataCellStyle="Currency">
      <calculatedColumnFormula>Junuary2023_Journal311[[#This Row],[Entry Price]]-Junuary2023_Journal311[[#This Row],[Stop Loss]]</calculatedColumnFormula>
    </tableColumn>
    <tableColumn id="7" xr3:uid="{7CC307AA-F24A-4D44-9772-C77CA958AD14}" name="2R" dataDxfId="60" dataCellStyle="Currency">
      <calculatedColumnFormula>Junuary2023_Journal311[[#This Row],[1R]]*2</calculatedColumnFormula>
    </tableColumn>
    <tableColumn id="18" xr3:uid="{992A5083-43B5-4FD7-AAC9-7F739A550139}" name="1R Price" dataDxfId="59" dataCellStyle="Currency">
      <calculatedColumnFormula>Junuary2023_Journal311[[#This Row],[1R]]+Junuary2023_Journal311[[#This Row],[Entry Price]]</calculatedColumnFormula>
    </tableColumn>
    <tableColumn id="9" xr3:uid="{9F1C37BF-F630-43E4-A85D-8F5B8DA03A29}" name="2R Price" dataDxfId="58" dataCellStyle="Currency">
      <calculatedColumnFormula>Junuary2023_Journal311[[#This Row],[2R]]+Junuary2023_Journal311[[#This Row],[Entry Price]]</calculatedColumnFormula>
    </tableColumn>
    <tableColumn id="10" xr3:uid="{9A0B9F7F-E4D5-4214-9E7F-AD267F496598}" name="Exit Date" dataDxfId="57" dataCellStyle="Currency"/>
    <tableColumn id="11" xr3:uid="{DD48387D-7A2E-4BB5-A3BB-B3C7F68BFED4}" name="Exit Price" dataDxfId="56" dataCellStyle="Currency"/>
    <tableColumn id="19" xr3:uid="{757D166C-DD39-4085-A190-3EF12CE9A35B}" name="Feedback Period (Days)" dataDxfId="55" dataCellStyle="Currency">
      <calculatedColumnFormula>IF(AND(Junuary2023_Journal311[[#This Row],[Entry Date]]&lt;&gt;"",Junuary2023_Journal311[[#This Row],[Exit Date]]&lt;&gt;""),DATEDIF(Junuary2023_Journal311[[#This Row],[Entry Date]],Junuary2023_Journal311[[#This Row],[Exit Date]],"d"),"")</calculatedColumnFormula>
    </tableColumn>
    <tableColumn id="12" xr3:uid="{862BE877-F6E5-482E-A594-146A6F245DF1}" name="R Multiples" dataDxfId="54" dataCellStyle="Normal 2">
      <calculatedColumnFormula>IF(Junuary2023_Journal311[[#This Row],[Exit Price]]&lt;&gt;"",(Junuary2023_Journal311[[#This Row],[Exit Price]]-Junuary2023_Journal311[[#This Row],[Entry Price]])/Junuary2023_Journal311[[#This Row],[1R]],"")</calculatedColumnFormula>
    </tableColumn>
    <tableColumn id="15" xr3:uid="{E4F4DA8A-F65E-40AC-8F4D-C14CCE0EA136}" name="Trade Follow-up" dataDxfId="53" dataCellStyle="Normal 2"/>
    <tableColumn id="14" xr3:uid="{54505E83-DBF8-4F38-8530-90220F6683F2}" name="Rating" dataDxfId="52" dataCellStyle="Normal 2"/>
    <tableColumn id="13" xr3:uid="{C0F874B7-584A-4A5E-9E3E-631FEF76D424}" name="Psychology" dataDxfId="51"/>
    <tableColumn id="20" xr3:uid="{2F3A100D-BC75-46F2-A1AB-BCD6478C9A48}" name="Comment" dataDxfId="50"/>
  </tableColumns>
  <tableStyleInfo name="TableStyleLight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FBAA3A3-C0D2-4AF3-A899-10ED92EBB633}" name="Junuary2023_Journal312" displayName="Junuary2023_Journal312" ref="C289:V309" totalsRowShown="0" headerRowDxfId="49" dataDxfId="47" headerRowBorderDxfId="48" tableBorderDxfId="46" totalsRowBorderDxfId="45">
  <autoFilter ref="C289:V309" xr:uid="{BFBAA3A3-C0D2-4AF3-A899-10ED92EBB633}"/>
  <tableColumns count="20">
    <tableColumn id="1" xr3:uid="{8DEC47A6-514A-482A-AE44-54EB9EDDBD09}" name="Entry Date" dataDxfId="44"/>
    <tableColumn id="2" xr3:uid="{1F4772EF-D9DE-4BE8-95FD-6AB021EFAE8D}" name="Position" dataDxfId="43" dataCellStyle="Normal 2"/>
    <tableColumn id="3" xr3:uid="{322563D1-4DAB-4840-8338-23AD17268527}" name="Ticker" dataDxfId="42"/>
    <tableColumn id="17" xr3:uid="{1801824F-64A2-4B65-B6BC-D443360DA9EC}" name="Market Cap Size" dataDxfId="41"/>
    <tableColumn id="16" xr3:uid="{47A59CD6-7C01-4ED3-8F3A-09710C1ED47D}" name="Sector" dataDxfId="40"/>
    <tableColumn id="4" xr3:uid="{54D96F5E-3693-427D-8F0F-3317F9826610}" name="Strategy" dataDxfId="39" dataCellStyle="Normal 2"/>
    <tableColumn id="8" xr3:uid="{5FCF7A92-880D-45EB-82E8-24E6841EB7F1}" name="Entry Price" dataDxfId="38" dataCellStyle="Currency"/>
    <tableColumn id="5" xr3:uid="{DC4741EB-6D3E-46F2-8A4A-D2884F2501B5}" name="Stop Loss" dataDxfId="37" dataCellStyle="Currency"/>
    <tableColumn id="6" xr3:uid="{0B60CC83-E0E5-45DE-A06E-A782AA9F435E}" name="1R" dataDxfId="36" dataCellStyle="Currency">
      <calculatedColumnFormula>Junuary2023_Journal312[[#This Row],[Entry Price]]-Junuary2023_Journal312[[#This Row],[Stop Loss]]</calculatedColumnFormula>
    </tableColumn>
    <tableColumn id="7" xr3:uid="{D343CBF0-FCA8-4131-B092-ED6B721B9CEE}" name="2R" dataDxfId="35" dataCellStyle="Currency">
      <calculatedColumnFormula>Junuary2023_Journal312[[#This Row],[1R]]*2</calculatedColumnFormula>
    </tableColumn>
    <tableColumn id="18" xr3:uid="{AEF459BB-57FF-4087-8C25-F961D7AF7194}" name="1R Price" dataDxfId="34" dataCellStyle="Currency">
      <calculatedColumnFormula>Junuary2023_Journal312[[#This Row],[1R]]+Junuary2023_Journal312[[#This Row],[Entry Price]]</calculatedColumnFormula>
    </tableColumn>
    <tableColumn id="9" xr3:uid="{9C7F06B6-0428-47A7-9F01-057A1BA7F03D}" name="2R Price" dataDxfId="33" dataCellStyle="Currency">
      <calculatedColumnFormula>Junuary2023_Journal312[[#This Row],[2R]]+Junuary2023_Journal312[[#This Row],[Entry Price]]</calculatedColumnFormula>
    </tableColumn>
    <tableColumn id="10" xr3:uid="{D19037EE-746D-4014-BE9F-0376BA8ABF99}" name="Exit Date" dataDxfId="32" dataCellStyle="Currency"/>
    <tableColumn id="11" xr3:uid="{44BA66D4-4030-4A74-8D2C-AEC13B3A46D0}" name="Exit Price" dataDxfId="31" dataCellStyle="Currency"/>
    <tableColumn id="19" xr3:uid="{1E25B654-2148-47D8-880A-471D826BCC12}" name="Feedback Period (Days)" dataDxfId="30" dataCellStyle="Currency">
      <calculatedColumnFormula>IF(AND(Junuary2023_Journal312[[#This Row],[Entry Date]]&lt;&gt;"",Junuary2023_Journal312[[#This Row],[Exit Date]]&lt;&gt;""),DATEDIF(Junuary2023_Journal312[[#This Row],[Entry Date]],Junuary2023_Journal312[[#This Row],[Exit Date]],"d"),"")</calculatedColumnFormula>
    </tableColumn>
    <tableColumn id="12" xr3:uid="{7996E61E-6371-4854-83AF-407BE5C78BBE}" name="R Multiples" dataDxfId="29" dataCellStyle="Normal 2">
      <calculatedColumnFormula>IF(Junuary2023_Journal312[[#This Row],[Exit Price]]&lt;&gt;"",(Junuary2023_Journal312[[#This Row],[Exit Price]]-Junuary2023_Journal312[[#This Row],[Entry Price]])/Junuary2023_Journal312[[#This Row],[1R]],"")</calculatedColumnFormula>
    </tableColumn>
    <tableColumn id="15" xr3:uid="{EB2FAD64-3A9E-4E76-81CD-714689F95E52}" name="Trade Follow-up" dataDxfId="28" dataCellStyle="Normal 2"/>
    <tableColumn id="14" xr3:uid="{A8ECA262-8778-4CDE-8456-64DDE77B5193}" name="Rating" dataDxfId="27" dataCellStyle="Normal 2"/>
    <tableColumn id="13" xr3:uid="{0B2C381D-7A5F-46B0-BD40-2C17EAE1A23D}" name="Psychology" dataDxfId="26"/>
    <tableColumn id="20" xr3:uid="{C3ABB607-74D8-4467-A96D-A7F22F828319}" name="Comment" dataDxfId="25"/>
  </tableColumns>
  <tableStyleInfo name="TableStyleLight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1AE452-7C57-45B6-B014-5734D13B05DD}" name="Junuary2023_Journal313" displayName="Junuary2023_Journal313" ref="C317:V337" totalsRowShown="0" headerRowDxfId="24" dataDxfId="22" headerRowBorderDxfId="23" tableBorderDxfId="21" totalsRowBorderDxfId="20">
  <autoFilter ref="C317:V337" xr:uid="{4E1AE452-7C57-45B6-B014-5734D13B05DD}"/>
  <tableColumns count="20">
    <tableColumn id="1" xr3:uid="{F64EA98E-207F-4AAB-A334-0B9ACDCA870A}" name="Entry Date" dataDxfId="19"/>
    <tableColumn id="2" xr3:uid="{E339B19F-66B5-4B98-A416-9285B1BBD47E}" name="Position" dataDxfId="18" dataCellStyle="Normal 2"/>
    <tableColumn id="3" xr3:uid="{C926BDC5-1238-44CB-8AF8-24D7C4144A5D}" name="Ticker" dataDxfId="17"/>
    <tableColumn id="17" xr3:uid="{0CFDD688-05BB-4725-877B-3F173274344C}" name="Market Cap Size" dataDxfId="16"/>
    <tableColumn id="16" xr3:uid="{6EC5A0E2-70C8-45FE-B1DE-62ADBD8B8A89}" name="Sector" dataDxfId="15"/>
    <tableColumn id="4" xr3:uid="{2EE7EC99-DD52-401F-9165-5F4969C7CCFB}" name="Strategy" dataDxfId="14" dataCellStyle="Normal 2"/>
    <tableColumn id="8" xr3:uid="{2C5E893B-19FA-4177-A9CC-B190A14733AC}" name="Entry Price" dataDxfId="13" dataCellStyle="Currency"/>
    <tableColumn id="5" xr3:uid="{342B8808-AB03-4DA2-8468-8AB081E7C764}" name="Stop Loss" dataDxfId="12" dataCellStyle="Currency"/>
    <tableColumn id="6" xr3:uid="{961C1F13-C10B-4BF8-90A9-25866AB35EF4}" name="1R" dataDxfId="11" dataCellStyle="Currency">
      <calculatedColumnFormula>Junuary2023_Journal313[[#This Row],[Entry Price]]-Junuary2023_Journal313[[#This Row],[Stop Loss]]</calculatedColumnFormula>
    </tableColumn>
    <tableColumn id="7" xr3:uid="{FDEEE952-62B5-455A-AF00-949075350140}" name="2R" dataDxfId="10" dataCellStyle="Currency">
      <calculatedColumnFormula>Junuary2023_Journal313[[#This Row],[1R]]*2</calculatedColumnFormula>
    </tableColumn>
    <tableColumn id="18" xr3:uid="{B54B1943-6793-4282-AB03-E82E69FBFAAC}" name="1R Price" dataDxfId="9" dataCellStyle="Currency">
      <calculatedColumnFormula>Junuary2023_Journal313[[#This Row],[1R]]+Junuary2023_Journal313[[#This Row],[Entry Price]]</calculatedColumnFormula>
    </tableColumn>
    <tableColumn id="9" xr3:uid="{FD52FA52-4F04-42EA-B1DB-4A93FF4335BF}" name="2R Price" dataDxfId="8" dataCellStyle="Currency">
      <calculatedColumnFormula>Junuary2023_Journal313[[#This Row],[2R]]+Junuary2023_Journal313[[#This Row],[Entry Price]]</calculatedColumnFormula>
    </tableColumn>
    <tableColumn id="10" xr3:uid="{8E1562CD-1882-42DB-B018-3C45616222DB}" name="Exit Date" dataDxfId="7" dataCellStyle="Currency"/>
    <tableColumn id="11" xr3:uid="{6D6E332E-52B4-4960-AA5E-DDA3E44EB474}" name="Exit Price" dataDxfId="6" dataCellStyle="Currency"/>
    <tableColumn id="19" xr3:uid="{B84B1793-9255-4EAF-9117-B78B2E9A6125}" name="Feedback Period (Days)" dataDxfId="5" dataCellStyle="Currency">
      <calculatedColumnFormula>IF(AND(Junuary2023_Journal313[[#This Row],[Entry Date]]&lt;&gt;"",Junuary2023_Journal313[[#This Row],[Exit Date]]&lt;&gt;""),DATEDIF(Junuary2023_Journal313[[#This Row],[Entry Date]],Junuary2023_Journal313[[#This Row],[Exit Date]],"d"),"")</calculatedColumnFormula>
    </tableColumn>
    <tableColumn id="12" xr3:uid="{37CE947D-D145-4F12-9F2E-C31B8B191ABD}" name="R Multiples" dataDxfId="4" dataCellStyle="Normal 2">
      <calculatedColumnFormula>IF(Junuary2023_Journal313[[#This Row],[Exit Price]]&lt;&gt;"",(Junuary2023_Journal313[[#This Row],[Exit Price]]-Junuary2023_Journal313[[#This Row],[Entry Price]])/Junuary2023_Journal313[[#This Row],[1R]],"")</calculatedColumnFormula>
    </tableColumn>
    <tableColumn id="15" xr3:uid="{5DF4CD42-7254-491E-95F3-871C6EC764CD}" name="Trade Follow-up" dataDxfId="3" dataCellStyle="Normal 2"/>
    <tableColumn id="14" xr3:uid="{BB1C5C3B-5784-447D-9D84-88BE74807CA5}" name="Rating" dataDxfId="2" dataCellStyle="Normal 2"/>
    <tableColumn id="13" xr3:uid="{570C6AB1-ABBF-4EEC-89F0-8AF1BA27FC78}" name="Psychology" dataDxfId="1"/>
    <tableColumn id="20" xr3:uid="{CDEBBB1A-A026-4CAF-B506-C9D2AC00D384}" name="Comment" dataDxfId="0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933E27-DF04-4DD3-8AF4-7A151C87D856}" name="Junuary2023_Journal3" displayName="Junuary2023_Journal3" ref="C37:V57" totalsRowShown="0" headerRowDxfId="274" dataDxfId="272" headerRowBorderDxfId="273" tableBorderDxfId="271" totalsRowBorderDxfId="270">
  <autoFilter ref="C37:V57" xr:uid="{4F933E27-DF04-4DD3-8AF4-7A151C87D856}"/>
  <tableColumns count="20">
    <tableColumn id="1" xr3:uid="{9FAE9428-A9B9-4A63-8D57-9EC2B54129BB}" name="Entry Date" dataDxfId="269"/>
    <tableColumn id="2" xr3:uid="{98712DCF-468C-46B7-8BFD-E074BD134202}" name="Position" dataDxfId="268" dataCellStyle="Normal 2"/>
    <tableColumn id="3" xr3:uid="{588D611E-313F-43D6-9C37-8F474770DCDB}" name="Ticker" dataDxfId="267"/>
    <tableColumn id="17" xr3:uid="{64B63503-C233-4EE6-A0A7-42B6CB0E0E1B}" name="Market Cap Size" dataDxfId="266"/>
    <tableColumn id="16" xr3:uid="{F2D34A46-D1D7-4C7C-BBD4-057C125751D9}" name="Sector" dataDxfId="265"/>
    <tableColumn id="4" xr3:uid="{693138FC-F325-45BB-A19A-6DAF3B50D7EF}" name="Strategy" dataDxfId="264" dataCellStyle="Normal 2"/>
    <tableColumn id="8" xr3:uid="{018467C6-84AC-4D1D-BB36-B45CB2ABE649}" name="Entry Price" dataDxfId="263" dataCellStyle="Currency"/>
    <tableColumn id="5" xr3:uid="{7C4EC5C6-ACE6-4157-9B6A-04605FC45E4E}" name="Stop Loss" dataDxfId="262" dataCellStyle="Currency"/>
    <tableColumn id="6" xr3:uid="{4CA11660-7704-4375-BAB1-A7AB62584CFA}" name="1R" dataDxfId="261" dataCellStyle="Currency">
      <calculatedColumnFormula>Junuary2023_Journal3[[#This Row],[Entry Price]]-Junuary2023_Journal3[[#This Row],[Stop Loss]]</calculatedColumnFormula>
    </tableColumn>
    <tableColumn id="7" xr3:uid="{5E367BF2-E09E-4EB8-99A2-BAD87108EF18}" name="2R" dataDxfId="260" dataCellStyle="Currency">
      <calculatedColumnFormula>Junuary2023_Journal3[[#This Row],[1R]]*2</calculatedColumnFormula>
    </tableColumn>
    <tableColumn id="18" xr3:uid="{4D367559-2627-43A8-BADE-A883E804F993}" name="1R Price" dataDxfId="259" dataCellStyle="Currency">
      <calculatedColumnFormula>Junuary2023_Journal3[[#This Row],[1R]]+Junuary2023_Journal3[[#This Row],[Entry Price]]</calculatedColumnFormula>
    </tableColumn>
    <tableColumn id="9" xr3:uid="{BFCA9655-6AB5-447F-B6AD-E9116051A185}" name="2R Price" dataDxfId="258" dataCellStyle="Currency">
      <calculatedColumnFormula>Junuary2023_Journal3[[#This Row],[2R]]+Junuary2023_Journal3[[#This Row],[Entry Price]]</calculatedColumnFormula>
    </tableColumn>
    <tableColumn id="10" xr3:uid="{E7E2CB46-9EDB-447C-99D1-340151693C30}" name="Exit Date" dataDxfId="257" dataCellStyle="Currency"/>
    <tableColumn id="11" xr3:uid="{2DCD39A6-C905-4BC2-9AEE-2249F990C105}" name="Exit Price" dataDxfId="256" dataCellStyle="Currency"/>
    <tableColumn id="19" xr3:uid="{D45B1546-0D3B-4B02-85D5-79C1A81BA72A}" name="Feedback Period (Days)" dataDxfId="255" dataCellStyle="Currency">
      <calculatedColumnFormula>IF(AND(Junuary2023_Journal3[[#This Row],[Entry Date]]&lt;&gt;"",Junuary2023_Journal3[[#This Row],[Exit Date]]&lt;&gt;""),DATEDIF(Junuary2023_Journal3[[#This Row],[Entry Date]],Junuary2023_Journal3[[#This Row],[Exit Date]],"d"),"")</calculatedColumnFormula>
    </tableColumn>
    <tableColumn id="12" xr3:uid="{E607C5FB-B7C9-424E-937C-9314715700EF}" name="R Multiples" dataDxfId="254" dataCellStyle="Normal 2">
      <calculatedColumnFormula>IF(Junuary2023_Journal3[[#This Row],[Exit Price]]&lt;&gt;"",(Junuary2023_Journal3[[#This Row],[Exit Price]]-Junuary2023_Journal3[[#This Row],[Entry Price]])/Junuary2023_Journal3[[#This Row],[1R]],"")</calculatedColumnFormula>
    </tableColumn>
    <tableColumn id="21" xr3:uid="{3211F003-CA4E-45F3-A036-0309FB8AB4F1}" name="Trade Follow-up" dataDxfId="253" dataCellStyle="Normal 2"/>
    <tableColumn id="15" xr3:uid="{3464FB8A-3250-4331-9C82-5D917C11346E}" name="Rating" dataDxfId="252" dataCellStyle="Normal 2"/>
    <tableColumn id="13" xr3:uid="{665DC935-CE55-4F24-BE48-737B2B629D81}" name="Psychology" dataDxfId="251"/>
    <tableColumn id="20" xr3:uid="{281ECE5B-C76F-45C2-9B7E-37615F3D2478}" name="Comment" dataDxfId="250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1EF8FC-6DC3-4BE0-91DF-D1F236BE6982}" name="Junuary2023_Journal32" displayName="Junuary2023_Journal32" ref="C65:V85" totalsRowShown="0" headerRowDxfId="249" dataDxfId="247" headerRowBorderDxfId="248" tableBorderDxfId="246" totalsRowBorderDxfId="245">
  <autoFilter ref="C65:V85" xr:uid="{C41EF8FC-6DC3-4BE0-91DF-D1F236BE6982}"/>
  <tableColumns count="20">
    <tableColumn id="1" xr3:uid="{0381073C-4B98-4697-B18D-84579CFE0FFA}" name="Entry Date" dataDxfId="244"/>
    <tableColumn id="2" xr3:uid="{E7C00CD8-03FA-4CDC-9168-AE0DA375EC53}" name="Position" dataDxfId="243" dataCellStyle="Normal 2"/>
    <tableColumn id="3" xr3:uid="{75A8E98A-D746-4B00-A032-1B5719B8B3EF}" name="Ticker" dataDxfId="242"/>
    <tableColumn id="17" xr3:uid="{D5A64E1F-DB8B-4607-9ACF-3EDDC1B30773}" name="Market Cap Size" dataDxfId="241"/>
    <tableColumn id="16" xr3:uid="{9EECA943-F2CE-4C83-9CDA-38D8D2255CA2}" name="Sector" dataDxfId="240"/>
    <tableColumn id="4" xr3:uid="{5B602906-8D40-45D7-B0BE-781EAF65C280}" name="Strategy" dataDxfId="239" dataCellStyle="Normal 2"/>
    <tableColumn id="8" xr3:uid="{4BC2C65B-9EB5-4C6E-8AB0-7B532B384DF6}" name="Entry Price" dataDxfId="238" dataCellStyle="Currency"/>
    <tableColumn id="5" xr3:uid="{0B1CC475-2814-458A-A2F4-A43374097A75}" name="Stop Loss" dataDxfId="237" dataCellStyle="Currency"/>
    <tableColumn id="6" xr3:uid="{6827339B-10C6-402D-B257-0D4B94409133}" name="1R" dataDxfId="236" dataCellStyle="Currency">
      <calculatedColumnFormula>Junuary2023_Journal32[[#This Row],[Entry Price]]-Junuary2023_Journal32[[#This Row],[Stop Loss]]</calculatedColumnFormula>
    </tableColumn>
    <tableColumn id="7" xr3:uid="{763F026E-8893-403C-B164-CA26F340F0E7}" name="2R" dataDxfId="235" dataCellStyle="Currency">
      <calculatedColumnFormula>Junuary2023_Journal32[[#This Row],[1R]]*2</calculatedColumnFormula>
    </tableColumn>
    <tableColumn id="18" xr3:uid="{00EA8E50-BD5A-4667-81D4-8A58CC1AB476}" name="1R Price" dataDxfId="234" dataCellStyle="Currency">
      <calculatedColumnFormula>Junuary2023_Journal32[[#This Row],[1R]]+Junuary2023_Journal32[[#This Row],[Entry Price]]</calculatedColumnFormula>
    </tableColumn>
    <tableColumn id="9" xr3:uid="{79C1E13C-3D7F-4782-A04F-DBBBF60E4D3A}" name="2R Price" dataDxfId="233" dataCellStyle="Currency">
      <calculatedColumnFormula>Junuary2023_Journal32[[#This Row],[2R]]+Junuary2023_Journal32[[#This Row],[Entry Price]]</calculatedColumnFormula>
    </tableColumn>
    <tableColumn id="10" xr3:uid="{D3AA4489-9A8B-411A-A8B0-5660D8A54B09}" name="Exit Date" dataDxfId="232" dataCellStyle="Currency"/>
    <tableColumn id="11" xr3:uid="{4DCFFF9D-6DB6-4CE3-956D-E04CC3D89E46}" name="Exit Price" dataDxfId="231" dataCellStyle="Currency"/>
    <tableColumn id="19" xr3:uid="{B239A31A-1508-40FA-B25D-4690E3A3E154}" name="Feedback Period (Days)" dataDxfId="230" dataCellStyle="Currency">
      <calculatedColumnFormula>IF(AND(Junuary2023_Journal32[[#This Row],[Entry Date]]&lt;&gt;"",Junuary2023_Journal32[[#This Row],[Exit Date]]&lt;&gt;""),DATEDIF(Junuary2023_Journal32[[#This Row],[Entry Date]],Junuary2023_Journal32[[#This Row],[Exit Date]],"d"),"")</calculatedColumnFormula>
    </tableColumn>
    <tableColumn id="12" xr3:uid="{9354D948-172C-48DB-9559-44A144D94A54}" name="R Multiples" dataDxfId="229" dataCellStyle="Normal 2">
      <calculatedColumnFormula>IF(Junuary2023_Journal32[[#This Row],[Exit Price]]&lt;&gt;"",(Junuary2023_Journal32[[#This Row],[Exit Price]]-Junuary2023_Journal32[[#This Row],[Entry Price]])/Junuary2023_Journal32[[#This Row],[1R]],"")</calculatedColumnFormula>
    </tableColumn>
    <tableColumn id="15" xr3:uid="{49016F71-8D86-4449-8DE5-B8CC530317A9}" name="Trade Follow-up" dataDxfId="228" dataCellStyle="Normal 2"/>
    <tableColumn id="14" xr3:uid="{5AFD1DBE-14A9-414A-9B58-0CC2A4B22248}" name="Rating" dataDxfId="227" dataCellStyle="Normal 2"/>
    <tableColumn id="13" xr3:uid="{64B0E465-E589-449E-A1B3-A5D76DFFF9DE}" name="Psychology" dataDxfId="226"/>
    <tableColumn id="20" xr3:uid="{5BC9447C-8B37-4D7C-83F1-495D8D330644}" name="Comment" dataDxfId="225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738C8C-770B-4ECF-9F06-740A35F0834A}" name="Junuary2023_Journal34" displayName="Junuary2023_Journal34" ref="C93:V113" totalsRowShown="0" headerRowDxfId="224" dataDxfId="222" headerRowBorderDxfId="223" tableBorderDxfId="221" totalsRowBorderDxfId="220">
  <autoFilter ref="C93:V113" xr:uid="{D3738C8C-770B-4ECF-9F06-740A35F0834A}"/>
  <tableColumns count="20">
    <tableColumn id="1" xr3:uid="{ABD03654-9376-44B3-9648-88F19EA9C3F5}" name="Entry Date" dataDxfId="219"/>
    <tableColumn id="2" xr3:uid="{9B200549-26AE-4062-891D-27CF84395B4E}" name="Position" dataDxfId="218" dataCellStyle="Normal 2"/>
    <tableColumn id="3" xr3:uid="{32CB09C9-BDC3-45AF-82C9-41AC4DE9CBFE}" name="Ticker" dataDxfId="217"/>
    <tableColumn id="17" xr3:uid="{3DA5EE87-982D-4F56-8257-3B674EB57E75}" name="Market Cap Size" dataDxfId="216"/>
    <tableColumn id="16" xr3:uid="{2FF361E7-EF8A-467A-A725-53BA70B74A82}" name="Sector" dataDxfId="215"/>
    <tableColumn id="4" xr3:uid="{E649A373-54C8-429C-89C4-58C0419862EF}" name="Strategy" dataDxfId="214" dataCellStyle="Normal 2"/>
    <tableColumn id="8" xr3:uid="{7D6C3812-2693-4FA6-A2AB-A165D8E17271}" name="Entry Price" dataDxfId="213" dataCellStyle="Currency"/>
    <tableColumn id="5" xr3:uid="{BF4C9E01-267C-42F3-A5EB-88A2E23E8A61}" name="Stop Loss" dataDxfId="212" dataCellStyle="Currency"/>
    <tableColumn id="6" xr3:uid="{D4865CB7-A7A4-4479-A272-AEF173076D69}" name="1R" dataDxfId="211" dataCellStyle="Currency">
      <calculatedColumnFormula>Junuary2023_Journal34[[#This Row],[Entry Price]]-Junuary2023_Journal34[[#This Row],[Stop Loss]]</calculatedColumnFormula>
    </tableColumn>
    <tableColumn id="7" xr3:uid="{D50D1B6B-7F2D-45BF-8D4D-62C2B6D1E70A}" name="2R" dataDxfId="210" dataCellStyle="Currency">
      <calculatedColumnFormula>Junuary2023_Journal34[[#This Row],[1R]]*2</calculatedColumnFormula>
    </tableColumn>
    <tableColumn id="18" xr3:uid="{B656EA2E-8163-4CCE-8DD3-BD53C1E3EA48}" name="1R Price" dataDxfId="209" dataCellStyle="Currency">
      <calculatedColumnFormula>Junuary2023_Journal34[[#This Row],[1R]]+Junuary2023_Journal34[[#This Row],[Entry Price]]</calculatedColumnFormula>
    </tableColumn>
    <tableColumn id="9" xr3:uid="{4DBE949E-34A7-46A7-8BD7-C5CAD8157B1F}" name="2R Price" dataDxfId="208" dataCellStyle="Currency">
      <calculatedColumnFormula>Junuary2023_Journal34[[#This Row],[2R]]+Junuary2023_Journal34[[#This Row],[Entry Price]]</calculatedColumnFormula>
    </tableColumn>
    <tableColumn id="10" xr3:uid="{D9E3B275-34A7-4B68-8500-66CEA2B59E10}" name="Exit Date" dataDxfId="207" dataCellStyle="Currency"/>
    <tableColumn id="11" xr3:uid="{60D65532-3C60-4BC2-BD97-7712D93154E7}" name="Exit Price" dataDxfId="206" dataCellStyle="Currency"/>
    <tableColumn id="19" xr3:uid="{3DBD03CF-8851-4431-AA5A-CD7329636CBD}" name="Feedback Period (Days)" dataDxfId="205" dataCellStyle="Currency">
      <calculatedColumnFormula>IF(AND(Junuary2023_Journal34[[#This Row],[Entry Date]]&lt;&gt;"",Junuary2023_Journal34[[#This Row],[Exit Date]]&lt;&gt;""),DATEDIF(Junuary2023_Journal34[[#This Row],[Entry Date]],Junuary2023_Journal34[[#This Row],[Exit Date]],"d"),"")</calculatedColumnFormula>
    </tableColumn>
    <tableColumn id="12" xr3:uid="{B5987CFD-CAAE-40BF-9BF6-330B04DC2A23}" name="R Multiples" dataDxfId="204" dataCellStyle="Normal 2">
      <calculatedColumnFormula>IF(Junuary2023_Journal34[[#This Row],[Exit Price]]&lt;&gt;"",(Junuary2023_Journal34[[#This Row],[Exit Price]]-Junuary2023_Journal34[[#This Row],[Entry Price]])/Junuary2023_Journal34[[#This Row],[1R]],"")</calculatedColumnFormula>
    </tableColumn>
    <tableColumn id="15" xr3:uid="{05668CDB-A4C6-4F2A-AEB5-12666C49179D}" name="Trade Follow-up" dataDxfId="203" dataCellStyle="Normal 2"/>
    <tableColumn id="14" xr3:uid="{20A09277-DCA9-4962-A8FA-77A9B06C06C0}" name="Rating" dataDxfId="202" dataCellStyle="Normal 2"/>
    <tableColumn id="13" xr3:uid="{DB4EEB53-F047-4A32-B36A-64E215709CDD}" name="Psychology" dataDxfId="201"/>
    <tableColumn id="20" xr3:uid="{6F67F729-D017-414A-BB4A-ABDC0BA7E251}" name="Comment" dataDxfId="200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ED20B1-6157-471A-907B-33ED8DDDC9DA}" name="Junuary2023_Journal36" displayName="Junuary2023_Journal36" ref="C121:V141" totalsRowShown="0" headerRowDxfId="199" dataDxfId="197" headerRowBorderDxfId="198" tableBorderDxfId="196" totalsRowBorderDxfId="195">
  <autoFilter ref="C121:V141" xr:uid="{DDED20B1-6157-471A-907B-33ED8DDDC9DA}"/>
  <tableColumns count="20">
    <tableColumn id="1" xr3:uid="{5D6C133E-5A9C-448F-8E96-B9B57F4691B7}" name="Entry Date" dataDxfId="194"/>
    <tableColumn id="2" xr3:uid="{5C65DBD4-8AC6-4F55-A9C4-72CDE8D58186}" name="Position" dataDxfId="193" dataCellStyle="Normal 2"/>
    <tableColumn id="3" xr3:uid="{E8804A49-0F51-4F2C-B666-68B8DF28D99D}" name="Ticker" dataDxfId="192"/>
    <tableColumn id="17" xr3:uid="{EE2F188C-3FFE-4B63-A53D-01EA83C5596F}" name="Market Cap Size" dataDxfId="191"/>
    <tableColumn id="16" xr3:uid="{90EFE6BE-6534-4140-A646-8A4A23EB2BE0}" name="Sector" dataDxfId="190"/>
    <tableColumn id="4" xr3:uid="{07A2DEFF-9402-48C9-8BA2-2622887BA9FA}" name="Strategy" dataDxfId="189" dataCellStyle="Normal 2"/>
    <tableColumn id="8" xr3:uid="{6AE19F01-BD0F-4CD4-8831-29997261CB0B}" name="Entry Price" dataDxfId="188" dataCellStyle="Currency"/>
    <tableColumn id="5" xr3:uid="{F66BAC98-A62F-46D8-8B6A-0CE0CBD37E2E}" name="Stop Loss" dataDxfId="187" dataCellStyle="Currency"/>
    <tableColumn id="6" xr3:uid="{BE1EF409-7A59-4373-B1B1-314DB3FB6006}" name="1R" dataDxfId="186" dataCellStyle="Currency">
      <calculatedColumnFormula>Junuary2023_Journal36[[#This Row],[Entry Price]]-Junuary2023_Journal36[[#This Row],[Stop Loss]]</calculatedColumnFormula>
    </tableColumn>
    <tableColumn id="7" xr3:uid="{9DB84601-1799-431A-8EB0-3E004C7D6B07}" name="2R" dataDxfId="185" dataCellStyle="Currency">
      <calculatedColumnFormula>Junuary2023_Journal36[[#This Row],[1R]]*2</calculatedColumnFormula>
    </tableColumn>
    <tableColumn id="18" xr3:uid="{6C5ACB99-5AB4-4358-8AC4-4FB3A98E8C88}" name="1R Price" dataDxfId="184" dataCellStyle="Currency">
      <calculatedColumnFormula>Junuary2023_Journal36[[#This Row],[1R]]+Junuary2023_Journal36[[#This Row],[Entry Price]]</calculatedColumnFormula>
    </tableColumn>
    <tableColumn id="9" xr3:uid="{9D4CBE73-D081-49F5-A0B2-7CEDFFE723BB}" name="2R Price" dataDxfId="183" dataCellStyle="Currency">
      <calculatedColumnFormula>Junuary2023_Journal36[[#This Row],[2R]]+Junuary2023_Journal36[[#This Row],[Entry Price]]</calculatedColumnFormula>
    </tableColumn>
    <tableColumn id="10" xr3:uid="{A5339C97-8141-474E-BDE5-D9CBD86257B1}" name="Exit Date" dataDxfId="182" dataCellStyle="Currency"/>
    <tableColumn id="11" xr3:uid="{3EDAF6BD-67BD-4FA0-A13F-01C80B5A1B81}" name="Exit Price" dataDxfId="181" dataCellStyle="Currency"/>
    <tableColumn id="19" xr3:uid="{DA23C44F-5203-4177-982E-5ADAE3411897}" name="Feedback Period (Days)" dataDxfId="180" dataCellStyle="Currency">
      <calculatedColumnFormula>IF(AND(Junuary2023_Journal36[[#This Row],[Entry Date]]&lt;&gt;"",Junuary2023_Journal36[[#This Row],[Exit Date]]&lt;&gt;""),DATEDIF(Junuary2023_Journal36[[#This Row],[Entry Date]],Junuary2023_Journal36[[#This Row],[Exit Date]],"d"),"")</calculatedColumnFormula>
    </tableColumn>
    <tableColumn id="12" xr3:uid="{4402E027-431C-4BA6-AEF2-4EB37A4DAD93}" name="R Multiples" dataDxfId="179" dataCellStyle="Normal 2">
      <calculatedColumnFormula>IF(Junuary2023_Journal36[[#This Row],[Exit Price]]&lt;&gt;"",(Junuary2023_Journal36[[#This Row],[Exit Price]]-Junuary2023_Journal36[[#This Row],[Entry Price]])/Junuary2023_Journal36[[#This Row],[1R]],"")</calculatedColumnFormula>
    </tableColumn>
    <tableColumn id="15" xr3:uid="{5D51C18E-3BC5-407B-B5F2-69CCA529BD68}" name="Trade Follow-up" dataDxfId="178" dataCellStyle="Normal 2"/>
    <tableColumn id="14" xr3:uid="{2CBF32D1-F74F-4445-83C7-042D470A2E30}" name="Rating" dataDxfId="177" dataCellStyle="Normal 2"/>
    <tableColumn id="13" xr3:uid="{CC4EA244-F355-4226-ABF4-0D9B1B7000F6}" name="Psychology" dataDxfId="176"/>
    <tableColumn id="20" xr3:uid="{B177BB3C-B401-4BBB-9172-3C844DE89218}" name="Comment" dataDxfId="175"/>
  </tableColumns>
  <tableStyleInfo name="TableStyleLight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796D5B-25B7-41E3-AFC8-C5F2B988AE09}" name="Junuary2023_Journal37" displayName="Junuary2023_Journal37" ref="C149:V169" totalsRowShown="0" headerRowDxfId="174" dataDxfId="172" headerRowBorderDxfId="173" tableBorderDxfId="171" totalsRowBorderDxfId="170">
  <autoFilter ref="C149:V169" xr:uid="{9E796D5B-25B7-41E3-AFC8-C5F2B988AE09}"/>
  <tableColumns count="20">
    <tableColumn id="1" xr3:uid="{16C41BAB-7376-4DB7-9747-A3FD99C7359C}" name="Entry Date" dataDxfId="169"/>
    <tableColumn id="2" xr3:uid="{853B0BA1-9D66-4198-B616-FA7886A760C5}" name="Position" dataDxfId="168" dataCellStyle="Normal 2"/>
    <tableColumn id="3" xr3:uid="{D2BB1862-9393-47FE-9AB2-C49CA51C8D40}" name="Ticker" dataDxfId="167"/>
    <tableColumn id="17" xr3:uid="{66A3DE7E-DBCA-47ED-B9FF-8C3EAF2B3391}" name="Market Cap Size" dataDxfId="166"/>
    <tableColumn id="16" xr3:uid="{1F86AB36-F537-4E76-9B96-52E90DA2CCDD}" name="Sector" dataDxfId="165"/>
    <tableColumn id="4" xr3:uid="{E7A75A2C-9EB0-4AA9-9150-6D798EE3394B}" name="Strategy" dataDxfId="164" dataCellStyle="Normal 2"/>
    <tableColumn id="8" xr3:uid="{7700FBE3-29EA-44EE-B575-4BCE7BE0752E}" name="Entry Price" dataDxfId="163" dataCellStyle="Currency"/>
    <tableColumn id="5" xr3:uid="{82B94597-3770-42A1-97F9-91C07C72BF7F}" name="Stop Loss" dataDxfId="162" dataCellStyle="Currency"/>
    <tableColumn id="6" xr3:uid="{DB3ADE46-799D-4922-B7BE-35FF05C466AC}" name="1R" dataDxfId="161" dataCellStyle="Currency">
      <calculatedColumnFormula>Junuary2023_Journal37[[#This Row],[Entry Price]]-Junuary2023_Journal37[[#This Row],[Stop Loss]]</calculatedColumnFormula>
    </tableColumn>
    <tableColumn id="7" xr3:uid="{976D0673-54E4-4DA9-84DB-51C41C26BF48}" name="2R" dataDxfId="160" dataCellStyle="Currency">
      <calculatedColumnFormula>Junuary2023_Journal37[[#This Row],[1R]]*2</calculatedColumnFormula>
    </tableColumn>
    <tableColumn id="18" xr3:uid="{D0642D1D-8EB6-4539-B66E-5A593F0BF580}" name="1R Price" dataDxfId="159" dataCellStyle="Currency">
      <calculatedColumnFormula>Junuary2023_Journal37[[#This Row],[1R]]+Junuary2023_Journal37[[#This Row],[Entry Price]]</calculatedColumnFormula>
    </tableColumn>
    <tableColumn id="9" xr3:uid="{6BA50DE3-E3B1-4A10-B680-B3C3AAD1D564}" name="2R Price" dataDxfId="158" dataCellStyle="Currency">
      <calculatedColumnFormula>Junuary2023_Journal37[[#This Row],[2R]]+Junuary2023_Journal37[[#This Row],[Entry Price]]</calculatedColumnFormula>
    </tableColumn>
    <tableColumn id="10" xr3:uid="{E1B32D41-2ABB-48C1-A812-069123AF55B1}" name="Exit Date" dataDxfId="157" dataCellStyle="Currency"/>
    <tableColumn id="11" xr3:uid="{216F4041-460C-445E-843D-7A69EFBA0C56}" name="Exit Price" dataDxfId="156" dataCellStyle="Currency"/>
    <tableColumn id="19" xr3:uid="{DB632317-10DD-4C9B-9F8E-282FF7D8C8E4}" name="Feedback Period (Days)" dataDxfId="155" dataCellStyle="Currency">
      <calculatedColumnFormula>IF(AND(Junuary2023_Journal37[[#This Row],[Entry Date]]&lt;&gt;"",Junuary2023_Journal37[[#This Row],[Exit Date]]&lt;&gt;""),DATEDIF(Junuary2023_Journal37[[#This Row],[Entry Date]],Junuary2023_Journal37[[#This Row],[Exit Date]],"d"),"")</calculatedColumnFormula>
    </tableColumn>
    <tableColumn id="12" xr3:uid="{42157FCC-C898-4F74-831F-BFBAFF94F668}" name="R Multiples" dataDxfId="154" dataCellStyle="Normal 2">
      <calculatedColumnFormula>IF(Junuary2023_Journal37[[#This Row],[Exit Price]]&lt;&gt;"",(Junuary2023_Journal37[[#This Row],[Exit Price]]-Junuary2023_Journal37[[#This Row],[Entry Price]])/Junuary2023_Journal37[[#This Row],[1R]],"")</calculatedColumnFormula>
    </tableColumn>
    <tableColumn id="15" xr3:uid="{5C904A6E-1EC1-47E6-9593-9EF0A0E44CE5}" name="Trade Follow-up" dataDxfId="153" dataCellStyle="Normal 2"/>
    <tableColumn id="14" xr3:uid="{1A6BF61A-B67E-4F83-8E28-46B5DF1142C0}" name="Rating" dataDxfId="152" dataCellStyle="Normal 2"/>
    <tableColumn id="13" xr3:uid="{50065943-66ED-4026-BF8B-D4DEE74BB443}" name="Psychology" dataDxfId="151"/>
    <tableColumn id="20" xr3:uid="{99D09AAA-9B7D-4284-806F-F7247B3627B9}" name="Comment" dataDxfId="150"/>
  </tableColumns>
  <tableStyleInfo name="TableStyleLight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D4B485-7AB6-471C-9EB2-E14A8B2E3F7C}" name="Junuary2023_Journal38" displayName="Junuary2023_Journal38" ref="C177:V197" totalsRowShown="0" headerRowDxfId="149" dataDxfId="147" headerRowBorderDxfId="148" tableBorderDxfId="146" totalsRowBorderDxfId="145">
  <autoFilter ref="C177:V197" xr:uid="{1DD4B485-7AB6-471C-9EB2-E14A8B2E3F7C}"/>
  <tableColumns count="20">
    <tableColumn id="1" xr3:uid="{D51A817E-7117-41E7-9F66-8B36962A5040}" name="Entry Date" dataDxfId="144"/>
    <tableColumn id="2" xr3:uid="{DE6B2F30-CE0E-4E45-8EAA-9681E418CC9F}" name="Position" dataDxfId="143" dataCellStyle="Normal 2"/>
    <tableColumn id="3" xr3:uid="{7BA45C46-D0D9-4AB9-AABA-1F292399B130}" name="Ticker" dataDxfId="142"/>
    <tableColumn id="17" xr3:uid="{C845302B-9A34-4237-9C4F-B91481426EC2}" name="Market Cap Size" dataDxfId="141"/>
    <tableColumn id="16" xr3:uid="{0ADA2530-7535-409F-A902-1042BB586DA3}" name="Sector" dataDxfId="140"/>
    <tableColumn id="4" xr3:uid="{C6C432D8-ACBE-48EE-B4C9-6A0F037A9C4B}" name="Strategy" dataDxfId="139" dataCellStyle="Normal 2"/>
    <tableColumn id="8" xr3:uid="{0BCE4FC0-D65A-4DEC-8C90-4039FF992967}" name="Entry Price" dataDxfId="138" dataCellStyle="Currency"/>
    <tableColumn id="5" xr3:uid="{E5743F0A-0E0D-4290-8EEE-9ED5944ECB4D}" name="Stop Loss" dataDxfId="137" dataCellStyle="Currency"/>
    <tableColumn id="6" xr3:uid="{92045BA0-D7EF-4657-A9A6-2AA0A5EA66A6}" name="1R" dataDxfId="136" dataCellStyle="Currency">
      <calculatedColumnFormula>Junuary2023_Journal38[[#This Row],[Entry Price]]-Junuary2023_Journal38[[#This Row],[Stop Loss]]</calculatedColumnFormula>
    </tableColumn>
    <tableColumn id="7" xr3:uid="{0831260D-BAC9-4D61-9204-83FEC87413BE}" name="2R" dataDxfId="135" dataCellStyle="Currency">
      <calculatedColumnFormula>Junuary2023_Journal38[[#This Row],[1R]]*2</calculatedColumnFormula>
    </tableColumn>
    <tableColumn id="18" xr3:uid="{C1443C05-4D47-47A7-B203-3EBF9E087CDD}" name="1R Price" dataDxfId="134" dataCellStyle="Currency">
      <calculatedColumnFormula>Junuary2023_Journal38[[#This Row],[1R]]+Junuary2023_Journal38[[#This Row],[Entry Price]]</calculatedColumnFormula>
    </tableColumn>
    <tableColumn id="9" xr3:uid="{8EC1FD97-153A-4F07-8423-3DD8BEBEDFF3}" name="2R Price" dataDxfId="133" dataCellStyle="Currency">
      <calculatedColumnFormula>Junuary2023_Journal38[[#This Row],[2R]]+Junuary2023_Journal38[[#This Row],[Entry Price]]</calculatedColumnFormula>
    </tableColumn>
    <tableColumn id="10" xr3:uid="{DF100518-BB5F-43C0-B1E1-C2F8F8B784AB}" name="Exit Date" dataDxfId="132" dataCellStyle="Currency"/>
    <tableColumn id="11" xr3:uid="{AA4839A4-C172-4FE6-B869-8EBC62BEC712}" name="Exit Price" dataDxfId="131" dataCellStyle="Currency"/>
    <tableColumn id="19" xr3:uid="{E4172CA9-714A-4DB0-92F8-8556BB9D4266}" name="Feedback Period (Days)" dataDxfId="130" dataCellStyle="Currency">
      <calculatedColumnFormula>IF(AND(Junuary2023_Journal38[[#This Row],[Entry Date]]&lt;&gt;"",Junuary2023_Journal38[[#This Row],[Exit Date]]&lt;&gt;""),DATEDIF(Junuary2023_Journal38[[#This Row],[Entry Date]],Junuary2023_Journal38[[#This Row],[Exit Date]],"d"),"")</calculatedColumnFormula>
    </tableColumn>
    <tableColumn id="12" xr3:uid="{143625CE-9395-4EA8-9A53-AE0FE8A90112}" name="R Multiples" dataDxfId="129" dataCellStyle="Normal 2">
      <calculatedColumnFormula>IF(Junuary2023_Journal38[[#This Row],[Exit Price]]&lt;&gt;"",(Junuary2023_Journal38[[#This Row],[Exit Price]]-Junuary2023_Journal38[[#This Row],[Entry Price]])/Junuary2023_Journal38[[#This Row],[1R]],"")</calculatedColumnFormula>
    </tableColumn>
    <tableColumn id="15" xr3:uid="{F1C174B1-0C6E-4C92-A4F6-E8141A884C8B}" name="Trade Follow-up" dataDxfId="128" dataCellStyle="Normal 2"/>
    <tableColumn id="14" xr3:uid="{F0791BF5-385E-4EC5-9281-E635A2D0AEE7}" name="Rating" dataDxfId="127" dataCellStyle="Normal 2"/>
    <tableColumn id="13" xr3:uid="{6208BF9A-DF9E-41C9-A651-E536F60E2D6C}" name="Psychology" dataDxfId="126"/>
    <tableColumn id="20" xr3:uid="{53CBEA6D-2928-4170-B782-D2BF9EE7E71B}" name="Comment" dataDxfId="125"/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722227C-0FC1-4B11-BE2A-AFC973249C88}" name="Junuary2023_Journal39" displayName="Junuary2023_Journal39" ref="C205:V225" totalsRowShown="0" headerRowDxfId="124" dataDxfId="122" headerRowBorderDxfId="123" tableBorderDxfId="121" totalsRowBorderDxfId="120">
  <autoFilter ref="C205:V225" xr:uid="{9722227C-0FC1-4B11-BE2A-AFC973249C88}"/>
  <tableColumns count="20">
    <tableColumn id="1" xr3:uid="{F634369B-D39B-4FD1-99DC-19514ABE570F}" name="Entry Date" dataDxfId="119"/>
    <tableColumn id="2" xr3:uid="{69455BBE-8623-40C3-B598-C9C8E10A7348}" name="Position" dataDxfId="118" dataCellStyle="Normal 2"/>
    <tableColumn id="3" xr3:uid="{47F2F4F9-39F6-49BD-BDE5-6D41D1C367B5}" name="Ticker" dataDxfId="117"/>
    <tableColumn id="17" xr3:uid="{3E5A9317-80ED-403F-828B-DF186A6FF0D3}" name="Market Cap Size" dataDxfId="116"/>
    <tableColumn id="16" xr3:uid="{F9C56899-272A-4C0D-97A2-E2A7B4BA206B}" name="Sector" dataDxfId="115"/>
    <tableColumn id="4" xr3:uid="{77C74CA9-82F2-44D4-8328-9F419C5D87A2}" name="Strategy" dataDxfId="114" dataCellStyle="Normal 2"/>
    <tableColumn id="8" xr3:uid="{19E3CD3F-9622-4038-B9CF-BD52130478CB}" name="Entry Price" dataDxfId="113" dataCellStyle="Currency"/>
    <tableColumn id="5" xr3:uid="{D69AA335-3256-4818-A69F-CAA2AD145E04}" name="Stop Loss" dataDxfId="112" dataCellStyle="Currency"/>
    <tableColumn id="6" xr3:uid="{DD5E62D9-F755-4187-B5A2-71DA9E970890}" name="1R" dataDxfId="111" dataCellStyle="Currency">
      <calculatedColumnFormula>Junuary2023_Journal39[[#This Row],[Entry Price]]-Junuary2023_Journal39[[#This Row],[Stop Loss]]</calculatedColumnFormula>
    </tableColumn>
    <tableColumn id="7" xr3:uid="{94033841-D44E-4013-8E6B-7E3735FE5BDD}" name="2R" dataDxfId="110" dataCellStyle="Currency">
      <calculatedColumnFormula>Junuary2023_Journal39[[#This Row],[1R]]*2</calculatedColumnFormula>
    </tableColumn>
    <tableColumn id="18" xr3:uid="{4CF023B3-27B8-4395-9651-789E7D6E5FA3}" name="1R Price" dataDxfId="109" dataCellStyle="Currency">
      <calculatedColumnFormula>Junuary2023_Journal39[[#This Row],[1R]]+Junuary2023_Journal39[[#This Row],[Entry Price]]</calculatedColumnFormula>
    </tableColumn>
    <tableColumn id="9" xr3:uid="{9C74676A-2E06-41A2-9556-9075F90C6AD7}" name="2R Price" dataDxfId="108" dataCellStyle="Currency">
      <calculatedColumnFormula>Junuary2023_Journal39[[#This Row],[2R]]+Junuary2023_Journal39[[#This Row],[Entry Price]]</calculatedColumnFormula>
    </tableColumn>
    <tableColumn id="10" xr3:uid="{8FF4A8AE-CB3F-4660-AF08-1797B70E05E0}" name="Exit Date" dataDxfId="107" dataCellStyle="Currency"/>
    <tableColumn id="11" xr3:uid="{960FE1D5-622F-4F04-82C0-BC24C33ADE46}" name="Exit Price" dataDxfId="106" dataCellStyle="Currency"/>
    <tableColumn id="19" xr3:uid="{61612A0E-2D94-403D-B4DF-0F688D4C0A25}" name="Feedback Period (Days)" dataDxfId="105" dataCellStyle="Currency">
      <calculatedColumnFormula>IF(AND(Junuary2023_Journal39[[#This Row],[Entry Date]]&lt;&gt;"",Junuary2023_Journal39[[#This Row],[Exit Date]]&lt;&gt;""),DATEDIF(Junuary2023_Journal39[[#This Row],[Entry Date]],Junuary2023_Journal39[[#This Row],[Exit Date]],"d"),"")</calculatedColumnFormula>
    </tableColumn>
    <tableColumn id="12" xr3:uid="{C3A64BC2-1B58-43AD-9046-7025319DEF12}" name="R Multiples" dataDxfId="104" dataCellStyle="Normal 2">
      <calculatedColumnFormula>IF(Junuary2023_Journal39[[#This Row],[Exit Price]]&lt;&gt;"",(Junuary2023_Journal39[[#This Row],[Exit Price]]-Junuary2023_Journal39[[#This Row],[Entry Price]])/Junuary2023_Journal39[[#This Row],[1R]],"")</calculatedColumnFormula>
    </tableColumn>
    <tableColumn id="15" xr3:uid="{232FF5B2-EFA9-44DE-BE34-058EBC26CEC6}" name="Trade Follow-up" dataDxfId="103" dataCellStyle="Normal 2"/>
    <tableColumn id="14" xr3:uid="{CDFB6C51-C6C6-48A5-9A05-37579C6C7679}" name="Rating" dataDxfId="102" dataCellStyle="Normal 2"/>
    <tableColumn id="13" xr3:uid="{10B93203-12C4-42D7-A084-296C0465C88E}" name="Psychology" dataDxfId="101"/>
    <tableColumn id="20" xr3:uid="{955198E1-3E86-447D-8D20-B067EBCFDB66}" name="Comment" dataDxfId="100"/>
  </tableColumns>
  <tableStyleInfo name="TableStyleLight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EA8889-D4BC-4CED-B70C-CC100768C4E5}" name="Junuary2023_Journal310" displayName="Junuary2023_Journal310" ref="C233:V253" totalsRowShown="0" headerRowDxfId="99" dataDxfId="97" headerRowBorderDxfId="98" tableBorderDxfId="96" totalsRowBorderDxfId="95">
  <autoFilter ref="C233:V253" xr:uid="{4AEA8889-D4BC-4CED-B70C-CC100768C4E5}"/>
  <tableColumns count="20">
    <tableColumn id="1" xr3:uid="{C13D0422-58B4-48C7-B686-95ACC09639C3}" name="Entry Date" dataDxfId="94"/>
    <tableColumn id="2" xr3:uid="{DD71C06B-7DB7-483C-B270-163E530B2F6F}" name="Position" dataDxfId="93" dataCellStyle="Normal 2"/>
    <tableColumn id="3" xr3:uid="{87B440DB-9EA6-4B16-BD42-6BB6EAADE993}" name="Ticker" dataDxfId="92"/>
    <tableColumn id="17" xr3:uid="{6E7B0D65-C8FA-49B3-AE1B-79CA102C313C}" name="Market Cap Size" dataDxfId="91"/>
    <tableColumn id="16" xr3:uid="{223E6D73-AEC6-45BB-A630-3E455356804F}" name="Sector" dataDxfId="90"/>
    <tableColumn id="4" xr3:uid="{12C2E764-20C4-4627-BD96-22ED4D461FF1}" name="Strategy" dataDxfId="89" dataCellStyle="Normal 2"/>
    <tableColumn id="8" xr3:uid="{3DDCB27E-B8A3-45BB-8BD3-90FE40A5A7F7}" name="Entry Price" dataDxfId="88" dataCellStyle="Currency"/>
    <tableColumn id="5" xr3:uid="{97AEB990-A838-4B66-BBCE-796F128228CD}" name="Stop Loss" dataDxfId="87" dataCellStyle="Currency"/>
    <tableColumn id="6" xr3:uid="{901CF0FD-B99B-455F-859D-2BC43C7C38F4}" name="1R" dataDxfId="86" dataCellStyle="Currency">
      <calculatedColumnFormula>Junuary2023_Journal310[[#This Row],[Entry Price]]-Junuary2023_Journal310[[#This Row],[Stop Loss]]</calculatedColumnFormula>
    </tableColumn>
    <tableColumn id="7" xr3:uid="{170E7C3B-778F-47AC-8887-7728B1A8245F}" name="2R" dataDxfId="85" dataCellStyle="Currency">
      <calculatedColumnFormula>Junuary2023_Journal310[[#This Row],[1R]]*2</calculatedColumnFormula>
    </tableColumn>
    <tableColumn id="18" xr3:uid="{6537BAB4-6E5B-4B67-8B55-A3737C0C3D78}" name="1R Price" dataDxfId="84" dataCellStyle="Currency">
      <calculatedColumnFormula>Junuary2023_Journal310[[#This Row],[1R]]+Junuary2023_Journal310[[#This Row],[Entry Price]]</calculatedColumnFormula>
    </tableColumn>
    <tableColumn id="9" xr3:uid="{D5E54478-5661-4041-A88B-5506D0F7A5CA}" name="2R Price" dataDxfId="83" dataCellStyle="Currency">
      <calculatedColumnFormula>Junuary2023_Journal310[[#This Row],[2R]]+Junuary2023_Journal310[[#This Row],[Entry Price]]</calculatedColumnFormula>
    </tableColumn>
    <tableColumn id="10" xr3:uid="{C3FE33FB-F28F-406B-A4EF-49850FA1AA5F}" name="Exit Date" dataDxfId="82" dataCellStyle="Currency"/>
    <tableColumn id="11" xr3:uid="{B260DC95-A549-493B-963F-540928C1D3CC}" name="Exit Price" dataDxfId="81" dataCellStyle="Currency"/>
    <tableColumn id="19" xr3:uid="{96F9BADE-05CC-4C2B-94D1-6024A0FC57C2}" name="Feedback Period (Days)" dataDxfId="80" dataCellStyle="Currency">
      <calculatedColumnFormula>IF(AND(Junuary2023_Journal310[[#This Row],[Entry Date]]&lt;&gt;"",Junuary2023_Journal310[[#This Row],[Exit Date]]&lt;&gt;""),DATEDIF(Junuary2023_Journal310[[#This Row],[Entry Date]],Junuary2023_Journal310[[#This Row],[Exit Date]],"d"),"")</calculatedColumnFormula>
    </tableColumn>
    <tableColumn id="12" xr3:uid="{553FEE69-9FF2-441F-9A6E-2B17619770C7}" name="R Multiples" dataDxfId="79" dataCellStyle="Normal 2">
      <calculatedColumnFormula>IF(Junuary2023_Journal310[[#This Row],[Exit Price]]&lt;&gt;"",(Junuary2023_Journal310[[#This Row],[Exit Price]]-Junuary2023_Journal310[[#This Row],[Entry Price]])/Junuary2023_Journal310[[#This Row],[1R]],"")</calculatedColumnFormula>
    </tableColumn>
    <tableColumn id="15" xr3:uid="{BDB6312B-72D5-40F9-AC28-529534BF8536}" name="Trade Follow-up" dataDxfId="78" dataCellStyle="Normal 2"/>
    <tableColumn id="14" xr3:uid="{4E47792B-E0A9-4F69-8A1B-A798E91E4F83}" name="Rating" dataDxfId="77" dataCellStyle="Normal 2"/>
    <tableColumn id="13" xr3:uid="{9FDF4912-1179-4D85-900E-E3F9D075A256}" name="Psychology" dataDxfId="76"/>
    <tableColumn id="20" xr3:uid="{66B9F346-1901-4612-81B5-3FBFA6E95BAD}" name="Comment" dataDxfId="75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368F-C254-4EC9-98C6-A6AEF5E72A73}">
  <sheetPr>
    <tabColor rgb="FFAB955B"/>
  </sheetPr>
  <dimension ref="B1:V337"/>
  <sheetViews>
    <sheetView showGridLines="0" tabSelected="1" topLeftCell="C1" zoomScale="59" zoomScaleNormal="59" workbookViewId="0">
      <selection activeCell="T4" sqref="T4"/>
    </sheetView>
  </sheetViews>
  <sheetFormatPr defaultRowHeight="18" x14ac:dyDescent="0.25"/>
  <cols>
    <col min="1" max="1" width="9.140625" style="3"/>
    <col min="2" max="2" width="4.42578125" style="3" bestFit="1" customWidth="1"/>
    <col min="3" max="3" width="35.7109375" style="12" bestFit="1" customWidth="1"/>
    <col min="4" max="4" width="32.140625" style="3" customWidth="1"/>
    <col min="5" max="5" width="13.5703125" style="3" bestFit="1" customWidth="1"/>
    <col min="6" max="6" width="28.7109375" style="3" bestFit="1" customWidth="1"/>
    <col min="7" max="7" width="25" style="3" customWidth="1"/>
    <col min="8" max="8" width="18" style="3" bestFit="1" customWidth="1"/>
    <col min="9" max="9" width="23.5703125" style="3" bestFit="1" customWidth="1"/>
    <col min="10" max="10" width="19.140625" style="3" bestFit="1" customWidth="1"/>
    <col min="11" max="12" width="11.28515625" style="3" bestFit="1" customWidth="1"/>
    <col min="13" max="14" width="17.28515625" style="3" bestFit="1" customWidth="1"/>
    <col min="15" max="15" width="27.85546875" style="12" bestFit="1" customWidth="1"/>
    <col min="16" max="16" width="19.5703125" style="3" bestFit="1" customWidth="1"/>
    <col min="17" max="17" width="40.7109375" style="3" bestFit="1" customWidth="1"/>
    <col min="18" max="18" width="28.42578125" style="3" bestFit="1" customWidth="1"/>
    <col min="19" max="19" width="29.140625" style="3" bestFit="1" customWidth="1"/>
    <col min="20" max="20" width="34.5703125" style="3" bestFit="1" customWidth="1"/>
    <col min="21" max="21" width="24.7109375" style="3" customWidth="1"/>
    <col min="22" max="22" width="26.7109375" style="3" customWidth="1"/>
    <col min="23" max="16384" width="9.140625" style="3"/>
  </cols>
  <sheetData>
    <row r="1" spans="2:22" s="1" customFormat="1" ht="36.75" customHeight="1" x14ac:dyDescent="0.25">
      <c r="B1" s="52" t="s">
        <v>34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2:22" s="1" customFormat="1" ht="33" customHeight="1" x14ac:dyDescent="0.25"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</row>
    <row r="3" spans="2:22" ht="22.5" x14ac:dyDescent="0.25">
      <c r="B3" s="36"/>
      <c r="C3" s="50" t="s">
        <v>4</v>
      </c>
      <c r="D3" s="46" t="s">
        <v>37</v>
      </c>
      <c r="E3" s="37"/>
      <c r="F3" s="37"/>
      <c r="G3" s="37"/>
      <c r="H3" s="37"/>
      <c r="I3" s="37"/>
      <c r="J3" s="37"/>
      <c r="K3" s="37"/>
      <c r="L3" s="38"/>
      <c r="M3" s="37"/>
      <c r="N3" s="37"/>
      <c r="O3" s="37"/>
      <c r="P3" s="37"/>
      <c r="Q3" s="37"/>
      <c r="R3" s="37"/>
      <c r="S3" s="38"/>
      <c r="T3" s="37"/>
      <c r="U3" s="37"/>
      <c r="V3" s="39"/>
    </row>
    <row r="4" spans="2:22" ht="22.5" x14ac:dyDescent="0.25">
      <c r="B4" s="40"/>
      <c r="C4" s="50" t="s">
        <v>65</v>
      </c>
      <c r="D4" s="47">
        <f>SUM(R10:R29)</f>
        <v>8.0542469664525385</v>
      </c>
      <c r="E4" s="26"/>
      <c r="F4" s="28"/>
      <c r="G4" s="29"/>
      <c r="H4" s="28"/>
      <c r="I4" s="25"/>
      <c r="J4" s="26"/>
      <c r="K4" s="26"/>
      <c r="L4" s="27"/>
      <c r="M4" s="26"/>
      <c r="N4" s="26"/>
      <c r="O4" s="26"/>
      <c r="P4" s="25"/>
      <c r="Q4" s="26"/>
      <c r="R4" s="26"/>
      <c r="S4" s="27"/>
      <c r="T4" s="26"/>
      <c r="U4" s="26"/>
      <c r="V4" s="41"/>
    </row>
    <row r="5" spans="2:22" ht="22.5" x14ac:dyDescent="0.25">
      <c r="B5" s="40"/>
      <c r="C5" s="50" t="s">
        <v>14</v>
      </c>
      <c r="D5" s="48">
        <f>COUNTA(Junuary2023_Journal[Ticker])</f>
        <v>8</v>
      </c>
      <c r="E5" s="26"/>
      <c r="F5" s="28"/>
      <c r="G5" s="29"/>
      <c r="H5" s="30"/>
      <c r="I5" s="26"/>
      <c r="J5" s="30"/>
      <c r="K5" s="26"/>
      <c r="L5" s="27"/>
      <c r="M5" s="26"/>
      <c r="N5" s="26"/>
      <c r="O5" s="26"/>
      <c r="P5" s="26"/>
      <c r="Q5" s="30"/>
      <c r="R5" s="26"/>
      <c r="S5" s="27"/>
      <c r="T5" s="26"/>
      <c r="U5" s="26"/>
      <c r="V5" s="42"/>
    </row>
    <row r="6" spans="2:22" ht="22.5" x14ac:dyDescent="0.25">
      <c r="B6" s="40"/>
      <c r="C6" s="50" t="s">
        <v>5</v>
      </c>
      <c r="D6" s="49">
        <f>IF(D5&gt;0,D4/D5,0)</f>
        <v>1.0067808708065673</v>
      </c>
      <c r="E6" s="26"/>
      <c r="F6" s="28"/>
      <c r="G6" s="29"/>
      <c r="H6" s="26"/>
      <c r="I6" s="26"/>
      <c r="J6" s="26"/>
      <c r="K6" s="26"/>
      <c r="L6" s="27"/>
      <c r="M6" s="26"/>
      <c r="N6" s="26"/>
      <c r="O6" s="26"/>
      <c r="P6" s="26"/>
      <c r="Q6" s="26"/>
      <c r="R6" s="26"/>
      <c r="S6" s="27"/>
      <c r="T6" s="26"/>
      <c r="U6" s="26"/>
      <c r="V6" s="42"/>
    </row>
    <row r="7" spans="2:22" x14ac:dyDescent="0.25">
      <c r="B7" s="40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43"/>
    </row>
    <row r="8" spans="2:22" ht="22.5" customHeight="1" x14ac:dyDescent="0.25">
      <c r="B8" s="40"/>
      <c r="C8" s="28"/>
      <c r="D8" s="29"/>
      <c r="E8" s="29"/>
      <c r="F8" s="29"/>
      <c r="G8" s="29"/>
      <c r="H8" s="29"/>
      <c r="I8" s="29"/>
      <c r="J8" s="29"/>
      <c r="K8" s="51" t="s">
        <v>35</v>
      </c>
      <c r="L8" s="51"/>
      <c r="M8" s="51"/>
      <c r="N8" s="51"/>
      <c r="O8" s="28"/>
      <c r="P8" s="28"/>
      <c r="Q8" s="51" t="s">
        <v>35</v>
      </c>
      <c r="R8" s="51"/>
      <c r="S8" s="28"/>
      <c r="T8" s="28"/>
      <c r="U8" s="28"/>
      <c r="V8" s="43"/>
    </row>
    <row r="9" spans="2:22" s="13" customFormat="1" ht="22.5" x14ac:dyDescent="0.25">
      <c r="B9" s="40"/>
      <c r="C9" s="21" t="s">
        <v>6</v>
      </c>
      <c r="D9" s="22" t="s">
        <v>1</v>
      </c>
      <c r="E9" s="22" t="s">
        <v>0</v>
      </c>
      <c r="F9" s="22" t="s">
        <v>19</v>
      </c>
      <c r="G9" s="22" t="s">
        <v>16</v>
      </c>
      <c r="H9" s="22" t="s">
        <v>2</v>
      </c>
      <c r="I9" s="22" t="s">
        <v>12</v>
      </c>
      <c r="J9" s="22" t="s">
        <v>7</v>
      </c>
      <c r="K9" s="32" t="s">
        <v>8</v>
      </c>
      <c r="L9" s="32" t="s">
        <v>9</v>
      </c>
      <c r="M9" s="32" t="s">
        <v>41</v>
      </c>
      <c r="N9" s="32" t="s">
        <v>42</v>
      </c>
      <c r="O9" s="21" t="s">
        <v>3</v>
      </c>
      <c r="P9" s="22" t="s">
        <v>10</v>
      </c>
      <c r="Q9" s="32" t="s">
        <v>47</v>
      </c>
      <c r="R9" s="32" t="s">
        <v>15</v>
      </c>
      <c r="S9" s="22" t="s">
        <v>11</v>
      </c>
      <c r="T9" s="22" t="s">
        <v>53</v>
      </c>
      <c r="U9" s="22" t="s">
        <v>13</v>
      </c>
      <c r="V9" s="22" t="s">
        <v>49</v>
      </c>
    </row>
    <row r="10" spans="2:22" ht="174" customHeight="1" x14ac:dyDescent="0.25">
      <c r="B10" s="44">
        <v>1</v>
      </c>
      <c r="C10" s="23">
        <v>44930</v>
      </c>
      <c r="D10" s="14" t="s">
        <v>39</v>
      </c>
      <c r="E10" s="14" t="s">
        <v>50</v>
      </c>
      <c r="F10" s="14" t="s">
        <v>31</v>
      </c>
      <c r="G10" s="14" t="s">
        <v>23</v>
      </c>
      <c r="H10" s="14" t="s">
        <v>17</v>
      </c>
      <c r="I10" s="15">
        <v>17.68</v>
      </c>
      <c r="J10" s="15">
        <v>20.329999999999998</v>
      </c>
      <c r="K10" s="15">
        <f>Junuary2023_Journal[[#This Row],[Entry Price]]-Junuary2023_Journal[[#This Row],[Stop Loss]]</f>
        <v>-2.6499999999999986</v>
      </c>
      <c r="L10" s="15">
        <f>Junuary2023_Journal[[#This Row],[1R]]*2</f>
        <v>-5.2999999999999972</v>
      </c>
      <c r="M10" s="15">
        <f>Junuary2023_Journal[[#This Row],[1R]]+Junuary2023_Journal[[#This Row],[Entry Price]]</f>
        <v>15.030000000000001</v>
      </c>
      <c r="N10" s="15">
        <f>Junuary2023_Journal[[#This Row],[2R]]+Junuary2023_Journal[[#This Row],[Entry Price]]</f>
        <v>12.380000000000003</v>
      </c>
      <c r="O10" s="16">
        <v>44937</v>
      </c>
      <c r="P10" s="15">
        <v>20.329999999999998</v>
      </c>
      <c r="Q10" s="17">
        <f>IF(AND(Junuary2023_Journal[[#This Row],[Entry Date]]&lt;&gt;"",Junuary2023_Journal[[#This Row],[Exit Date]]&lt;&gt;""),DATEDIF(Junuary2023_Journal[[#This Row],[Entry Date]],Junuary2023_Journal[[#This Row],[Exit Date]],"d"),"")</f>
        <v>7</v>
      </c>
      <c r="R10" s="18">
        <f>IF(Junuary2023_Journal[[#This Row],[Exit Price]]&lt;&gt;"",(Junuary2023_Journal[[#This Row],[Exit Price]]-Junuary2023_Journal[[#This Row],[Entry Price]])/Junuary2023_Journal[[#This Row],[1R]],"")</f>
        <v>-1</v>
      </c>
      <c r="S10" s="14"/>
      <c r="T10" s="18" t="s">
        <v>54</v>
      </c>
      <c r="U10" s="14" t="s">
        <v>58</v>
      </c>
      <c r="V10" s="14" t="s">
        <v>88</v>
      </c>
    </row>
    <row r="11" spans="2:22" ht="173.25" customHeight="1" x14ac:dyDescent="0.25">
      <c r="B11" s="44">
        <v>2</v>
      </c>
      <c r="C11" s="23">
        <v>44932</v>
      </c>
      <c r="D11" s="14" t="s">
        <v>38</v>
      </c>
      <c r="E11" s="14" t="s">
        <v>64</v>
      </c>
      <c r="F11" s="14" t="s">
        <v>33</v>
      </c>
      <c r="G11" s="14" t="s">
        <v>18</v>
      </c>
      <c r="H11" s="14" t="s">
        <v>30</v>
      </c>
      <c r="I11" s="15">
        <v>48.21</v>
      </c>
      <c r="J11" s="15">
        <v>46.52</v>
      </c>
      <c r="K11" s="15">
        <f>Junuary2023_Journal[[#This Row],[Entry Price]]-Junuary2023_Journal[[#This Row],[Stop Loss]]</f>
        <v>1.6899999999999977</v>
      </c>
      <c r="L11" s="15">
        <f>Junuary2023_Journal[[#This Row],[1R]]*2</f>
        <v>3.3799999999999955</v>
      </c>
      <c r="M11" s="15">
        <f>Junuary2023_Journal[[#This Row],[1R]]+Junuary2023_Journal[[#This Row],[Entry Price]]</f>
        <v>49.9</v>
      </c>
      <c r="N11" s="15">
        <f>Junuary2023_Journal[[#This Row],[2R]]+Junuary2023_Journal[[#This Row],[Entry Price]]</f>
        <v>51.589999999999996</v>
      </c>
      <c r="O11" s="16">
        <v>44939</v>
      </c>
      <c r="P11" s="15">
        <v>48.21</v>
      </c>
      <c r="Q11" s="17">
        <f>IF(AND(Junuary2023_Journal[[#This Row],[Entry Date]]&lt;&gt;"",Junuary2023_Journal[[#This Row],[Exit Date]]&lt;&gt;""),DATEDIF(Junuary2023_Journal[[#This Row],[Entry Date]],Junuary2023_Journal[[#This Row],[Exit Date]],"d"),"")</f>
        <v>7</v>
      </c>
      <c r="R11" s="18">
        <f>IF(Junuary2023_Journal[[#This Row],[Exit Price]]&lt;&gt;"",(Junuary2023_Journal[[#This Row],[Exit Price]]-Junuary2023_Journal[[#This Row],[Entry Price]])/Junuary2023_Journal[[#This Row],[1R]],"")</f>
        <v>0</v>
      </c>
      <c r="S11" s="14" t="s">
        <v>66</v>
      </c>
      <c r="T11" s="18" t="s">
        <v>72</v>
      </c>
      <c r="U11" s="14" t="s">
        <v>71</v>
      </c>
      <c r="V11" s="14"/>
    </row>
    <row r="12" spans="2:22" ht="172.5" customHeight="1" x14ac:dyDescent="0.25">
      <c r="B12" s="44">
        <v>3</v>
      </c>
      <c r="C12" s="23">
        <v>44932</v>
      </c>
      <c r="D12" s="14" t="s">
        <v>38</v>
      </c>
      <c r="E12" s="14" t="s">
        <v>46</v>
      </c>
      <c r="F12" s="14" t="s">
        <v>31</v>
      </c>
      <c r="G12" s="14" t="s">
        <v>26</v>
      </c>
      <c r="H12" s="14" t="s">
        <v>17</v>
      </c>
      <c r="I12" s="15">
        <v>11.54</v>
      </c>
      <c r="J12" s="15">
        <v>10.8</v>
      </c>
      <c r="K12" s="15">
        <f>Junuary2023_Journal[[#This Row],[Entry Price]]-Junuary2023_Journal[[#This Row],[Stop Loss]]</f>
        <v>0.73999999999999844</v>
      </c>
      <c r="L12" s="15">
        <f>Junuary2023_Journal[[#This Row],[1R]]*2</f>
        <v>1.4799999999999969</v>
      </c>
      <c r="M12" s="15">
        <f>Junuary2023_Journal[[#This Row],[1R]]+Junuary2023_Journal[[#This Row],[Entry Price]]</f>
        <v>12.279999999999998</v>
      </c>
      <c r="N12" s="15">
        <f>Junuary2023_Journal[[#This Row],[2R]]+Junuary2023_Journal[[#This Row],[Entry Price]]</f>
        <v>13.019999999999996</v>
      </c>
      <c r="O12" s="16">
        <v>44943</v>
      </c>
      <c r="P12" s="15">
        <v>13.02</v>
      </c>
      <c r="Q12" s="17">
        <f>IF(AND(Junuary2023_Journal[[#This Row],[Entry Date]]&lt;&gt;"",Junuary2023_Journal[[#This Row],[Exit Date]]&lt;&gt;""),DATEDIF(Junuary2023_Journal[[#This Row],[Entry Date]],Junuary2023_Journal[[#This Row],[Exit Date]],"d"),"")</f>
        <v>11</v>
      </c>
      <c r="R12" s="18">
        <f>IF(Junuary2023_Journal[[#This Row],[Exit Price]]&lt;&gt;"",(Junuary2023_Journal[[#This Row],[Exit Price]]-Junuary2023_Journal[[#This Row],[Entry Price]])/Junuary2023_Journal[[#This Row],[1R]],"")</f>
        <v>2.0000000000000049</v>
      </c>
      <c r="S12" s="14" t="s">
        <v>67</v>
      </c>
      <c r="T12" s="18" t="s">
        <v>56</v>
      </c>
      <c r="U12" s="14" t="s">
        <v>48</v>
      </c>
      <c r="V12" s="14"/>
    </row>
    <row r="13" spans="2:22" ht="108" x14ac:dyDescent="0.25">
      <c r="B13" s="44">
        <v>4</v>
      </c>
      <c r="C13" s="23">
        <v>44935</v>
      </c>
      <c r="D13" s="14" t="s">
        <v>38</v>
      </c>
      <c r="E13" s="14" t="s">
        <v>73</v>
      </c>
      <c r="F13" s="14" t="s">
        <v>33</v>
      </c>
      <c r="G13" s="14" t="s">
        <v>18</v>
      </c>
      <c r="H13" s="14" t="s">
        <v>30</v>
      </c>
      <c r="I13" s="15">
        <v>371.69</v>
      </c>
      <c r="J13" s="15">
        <v>337.1</v>
      </c>
      <c r="K13" s="15">
        <f>Junuary2023_Journal[[#This Row],[Entry Price]]-Junuary2023_Journal[[#This Row],[Stop Loss]]</f>
        <v>34.589999999999975</v>
      </c>
      <c r="L13" s="15">
        <f>Junuary2023_Journal[[#This Row],[1R]]*2</f>
        <v>69.17999999999995</v>
      </c>
      <c r="M13" s="15">
        <f>Junuary2023_Journal[[#This Row],[1R]]+Junuary2023_Journal[[#This Row],[Entry Price]]</f>
        <v>406.28</v>
      </c>
      <c r="N13" s="15">
        <f>Junuary2023_Journal[[#This Row],[2R]]+Junuary2023_Journal[[#This Row],[Entry Price]]</f>
        <v>440.86999999999995</v>
      </c>
      <c r="O13" s="16">
        <v>44946</v>
      </c>
      <c r="P13" s="15">
        <v>440.87</v>
      </c>
      <c r="Q13" s="17">
        <f>IF(AND(Junuary2023_Journal[[#This Row],[Entry Date]]&lt;&gt;"",Junuary2023_Journal[[#This Row],[Exit Date]]&lt;&gt;""),DATEDIF(Junuary2023_Journal[[#This Row],[Entry Date]],Junuary2023_Journal[[#This Row],[Exit Date]],"d"),"")</f>
        <v>11</v>
      </c>
      <c r="R13" s="18">
        <f>IF(Junuary2023_Journal[[#This Row],[Exit Price]]&lt;&gt;"",(Junuary2023_Journal[[#This Row],[Exit Price]]-Junuary2023_Journal[[#This Row],[Entry Price]])/Junuary2023_Journal[[#This Row],[1R]],"")</f>
        <v>2.0000000000000018</v>
      </c>
      <c r="S13" s="14" t="s">
        <v>74</v>
      </c>
      <c r="T13" s="18" t="s">
        <v>75</v>
      </c>
      <c r="U13" s="14" t="s">
        <v>76</v>
      </c>
      <c r="V13" s="14"/>
    </row>
    <row r="14" spans="2:22" ht="144" x14ac:dyDescent="0.25">
      <c r="B14" s="44">
        <v>5</v>
      </c>
      <c r="C14" s="23">
        <v>44936</v>
      </c>
      <c r="D14" s="14" t="s">
        <v>39</v>
      </c>
      <c r="E14" s="14" t="s">
        <v>60</v>
      </c>
      <c r="F14" s="14" t="s">
        <v>31</v>
      </c>
      <c r="G14" s="14" t="s">
        <v>28</v>
      </c>
      <c r="H14" s="14" t="s">
        <v>30</v>
      </c>
      <c r="I14" s="15">
        <v>44.25</v>
      </c>
      <c r="J14" s="15">
        <v>46.18</v>
      </c>
      <c r="K14" s="15">
        <f>Junuary2023_Journal[[#This Row],[Entry Price]]-Junuary2023_Journal[[#This Row],[Stop Loss]]</f>
        <v>-1.9299999999999997</v>
      </c>
      <c r="L14" s="15">
        <f>Junuary2023_Journal[[#This Row],[1R]]*2</f>
        <v>-3.8599999999999994</v>
      </c>
      <c r="M14" s="15">
        <f>Junuary2023_Journal[[#This Row],[1R]]+Junuary2023_Journal[[#This Row],[Entry Price]]</f>
        <v>42.32</v>
      </c>
      <c r="N14" s="15">
        <f>Junuary2023_Journal[[#This Row],[2R]]+Junuary2023_Journal[[#This Row],[Entry Price]]</f>
        <v>40.39</v>
      </c>
      <c r="O14" s="16">
        <v>44943</v>
      </c>
      <c r="P14" s="15">
        <v>46.18</v>
      </c>
      <c r="Q14" s="17">
        <f>IF(AND(Junuary2023_Journal[[#This Row],[Entry Date]]&lt;&gt;"",Junuary2023_Journal[[#This Row],[Exit Date]]&lt;&gt;""),DATEDIF(Junuary2023_Journal[[#This Row],[Entry Date]],Junuary2023_Journal[[#This Row],[Exit Date]],"d"),"")</f>
        <v>7</v>
      </c>
      <c r="R14" s="18">
        <f>IF(Junuary2023_Journal[[#This Row],[Exit Price]]&lt;&gt;"",(Junuary2023_Journal[[#This Row],[Exit Price]]-Junuary2023_Journal[[#This Row],[Entry Price]])/Junuary2023_Journal[[#This Row],[1R]],"")</f>
        <v>-1</v>
      </c>
      <c r="S14" s="14"/>
      <c r="T14" s="18" t="s">
        <v>63</v>
      </c>
      <c r="U14" s="14" t="s">
        <v>62</v>
      </c>
      <c r="V14" s="14" t="s">
        <v>61</v>
      </c>
    </row>
    <row r="15" spans="2:22" ht="108" x14ac:dyDescent="0.25">
      <c r="B15" s="44">
        <v>6</v>
      </c>
      <c r="C15" s="23">
        <v>44945</v>
      </c>
      <c r="D15" s="14" t="s">
        <v>39</v>
      </c>
      <c r="E15" s="14" t="s">
        <v>51</v>
      </c>
      <c r="F15" s="14" t="s">
        <v>31</v>
      </c>
      <c r="G15" s="14" t="s">
        <v>25</v>
      </c>
      <c r="H15" s="14" t="s">
        <v>17</v>
      </c>
      <c r="I15" s="15">
        <v>19.84</v>
      </c>
      <c r="J15" s="15">
        <v>20.48</v>
      </c>
      <c r="K15" s="15">
        <f>Junuary2023_Journal[[#This Row],[Entry Price]]-Junuary2023_Journal[[#This Row],[Stop Loss]]</f>
        <v>-0.64000000000000057</v>
      </c>
      <c r="L15" s="15">
        <f>Junuary2023_Journal[[#This Row],[1R]]*2</f>
        <v>-1.2800000000000011</v>
      </c>
      <c r="M15" s="15">
        <f>Junuary2023_Journal[[#This Row],[1R]]+Junuary2023_Journal[[#This Row],[Entry Price]]</f>
        <v>19.2</v>
      </c>
      <c r="N15" s="15">
        <f>Junuary2023_Journal[[#This Row],[2R]]+Junuary2023_Journal[[#This Row],[Entry Price]]</f>
        <v>18.559999999999999</v>
      </c>
      <c r="O15" s="16">
        <v>44945</v>
      </c>
      <c r="P15" s="15">
        <v>18.559999999999999</v>
      </c>
      <c r="Q15" s="17">
        <f>IF(AND(Junuary2023_Journal[[#This Row],[Entry Date]]&lt;&gt;"",Junuary2023_Journal[[#This Row],[Exit Date]]&lt;&gt;""),DATEDIF(Junuary2023_Journal[[#This Row],[Entry Date]],Junuary2023_Journal[[#This Row],[Exit Date]],"d"),"")</f>
        <v>0</v>
      </c>
      <c r="R15" s="18">
        <f>IF(Junuary2023_Journal[[#This Row],[Exit Price]]&lt;&gt;"",(Junuary2023_Journal[[#This Row],[Exit Price]]-Junuary2023_Journal[[#This Row],[Entry Price]])/Junuary2023_Journal[[#This Row],[1R]],"")</f>
        <v>2</v>
      </c>
      <c r="S15" s="14" t="s">
        <v>68</v>
      </c>
      <c r="T15" s="18" t="s">
        <v>55</v>
      </c>
      <c r="U15" s="14" t="s">
        <v>52</v>
      </c>
      <c r="V15" s="14"/>
    </row>
    <row r="16" spans="2:22" ht="72" x14ac:dyDescent="0.25">
      <c r="B16" s="44">
        <v>7</v>
      </c>
      <c r="C16" s="24">
        <v>44950</v>
      </c>
      <c r="D16" s="14" t="s">
        <v>38</v>
      </c>
      <c r="E16" s="19" t="s">
        <v>43</v>
      </c>
      <c r="F16" s="19" t="s">
        <v>32</v>
      </c>
      <c r="G16" s="19" t="s">
        <v>28</v>
      </c>
      <c r="H16" s="14" t="s">
        <v>17</v>
      </c>
      <c r="I16" s="15">
        <v>267.22000000000003</v>
      </c>
      <c r="J16" s="15">
        <v>250.8</v>
      </c>
      <c r="K16" s="15">
        <f>Junuary2023_Journal[[#This Row],[Entry Price]]-Junuary2023_Journal[[#This Row],[Stop Loss]]</f>
        <v>16.420000000000016</v>
      </c>
      <c r="L16" s="15">
        <f>Junuary2023_Journal[[#This Row],[1R]]*2</f>
        <v>32.840000000000032</v>
      </c>
      <c r="M16" s="15">
        <f>Junuary2023_Journal[[#This Row],[1R]]+Junuary2023_Journal[[#This Row],[Entry Price]]</f>
        <v>283.64000000000004</v>
      </c>
      <c r="N16" s="15">
        <f>Junuary2023_Journal[[#This Row],[2R]]+Junuary2023_Journal[[#This Row],[Entry Price]]</f>
        <v>300.06000000000006</v>
      </c>
      <c r="O16" s="16">
        <v>44963</v>
      </c>
      <c r="P16" s="15">
        <v>300.06</v>
      </c>
      <c r="Q16" s="17">
        <f>IF(AND(Junuary2023_Journal[[#This Row],[Entry Date]]&lt;&gt;"",Junuary2023_Journal[[#This Row],[Exit Date]]&lt;&gt;""),DATEDIF(Junuary2023_Journal[[#This Row],[Entry Date]],Junuary2023_Journal[[#This Row],[Exit Date]],"d"),"")</f>
        <v>13</v>
      </c>
      <c r="R16" s="18">
        <f>IF(Junuary2023_Journal[[#This Row],[Exit Price]]&lt;&gt;"",(Junuary2023_Journal[[#This Row],[Exit Price]]-Junuary2023_Journal[[#This Row],[Entry Price]])/Junuary2023_Journal[[#This Row],[1R]],"")</f>
        <v>1.9999999999999964</v>
      </c>
      <c r="S16" s="14" t="s">
        <v>69</v>
      </c>
      <c r="T16" s="18" t="s">
        <v>57</v>
      </c>
      <c r="U16" s="14" t="s">
        <v>44</v>
      </c>
      <c r="V16" s="14"/>
    </row>
    <row r="17" spans="2:22" ht="126" x14ac:dyDescent="0.25">
      <c r="B17" s="44">
        <v>8</v>
      </c>
      <c r="C17" s="24">
        <v>44952</v>
      </c>
      <c r="D17" s="14" t="s">
        <v>38</v>
      </c>
      <c r="E17" s="19" t="s">
        <v>40</v>
      </c>
      <c r="F17" s="19" t="s">
        <v>32</v>
      </c>
      <c r="G17" s="19" t="s">
        <v>25</v>
      </c>
      <c r="H17" s="14" t="s">
        <v>17</v>
      </c>
      <c r="I17" s="15">
        <v>197.85</v>
      </c>
      <c r="J17" s="15">
        <v>183.84</v>
      </c>
      <c r="K17" s="15">
        <f>Junuary2023_Journal[[#This Row],[Entry Price]]-Junuary2023_Journal[[#This Row],[Stop Loss]]</f>
        <v>14.009999999999991</v>
      </c>
      <c r="L17" s="15">
        <f>Junuary2023_Journal[[#This Row],[1R]]*2</f>
        <v>28.019999999999982</v>
      </c>
      <c r="M17" s="15">
        <f>Junuary2023_Journal[[#This Row],[1R]]+Junuary2023_Journal[[#This Row],[Entry Price]]</f>
        <v>211.85999999999999</v>
      </c>
      <c r="N17" s="15">
        <f>Junuary2023_Journal[[#This Row],[2R]]+Junuary2023_Journal[[#This Row],[Entry Price]]</f>
        <v>225.86999999999998</v>
      </c>
      <c r="O17" s="16">
        <v>44959</v>
      </c>
      <c r="P17" s="15">
        <v>226.63</v>
      </c>
      <c r="Q17" s="17">
        <f>IF(AND(Junuary2023_Journal[[#This Row],[Entry Date]]&lt;&gt;"",Junuary2023_Journal[[#This Row],[Exit Date]]&lt;&gt;""),DATEDIF(Junuary2023_Journal[[#This Row],[Entry Date]],Junuary2023_Journal[[#This Row],[Exit Date]],"d"),"")</f>
        <v>7</v>
      </c>
      <c r="R17" s="18">
        <f>IF(Junuary2023_Journal[[#This Row],[Exit Price]]&lt;&gt;"",(Junuary2023_Journal[[#This Row],[Exit Price]]-Junuary2023_Journal[[#This Row],[Entry Price]])/Junuary2023_Journal[[#This Row],[1R]],"")</f>
        <v>2.0542469664525354</v>
      </c>
      <c r="S17" s="14" t="s">
        <v>70</v>
      </c>
      <c r="T17" s="18" t="s">
        <v>59</v>
      </c>
      <c r="U17" s="14" t="s">
        <v>45</v>
      </c>
      <c r="V17" s="14"/>
    </row>
    <row r="18" spans="2:22" x14ac:dyDescent="0.25">
      <c r="B18" s="44">
        <v>9</v>
      </c>
      <c r="C18" s="24"/>
      <c r="D18" s="14"/>
      <c r="E18" s="19"/>
      <c r="F18" s="19"/>
      <c r="G18" s="19"/>
      <c r="H18" s="14"/>
      <c r="I18" s="15"/>
      <c r="J18" s="15"/>
      <c r="K18" s="15">
        <f>Junuary2023_Journal[[#This Row],[Entry Price]]-Junuary2023_Journal[[#This Row],[Stop Loss]]</f>
        <v>0</v>
      </c>
      <c r="L18" s="15">
        <f>Junuary2023_Journal[[#This Row],[1R]]*2</f>
        <v>0</v>
      </c>
      <c r="M18" s="15">
        <f>Junuary2023_Journal[[#This Row],[1R]]+Junuary2023_Journal[[#This Row],[Entry Price]]</f>
        <v>0</v>
      </c>
      <c r="N18" s="15">
        <f>Junuary2023_Journal[[#This Row],[2R]]+Junuary2023_Journal[[#This Row],[Entry Price]]</f>
        <v>0</v>
      </c>
      <c r="O18" s="16"/>
      <c r="P18" s="15"/>
      <c r="Q18" s="17" t="str">
        <f>IF(AND(Junuary2023_Journal[[#This Row],[Entry Date]]&lt;&gt;"",Junuary2023_Journal[[#This Row],[Exit Date]]&lt;&gt;""),DATEDIF(Junuary2023_Journal[[#This Row],[Entry Date]],Junuary2023_Journal[[#This Row],[Exit Date]],"d"),"")</f>
        <v/>
      </c>
      <c r="R18" s="18" t="str">
        <f>IF(Junuary2023_Journal[[#This Row],[Exit Price]]&lt;&gt;"",(Junuary2023_Journal[[#This Row],[Exit Price]]-Junuary2023_Journal[[#This Row],[Entry Price]])/Junuary2023_Journal[[#This Row],[1R]],"")</f>
        <v/>
      </c>
      <c r="S18" s="14"/>
      <c r="T18" s="18"/>
      <c r="U18" s="14"/>
      <c r="V18" s="14"/>
    </row>
    <row r="19" spans="2:22" x14ac:dyDescent="0.25">
      <c r="B19" s="44">
        <v>10</v>
      </c>
      <c r="C19" s="24"/>
      <c r="D19" s="14"/>
      <c r="E19" s="19"/>
      <c r="F19" s="19"/>
      <c r="G19" s="19"/>
      <c r="H19" s="14"/>
      <c r="I19" s="15"/>
      <c r="J19" s="15"/>
      <c r="K19" s="15">
        <f>Junuary2023_Journal[[#This Row],[Entry Price]]-Junuary2023_Journal[[#This Row],[Stop Loss]]</f>
        <v>0</v>
      </c>
      <c r="L19" s="15">
        <f>Junuary2023_Journal[[#This Row],[1R]]*2</f>
        <v>0</v>
      </c>
      <c r="M19" s="15">
        <f>Junuary2023_Journal[[#This Row],[1R]]+Junuary2023_Journal[[#This Row],[Entry Price]]</f>
        <v>0</v>
      </c>
      <c r="N19" s="15">
        <f>Junuary2023_Journal[[#This Row],[2R]]+Junuary2023_Journal[[#This Row],[Entry Price]]</f>
        <v>0</v>
      </c>
      <c r="O19" s="16"/>
      <c r="P19" s="15"/>
      <c r="Q19" s="17" t="str">
        <f>IF(AND(Junuary2023_Journal[[#This Row],[Entry Date]]&lt;&gt;"",Junuary2023_Journal[[#This Row],[Exit Date]]&lt;&gt;""),DATEDIF(Junuary2023_Journal[[#This Row],[Entry Date]],Junuary2023_Journal[[#This Row],[Exit Date]],"d"),"")</f>
        <v/>
      </c>
      <c r="R19" s="18" t="str">
        <f>IF(Junuary2023_Journal[[#This Row],[Exit Price]]&lt;&gt;"",(Junuary2023_Journal[[#This Row],[Exit Price]]-Junuary2023_Journal[[#This Row],[Entry Price]])/Junuary2023_Journal[[#This Row],[1R]],"")</f>
        <v/>
      </c>
      <c r="S19" s="14"/>
      <c r="T19" s="18"/>
      <c r="U19" s="14"/>
      <c r="V19" s="14"/>
    </row>
    <row r="20" spans="2:22" x14ac:dyDescent="0.25">
      <c r="B20" s="44">
        <v>11</v>
      </c>
      <c r="C20" s="24"/>
      <c r="D20" s="14"/>
      <c r="E20" s="19"/>
      <c r="F20" s="19"/>
      <c r="G20" s="19"/>
      <c r="H20" s="14"/>
      <c r="I20" s="15"/>
      <c r="J20" s="15"/>
      <c r="K20" s="15">
        <f>Junuary2023_Journal[[#This Row],[Entry Price]]-Junuary2023_Journal[[#This Row],[Stop Loss]]</f>
        <v>0</v>
      </c>
      <c r="L20" s="15">
        <f>Junuary2023_Journal[[#This Row],[1R]]*2</f>
        <v>0</v>
      </c>
      <c r="M20" s="15">
        <f>Junuary2023_Journal[[#This Row],[1R]]+Junuary2023_Journal[[#This Row],[Entry Price]]</f>
        <v>0</v>
      </c>
      <c r="N20" s="15">
        <f>Junuary2023_Journal[[#This Row],[2R]]+Junuary2023_Journal[[#This Row],[Entry Price]]</f>
        <v>0</v>
      </c>
      <c r="O20" s="16"/>
      <c r="P20" s="15"/>
      <c r="Q20" s="17" t="str">
        <f>IF(AND(Junuary2023_Journal[[#This Row],[Entry Date]]&lt;&gt;"",Junuary2023_Journal[[#This Row],[Exit Date]]&lt;&gt;""),DATEDIF(Junuary2023_Journal[[#This Row],[Entry Date]],Junuary2023_Journal[[#This Row],[Exit Date]],"d"),"")</f>
        <v/>
      </c>
      <c r="R20" s="18" t="str">
        <f>IF(Junuary2023_Journal[[#This Row],[Exit Price]]&lt;&gt;"",(Junuary2023_Journal[[#This Row],[Exit Price]]-Junuary2023_Journal[[#This Row],[Entry Price]])/Junuary2023_Journal[[#This Row],[1R]],"")</f>
        <v/>
      </c>
      <c r="S20" s="14"/>
      <c r="T20" s="18"/>
      <c r="U20" s="14"/>
      <c r="V20" s="14"/>
    </row>
    <row r="21" spans="2:22" x14ac:dyDescent="0.25">
      <c r="B21" s="44">
        <v>12</v>
      </c>
      <c r="C21" s="24"/>
      <c r="D21" s="14"/>
      <c r="E21" s="19"/>
      <c r="F21" s="19"/>
      <c r="G21" s="19"/>
      <c r="H21" s="14"/>
      <c r="I21" s="15"/>
      <c r="J21" s="15"/>
      <c r="K21" s="15">
        <f>Junuary2023_Journal[[#This Row],[Entry Price]]-Junuary2023_Journal[[#This Row],[Stop Loss]]</f>
        <v>0</v>
      </c>
      <c r="L21" s="15">
        <f>Junuary2023_Journal[[#This Row],[1R]]*2</f>
        <v>0</v>
      </c>
      <c r="M21" s="15">
        <f>Junuary2023_Journal[[#This Row],[1R]]+Junuary2023_Journal[[#This Row],[Entry Price]]</f>
        <v>0</v>
      </c>
      <c r="N21" s="15">
        <f>Junuary2023_Journal[[#This Row],[2R]]+Junuary2023_Journal[[#This Row],[Entry Price]]</f>
        <v>0</v>
      </c>
      <c r="O21" s="16"/>
      <c r="P21" s="15"/>
      <c r="Q21" s="17" t="str">
        <f>IF(AND(Junuary2023_Journal[[#This Row],[Entry Date]]&lt;&gt;"",Junuary2023_Journal[[#This Row],[Exit Date]]&lt;&gt;""),DATEDIF(Junuary2023_Journal[[#This Row],[Entry Date]],Junuary2023_Journal[[#This Row],[Exit Date]],"d"),"")</f>
        <v/>
      </c>
      <c r="R21" s="18" t="str">
        <f>IF(Junuary2023_Journal[[#This Row],[Exit Price]]&lt;&gt;"",(Junuary2023_Journal[[#This Row],[Exit Price]]-Junuary2023_Journal[[#This Row],[Entry Price]])/Junuary2023_Journal[[#This Row],[1R]],"")</f>
        <v/>
      </c>
      <c r="S21" s="14"/>
      <c r="T21" s="18"/>
      <c r="U21" s="14"/>
      <c r="V21" s="14"/>
    </row>
    <row r="22" spans="2:22" x14ac:dyDescent="0.25">
      <c r="B22" s="44">
        <v>13</v>
      </c>
      <c r="C22" s="24"/>
      <c r="D22" s="14"/>
      <c r="E22" s="19"/>
      <c r="F22" s="19"/>
      <c r="G22" s="19"/>
      <c r="H22" s="14"/>
      <c r="I22" s="15"/>
      <c r="J22" s="15"/>
      <c r="K22" s="15">
        <f>Junuary2023_Journal[[#This Row],[Entry Price]]-Junuary2023_Journal[[#This Row],[Stop Loss]]</f>
        <v>0</v>
      </c>
      <c r="L22" s="15">
        <f>Junuary2023_Journal[[#This Row],[1R]]*2</f>
        <v>0</v>
      </c>
      <c r="M22" s="15">
        <f>Junuary2023_Journal[[#This Row],[1R]]+Junuary2023_Journal[[#This Row],[Entry Price]]</f>
        <v>0</v>
      </c>
      <c r="N22" s="15">
        <f>Junuary2023_Journal[[#This Row],[2R]]+Junuary2023_Journal[[#This Row],[Entry Price]]</f>
        <v>0</v>
      </c>
      <c r="O22" s="16"/>
      <c r="P22" s="15"/>
      <c r="Q22" s="17" t="str">
        <f>IF(AND(Junuary2023_Journal[[#This Row],[Entry Date]]&lt;&gt;"",Junuary2023_Journal[[#This Row],[Exit Date]]&lt;&gt;""),DATEDIF(Junuary2023_Journal[[#This Row],[Entry Date]],Junuary2023_Journal[[#This Row],[Exit Date]],"d"),"")</f>
        <v/>
      </c>
      <c r="R22" s="18" t="str">
        <f>IF(Junuary2023_Journal[[#This Row],[Exit Price]]&lt;&gt;"",(Junuary2023_Journal[[#This Row],[Exit Price]]-Junuary2023_Journal[[#This Row],[Entry Price]])/Junuary2023_Journal[[#This Row],[1R]],"")</f>
        <v/>
      </c>
      <c r="S22" s="14"/>
      <c r="T22" s="18"/>
      <c r="U22" s="14"/>
      <c r="V22" s="14"/>
    </row>
    <row r="23" spans="2:22" x14ac:dyDescent="0.25">
      <c r="B23" s="44">
        <v>14</v>
      </c>
      <c r="C23" s="24"/>
      <c r="D23" s="14"/>
      <c r="E23" s="19"/>
      <c r="F23" s="19"/>
      <c r="G23" s="19"/>
      <c r="H23" s="14"/>
      <c r="I23" s="15"/>
      <c r="J23" s="15"/>
      <c r="K23" s="15">
        <f>Junuary2023_Journal[[#This Row],[Entry Price]]-Junuary2023_Journal[[#This Row],[Stop Loss]]</f>
        <v>0</v>
      </c>
      <c r="L23" s="15">
        <f>Junuary2023_Journal[[#This Row],[1R]]*2</f>
        <v>0</v>
      </c>
      <c r="M23" s="15">
        <f>Junuary2023_Journal[[#This Row],[1R]]+Junuary2023_Journal[[#This Row],[Entry Price]]</f>
        <v>0</v>
      </c>
      <c r="N23" s="15">
        <f>Junuary2023_Journal[[#This Row],[2R]]+Junuary2023_Journal[[#This Row],[Entry Price]]</f>
        <v>0</v>
      </c>
      <c r="O23" s="16"/>
      <c r="P23" s="15"/>
      <c r="Q23" s="17" t="str">
        <f>IF(AND(Junuary2023_Journal[[#This Row],[Entry Date]]&lt;&gt;"",Junuary2023_Journal[[#This Row],[Exit Date]]&lt;&gt;""),DATEDIF(Junuary2023_Journal[[#This Row],[Entry Date]],Junuary2023_Journal[[#This Row],[Exit Date]],"d"),"")</f>
        <v/>
      </c>
      <c r="R23" s="18" t="str">
        <f>IF(Junuary2023_Journal[[#This Row],[Exit Price]]&lt;&gt;"",(Junuary2023_Journal[[#This Row],[Exit Price]]-Junuary2023_Journal[[#This Row],[Entry Price]])/Junuary2023_Journal[[#This Row],[1R]],"")</f>
        <v/>
      </c>
      <c r="S23" s="14"/>
      <c r="T23" s="18"/>
      <c r="U23" s="14"/>
      <c r="V23" s="14"/>
    </row>
    <row r="24" spans="2:22" x14ac:dyDescent="0.25">
      <c r="B24" s="44">
        <v>15</v>
      </c>
      <c r="C24" s="24"/>
      <c r="D24" s="14"/>
      <c r="E24" s="19"/>
      <c r="F24" s="19"/>
      <c r="G24" s="19"/>
      <c r="H24" s="14"/>
      <c r="I24" s="15"/>
      <c r="J24" s="15"/>
      <c r="K24" s="15">
        <f>Junuary2023_Journal[[#This Row],[Entry Price]]-Junuary2023_Journal[[#This Row],[Stop Loss]]</f>
        <v>0</v>
      </c>
      <c r="L24" s="15">
        <f>Junuary2023_Journal[[#This Row],[1R]]*2</f>
        <v>0</v>
      </c>
      <c r="M24" s="15">
        <f>Junuary2023_Journal[[#This Row],[1R]]+Junuary2023_Journal[[#This Row],[Entry Price]]</f>
        <v>0</v>
      </c>
      <c r="N24" s="15">
        <f>Junuary2023_Journal[[#This Row],[2R]]+Junuary2023_Journal[[#This Row],[Entry Price]]</f>
        <v>0</v>
      </c>
      <c r="O24" s="16"/>
      <c r="P24" s="15"/>
      <c r="Q24" s="17" t="str">
        <f>IF(AND(Junuary2023_Journal[[#This Row],[Entry Date]]&lt;&gt;"",Junuary2023_Journal[[#This Row],[Exit Date]]&lt;&gt;""),DATEDIF(Junuary2023_Journal[[#This Row],[Entry Date]],Junuary2023_Journal[[#This Row],[Exit Date]],"d"),"")</f>
        <v/>
      </c>
      <c r="R24" s="18" t="str">
        <f>IF(Junuary2023_Journal[[#This Row],[Exit Price]]&lt;&gt;"",(Junuary2023_Journal[[#This Row],[Exit Price]]-Junuary2023_Journal[[#This Row],[Entry Price]])/Junuary2023_Journal[[#This Row],[1R]],"")</f>
        <v/>
      </c>
      <c r="S24" s="14"/>
      <c r="T24" s="18"/>
      <c r="U24" s="14"/>
      <c r="V24" s="14"/>
    </row>
    <row r="25" spans="2:22" x14ac:dyDescent="0.25">
      <c r="B25" s="44">
        <v>16</v>
      </c>
      <c r="C25" s="24"/>
      <c r="D25" s="14"/>
      <c r="E25" s="19"/>
      <c r="F25" s="19"/>
      <c r="G25" s="19"/>
      <c r="H25" s="14"/>
      <c r="I25" s="15"/>
      <c r="J25" s="15"/>
      <c r="K25" s="15">
        <f>Junuary2023_Journal[[#This Row],[Entry Price]]-Junuary2023_Journal[[#This Row],[Stop Loss]]</f>
        <v>0</v>
      </c>
      <c r="L25" s="15">
        <f>Junuary2023_Journal[[#This Row],[1R]]*2</f>
        <v>0</v>
      </c>
      <c r="M25" s="15">
        <f>Junuary2023_Journal[[#This Row],[1R]]+Junuary2023_Journal[[#This Row],[Entry Price]]</f>
        <v>0</v>
      </c>
      <c r="N25" s="15">
        <f>Junuary2023_Journal[[#This Row],[2R]]+Junuary2023_Journal[[#This Row],[Entry Price]]</f>
        <v>0</v>
      </c>
      <c r="O25" s="16"/>
      <c r="P25" s="15"/>
      <c r="Q25" s="17" t="str">
        <f>IF(AND(Junuary2023_Journal[[#This Row],[Entry Date]]&lt;&gt;"",Junuary2023_Journal[[#This Row],[Exit Date]]&lt;&gt;""),DATEDIF(Junuary2023_Journal[[#This Row],[Entry Date]],Junuary2023_Journal[[#This Row],[Exit Date]],"d"),"")</f>
        <v/>
      </c>
      <c r="R25" s="18" t="str">
        <f>IF(Junuary2023_Journal[[#This Row],[Exit Price]]&lt;&gt;"",(Junuary2023_Journal[[#This Row],[Exit Price]]-Junuary2023_Journal[[#This Row],[Entry Price]])/Junuary2023_Journal[[#This Row],[1R]],"")</f>
        <v/>
      </c>
      <c r="S25" s="14"/>
      <c r="T25" s="18"/>
      <c r="U25" s="14"/>
      <c r="V25" s="14"/>
    </row>
    <row r="26" spans="2:22" x14ac:dyDescent="0.25">
      <c r="B26" s="44">
        <v>17</v>
      </c>
      <c r="C26" s="24"/>
      <c r="D26" s="14"/>
      <c r="E26" s="19"/>
      <c r="F26" s="19"/>
      <c r="G26" s="19"/>
      <c r="H26" s="14"/>
      <c r="I26" s="15"/>
      <c r="J26" s="15"/>
      <c r="K26" s="15">
        <f>Junuary2023_Journal[[#This Row],[Entry Price]]-Junuary2023_Journal[[#This Row],[Stop Loss]]</f>
        <v>0</v>
      </c>
      <c r="L26" s="15">
        <f>Junuary2023_Journal[[#This Row],[1R]]*2</f>
        <v>0</v>
      </c>
      <c r="M26" s="15">
        <f>Junuary2023_Journal[[#This Row],[1R]]+Junuary2023_Journal[[#This Row],[Entry Price]]</f>
        <v>0</v>
      </c>
      <c r="N26" s="15">
        <f>Junuary2023_Journal[[#This Row],[2R]]+Junuary2023_Journal[[#This Row],[Entry Price]]</f>
        <v>0</v>
      </c>
      <c r="O26" s="16"/>
      <c r="P26" s="15"/>
      <c r="Q26" s="17" t="str">
        <f>IF(AND(Junuary2023_Journal[[#This Row],[Entry Date]]&lt;&gt;"",Junuary2023_Journal[[#This Row],[Exit Date]]&lt;&gt;""),DATEDIF(Junuary2023_Journal[[#This Row],[Entry Date]],Junuary2023_Journal[[#This Row],[Exit Date]],"d"),"")</f>
        <v/>
      </c>
      <c r="R26" s="18" t="str">
        <f>IF(Junuary2023_Journal[[#This Row],[Exit Price]]&lt;&gt;"",(Junuary2023_Journal[[#This Row],[Exit Price]]-Junuary2023_Journal[[#This Row],[Entry Price]])/Junuary2023_Journal[[#This Row],[1R]],"")</f>
        <v/>
      </c>
      <c r="S26" s="14"/>
      <c r="T26" s="18"/>
      <c r="U26" s="14"/>
      <c r="V26" s="14"/>
    </row>
    <row r="27" spans="2:22" x14ac:dyDescent="0.25">
      <c r="B27" s="44">
        <v>18</v>
      </c>
      <c r="C27" s="24"/>
      <c r="D27" s="14"/>
      <c r="E27" s="19"/>
      <c r="F27" s="19"/>
      <c r="G27" s="19"/>
      <c r="H27" s="14"/>
      <c r="I27" s="15"/>
      <c r="J27" s="15"/>
      <c r="K27" s="15">
        <f>Junuary2023_Journal[[#This Row],[Entry Price]]-Junuary2023_Journal[[#This Row],[Stop Loss]]</f>
        <v>0</v>
      </c>
      <c r="L27" s="15">
        <f>Junuary2023_Journal[[#This Row],[1R]]*2</f>
        <v>0</v>
      </c>
      <c r="M27" s="15">
        <f>Junuary2023_Journal[[#This Row],[1R]]+Junuary2023_Journal[[#This Row],[Entry Price]]</f>
        <v>0</v>
      </c>
      <c r="N27" s="15">
        <f>Junuary2023_Journal[[#This Row],[2R]]+Junuary2023_Journal[[#This Row],[Entry Price]]</f>
        <v>0</v>
      </c>
      <c r="O27" s="16"/>
      <c r="P27" s="15"/>
      <c r="Q27" s="17" t="str">
        <f>IF(AND(Junuary2023_Journal[[#This Row],[Entry Date]]&lt;&gt;"",Junuary2023_Journal[[#This Row],[Exit Date]]&lt;&gt;""),DATEDIF(Junuary2023_Journal[[#This Row],[Entry Date]],Junuary2023_Journal[[#This Row],[Exit Date]],"d"),"")</f>
        <v/>
      </c>
      <c r="R27" s="18" t="str">
        <f>IF(Junuary2023_Journal[[#This Row],[Exit Price]]&lt;&gt;"",(Junuary2023_Journal[[#This Row],[Exit Price]]-Junuary2023_Journal[[#This Row],[Entry Price]])/Junuary2023_Journal[[#This Row],[1R]],"")</f>
        <v/>
      </c>
      <c r="S27" s="14"/>
      <c r="T27" s="18"/>
      <c r="U27" s="14"/>
      <c r="V27" s="14"/>
    </row>
    <row r="28" spans="2:22" x14ac:dyDescent="0.25">
      <c r="B28" s="44">
        <v>19</v>
      </c>
      <c r="C28" s="24"/>
      <c r="D28" s="14"/>
      <c r="E28" s="19"/>
      <c r="F28" s="19"/>
      <c r="G28" s="19"/>
      <c r="H28" s="14"/>
      <c r="I28" s="15"/>
      <c r="J28" s="15"/>
      <c r="K28" s="15">
        <f>Junuary2023_Journal[[#This Row],[Entry Price]]-Junuary2023_Journal[[#This Row],[Stop Loss]]</f>
        <v>0</v>
      </c>
      <c r="L28" s="15">
        <f>Junuary2023_Journal[[#This Row],[1R]]*2</f>
        <v>0</v>
      </c>
      <c r="M28" s="15">
        <f>Junuary2023_Journal[[#This Row],[1R]]+Junuary2023_Journal[[#This Row],[Entry Price]]</f>
        <v>0</v>
      </c>
      <c r="N28" s="15">
        <f>Junuary2023_Journal[[#This Row],[2R]]+Junuary2023_Journal[[#This Row],[Entry Price]]</f>
        <v>0</v>
      </c>
      <c r="O28" s="16"/>
      <c r="P28" s="15"/>
      <c r="Q28" s="17" t="str">
        <f>IF(AND(Junuary2023_Journal[[#This Row],[Entry Date]]&lt;&gt;"",Junuary2023_Journal[[#This Row],[Exit Date]]&lt;&gt;""),DATEDIF(Junuary2023_Journal[[#This Row],[Entry Date]],Junuary2023_Journal[[#This Row],[Exit Date]],"d"),"")</f>
        <v/>
      </c>
      <c r="R28" s="18" t="str">
        <f>IF(Junuary2023_Journal[[#This Row],[Exit Price]]&lt;&gt;"",(Junuary2023_Journal[[#This Row],[Exit Price]]-Junuary2023_Journal[[#This Row],[Entry Price]])/Junuary2023_Journal[[#This Row],[1R]],"")</f>
        <v/>
      </c>
      <c r="S28" s="14"/>
      <c r="T28" s="18"/>
      <c r="U28" s="14"/>
      <c r="V28" s="14"/>
    </row>
    <row r="29" spans="2:22" x14ac:dyDescent="0.25">
      <c r="B29" s="45">
        <v>20</v>
      </c>
      <c r="C29" s="24"/>
      <c r="D29" s="14"/>
      <c r="E29" s="19"/>
      <c r="F29" s="19"/>
      <c r="G29" s="19"/>
      <c r="H29" s="14"/>
      <c r="I29" s="15"/>
      <c r="J29" s="15"/>
      <c r="K29" s="15">
        <f>Junuary2023_Journal[[#This Row],[Entry Price]]-Junuary2023_Journal[[#This Row],[Stop Loss]]</f>
        <v>0</v>
      </c>
      <c r="L29" s="15">
        <f>Junuary2023_Journal[[#This Row],[1R]]*2</f>
        <v>0</v>
      </c>
      <c r="M29" s="15">
        <f>Junuary2023_Journal[[#This Row],[1R]]+Junuary2023_Journal[[#This Row],[Entry Price]]</f>
        <v>0</v>
      </c>
      <c r="N29" s="15">
        <f>Junuary2023_Journal[[#This Row],[2R]]+Junuary2023_Journal[[#This Row],[Entry Price]]</f>
        <v>0</v>
      </c>
      <c r="O29" s="16"/>
      <c r="P29" s="15"/>
      <c r="Q29" s="17" t="str">
        <f>IF(AND(Junuary2023_Journal[[#This Row],[Entry Date]]&lt;&gt;"",Junuary2023_Journal[[#This Row],[Exit Date]]&lt;&gt;""),DATEDIF(Junuary2023_Journal[[#This Row],[Entry Date]],Junuary2023_Journal[[#This Row],[Exit Date]],"d"),"")</f>
        <v/>
      </c>
      <c r="R29" s="18" t="str">
        <f>IF(Junuary2023_Journal[[#This Row],[Exit Price]]&lt;&gt;"",(Junuary2023_Journal[[#This Row],[Exit Price]]-Junuary2023_Journal[[#This Row],[Entry Price]])/Junuary2023_Journal[[#This Row],[1R]],"")</f>
        <v/>
      </c>
      <c r="S29" s="14"/>
      <c r="T29" s="18"/>
      <c r="U29" s="14"/>
      <c r="V29" s="14"/>
    </row>
    <row r="31" spans="2:22" ht="22.5" x14ac:dyDescent="0.25">
      <c r="B31" s="36"/>
      <c r="C31" s="50" t="s">
        <v>4</v>
      </c>
      <c r="D31" s="46" t="s">
        <v>77</v>
      </c>
      <c r="E31" s="37"/>
      <c r="F31" s="37"/>
      <c r="G31" s="37"/>
      <c r="H31" s="37"/>
      <c r="I31" s="37"/>
      <c r="J31" s="37"/>
      <c r="K31" s="37"/>
      <c r="L31" s="38"/>
      <c r="M31" s="37"/>
      <c r="N31" s="37"/>
      <c r="O31" s="37"/>
      <c r="P31" s="37"/>
      <c r="Q31" s="37"/>
      <c r="R31" s="37"/>
      <c r="S31" s="38"/>
      <c r="T31" s="37"/>
      <c r="U31" s="37"/>
      <c r="V31" s="39"/>
    </row>
    <row r="32" spans="2:22" ht="22.5" x14ac:dyDescent="0.25">
      <c r="B32" s="40"/>
      <c r="C32" s="50" t="s">
        <v>65</v>
      </c>
      <c r="D32" s="47">
        <f>SUM(R38:R57)</f>
        <v>0</v>
      </c>
      <c r="E32" s="26"/>
      <c r="F32" s="28"/>
      <c r="G32" s="29"/>
      <c r="H32" s="28"/>
      <c r="I32" s="25"/>
      <c r="J32" s="26"/>
      <c r="K32" s="26"/>
      <c r="L32" s="27"/>
      <c r="M32" s="26"/>
      <c r="N32" s="26"/>
      <c r="O32" s="26"/>
      <c r="P32" s="25"/>
      <c r="Q32" s="26"/>
      <c r="R32" s="26"/>
      <c r="S32" s="27"/>
      <c r="T32" s="26"/>
      <c r="U32" s="26"/>
      <c r="V32" s="41"/>
    </row>
    <row r="33" spans="2:22" ht="22.5" x14ac:dyDescent="0.25">
      <c r="B33" s="40"/>
      <c r="C33" s="50" t="s">
        <v>14</v>
      </c>
      <c r="D33" s="48">
        <f>COUNTA(Junuary2023_Journal3[Ticker])</f>
        <v>0</v>
      </c>
      <c r="E33" s="26"/>
      <c r="F33" s="28"/>
      <c r="G33" s="29"/>
      <c r="H33" s="30"/>
      <c r="I33" s="26"/>
      <c r="J33" s="30"/>
      <c r="K33" s="26"/>
      <c r="L33" s="27"/>
      <c r="M33" s="26"/>
      <c r="N33" s="26"/>
      <c r="O33" s="26"/>
      <c r="P33" s="26"/>
      <c r="Q33" s="30"/>
      <c r="R33" s="26"/>
      <c r="S33" s="27"/>
      <c r="T33" s="26"/>
      <c r="U33" s="26"/>
      <c r="V33" s="42"/>
    </row>
    <row r="34" spans="2:22" ht="22.5" x14ac:dyDescent="0.25">
      <c r="B34" s="40"/>
      <c r="C34" s="50" t="s">
        <v>5</v>
      </c>
      <c r="D34" s="49">
        <f>IF(D33&gt;0,D32/D33,0)</f>
        <v>0</v>
      </c>
      <c r="E34" s="26"/>
      <c r="F34" s="28"/>
      <c r="G34" s="29"/>
      <c r="H34" s="26"/>
      <c r="I34" s="26"/>
      <c r="J34" s="26"/>
      <c r="K34" s="26"/>
      <c r="L34" s="27"/>
      <c r="M34" s="26"/>
      <c r="N34" s="26"/>
      <c r="O34" s="26"/>
      <c r="P34" s="26"/>
      <c r="Q34" s="26"/>
      <c r="R34" s="26"/>
      <c r="S34" s="27"/>
      <c r="T34" s="26"/>
      <c r="U34" s="26"/>
      <c r="V34" s="42"/>
    </row>
    <row r="35" spans="2:22" x14ac:dyDescent="0.25">
      <c r="B35" s="40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43"/>
    </row>
    <row r="36" spans="2:22" ht="22.5" x14ac:dyDescent="0.25">
      <c r="B36" s="40"/>
      <c r="C36" s="28"/>
      <c r="D36" s="29"/>
      <c r="E36" s="29"/>
      <c r="F36" s="29"/>
      <c r="G36" s="29"/>
      <c r="H36" s="29"/>
      <c r="I36" s="29"/>
      <c r="J36" s="29"/>
      <c r="K36" s="51" t="s">
        <v>35</v>
      </c>
      <c r="L36" s="51"/>
      <c r="M36" s="51"/>
      <c r="N36" s="51"/>
      <c r="O36" s="28"/>
      <c r="P36" s="28"/>
      <c r="Q36" s="51" t="s">
        <v>35</v>
      </c>
      <c r="R36" s="51"/>
      <c r="S36" s="28"/>
      <c r="T36" s="28"/>
      <c r="U36" s="28"/>
      <c r="V36" s="43"/>
    </row>
    <row r="37" spans="2:22" ht="22.5" x14ac:dyDescent="0.25">
      <c r="B37" s="40"/>
      <c r="C37" s="31" t="s">
        <v>6</v>
      </c>
      <c r="D37" s="32" t="s">
        <v>1</v>
      </c>
      <c r="E37" s="32" t="s">
        <v>0</v>
      </c>
      <c r="F37" s="32" t="s">
        <v>19</v>
      </c>
      <c r="G37" s="32" t="s">
        <v>16</v>
      </c>
      <c r="H37" s="32" t="s">
        <v>2</v>
      </c>
      <c r="I37" s="32" t="s">
        <v>12</v>
      </c>
      <c r="J37" s="32" t="s">
        <v>7</v>
      </c>
      <c r="K37" s="32" t="s">
        <v>8</v>
      </c>
      <c r="L37" s="32" t="s">
        <v>9</v>
      </c>
      <c r="M37" s="32" t="s">
        <v>41</v>
      </c>
      <c r="N37" s="32" t="s">
        <v>42</v>
      </c>
      <c r="O37" s="33" t="s">
        <v>3</v>
      </c>
      <c r="P37" s="32" t="s">
        <v>10</v>
      </c>
      <c r="Q37" s="32" t="s">
        <v>47</v>
      </c>
      <c r="R37" s="32" t="s">
        <v>15</v>
      </c>
      <c r="S37" s="32" t="s">
        <v>11</v>
      </c>
      <c r="T37" s="32" t="s">
        <v>53</v>
      </c>
      <c r="U37" s="32" t="s">
        <v>13</v>
      </c>
      <c r="V37" s="32" t="s">
        <v>49</v>
      </c>
    </row>
    <row r="38" spans="2:22" x14ac:dyDescent="0.25">
      <c r="B38" s="44">
        <v>1</v>
      </c>
      <c r="C38" s="34"/>
      <c r="D38" s="14"/>
      <c r="E38" s="14"/>
      <c r="F38" s="14"/>
      <c r="G38" s="14"/>
      <c r="H38" s="14"/>
      <c r="I38" s="15"/>
      <c r="J38" s="15"/>
      <c r="K38" s="15">
        <f>Junuary2023_Journal3[[#This Row],[Entry Price]]-Junuary2023_Journal3[[#This Row],[Stop Loss]]</f>
        <v>0</v>
      </c>
      <c r="L38" s="15">
        <f>Junuary2023_Journal3[[#This Row],[1R]]*2</f>
        <v>0</v>
      </c>
      <c r="M38" s="15">
        <f>Junuary2023_Journal3[[#This Row],[1R]]+Junuary2023_Journal3[[#This Row],[Entry Price]]</f>
        <v>0</v>
      </c>
      <c r="N38" s="15">
        <f>Junuary2023_Journal3[[#This Row],[2R]]+Junuary2023_Journal3[[#This Row],[Entry Price]]</f>
        <v>0</v>
      </c>
      <c r="O38" s="16"/>
      <c r="P38" s="15"/>
      <c r="Q38" s="17" t="str">
        <f>IF(AND(Junuary2023_Journal3[[#This Row],[Entry Date]]&lt;&gt;"",Junuary2023_Journal3[[#This Row],[Exit Date]]&lt;&gt;""),DATEDIF(Junuary2023_Journal3[[#This Row],[Entry Date]],Junuary2023_Journal3[[#This Row],[Exit Date]],"d"),"")</f>
        <v/>
      </c>
      <c r="R38" s="18" t="str">
        <f>IF(Junuary2023_Journal3[[#This Row],[Exit Price]]&lt;&gt;"",(Junuary2023_Journal3[[#This Row],[Exit Price]]-Junuary2023_Journal3[[#This Row],[Entry Price]])/Junuary2023_Journal3[[#This Row],[1R]],"")</f>
        <v/>
      </c>
      <c r="S38" s="14"/>
      <c r="T38" s="18"/>
      <c r="U38" s="14"/>
      <c r="V38" s="14"/>
    </row>
    <row r="39" spans="2:22" x14ac:dyDescent="0.25">
      <c r="B39" s="44">
        <v>2</v>
      </c>
      <c r="C39" s="34"/>
      <c r="D39" s="14"/>
      <c r="E39" s="14"/>
      <c r="F39" s="14"/>
      <c r="G39" s="14"/>
      <c r="H39" s="14"/>
      <c r="I39" s="15"/>
      <c r="J39" s="15"/>
      <c r="K39" s="15">
        <f>Junuary2023_Journal3[[#This Row],[Entry Price]]-Junuary2023_Journal3[[#This Row],[Stop Loss]]</f>
        <v>0</v>
      </c>
      <c r="L39" s="15">
        <f>Junuary2023_Journal3[[#This Row],[1R]]*2</f>
        <v>0</v>
      </c>
      <c r="M39" s="15">
        <f>Junuary2023_Journal3[[#This Row],[1R]]+Junuary2023_Journal3[[#This Row],[Entry Price]]</f>
        <v>0</v>
      </c>
      <c r="N39" s="15">
        <f>Junuary2023_Journal3[[#This Row],[2R]]+Junuary2023_Journal3[[#This Row],[Entry Price]]</f>
        <v>0</v>
      </c>
      <c r="O39" s="16"/>
      <c r="P39" s="15"/>
      <c r="Q39" s="17" t="str">
        <f>IF(AND(Junuary2023_Journal3[[#This Row],[Entry Date]]&lt;&gt;"",Junuary2023_Journal3[[#This Row],[Exit Date]]&lt;&gt;""),DATEDIF(Junuary2023_Journal3[[#This Row],[Entry Date]],Junuary2023_Journal3[[#This Row],[Exit Date]],"d"),"")</f>
        <v/>
      </c>
      <c r="R39" s="18" t="str">
        <f>IF(Junuary2023_Journal3[[#This Row],[Exit Price]]&lt;&gt;"",(Junuary2023_Journal3[[#This Row],[Exit Price]]-Junuary2023_Journal3[[#This Row],[Entry Price]])/Junuary2023_Journal3[[#This Row],[1R]],"")</f>
        <v/>
      </c>
      <c r="S39" s="14"/>
      <c r="T39" s="18"/>
      <c r="U39" s="14"/>
      <c r="V39" s="14"/>
    </row>
    <row r="40" spans="2:22" x14ac:dyDescent="0.25">
      <c r="B40" s="44">
        <v>3</v>
      </c>
      <c r="C40" s="34"/>
      <c r="D40" s="14"/>
      <c r="E40" s="14"/>
      <c r="F40" s="14"/>
      <c r="G40" s="14"/>
      <c r="H40" s="14"/>
      <c r="I40" s="15"/>
      <c r="J40" s="15"/>
      <c r="K40" s="15">
        <f>Junuary2023_Journal3[[#This Row],[Entry Price]]-Junuary2023_Journal3[[#This Row],[Stop Loss]]</f>
        <v>0</v>
      </c>
      <c r="L40" s="15">
        <f>Junuary2023_Journal3[[#This Row],[1R]]*2</f>
        <v>0</v>
      </c>
      <c r="M40" s="15">
        <f>Junuary2023_Journal3[[#This Row],[1R]]+Junuary2023_Journal3[[#This Row],[Entry Price]]</f>
        <v>0</v>
      </c>
      <c r="N40" s="15">
        <f>Junuary2023_Journal3[[#This Row],[2R]]+Junuary2023_Journal3[[#This Row],[Entry Price]]</f>
        <v>0</v>
      </c>
      <c r="O40" s="16"/>
      <c r="P40" s="15"/>
      <c r="Q40" s="17" t="str">
        <f>IF(AND(Junuary2023_Journal3[[#This Row],[Entry Date]]&lt;&gt;"",Junuary2023_Journal3[[#This Row],[Exit Date]]&lt;&gt;""),DATEDIF(Junuary2023_Journal3[[#This Row],[Entry Date]],Junuary2023_Journal3[[#This Row],[Exit Date]],"d"),"")</f>
        <v/>
      </c>
      <c r="R40" s="18" t="str">
        <f>IF(Junuary2023_Journal3[[#This Row],[Exit Price]]&lt;&gt;"",(Junuary2023_Journal3[[#This Row],[Exit Price]]-Junuary2023_Journal3[[#This Row],[Entry Price]])/Junuary2023_Journal3[[#This Row],[1R]],"")</f>
        <v/>
      </c>
      <c r="S40" s="14"/>
      <c r="T40" s="18"/>
      <c r="U40" s="14"/>
      <c r="V40" s="14"/>
    </row>
    <row r="41" spans="2:22" x14ac:dyDescent="0.25">
      <c r="B41" s="44">
        <v>4</v>
      </c>
      <c r="C41" s="34"/>
      <c r="D41" s="14"/>
      <c r="E41" s="14"/>
      <c r="F41" s="14"/>
      <c r="G41" s="14"/>
      <c r="H41" s="14"/>
      <c r="I41" s="15"/>
      <c r="J41" s="15"/>
      <c r="K41" s="15">
        <f>Junuary2023_Journal3[[#This Row],[Entry Price]]-Junuary2023_Journal3[[#This Row],[Stop Loss]]</f>
        <v>0</v>
      </c>
      <c r="L41" s="15">
        <f>Junuary2023_Journal3[[#This Row],[1R]]*2</f>
        <v>0</v>
      </c>
      <c r="M41" s="15">
        <f>Junuary2023_Journal3[[#This Row],[1R]]+Junuary2023_Journal3[[#This Row],[Entry Price]]</f>
        <v>0</v>
      </c>
      <c r="N41" s="15">
        <f>Junuary2023_Journal3[[#This Row],[2R]]+Junuary2023_Journal3[[#This Row],[Entry Price]]</f>
        <v>0</v>
      </c>
      <c r="O41" s="16"/>
      <c r="P41" s="15"/>
      <c r="Q41" s="17" t="str">
        <f>IF(AND(Junuary2023_Journal3[[#This Row],[Entry Date]]&lt;&gt;"",Junuary2023_Journal3[[#This Row],[Exit Date]]&lt;&gt;""),DATEDIF(Junuary2023_Journal3[[#This Row],[Entry Date]],Junuary2023_Journal3[[#This Row],[Exit Date]],"d"),"")</f>
        <v/>
      </c>
      <c r="R41" s="18" t="str">
        <f>IF(Junuary2023_Journal3[[#This Row],[Exit Price]]&lt;&gt;"",(Junuary2023_Journal3[[#This Row],[Exit Price]]-Junuary2023_Journal3[[#This Row],[Entry Price]])/Junuary2023_Journal3[[#This Row],[1R]],"")</f>
        <v/>
      </c>
      <c r="S41" s="14"/>
      <c r="T41" s="18"/>
      <c r="U41" s="14"/>
      <c r="V41" s="14"/>
    </row>
    <row r="42" spans="2:22" x14ac:dyDescent="0.25">
      <c r="B42" s="44">
        <v>5</v>
      </c>
      <c r="C42" s="34"/>
      <c r="D42" s="14"/>
      <c r="E42" s="14"/>
      <c r="F42" s="14"/>
      <c r="G42" s="14"/>
      <c r="H42" s="14"/>
      <c r="I42" s="15"/>
      <c r="J42" s="15"/>
      <c r="K42" s="15">
        <f>Junuary2023_Journal3[[#This Row],[Entry Price]]-Junuary2023_Journal3[[#This Row],[Stop Loss]]</f>
        <v>0</v>
      </c>
      <c r="L42" s="15">
        <f>Junuary2023_Journal3[[#This Row],[1R]]*2</f>
        <v>0</v>
      </c>
      <c r="M42" s="15">
        <f>Junuary2023_Journal3[[#This Row],[1R]]+Junuary2023_Journal3[[#This Row],[Entry Price]]</f>
        <v>0</v>
      </c>
      <c r="N42" s="15">
        <f>Junuary2023_Journal3[[#This Row],[2R]]+Junuary2023_Journal3[[#This Row],[Entry Price]]</f>
        <v>0</v>
      </c>
      <c r="O42" s="16"/>
      <c r="P42" s="15"/>
      <c r="Q42" s="17" t="str">
        <f>IF(AND(Junuary2023_Journal3[[#This Row],[Entry Date]]&lt;&gt;"",Junuary2023_Journal3[[#This Row],[Exit Date]]&lt;&gt;""),DATEDIF(Junuary2023_Journal3[[#This Row],[Entry Date]],Junuary2023_Journal3[[#This Row],[Exit Date]],"d"),"")</f>
        <v/>
      </c>
      <c r="R42" s="18" t="str">
        <f>IF(Junuary2023_Journal3[[#This Row],[Exit Price]]&lt;&gt;"",(Junuary2023_Journal3[[#This Row],[Exit Price]]-Junuary2023_Journal3[[#This Row],[Entry Price]])/Junuary2023_Journal3[[#This Row],[1R]],"")</f>
        <v/>
      </c>
      <c r="S42" s="14"/>
      <c r="T42" s="18"/>
      <c r="U42" s="14"/>
      <c r="V42" s="14"/>
    </row>
    <row r="43" spans="2:22" x14ac:dyDescent="0.25">
      <c r="B43" s="44">
        <v>6</v>
      </c>
      <c r="C43" s="34"/>
      <c r="D43" s="14"/>
      <c r="E43" s="14"/>
      <c r="F43" s="14"/>
      <c r="G43" s="14"/>
      <c r="H43" s="14"/>
      <c r="I43" s="15"/>
      <c r="J43" s="15"/>
      <c r="K43" s="15">
        <f>Junuary2023_Journal3[[#This Row],[Entry Price]]-Junuary2023_Journal3[[#This Row],[Stop Loss]]</f>
        <v>0</v>
      </c>
      <c r="L43" s="15">
        <f>Junuary2023_Journal3[[#This Row],[1R]]*2</f>
        <v>0</v>
      </c>
      <c r="M43" s="15">
        <f>Junuary2023_Journal3[[#This Row],[1R]]+Junuary2023_Journal3[[#This Row],[Entry Price]]</f>
        <v>0</v>
      </c>
      <c r="N43" s="15">
        <f>Junuary2023_Journal3[[#This Row],[2R]]+Junuary2023_Journal3[[#This Row],[Entry Price]]</f>
        <v>0</v>
      </c>
      <c r="O43" s="16"/>
      <c r="P43" s="15"/>
      <c r="Q43" s="17" t="str">
        <f>IF(AND(Junuary2023_Journal3[[#This Row],[Entry Date]]&lt;&gt;"",Junuary2023_Journal3[[#This Row],[Exit Date]]&lt;&gt;""),DATEDIF(Junuary2023_Journal3[[#This Row],[Entry Date]],Junuary2023_Journal3[[#This Row],[Exit Date]],"d"),"")</f>
        <v/>
      </c>
      <c r="R43" s="18" t="str">
        <f>IF(Junuary2023_Journal3[[#This Row],[Exit Price]]&lt;&gt;"",(Junuary2023_Journal3[[#This Row],[Exit Price]]-Junuary2023_Journal3[[#This Row],[Entry Price]])/Junuary2023_Journal3[[#This Row],[1R]],"")</f>
        <v/>
      </c>
      <c r="S43" s="14"/>
      <c r="T43" s="18"/>
      <c r="U43" s="14"/>
      <c r="V43" s="14"/>
    </row>
    <row r="44" spans="2:22" x14ac:dyDescent="0.25">
      <c r="B44" s="44">
        <v>7</v>
      </c>
      <c r="C44" s="35"/>
      <c r="D44" s="14"/>
      <c r="E44" s="19"/>
      <c r="F44" s="19"/>
      <c r="G44" s="19"/>
      <c r="H44" s="14"/>
      <c r="I44" s="15"/>
      <c r="J44" s="15"/>
      <c r="K44" s="15">
        <f>Junuary2023_Journal3[[#This Row],[Entry Price]]-Junuary2023_Journal3[[#This Row],[Stop Loss]]</f>
        <v>0</v>
      </c>
      <c r="L44" s="15">
        <f>Junuary2023_Journal3[[#This Row],[1R]]*2</f>
        <v>0</v>
      </c>
      <c r="M44" s="15">
        <f>Junuary2023_Journal3[[#This Row],[1R]]+Junuary2023_Journal3[[#This Row],[Entry Price]]</f>
        <v>0</v>
      </c>
      <c r="N44" s="15">
        <f>Junuary2023_Journal3[[#This Row],[2R]]+Junuary2023_Journal3[[#This Row],[Entry Price]]</f>
        <v>0</v>
      </c>
      <c r="O44" s="16"/>
      <c r="P44" s="15"/>
      <c r="Q44" s="17" t="str">
        <f>IF(AND(Junuary2023_Journal3[[#This Row],[Entry Date]]&lt;&gt;"",Junuary2023_Journal3[[#This Row],[Exit Date]]&lt;&gt;""),DATEDIF(Junuary2023_Journal3[[#This Row],[Entry Date]],Junuary2023_Journal3[[#This Row],[Exit Date]],"d"),"")</f>
        <v/>
      </c>
      <c r="R44" s="18" t="str">
        <f>IF(Junuary2023_Journal3[[#This Row],[Exit Price]]&lt;&gt;"",(Junuary2023_Journal3[[#This Row],[Exit Price]]-Junuary2023_Journal3[[#This Row],[Entry Price]])/Junuary2023_Journal3[[#This Row],[1R]],"")</f>
        <v/>
      </c>
      <c r="S44" s="14"/>
      <c r="T44" s="18"/>
      <c r="U44" s="14"/>
      <c r="V44" s="14"/>
    </row>
    <row r="45" spans="2:22" x14ac:dyDescent="0.25">
      <c r="B45" s="44">
        <v>8</v>
      </c>
      <c r="C45" s="35"/>
      <c r="D45" s="14"/>
      <c r="E45" s="19"/>
      <c r="F45" s="19"/>
      <c r="G45" s="19"/>
      <c r="H45" s="14"/>
      <c r="I45" s="15"/>
      <c r="J45" s="15"/>
      <c r="K45" s="15">
        <f>Junuary2023_Journal3[[#This Row],[Entry Price]]-Junuary2023_Journal3[[#This Row],[Stop Loss]]</f>
        <v>0</v>
      </c>
      <c r="L45" s="15">
        <f>Junuary2023_Journal3[[#This Row],[1R]]*2</f>
        <v>0</v>
      </c>
      <c r="M45" s="15">
        <f>Junuary2023_Journal3[[#This Row],[1R]]+Junuary2023_Journal3[[#This Row],[Entry Price]]</f>
        <v>0</v>
      </c>
      <c r="N45" s="15">
        <f>Junuary2023_Journal3[[#This Row],[2R]]+Junuary2023_Journal3[[#This Row],[Entry Price]]</f>
        <v>0</v>
      </c>
      <c r="O45" s="16"/>
      <c r="P45" s="15"/>
      <c r="Q45" s="17" t="str">
        <f>IF(AND(Junuary2023_Journal3[[#This Row],[Entry Date]]&lt;&gt;"",Junuary2023_Journal3[[#This Row],[Exit Date]]&lt;&gt;""),DATEDIF(Junuary2023_Journal3[[#This Row],[Entry Date]],Junuary2023_Journal3[[#This Row],[Exit Date]],"d"),"")</f>
        <v/>
      </c>
      <c r="R45" s="18" t="str">
        <f>IF(Junuary2023_Journal3[[#This Row],[Exit Price]]&lt;&gt;"",(Junuary2023_Journal3[[#This Row],[Exit Price]]-Junuary2023_Journal3[[#This Row],[Entry Price]])/Junuary2023_Journal3[[#This Row],[1R]],"")</f>
        <v/>
      </c>
      <c r="S45" s="14"/>
      <c r="T45" s="18"/>
      <c r="U45" s="14"/>
      <c r="V45" s="14"/>
    </row>
    <row r="46" spans="2:22" x14ac:dyDescent="0.25">
      <c r="B46" s="44">
        <v>9</v>
      </c>
      <c r="C46" s="35"/>
      <c r="D46" s="14"/>
      <c r="E46" s="19"/>
      <c r="F46" s="19"/>
      <c r="G46" s="19"/>
      <c r="H46" s="14"/>
      <c r="I46" s="15"/>
      <c r="J46" s="15"/>
      <c r="K46" s="15">
        <f>Junuary2023_Journal3[[#This Row],[Entry Price]]-Junuary2023_Journal3[[#This Row],[Stop Loss]]</f>
        <v>0</v>
      </c>
      <c r="L46" s="15">
        <f>Junuary2023_Journal3[[#This Row],[1R]]*2</f>
        <v>0</v>
      </c>
      <c r="M46" s="15">
        <f>Junuary2023_Journal3[[#This Row],[1R]]+Junuary2023_Journal3[[#This Row],[Entry Price]]</f>
        <v>0</v>
      </c>
      <c r="N46" s="15">
        <f>Junuary2023_Journal3[[#This Row],[2R]]+Junuary2023_Journal3[[#This Row],[Entry Price]]</f>
        <v>0</v>
      </c>
      <c r="O46" s="16"/>
      <c r="P46" s="15"/>
      <c r="Q46" s="17" t="str">
        <f>IF(AND(Junuary2023_Journal3[[#This Row],[Entry Date]]&lt;&gt;"",Junuary2023_Journal3[[#This Row],[Exit Date]]&lt;&gt;""),DATEDIF(Junuary2023_Journal3[[#This Row],[Entry Date]],Junuary2023_Journal3[[#This Row],[Exit Date]],"d"),"")</f>
        <v/>
      </c>
      <c r="R46" s="18" t="str">
        <f>IF(Junuary2023_Journal3[[#This Row],[Exit Price]]&lt;&gt;"",(Junuary2023_Journal3[[#This Row],[Exit Price]]-Junuary2023_Journal3[[#This Row],[Entry Price]])/Junuary2023_Journal3[[#This Row],[1R]],"")</f>
        <v/>
      </c>
      <c r="S46" s="14"/>
      <c r="T46" s="18"/>
      <c r="U46" s="14"/>
      <c r="V46" s="14"/>
    </row>
    <row r="47" spans="2:22" x14ac:dyDescent="0.25">
      <c r="B47" s="44">
        <v>10</v>
      </c>
      <c r="C47" s="35"/>
      <c r="D47" s="14"/>
      <c r="E47" s="19"/>
      <c r="F47" s="19"/>
      <c r="G47" s="19"/>
      <c r="H47" s="14"/>
      <c r="I47" s="15"/>
      <c r="J47" s="15"/>
      <c r="K47" s="15">
        <f>Junuary2023_Journal3[[#This Row],[Entry Price]]-Junuary2023_Journal3[[#This Row],[Stop Loss]]</f>
        <v>0</v>
      </c>
      <c r="L47" s="15">
        <f>Junuary2023_Journal3[[#This Row],[1R]]*2</f>
        <v>0</v>
      </c>
      <c r="M47" s="15">
        <f>Junuary2023_Journal3[[#This Row],[1R]]+Junuary2023_Journal3[[#This Row],[Entry Price]]</f>
        <v>0</v>
      </c>
      <c r="N47" s="15">
        <f>Junuary2023_Journal3[[#This Row],[2R]]+Junuary2023_Journal3[[#This Row],[Entry Price]]</f>
        <v>0</v>
      </c>
      <c r="O47" s="16"/>
      <c r="P47" s="15"/>
      <c r="Q47" s="17" t="str">
        <f>IF(AND(Junuary2023_Journal3[[#This Row],[Entry Date]]&lt;&gt;"",Junuary2023_Journal3[[#This Row],[Exit Date]]&lt;&gt;""),DATEDIF(Junuary2023_Journal3[[#This Row],[Entry Date]],Junuary2023_Journal3[[#This Row],[Exit Date]],"d"),"")</f>
        <v/>
      </c>
      <c r="R47" s="18" t="str">
        <f>IF(Junuary2023_Journal3[[#This Row],[Exit Price]]&lt;&gt;"",(Junuary2023_Journal3[[#This Row],[Exit Price]]-Junuary2023_Journal3[[#This Row],[Entry Price]])/Junuary2023_Journal3[[#This Row],[1R]],"")</f>
        <v/>
      </c>
      <c r="S47" s="14"/>
      <c r="T47" s="18"/>
      <c r="U47" s="14"/>
      <c r="V47" s="14"/>
    </row>
    <row r="48" spans="2:22" x14ac:dyDescent="0.25">
      <c r="B48" s="44">
        <v>11</v>
      </c>
      <c r="C48" s="35"/>
      <c r="D48" s="14"/>
      <c r="E48" s="19"/>
      <c r="F48" s="19"/>
      <c r="G48" s="19"/>
      <c r="H48" s="14"/>
      <c r="I48" s="15"/>
      <c r="J48" s="15"/>
      <c r="K48" s="15">
        <f>Junuary2023_Journal3[[#This Row],[Entry Price]]-Junuary2023_Journal3[[#This Row],[Stop Loss]]</f>
        <v>0</v>
      </c>
      <c r="L48" s="15">
        <f>Junuary2023_Journal3[[#This Row],[1R]]*2</f>
        <v>0</v>
      </c>
      <c r="M48" s="15">
        <f>Junuary2023_Journal3[[#This Row],[1R]]+Junuary2023_Journal3[[#This Row],[Entry Price]]</f>
        <v>0</v>
      </c>
      <c r="N48" s="15">
        <f>Junuary2023_Journal3[[#This Row],[2R]]+Junuary2023_Journal3[[#This Row],[Entry Price]]</f>
        <v>0</v>
      </c>
      <c r="O48" s="16"/>
      <c r="P48" s="15"/>
      <c r="Q48" s="17" t="str">
        <f>IF(AND(Junuary2023_Journal3[[#This Row],[Entry Date]]&lt;&gt;"",Junuary2023_Journal3[[#This Row],[Exit Date]]&lt;&gt;""),DATEDIF(Junuary2023_Journal3[[#This Row],[Entry Date]],Junuary2023_Journal3[[#This Row],[Exit Date]],"d"),"")</f>
        <v/>
      </c>
      <c r="R48" s="18" t="str">
        <f>IF(Junuary2023_Journal3[[#This Row],[Exit Price]]&lt;&gt;"",(Junuary2023_Journal3[[#This Row],[Exit Price]]-Junuary2023_Journal3[[#This Row],[Entry Price]])/Junuary2023_Journal3[[#This Row],[1R]],"")</f>
        <v/>
      </c>
      <c r="S48" s="14"/>
      <c r="T48" s="18"/>
      <c r="U48" s="14"/>
      <c r="V48" s="14"/>
    </row>
    <row r="49" spans="2:22" x14ac:dyDescent="0.25">
      <c r="B49" s="44">
        <v>12</v>
      </c>
      <c r="C49" s="35"/>
      <c r="D49" s="14"/>
      <c r="E49" s="19"/>
      <c r="F49" s="19"/>
      <c r="G49" s="19"/>
      <c r="H49" s="14"/>
      <c r="I49" s="15"/>
      <c r="J49" s="15"/>
      <c r="K49" s="15">
        <f>Junuary2023_Journal3[[#This Row],[Entry Price]]-Junuary2023_Journal3[[#This Row],[Stop Loss]]</f>
        <v>0</v>
      </c>
      <c r="L49" s="15">
        <f>Junuary2023_Journal3[[#This Row],[1R]]*2</f>
        <v>0</v>
      </c>
      <c r="M49" s="15">
        <f>Junuary2023_Journal3[[#This Row],[1R]]+Junuary2023_Journal3[[#This Row],[Entry Price]]</f>
        <v>0</v>
      </c>
      <c r="N49" s="15">
        <f>Junuary2023_Journal3[[#This Row],[2R]]+Junuary2023_Journal3[[#This Row],[Entry Price]]</f>
        <v>0</v>
      </c>
      <c r="O49" s="16"/>
      <c r="P49" s="15"/>
      <c r="Q49" s="17" t="str">
        <f>IF(AND(Junuary2023_Journal3[[#This Row],[Entry Date]]&lt;&gt;"",Junuary2023_Journal3[[#This Row],[Exit Date]]&lt;&gt;""),DATEDIF(Junuary2023_Journal3[[#This Row],[Entry Date]],Junuary2023_Journal3[[#This Row],[Exit Date]],"d"),"")</f>
        <v/>
      </c>
      <c r="R49" s="18" t="str">
        <f>IF(Junuary2023_Journal3[[#This Row],[Exit Price]]&lt;&gt;"",(Junuary2023_Journal3[[#This Row],[Exit Price]]-Junuary2023_Journal3[[#This Row],[Entry Price]])/Junuary2023_Journal3[[#This Row],[1R]],"")</f>
        <v/>
      </c>
      <c r="S49" s="14"/>
      <c r="T49" s="18"/>
      <c r="U49" s="14"/>
      <c r="V49" s="14"/>
    </row>
    <row r="50" spans="2:22" x14ac:dyDescent="0.25">
      <c r="B50" s="44">
        <v>13</v>
      </c>
      <c r="C50" s="35"/>
      <c r="D50" s="14"/>
      <c r="E50" s="19"/>
      <c r="F50" s="19"/>
      <c r="G50" s="19"/>
      <c r="H50" s="14"/>
      <c r="I50" s="15"/>
      <c r="J50" s="15"/>
      <c r="K50" s="15">
        <f>Junuary2023_Journal3[[#This Row],[Entry Price]]-Junuary2023_Journal3[[#This Row],[Stop Loss]]</f>
        <v>0</v>
      </c>
      <c r="L50" s="15">
        <f>Junuary2023_Journal3[[#This Row],[1R]]*2</f>
        <v>0</v>
      </c>
      <c r="M50" s="15">
        <f>Junuary2023_Journal3[[#This Row],[1R]]+Junuary2023_Journal3[[#This Row],[Entry Price]]</f>
        <v>0</v>
      </c>
      <c r="N50" s="15">
        <f>Junuary2023_Journal3[[#This Row],[2R]]+Junuary2023_Journal3[[#This Row],[Entry Price]]</f>
        <v>0</v>
      </c>
      <c r="O50" s="16"/>
      <c r="P50" s="15"/>
      <c r="Q50" s="17" t="str">
        <f>IF(AND(Junuary2023_Journal3[[#This Row],[Entry Date]]&lt;&gt;"",Junuary2023_Journal3[[#This Row],[Exit Date]]&lt;&gt;""),DATEDIF(Junuary2023_Journal3[[#This Row],[Entry Date]],Junuary2023_Journal3[[#This Row],[Exit Date]],"d"),"")</f>
        <v/>
      </c>
      <c r="R50" s="18" t="str">
        <f>IF(Junuary2023_Journal3[[#This Row],[Exit Price]]&lt;&gt;"",(Junuary2023_Journal3[[#This Row],[Exit Price]]-Junuary2023_Journal3[[#This Row],[Entry Price]])/Junuary2023_Journal3[[#This Row],[1R]],"")</f>
        <v/>
      </c>
      <c r="S50" s="14"/>
      <c r="T50" s="18"/>
      <c r="U50" s="14"/>
      <c r="V50" s="14"/>
    </row>
    <row r="51" spans="2:22" x14ac:dyDescent="0.25">
      <c r="B51" s="44">
        <v>14</v>
      </c>
      <c r="C51" s="35"/>
      <c r="D51" s="14"/>
      <c r="E51" s="19"/>
      <c r="F51" s="19"/>
      <c r="G51" s="19"/>
      <c r="H51" s="14"/>
      <c r="I51" s="15"/>
      <c r="J51" s="15"/>
      <c r="K51" s="15">
        <f>Junuary2023_Journal3[[#This Row],[Entry Price]]-Junuary2023_Journal3[[#This Row],[Stop Loss]]</f>
        <v>0</v>
      </c>
      <c r="L51" s="15">
        <f>Junuary2023_Journal3[[#This Row],[1R]]*2</f>
        <v>0</v>
      </c>
      <c r="M51" s="15">
        <f>Junuary2023_Journal3[[#This Row],[1R]]+Junuary2023_Journal3[[#This Row],[Entry Price]]</f>
        <v>0</v>
      </c>
      <c r="N51" s="15">
        <f>Junuary2023_Journal3[[#This Row],[2R]]+Junuary2023_Journal3[[#This Row],[Entry Price]]</f>
        <v>0</v>
      </c>
      <c r="O51" s="16"/>
      <c r="P51" s="15"/>
      <c r="Q51" s="17" t="str">
        <f>IF(AND(Junuary2023_Journal3[[#This Row],[Entry Date]]&lt;&gt;"",Junuary2023_Journal3[[#This Row],[Exit Date]]&lt;&gt;""),DATEDIF(Junuary2023_Journal3[[#This Row],[Entry Date]],Junuary2023_Journal3[[#This Row],[Exit Date]],"d"),"")</f>
        <v/>
      </c>
      <c r="R51" s="18" t="str">
        <f>IF(Junuary2023_Journal3[[#This Row],[Exit Price]]&lt;&gt;"",(Junuary2023_Journal3[[#This Row],[Exit Price]]-Junuary2023_Journal3[[#This Row],[Entry Price]])/Junuary2023_Journal3[[#This Row],[1R]],"")</f>
        <v/>
      </c>
      <c r="S51" s="14"/>
      <c r="T51" s="18"/>
      <c r="U51" s="14"/>
      <c r="V51" s="14"/>
    </row>
    <row r="52" spans="2:22" x14ac:dyDescent="0.25">
      <c r="B52" s="44">
        <v>15</v>
      </c>
      <c r="C52" s="35"/>
      <c r="D52" s="14"/>
      <c r="E52" s="19"/>
      <c r="F52" s="19"/>
      <c r="G52" s="19"/>
      <c r="H52" s="14"/>
      <c r="I52" s="15"/>
      <c r="J52" s="15"/>
      <c r="K52" s="15">
        <f>Junuary2023_Journal3[[#This Row],[Entry Price]]-Junuary2023_Journal3[[#This Row],[Stop Loss]]</f>
        <v>0</v>
      </c>
      <c r="L52" s="15">
        <f>Junuary2023_Journal3[[#This Row],[1R]]*2</f>
        <v>0</v>
      </c>
      <c r="M52" s="15">
        <f>Junuary2023_Journal3[[#This Row],[1R]]+Junuary2023_Journal3[[#This Row],[Entry Price]]</f>
        <v>0</v>
      </c>
      <c r="N52" s="15">
        <f>Junuary2023_Journal3[[#This Row],[2R]]+Junuary2023_Journal3[[#This Row],[Entry Price]]</f>
        <v>0</v>
      </c>
      <c r="O52" s="16"/>
      <c r="P52" s="15"/>
      <c r="Q52" s="17" t="str">
        <f>IF(AND(Junuary2023_Journal3[[#This Row],[Entry Date]]&lt;&gt;"",Junuary2023_Journal3[[#This Row],[Exit Date]]&lt;&gt;""),DATEDIF(Junuary2023_Journal3[[#This Row],[Entry Date]],Junuary2023_Journal3[[#This Row],[Exit Date]],"d"),"")</f>
        <v/>
      </c>
      <c r="R52" s="18" t="str">
        <f>IF(Junuary2023_Journal3[[#This Row],[Exit Price]]&lt;&gt;"",(Junuary2023_Journal3[[#This Row],[Exit Price]]-Junuary2023_Journal3[[#This Row],[Entry Price]])/Junuary2023_Journal3[[#This Row],[1R]],"")</f>
        <v/>
      </c>
      <c r="S52" s="14"/>
      <c r="T52" s="18"/>
      <c r="U52" s="14"/>
      <c r="V52" s="14"/>
    </row>
    <row r="53" spans="2:22" x14ac:dyDescent="0.25">
      <c r="B53" s="44">
        <v>16</v>
      </c>
      <c r="C53" s="35"/>
      <c r="D53" s="14"/>
      <c r="E53" s="19"/>
      <c r="F53" s="19"/>
      <c r="G53" s="19"/>
      <c r="H53" s="14"/>
      <c r="I53" s="15"/>
      <c r="J53" s="15"/>
      <c r="K53" s="15">
        <f>Junuary2023_Journal3[[#This Row],[Entry Price]]-Junuary2023_Journal3[[#This Row],[Stop Loss]]</f>
        <v>0</v>
      </c>
      <c r="L53" s="15">
        <f>Junuary2023_Journal3[[#This Row],[1R]]*2</f>
        <v>0</v>
      </c>
      <c r="M53" s="15">
        <f>Junuary2023_Journal3[[#This Row],[1R]]+Junuary2023_Journal3[[#This Row],[Entry Price]]</f>
        <v>0</v>
      </c>
      <c r="N53" s="15">
        <f>Junuary2023_Journal3[[#This Row],[2R]]+Junuary2023_Journal3[[#This Row],[Entry Price]]</f>
        <v>0</v>
      </c>
      <c r="O53" s="16"/>
      <c r="P53" s="15"/>
      <c r="Q53" s="17" t="str">
        <f>IF(AND(Junuary2023_Journal3[[#This Row],[Entry Date]]&lt;&gt;"",Junuary2023_Journal3[[#This Row],[Exit Date]]&lt;&gt;""),DATEDIF(Junuary2023_Journal3[[#This Row],[Entry Date]],Junuary2023_Journal3[[#This Row],[Exit Date]],"d"),"")</f>
        <v/>
      </c>
      <c r="R53" s="18" t="str">
        <f>IF(Junuary2023_Journal3[[#This Row],[Exit Price]]&lt;&gt;"",(Junuary2023_Journal3[[#This Row],[Exit Price]]-Junuary2023_Journal3[[#This Row],[Entry Price]])/Junuary2023_Journal3[[#This Row],[1R]],"")</f>
        <v/>
      </c>
      <c r="S53" s="14"/>
      <c r="T53" s="18"/>
      <c r="U53" s="14"/>
      <c r="V53" s="14"/>
    </row>
    <row r="54" spans="2:22" x14ac:dyDescent="0.25">
      <c r="B54" s="44">
        <v>17</v>
      </c>
      <c r="C54" s="35"/>
      <c r="D54" s="14"/>
      <c r="E54" s="19"/>
      <c r="F54" s="19"/>
      <c r="G54" s="19"/>
      <c r="H54" s="14"/>
      <c r="I54" s="15"/>
      <c r="J54" s="15"/>
      <c r="K54" s="15">
        <f>Junuary2023_Journal3[[#This Row],[Entry Price]]-Junuary2023_Journal3[[#This Row],[Stop Loss]]</f>
        <v>0</v>
      </c>
      <c r="L54" s="15">
        <f>Junuary2023_Journal3[[#This Row],[1R]]*2</f>
        <v>0</v>
      </c>
      <c r="M54" s="15">
        <f>Junuary2023_Journal3[[#This Row],[1R]]+Junuary2023_Journal3[[#This Row],[Entry Price]]</f>
        <v>0</v>
      </c>
      <c r="N54" s="15">
        <f>Junuary2023_Journal3[[#This Row],[2R]]+Junuary2023_Journal3[[#This Row],[Entry Price]]</f>
        <v>0</v>
      </c>
      <c r="O54" s="16"/>
      <c r="P54" s="15"/>
      <c r="Q54" s="17" t="str">
        <f>IF(AND(Junuary2023_Journal3[[#This Row],[Entry Date]]&lt;&gt;"",Junuary2023_Journal3[[#This Row],[Exit Date]]&lt;&gt;""),DATEDIF(Junuary2023_Journal3[[#This Row],[Entry Date]],Junuary2023_Journal3[[#This Row],[Exit Date]],"d"),"")</f>
        <v/>
      </c>
      <c r="R54" s="18" t="str">
        <f>IF(Junuary2023_Journal3[[#This Row],[Exit Price]]&lt;&gt;"",(Junuary2023_Journal3[[#This Row],[Exit Price]]-Junuary2023_Journal3[[#This Row],[Entry Price]])/Junuary2023_Journal3[[#This Row],[1R]],"")</f>
        <v/>
      </c>
      <c r="S54" s="14"/>
      <c r="T54" s="18"/>
      <c r="U54" s="14"/>
      <c r="V54" s="14"/>
    </row>
    <row r="55" spans="2:22" x14ac:dyDescent="0.25">
      <c r="B55" s="44">
        <v>18</v>
      </c>
      <c r="C55" s="35"/>
      <c r="D55" s="14"/>
      <c r="E55" s="19"/>
      <c r="F55" s="19"/>
      <c r="G55" s="19"/>
      <c r="H55" s="14"/>
      <c r="I55" s="15"/>
      <c r="J55" s="15"/>
      <c r="K55" s="15">
        <f>Junuary2023_Journal3[[#This Row],[Entry Price]]-Junuary2023_Journal3[[#This Row],[Stop Loss]]</f>
        <v>0</v>
      </c>
      <c r="L55" s="15">
        <f>Junuary2023_Journal3[[#This Row],[1R]]*2</f>
        <v>0</v>
      </c>
      <c r="M55" s="15">
        <f>Junuary2023_Journal3[[#This Row],[1R]]+Junuary2023_Journal3[[#This Row],[Entry Price]]</f>
        <v>0</v>
      </c>
      <c r="N55" s="15">
        <f>Junuary2023_Journal3[[#This Row],[2R]]+Junuary2023_Journal3[[#This Row],[Entry Price]]</f>
        <v>0</v>
      </c>
      <c r="O55" s="16"/>
      <c r="P55" s="15"/>
      <c r="Q55" s="17" t="str">
        <f>IF(AND(Junuary2023_Journal3[[#This Row],[Entry Date]]&lt;&gt;"",Junuary2023_Journal3[[#This Row],[Exit Date]]&lt;&gt;""),DATEDIF(Junuary2023_Journal3[[#This Row],[Entry Date]],Junuary2023_Journal3[[#This Row],[Exit Date]],"d"),"")</f>
        <v/>
      </c>
      <c r="R55" s="18" t="str">
        <f>IF(Junuary2023_Journal3[[#This Row],[Exit Price]]&lt;&gt;"",(Junuary2023_Journal3[[#This Row],[Exit Price]]-Junuary2023_Journal3[[#This Row],[Entry Price]])/Junuary2023_Journal3[[#This Row],[1R]],"")</f>
        <v/>
      </c>
      <c r="S55" s="14"/>
      <c r="T55" s="18"/>
      <c r="U55" s="14"/>
      <c r="V55" s="14"/>
    </row>
    <row r="56" spans="2:22" x14ac:dyDescent="0.25">
      <c r="B56" s="44">
        <v>19</v>
      </c>
      <c r="C56" s="35"/>
      <c r="D56" s="14"/>
      <c r="E56" s="19"/>
      <c r="F56" s="19"/>
      <c r="G56" s="19"/>
      <c r="H56" s="14"/>
      <c r="I56" s="15"/>
      <c r="J56" s="15"/>
      <c r="K56" s="15">
        <f>Junuary2023_Journal3[[#This Row],[Entry Price]]-Junuary2023_Journal3[[#This Row],[Stop Loss]]</f>
        <v>0</v>
      </c>
      <c r="L56" s="15">
        <f>Junuary2023_Journal3[[#This Row],[1R]]*2</f>
        <v>0</v>
      </c>
      <c r="M56" s="15">
        <f>Junuary2023_Journal3[[#This Row],[1R]]+Junuary2023_Journal3[[#This Row],[Entry Price]]</f>
        <v>0</v>
      </c>
      <c r="N56" s="15">
        <f>Junuary2023_Journal3[[#This Row],[2R]]+Junuary2023_Journal3[[#This Row],[Entry Price]]</f>
        <v>0</v>
      </c>
      <c r="O56" s="16"/>
      <c r="P56" s="15"/>
      <c r="Q56" s="17" t="str">
        <f>IF(AND(Junuary2023_Journal3[[#This Row],[Entry Date]]&lt;&gt;"",Junuary2023_Journal3[[#This Row],[Exit Date]]&lt;&gt;""),DATEDIF(Junuary2023_Journal3[[#This Row],[Entry Date]],Junuary2023_Journal3[[#This Row],[Exit Date]],"d"),"")</f>
        <v/>
      </c>
      <c r="R56" s="18" t="str">
        <f>IF(Junuary2023_Journal3[[#This Row],[Exit Price]]&lt;&gt;"",(Junuary2023_Journal3[[#This Row],[Exit Price]]-Junuary2023_Journal3[[#This Row],[Entry Price]])/Junuary2023_Journal3[[#This Row],[1R]],"")</f>
        <v/>
      </c>
      <c r="S56" s="14"/>
      <c r="T56" s="18"/>
      <c r="U56" s="14"/>
      <c r="V56" s="14"/>
    </row>
    <row r="57" spans="2:22" x14ac:dyDescent="0.25">
      <c r="B57" s="45">
        <v>20</v>
      </c>
      <c r="C57" s="35"/>
      <c r="D57" s="14"/>
      <c r="E57" s="19"/>
      <c r="F57" s="19"/>
      <c r="G57" s="19"/>
      <c r="H57" s="14"/>
      <c r="I57" s="15"/>
      <c r="J57" s="15"/>
      <c r="K57" s="15">
        <f>Junuary2023_Journal3[[#This Row],[Entry Price]]-Junuary2023_Journal3[[#This Row],[Stop Loss]]</f>
        <v>0</v>
      </c>
      <c r="L57" s="15">
        <f>Junuary2023_Journal3[[#This Row],[1R]]*2</f>
        <v>0</v>
      </c>
      <c r="M57" s="15">
        <f>Junuary2023_Journal3[[#This Row],[1R]]+Junuary2023_Journal3[[#This Row],[Entry Price]]</f>
        <v>0</v>
      </c>
      <c r="N57" s="15">
        <f>Junuary2023_Journal3[[#This Row],[2R]]+Junuary2023_Journal3[[#This Row],[Entry Price]]</f>
        <v>0</v>
      </c>
      <c r="O57" s="16"/>
      <c r="P57" s="15"/>
      <c r="Q57" s="17" t="str">
        <f>IF(AND(Junuary2023_Journal3[[#This Row],[Entry Date]]&lt;&gt;"",Junuary2023_Journal3[[#This Row],[Exit Date]]&lt;&gt;""),DATEDIF(Junuary2023_Journal3[[#This Row],[Entry Date]],Junuary2023_Journal3[[#This Row],[Exit Date]],"d"),"")</f>
        <v/>
      </c>
      <c r="R57" s="18" t="str">
        <f>IF(Junuary2023_Journal3[[#This Row],[Exit Price]]&lt;&gt;"",(Junuary2023_Journal3[[#This Row],[Exit Price]]-Junuary2023_Journal3[[#This Row],[Entry Price]])/Junuary2023_Journal3[[#This Row],[1R]],"")</f>
        <v/>
      </c>
      <c r="S57" s="14"/>
      <c r="T57" s="18"/>
      <c r="U57" s="14"/>
      <c r="V57" s="14"/>
    </row>
    <row r="59" spans="2:22" ht="22.5" x14ac:dyDescent="0.25">
      <c r="B59" s="36"/>
      <c r="C59" s="20" t="s">
        <v>4</v>
      </c>
      <c r="D59" s="46" t="s">
        <v>78</v>
      </c>
      <c r="E59" s="37"/>
      <c r="F59" s="37"/>
      <c r="G59" s="37"/>
      <c r="H59" s="37"/>
      <c r="I59" s="37"/>
      <c r="J59" s="37"/>
      <c r="K59" s="37"/>
      <c r="L59" s="38"/>
      <c r="M59" s="37"/>
      <c r="N59" s="37"/>
      <c r="O59" s="37"/>
      <c r="P59" s="37"/>
      <c r="Q59" s="37"/>
      <c r="R59" s="37"/>
      <c r="S59" s="38"/>
      <c r="T59" s="37"/>
      <c r="U59" s="37"/>
      <c r="V59" s="39"/>
    </row>
    <row r="60" spans="2:22" ht="22.5" x14ac:dyDescent="0.25">
      <c r="B60" s="40"/>
      <c r="C60" s="20" t="s">
        <v>65</v>
      </c>
      <c r="D60" s="47">
        <f>SUM(R66:R85)</f>
        <v>0</v>
      </c>
      <c r="E60" s="26"/>
      <c r="F60" s="28"/>
      <c r="G60" s="29"/>
      <c r="H60" s="28"/>
      <c r="I60" s="25"/>
      <c r="J60" s="26"/>
      <c r="K60" s="26"/>
      <c r="L60" s="27"/>
      <c r="M60" s="26"/>
      <c r="N60" s="26"/>
      <c r="O60" s="26"/>
      <c r="P60" s="25"/>
      <c r="Q60" s="26"/>
      <c r="R60" s="26"/>
      <c r="S60" s="27"/>
      <c r="T60" s="26"/>
      <c r="U60" s="26"/>
      <c r="V60" s="41"/>
    </row>
    <row r="61" spans="2:22" ht="22.5" x14ac:dyDescent="0.25">
      <c r="B61" s="40"/>
      <c r="C61" s="20" t="s">
        <v>14</v>
      </c>
      <c r="D61" s="48">
        <f>COUNTA(Junuary2023_Journal32[Ticker])</f>
        <v>0</v>
      </c>
      <c r="E61" s="26"/>
      <c r="F61" s="28"/>
      <c r="G61" s="29"/>
      <c r="H61" s="30"/>
      <c r="I61" s="26"/>
      <c r="J61" s="30"/>
      <c r="K61" s="26"/>
      <c r="L61" s="27"/>
      <c r="M61" s="26"/>
      <c r="N61" s="26"/>
      <c r="O61" s="26"/>
      <c r="P61" s="26"/>
      <c r="Q61" s="30"/>
      <c r="R61" s="26"/>
      <c r="S61" s="27"/>
      <c r="T61" s="26"/>
      <c r="U61" s="26"/>
      <c r="V61" s="42"/>
    </row>
    <row r="62" spans="2:22" ht="22.5" x14ac:dyDescent="0.25">
      <c r="B62" s="40"/>
      <c r="C62" s="20" t="s">
        <v>5</v>
      </c>
      <c r="D62" s="49">
        <f>IF(D61&gt;0,D60/D61,0)</f>
        <v>0</v>
      </c>
      <c r="E62" s="26"/>
      <c r="F62" s="28"/>
      <c r="G62" s="29"/>
      <c r="H62" s="26"/>
      <c r="I62" s="26"/>
      <c r="J62" s="26"/>
      <c r="K62" s="26"/>
      <c r="L62" s="27"/>
      <c r="M62" s="26"/>
      <c r="N62" s="26"/>
      <c r="O62" s="26"/>
      <c r="P62" s="26"/>
      <c r="Q62" s="26"/>
      <c r="R62" s="26"/>
      <c r="S62" s="27"/>
      <c r="T62" s="26"/>
      <c r="U62" s="26"/>
      <c r="V62" s="42"/>
    </row>
    <row r="63" spans="2:22" x14ac:dyDescent="0.25">
      <c r="B63" s="40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43"/>
    </row>
    <row r="64" spans="2:22" ht="22.5" x14ac:dyDescent="0.25">
      <c r="B64" s="40"/>
      <c r="C64" s="28"/>
      <c r="D64" s="29"/>
      <c r="E64" s="29"/>
      <c r="F64" s="29"/>
      <c r="G64" s="29"/>
      <c r="H64" s="29"/>
      <c r="I64" s="29"/>
      <c r="J64" s="29"/>
      <c r="K64" s="51" t="s">
        <v>35</v>
      </c>
      <c r="L64" s="51"/>
      <c r="M64" s="51"/>
      <c r="N64" s="51"/>
      <c r="O64" s="28"/>
      <c r="P64" s="28"/>
      <c r="Q64" s="51" t="s">
        <v>35</v>
      </c>
      <c r="R64" s="51"/>
      <c r="S64" s="28"/>
      <c r="T64" s="28"/>
      <c r="U64" s="28"/>
      <c r="V64" s="43"/>
    </row>
    <row r="65" spans="2:22" ht="22.5" x14ac:dyDescent="0.25">
      <c r="B65" s="40"/>
      <c r="C65" s="31" t="s">
        <v>6</v>
      </c>
      <c r="D65" s="32" t="s">
        <v>1</v>
      </c>
      <c r="E65" s="32" t="s">
        <v>0</v>
      </c>
      <c r="F65" s="32" t="s">
        <v>19</v>
      </c>
      <c r="G65" s="32" t="s">
        <v>16</v>
      </c>
      <c r="H65" s="32" t="s">
        <v>2</v>
      </c>
      <c r="I65" s="32" t="s">
        <v>12</v>
      </c>
      <c r="J65" s="32" t="s">
        <v>7</v>
      </c>
      <c r="K65" s="32" t="s">
        <v>8</v>
      </c>
      <c r="L65" s="32" t="s">
        <v>9</v>
      </c>
      <c r="M65" s="32" t="s">
        <v>41</v>
      </c>
      <c r="N65" s="32" t="s">
        <v>42</v>
      </c>
      <c r="O65" s="33" t="s">
        <v>3</v>
      </c>
      <c r="P65" s="32" t="s">
        <v>10</v>
      </c>
      <c r="Q65" s="32" t="s">
        <v>47</v>
      </c>
      <c r="R65" s="32" t="s">
        <v>15</v>
      </c>
      <c r="S65" s="32" t="s">
        <v>11</v>
      </c>
      <c r="T65" s="32" t="s">
        <v>53</v>
      </c>
      <c r="U65" s="32" t="s">
        <v>13</v>
      </c>
      <c r="V65" s="32" t="s">
        <v>49</v>
      </c>
    </row>
    <row r="66" spans="2:22" x14ac:dyDescent="0.25">
      <c r="B66" s="44">
        <v>1</v>
      </c>
      <c r="C66" s="34"/>
      <c r="D66" s="14"/>
      <c r="E66" s="14"/>
      <c r="F66" s="14"/>
      <c r="G66" s="14"/>
      <c r="H66" s="14"/>
      <c r="I66" s="15"/>
      <c r="J66" s="15"/>
      <c r="K66" s="15">
        <f>Junuary2023_Journal32[[#This Row],[Entry Price]]-Junuary2023_Journal32[[#This Row],[Stop Loss]]</f>
        <v>0</v>
      </c>
      <c r="L66" s="15">
        <f>Junuary2023_Journal32[[#This Row],[1R]]*2</f>
        <v>0</v>
      </c>
      <c r="M66" s="15">
        <f>Junuary2023_Journal32[[#This Row],[1R]]+Junuary2023_Journal32[[#This Row],[Entry Price]]</f>
        <v>0</v>
      </c>
      <c r="N66" s="15">
        <f>Junuary2023_Journal32[[#This Row],[2R]]+Junuary2023_Journal32[[#This Row],[Entry Price]]</f>
        <v>0</v>
      </c>
      <c r="O66" s="16"/>
      <c r="P66" s="15"/>
      <c r="Q66" s="17" t="str">
        <f>IF(AND(Junuary2023_Journal32[[#This Row],[Entry Date]]&lt;&gt;"",Junuary2023_Journal32[[#This Row],[Exit Date]]&lt;&gt;""),DATEDIF(Junuary2023_Journal32[[#This Row],[Entry Date]],Junuary2023_Journal32[[#This Row],[Exit Date]],"d"),"")</f>
        <v/>
      </c>
      <c r="R66" s="18" t="str">
        <f>IF(Junuary2023_Journal32[[#This Row],[Exit Price]]&lt;&gt;"",(Junuary2023_Journal32[[#This Row],[Exit Price]]-Junuary2023_Journal32[[#This Row],[Entry Price]])/Junuary2023_Journal32[[#This Row],[1R]],"")</f>
        <v/>
      </c>
      <c r="S66" s="14"/>
      <c r="T66" s="18"/>
      <c r="U66" s="14"/>
      <c r="V66" s="14"/>
    </row>
    <row r="67" spans="2:22" x14ac:dyDescent="0.25">
      <c r="B67" s="44">
        <v>2</v>
      </c>
      <c r="C67" s="34"/>
      <c r="D67" s="14"/>
      <c r="E67" s="14"/>
      <c r="F67" s="14"/>
      <c r="G67" s="14"/>
      <c r="H67" s="14"/>
      <c r="I67" s="15"/>
      <c r="J67" s="15"/>
      <c r="K67" s="15">
        <f>Junuary2023_Journal32[[#This Row],[Entry Price]]-Junuary2023_Journal32[[#This Row],[Stop Loss]]</f>
        <v>0</v>
      </c>
      <c r="L67" s="15">
        <f>Junuary2023_Journal32[[#This Row],[1R]]*2</f>
        <v>0</v>
      </c>
      <c r="M67" s="15">
        <f>Junuary2023_Journal32[[#This Row],[1R]]+Junuary2023_Journal32[[#This Row],[Entry Price]]</f>
        <v>0</v>
      </c>
      <c r="N67" s="15">
        <f>Junuary2023_Journal32[[#This Row],[2R]]+Junuary2023_Journal32[[#This Row],[Entry Price]]</f>
        <v>0</v>
      </c>
      <c r="O67" s="16"/>
      <c r="P67" s="15"/>
      <c r="Q67" s="17" t="str">
        <f>IF(AND(Junuary2023_Journal32[[#This Row],[Entry Date]]&lt;&gt;"",Junuary2023_Journal32[[#This Row],[Exit Date]]&lt;&gt;""),DATEDIF(Junuary2023_Journal32[[#This Row],[Entry Date]],Junuary2023_Journal32[[#This Row],[Exit Date]],"d"),"")</f>
        <v/>
      </c>
      <c r="R67" s="18" t="str">
        <f>IF(Junuary2023_Journal32[[#This Row],[Exit Price]]&lt;&gt;"",(Junuary2023_Journal32[[#This Row],[Exit Price]]-Junuary2023_Journal32[[#This Row],[Entry Price]])/Junuary2023_Journal32[[#This Row],[1R]],"")</f>
        <v/>
      </c>
      <c r="S67" s="14"/>
      <c r="T67" s="18"/>
      <c r="U67" s="14"/>
      <c r="V67" s="14"/>
    </row>
    <row r="68" spans="2:22" x14ac:dyDescent="0.25">
      <c r="B68" s="44">
        <v>3</v>
      </c>
      <c r="C68" s="34"/>
      <c r="D68" s="14"/>
      <c r="E68" s="14"/>
      <c r="F68" s="14"/>
      <c r="G68" s="14"/>
      <c r="H68" s="14"/>
      <c r="I68" s="15"/>
      <c r="J68" s="15"/>
      <c r="K68" s="15">
        <f>Junuary2023_Journal32[[#This Row],[Entry Price]]-Junuary2023_Journal32[[#This Row],[Stop Loss]]</f>
        <v>0</v>
      </c>
      <c r="L68" s="15">
        <f>Junuary2023_Journal32[[#This Row],[1R]]*2</f>
        <v>0</v>
      </c>
      <c r="M68" s="15">
        <f>Junuary2023_Journal32[[#This Row],[1R]]+Junuary2023_Journal32[[#This Row],[Entry Price]]</f>
        <v>0</v>
      </c>
      <c r="N68" s="15">
        <f>Junuary2023_Journal32[[#This Row],[2R]]+Junuary2023_Journal32[[#This Row],[Entry Price]]</f>
        <v>0</v>
      </c>
      <c r="O68" s="16"/>
      <c r="P68" s="15"/>
      <c r="Q68" s="17" t="str">
        <f>IF(AND(Junuary2023_Journal32[[#This Row],[Entry Date]]&lt;&gt;"",Junuary2023_Journal32[[#This Row],[Exit Date]]&lt;&gt;""),DATEDIF(Junuary2023_Journal32[[#This Row],[Entry Date]],Junuary2023_Journal32[[#This Row],[Exit Date]],"d"),"")</f>
        <v/>
      </c>
      <c r="R68" s="18" t="str">
        <f>IF(Junuary2023_Journal32[[#This Row],[Exit Price]]&lt;&gt;"",(Junuary2023_Journal32[[#This Row],[Exit Price]]-Junuary2023_Journal32[[#This Row],[Entry Price]])/Junuary2023_Journal32[[#This Row],[1R]],"")</f>
        <v/>
      </c>
      <c r="S68" s="14"/>
      <c r="T68" s="18"/>
      <c r="U68" s="14"/>
      <c r="V68" s="14"/>
    </row>
    <row r="69" spans="2:22" x14ac:dyDescent="0.25">
      <c r="B69" s="44">
        <v>4</v>
      </c>
      <c r="C69" s="34"/>
      <c r="D69" s="14"/>
      <c r="E69" s="14"/>
      <c r="F69" s="14"/>
      <c r="G69" s="14"/>
      <c r="H69" s="14"/>
      <c r="I69" s="15"/>
      <c r="J69" s="15"/>
      <c r="K69" s="15">
        <f>Junuary2023_Journal32[[#This Row],[Entry Price]]-Junuary2023_Journal32[[#This Row],[Stop Loss]]</f>
        <v>0</v>
      </c>
      <c r="L69" s="15">
        <f>Junuary2023_Journal32[[#This Row],[1R]]*2</f>
        <v>0</v>
      </c>
      <c r="M69" s="15">
        <f>Junuary2023_Journal32[[#This Row],[1R]]+Junuary2023_Journal32[[#This Row],[Entry Price]]</f>
        <v>0</v>
      </c>
      <c r="N69" s="15">
        <f>Junuary2023_Journal32[[#This Row],[2R]]+Junuary2023_Journal32[[#This Row],[Entry Price]]</f>
        <v>0</v>
      </c>
      <c r="O69" s="16"/>
      <c r="P69" s="15"/>
      <c r="Q69" s="17" t="str">
        <f>IF(AND(Junuary2023_Journal32[[#This Row],[Entry Date]]&lt;&gt;"",Junuary2023_Journal32[[#This Row],[Exit Date]]&lt;&gt;""),DATEDIF(Junuary2023_Journal32[[#This Row],[Entry Date]],Junuary2023_Journal32[[#This Row],[Exit Date]],"d"),"")</f>
        <v/>
      </c>
      <c r="R69" s="18" t="str">
        <f>IF(Junuary2023_Journal32[[#This Row],[Exit Price]]&lt;&gt;"",(Junuary2023_Journal32[[#This Row],[Exit Price]]-Junuary2023_Journal32[[#This Row],[Entry Price]])/Junuary2023_Journal32[[#This Row],[1R]],"")</f>
        <v/>
      </c>
      <c r="S69" s="14"/>
      <c r="T69" s="18"/>
      <c r="U69" s="14"/>
      <c r="V69" s="14"/>
    </row>
    <row r="70" spans="2:22" x14ac:dyDescent="0.25">
      <c r="B70" s="44">
        <v>5</v>
      </c>
      <c r="C70" s="34"/>
      <c r="D70" s="14"/>
      <c r="E70" s="14"/>
      <c r="F70" s="14"/>
      <c r="G70" s="14"/>
      <c r="H70" s="14"/>
      <c r="I70" s="15"/>
      <c r="J70" s="15"/>
      <c r="K70" s="15">
        <f>Junuary2023_Journal32[[#This Row],[Entry Price]]-Junuary2023_Journal32[[#This Row],[Stop Loss]]</f>
        <v>0</v>
      </c>
      <c r="L70" s="15">
        <f>Junuary2023_Journal32[[#This Row],[1R]]*2</f>
        <v>0</v>
      </c>
      <c r="M70" s="15">
        <f>Junuary2023_Journal32[[#This Row],[1R]]+Junuary2023_Journal32[[#This Row],[Entry Price]]</f>
        <v>0</v>
      </c>
      <c r="N70" s="15">
        <f>Junuary2023_Journal32[[#This Row],[2R]]+Junuary2023_Journal32[[#This Row],[Entry Price]]</f>
        <v>0</v>
      </c>
      <c r="O70" s="16"/>
      <c r="P70" s="15"/>
      <c r="Q70" s="17" t="str">
        <f>IF(AND(Junuary2023_Journal32[[#This Row],[Entry Date]]&lt;&gt;"",Junuary2023_Journal32[[#This Row],[Exit Date]]&lt;&gt;""),DATEDIF(Junuary2023_Journal32[[#This Row],[Entry Date]],Junuary2023_Journal32[[#This Row],[Exit Date]],"d"),"")</f>
        <v/>
      </c>
      <c r="R70" s="18" t="str">
        <f>IF(Junuary2023_Journal32[[#This Row],[Exit Price]]&lt;&gt;"",(Junuary2023_Journal32[[#This Row],[Exit Price]]-Junuary2023_Journal32[[#This Row],[Entry Price]])/Junuary2023_Journal32[[#This Row],[1R]],"")</f>
        <v/>
      </c>
      <c r="S70" s="14"/>
      <c r="T70" s="18"/>
      <c r="U70" s="14"/>
      <c r="V70" s="14"/>
    </row>
    <row r="71" spans="2:22" x14ac:dyDescent="0.25">
      <c r="B71" s="44">
        <v>6</v>
      </c>
      <c r="C71" s="34"/>
      <c r="D71" s="14"/>
      <c r="E71" s="14"/>
      <c r="F71" s="14"/>
      <c r="G71" s="14"/>
      <c r="H71" s="14"/>
      <c r="I71" s="15"/>
      <c r="J71" s="15"/>
      <c r="K71" s="15">
        <f>Junuary2023_Journal32[[#This Row],[Entry Price]]-Junuary2023_Journal32[[#This Row],[Stop Loss]]</f>
        <v>0</v>
      </c>
      <c r="L71" s="15">
        <f>Junuary2023_Journal32[[#This Row],[1R]]*2</f>
        <v>0</v>
      </c>
      <c r="M71" s="15">
        <f>Junuary2023_Journal32[[#This Row],[1R]]+Junuary2023_Journal32[[#This Row],[Entry Price]]</f>
        <v>0</v>
      </c>
      <c r="N71" s="15">
        <f>Junuary2023_Journal32[[#This Row],[2R]]+Junuary2023_Journal32[[#This Row],[Entry Price]]</f>
        <v>0</v>
      </c>
      <c r="O71" s="16"/>
      <c r="P71" s="15"/>
      <c r="Q71" s="17" t="str">
        <f>IF(AND(Junuary2023_Journal32[[#This Row],[Entry Date]]&lt;&gt;"",Junuary2023_Journal32[[#This Row],[Exit Date]]&lt;&gt;""),DATEDIF(Junuary2023_Journal32[[#This Row],[Entry Date]],Junuary2023_Journal32[[#This Row],[Exit Date]],"d"),"")</f>
        <v/>
      </c>
      <c r="R71" s="18" t="str">
        <f>IF(Junuary2023_Journal32[[#This Row],[Exit Price]]&lt;&gt;"",(Junuary2023_Journal32[[#This Row],[Exit Price]]-Junuary2023_Journal32[[#This Row],[Entry Price]])/Junuary2023_Journal32[[#This Row],[1R]],"")</f>
        <v/>
      </c>
      <c r="S71" s="14"/>
      <c r="T71" s="18"/>
      <c r="U71" s="14"/>
      <c r="V71" s="14"/>
    </row>
    <row r="72" spans="2:22" x14ac:dyDescent="0.25">
      <c r="B72" s="44">
        <v>7</v>
      </c>
      <c r="C72" s="35"/>
      <c r="D72" s="14"/>
      <c r="E72" s="19"/>
      <c r="F72" s="19"/>
      <c r="G72" s="19"/>
      <c r="H72" s="14"/>
      <c r="I72" s="15"/>
      <c r="J72" s="15"/>
      <c r="K72" s="15">
        <f>Junuary2023_Journal32[[#This Row],[Entry Price]]-Junuary2023_Journal32[[#This Row],[Stop Loss]]</f>
        <v>0</v>
      </c>
      <c r="L72" s="15">
        <f>Junuary2023_Journal32[[#This Row],[1R]]*2</f>
        <v>0</v>
      </c>
      <c r="M72" s="15">
        <f>Junuary2023_Journal32[[#This Row],[1R]]+Junuary2023_Journal32[[#This Row],[Entry Price]]</f>
        <v>0</v>
      </c>
      <c r="N72" s="15">
        <f>Junuary2023_Journal32[[#This Row],[2R]]+Junuary2023_Journal32[[#This Row],[Entry Price]]</f>
        <v>0</v>
      </c>
      <c r="O72" s="16"/>
      <c r="P72" s="15"/>
      <c r="Q72" s="17" t="str">
        <f>IF(AND(Junuary2023_Journal32[[#This Row],[Entry Date]]&lt;&gt;"",Junuary2023_Journal32[[#This Row],[Exit Date]]&lt;&gt;""),DATEDIF(Junuary2023_Journal32[[#This Row],[Entry Date]],Junuary2023_Journal32[[#This Row],[Exit Date]],"d"),"")</f>
        <v/>
      </c>
      <c r="R72" s="18" t="str">
        <f>IF(Junuary2023_Journal32[[#This Row],[Exit Price]]&lt;&gt;"",(Junuary2023_Journal32[[#This Row],[Exit Price]]-Junuary2023_Journal32[[#This Row],[Entry Price]])/Junuary2023_Journal32[[#This Row],[1R]],"")</f>
        <v/>
      </c>
      <c r="S72" s="14"/>
      <c r="T72" s="18"/>
      <c r="U72" s="14"/>
      <c r="V72" s="14"/>
    </row>
    <row r="73" spans="2:22" x14ac:dyDescent="0.25">
      <c r="B73" s="44">
        <v>8</v>
      </c>
      <c r="C73" s="35"/>
      <c r="D73" s="14"/>
      <c r="E73" s="19"/>
      <c r="F73" s="19"/>
      <c r="G73" s="19"/>
      <c r="H73" s="14"/>
      <c r="I73" s="15"/>
      <c r="J73" s="15"/>
      <c r="K73" s="15">
        <f>Junuary2023_Journal32[[#This Row],[Entry Price]]-Junuary2023_Journal32[[#This Row],[Stop Loss]]</f>
        <v>0</v>
      </c>
      <c r="L73" s="15">
        <f>Junuary2023_Journal32[[#This Row],[1R]]*2</f>
        <v>0</v>
      </c>
      <c r="M73" s="15">
        <f>Junuary2023_Journal32[[#This Row],[1R]]+Junuary2023_Journal32[[#This Row],[Entry Price]]</f>
        <v>0</v>
      </c>
      <c r="N73" s="15">
        <f>Junuary2023_Journal32[[#This Row],[2R]]+Junuary2023_Journal32[[#This Row],[Entry Price]]</f>
        <v>0</v>
      </c>
      <c r="O73" s="16"/>
      <c r="P73" s="15"/>
      <c r="Q73" s="17" t="str">
        <f>IF(AND(Junuary2023_Journal32[[#This Row],[Entry Date]]&lt;&gt;"",Junuary2023_Journal32[[#This Row],[Exit Date]]&lt;&gt;""),DATEDIF(Junuary2023_Journal32[[#This Row],[Entry Date]],Junuary2023_Journal32[[#This Row],[Exit Date]],"d"),"")</f>
        <v/>
      </c>
      <c r="R73" s="18" t="str">
        <f>IF(Junuary2023_Journal32[[#This Row],[Exit Price]]&lt;&gt;"",(Junuary2023_Journal32[[#This Row],[Exit Price]]-Junuary2023_Journal32[[#This Row],[Entry Price]])/Junuary2023_Journal32[[#This Row],[1R]],"")</f>
        <v/>
      </c>
      <c r="S73" s="14"/>
      <c r="T73" s="18"/>
      <c r="U73" s="14"/>
      <c r="V73" s="14"/>
    </row>
    <row r="74" spans="2:22" x14ac:dyDescent="0.25">
      <c r="B74" s="44">
        <v>9</v>
      </c>
      <c r="C74" s="35"/>
      <c r="D74" s="14"/>
      <c r="E74" s="19"/>
      <c r="F74" s="19"/>
      <c r="G74" s="19"/>
      <c r="H74" s="14"/>
      <c r="I74" s="15"/>
      <c r="J74" s="15"/>
      <c r="K74" s="15">
        <f>Junuary2023_Journal32[[#This Row],[Entry Price]]-Junuary2023_Journal32[[#This Row],[Stop Loss]]</f>
        <v>0</v>
      </c>
      <c r="L74" s="15">
        <f>Junuary2023_Journal32[[#This Row],[1R]]*2</f>
        <v>0</v>
      </c>
      <c r="M74" s="15">
        <f>Junuary2023_Journal32[[#This Row],[1R]]+Junuary2023_Journal32[[#This Row],[Entry Price]]</f>
        <v>0</v>
      </c>
      <c r="N74" s="15">
        <f>Junuary2023_Journal32[[#This Row],[2R]]+Junuary2023_Journal32[[#This Row],[Entry Price]]</f>
        <v>0</v>
      </c>
      <c r="O74" s="16"/>
      <c r="P74" s="15"/>
      <c r="Q74" s="17" t="str">
        <f>IF(AND(Junuary2023_Journal32[[#This Row],[Entry Date]]&lt;&gt;"",Junuary2023_Journal32[[#This Row],[Exit Date]]&lt;&gt;""),DATEDIF(Junuary2023_Journal32[[#This Row],[Entry Date]],Junuary2023_Journal32[[#This Row],[Exit Date]],"d"),"")</f>
        <v/>
      </c>
      <c r="R74" s="18" t="str">
        <f>IF(Junuary2023_Journal32[[#This Row],[Exit Price]]&lt;&gt;"",(Junuary2023_Journal32[[#This Row],[Exit Price]]-Junuary2023_Journal32[[#This Row],[Entry Price]])/Junuary2023_Journal32[[#This Row],[1R]],"")</f>
        <v/>
      </c>
      <c r="S74" s="14"/>
      <c r="T74" s="18"/>
      <c r="U74" s="14"/>
      <c r="V74" s="14"/>
    </row>
    <row r="75" spans="2:22" x14ac:dyDescent="0.25">
      <c r="B75" s="44">
        <v>10</v>
      </c>
      <c r="C75" s="35"/>
      <c r="D75" s="14"/>
      <c r="E75" s="19"/>
      <c r="F75" s="19"/>
      <c r="G75" s="19"/>
      <c r="H75" s="14"/>
      <c r="I75" s="15"/>
      <c r="J75" s="15"/>
      <c r="K75" s="15">
        <f>Junuary2023_Journal32[[#This Row],[Entry Price]]-Junuary2023_Journal32[[#This Row],[Stop Loss]]</f>
        <v>0</v>
      </c>
      <c r="L75" s="15">
        <f>Junuary2023_Journal32[[#This Row],[1R]]*2</f>
        <v>0</v>
      </c>
      <c r="M75" s="15">
        <f>Junuary2023_Journal32[[#This Row],[1R]]+Junuary2023_Journal32[[#This Row],[Entry Price]]</f>
        <v>0</v>
      </c>
      <c r="N75" s="15">
        <f>Junuary2023_Journal32[[#This Row],[2R]]+Junuary2023_Journal32[[#This Row],[Entry Price]]</f>
        <v>0</v>
      </c>
      <c r="O75" s="16"/>
      <c r="P75" s="15"/>
      <c r="Q75" s="17" t="str">
        <f>IF(AND(Junuary2023_Journal32[[#This Row],[Entry Date]]&lt;&gt;"",Junuary2023_Journal32[[#This Row],[Exit Date]]&lt;&gt;""),DATEDIF(Junuary2023_Journal32[[#This Row],[Entry Date]],Junuary2023_Journal32[[#This Row],[Exit Date]],"d"),"")</f>
        <v/>
      </c>
      <c r="R75" s="18" t="str">
        <f>IF(Junuary2023_Journal32[[#This Row],[Exit Price]]&lt;&gt;"",(Junuary2023_Journal32[[#This Row],[Exit Price]]-Junuary2023_Journal32[[#This Row],[Entry Price]])/Junuary2023_Journal32[[#This Row],[1R]],"")</f>
        <v/>
      </c>
      <c r="S75" s="14"/>
      <c r="T75" s="18"/>
      <c r="U75" s="14"/>
      <c r="V75" s="14"/>
    </row>
    <row r="76" spans="2:22" x14ac:dyDescent="0.25">
      <c r="B76" s="44">
        <v>11</v>
      </c>
      <c r="C76" s="35"/>
      <c r="D76" s="14"/>
      <c r="E76" s="19"/>
      <c r="F76" s="19"/>
      <c r="G76" s="19"/>
      <c r="H76" s="14"/>
      <c r="I76" s="15"/>
      <c r="J76" s="15"/>
      <c r="K76" s="15">
        <f>Junuary2023_Journal32[[#This Row],[Entry Price]]-Junuary2023_Journal32[[#This Row],[Stop Loss]]</f>
        <v>0</v>
      </c>
      <c r="L76" s="15">
        <f>Junuary2023_Journal32[[#This Row],[1R]]*2</f>
        <v>0</v>
      </c>
      <c r="M76" s="15">
        <f>Junuary2023_Journal32[[#This Row],[1R]]+Junuary2023_Journal32[[#This Row],[Entry Price]]</f>
        <v>0</v>
      </c>
      <c r="N76" s="15">
        <f>Junuary2023_Journal32[[#This Row],[2R]]+Junuary2023_Journal32[[#This Row],[Entry Price]]</f>
        <v>0</v>
      </c>
      <c r="O76" s="16"/>
      <c r="P76" s="15"/>
      <c r="Q76" s="17" t="str">
        <f>IF(AND(Junuary2023_Journal32[[#This Row],[Entry Date]]&lt;&gt;"",Junuary2023_Journal32[[#This Row],[Exit Date]]&lt;&gt;""),DATEDIF(Junuary2023_Journal32[[#This Row],[Entry Date]],Junuary2023_Journal32[[#This Row],[Exit Date]],"d"),"")</f>
        <v/>
      </c>
      <c r="R76" s="18" t="str">
        <f>IF(Junuary2023_Journal32[[#This Row],[Exit Price]]&lt;&gt;"",(Junuary2023_Journal32[[#This Row],[Exit Price]]-Junuary2023_Journal32[[#This Row],[Entry Price]])/Junuary2023_Journal32[[#This Row],[1R]],"")</f>
        <v/>
      </c>
      <c r="S76" s="14"/>
      <c r="T76" s="18"/>
      <c r="U76" s="14"/>
      <c r="V76" s="14"/>
    </row>
    <row r="77" spans="2:22" x14ac:dyDescent="0.25">
      <c r="B77" s="44">
        <v>12</v>
      </c>
      <c r="C77" s="35"/>
      <c r="D77" s="14"/>
      <c r="E77" s="19"/>
      <c r="F77" s="19"/>
      <c r="G77" s="19"/>
      <c r="H77" s="14"/>
      <c r="I77" s="15"/>
      <c r="J77" s="15"/>
      <c r="K77" s="15">
        <f>Junuary2023_Journal32[[#This Row],[Entry Price]]-Junuary2023_Journal32[[#This Row],[Stop Loss]]</f>
        <v>0</v>
      </c>
      <c r="L77" s="15">
        <f>Junuary2023_Journal32[[#This Row],[1R]]*2</f>
        <v>0</v>
      </c>
      <c r="M77" s="15">
        <f>Junuary2023_Journal32[[#This Row],[1R]]+Junuary2023_Journal32[[#This Row],[Entry Price]]</f>
        <v>0</v>
      </c>
      <c r="N77" s="15">
        <f>Junuary2023_Journal32[[#This Row],[2R]]+Junuary2023_Journal32[[#This Row],[Entry Price]]</f>
        <v>0</v>
      </c>
      <c r="O77" s="16"/>
      <c r="P77" s="15"/>
      <c r="Q77" s="17" t="str">
        <f>IF(AND(Junuary2023_Journal32[[#This Row],[Entry Date]]&lt;&gt;"",Junuary2023_Journal32[[#This Row],[Exit Date]]&lt;&gt;""),DATEDIF(Junuary2023_Journal32[[#This Row],[Entry Date]],Junuary2023_Journal32[[#This Row],[Exit Date]],"d"),"")</f>
        <v/>
      </c>
      <c r="R77" s="18" t="str">
        <f>IF(Junuary2023_Journal32[[#This Row],[Exit Price]]&lt;&gt;"",(Junuary2023_Journal32[[#This Row],[Exit Price]]-Junuary2023_Journal32[[#This Row],[Entry Price]])/Junuary2023_Journal32[[#This Row],[1R]],"")</f>
        <v/>
      </c>
      <c r="S77" s="14"/>
      <c r="T77" s="18"/>
      <c r="U77" s="14"/>
      <c r="V77" s="14"/>
    </row>
    <row r="78" spans="2:22" x14ac:dyDescent="0.25">
      <c r="B78" s="44">
        <v>13</v>
      </c>
      <c r="C78" s="35"/>
      <c r="D78" s="14"/>
      <c r="E78" s="19"/>
      <c r="F78" s="19"/>
      <c r="G78" s="19"/>
      <c r="H78" s="14"/>
      <c r="I78" s="15"/>
      <c r="J78" s="15"/>
      <c r="K78" s="15">
        <f>Junuary2023_Journal32[[#This Row],[Entry Price]]-Junuary2023_Journal32[[#This Row],[Stop Loss]]</f>
        <v>0</v>
      </c>
      <c r="L78" s="15">
        <f>Junuary2023_Journal32[[#This Row],[1R]]*2</f>
        <v>0</v>
      </c>
      <c r="M78" s="15">
        <f>Junuary2023_Journal32[[#This Row],[1R]]+Junuary2023_Journal32[[#This Row],[Entry Price]]</f>
        <v>0</v>
      </c>
      <c r="N78" s="15">
        <f>Junuary2023_Journal32[[#This Row],[2R]]+Junuary2023_Journal32[[#This Row],[Entry Price]]</f>
        <v>0</v>
      </c>
      <c r="O78" s="16"/>
      <c r="P78" s="15"/>
      <c r="Q78" s="17" t="str">
        <f>IF(AND(Junuary2023_Journal32[[#This Row],[Entry Date]]&lt;&gt;"",Junuary2023_Journal32[[#This Row],[Exit Date]]&lt;&gt;""),DATEDIF(Junuary2023_Journal32[[#This Row],[Entry Date]],Junuary2023_Journal32[[#This Row],[Exit Date]],"d"),"")</f>
        <v/>
      </c>
      <c r="R78" s="18" t="str">
        <f>IF(Junuary2023_Journal32[[#This Row],[Exit Price]]&lt;&gt;"",(Junuary2023_Journal32[[#This Row],[Exit Price]]-Junuary2023_Journal32[[#This Row],[Entry Price]])/Junuary2023_Journal32[[#This Row],[1R]],"")</f>
        <v/>
      </c>
      <c r="S78" s="14"/>
      <c r="T78" s="18"/>
      <c r="U78" s="14"/>
      <c r="V78" s="14"/>
    </row>
    <row r="79" spans="2:22" x14ac:dyDescent="0.25">
      <c r="B79" s="44">
        <v>14</v>
      </c>
      <c r="C79" s="35"/>
      <c r="D79" s="14"/>
      <c r="E79" s="19"/>
      <c r="F79" s="19"/>
      <c r="G79" s="19"/>
      <c r="H79" s="14"/>
      <c r="I79" s="15"/>
      <c r="J79" s="15"/>
      <c r="K79" s="15">
        <f>Junuary2023_Journal32[[#This Row],[Entry Price]]-Junuary2023_Journal32[[#This Row],[Stop Loss]]</f>
        <v>0</v>
      </c>
      <c r="L79" s="15">
        <f>Junuary2023_Journal32[[#This Row],[1R]]*2</f>
        <v>0</v>
      </c>
      <c r="M79" s="15">
        <f>Junuary2023_Journal32[[#This Row],[1R]]+Junuary2023_Journal32[[#This Row],[Entry Price]]</f>
        <v>0</v>
      </c>
      <c r="N79" s="15">
        <f>Junuary2023_Journal32[[#This Row],[2R]]+Junuary2023_Journal32[[#This Row],[Entry Price]]</f>
        <v>0</v>
      </c>
      <c r="O79" s="16"/>
      <c r="P79" s="15"/>
      <c r="Q79" s="17" t="str">
        <f>IF(AND(Junuary2023_Journal32[[#This Row],[Entry Date]]&lt;&gt;"",Junuary2023_Journal32[[#This Row],[Exit Date]]&lt;&gt;""),DATEDIF(Junuary2023_Journal32[[#This Row],[Entry Date]],Junuary2023_Journal32[[#This Row],[Exit Date]],"d"),"")</f>
        <v/>
      </c>
      <c r="R79" s="18" t="str">
        <f>IF(Junuary2023_Journal32[[#This Row],[Exit Price]]&lt;&gt;"",(Junuary2023_Journal32[[#This Row],[Exit Price]]-Junuary2023_Journal32[[#This Row],[Entry Price]])/Junuary2023_Journal32[[#This Row],[1R]],"")</f>
        <v/>
      </c>
      <c r="S79" s="14"/>
      <c r="T79" s="18"/>
      <c r="U79" s="14"/>
      <c r="V79" s="14"/>
    </row>
    <row r="80" spans="2:22" x14ac:dyDescent="0.25">
      <c r="B80" s="44">
        <v>15</v>
      </c>
      <c r="C80" s="35"/>
      <c r="D80" s="14"/>
      <c r="E80" s="19"/>
      <c r="F80" s="19"/>
      <c r="G80" s="19"/>
      <c r="H80" s="14"/>
      <c r="I80" s="15"/>
      <c r="J80" s="15"/>
      <c r="K80" s="15">
        <f>Junuary2023_Journal32[[#This Row],[Entry Price]]-Junuary2023_Journal32[[#This Row],[Stop Loss]]</f>
        <v>0</v>
      </c>
      <c r="L80" s="15">
        <f>Junuary2023_Journal32[[#This Row],[1R]]*2</f>
        <v>0</v>
      </c>
      <c r="M80" s="15">
        <f>Junuary2023_Journal32[[#This Row],[1R]]+Junuary2023_Journal32[[#This Row],[Entry Price]]</f>
        <v>0</v>
      </c>
      <c r="N80" s="15">
        <f>Junuary2023_Journal32[[#This Row],[2R]]+Junuary2023_Journal32[[#This Row],[Entry Price]]</f>
        <v>0</v>
      </c>
      <c r="O80" s="16"/>
      <c r="P80" s="15"/>
      <c r="Q80" s="17" t="str">
        <f>IF(AND(Junuary2023_Journal32[[#This Row],[Entry Date]]&lt;&gt;"",Junuary2023_Journal32[[#This Row],[Exit Date]]&lt;&gt;""),DATEDIF(Junuary2023_Journal32[[#This Row],[Entry Date]],Junuary2023_Journal32[[#This Row],[Exit Date]],"d"),"")</f>
        <v/>
      </c>
      <c r="R80" s="18" t="str">
        <f>IF(Junuary2023_Journal32[[#This Row],[Exit Price]]&lt;&gt;"",(Junuary2023_Journal32[[#This Row],[Exit Price]]-Junuary2023_Journal32[[#This Row],[Entry Price]])/Junuary2023_Journal32[[#This Row],[1R]],"")</f>
        <v/>
      </c>
      <c r="S80" s="14"/>
      <c r="T80" s="18"/>
      <c r="U80" s="14"/>
      <c r="V80" s="14"/>
    </row>
    <row r="81" spans="2:22" x14ac:dyDescent="0.25">
      <c r="B81" s="44">
        <v>16</v>
      </c>
      <c r="C81" s="35"/>
      <c r="D81" s="14"/>
      <c r="E81" s="19"/>
      <c r="F81" s="19"/>
      <c r="G81" s="19"/>
      <c r="H81" s="14"/>
      <c r="I81" s="15"/>
      <c r="J81" s="15"/>
      <c r="K81" s="15">
        <f>Junuary2023_Journal32[[#This Row],[Entry Price]]-Junuary2023_Journal32[[#This Row],[Stop Loss]]</f>
        <v>0</v>
      </c>
      <c r="L81" s="15">
        <f>Junuary2023_Journal32[[#This Row],[1R]]*2</f>
        <v>0</v>
      </c>
      <c r="M81" s="15">
        <f>Junuary2023_Journal32[[#This Row],[1R]]+Junuary2023_Journal32[[#This Row],[Entry Price]]</f>
        <v>0</v>
      </c>
      <c r="N81" s="15">
        <f>Junuary2023_Journal32[[#This Row],[2R]]+Junuary2023_Journal32[[#This Row],[Entry Price]]</f>
        <v>0</v>
      </c>
      <c r="O81" s="16"/>
      <c r="P81" s="15"/>
      <c r="Q81" s="17" t="str">
        <f>IF(AND(Junuary2023_Journal32[[#This Row],[Entry Date]]&lt;&gt;"",Junuary2023_Journal32[[#This Row],[Exit Date]]&lt;&gt;""),DATEDIF(Junuary2023_Journal32[[#This Row],[Entry Date]],Junuary2023_Journal32[[#This Row],[Exit Date]],"d"),"")</f>
        <v/>
      </c>
      <c r="R81" s="18" t="str">
        <f>IF(Junuary2023_Journal32[[#This Row],[Exit Price]]&lt;&gt;"",(Junuary2023_Journal32[[#This Row],[Exit Price]]-Junuary2023_Journal32[[#This Row],[Entry Price]])/Junuary2023_Journal32[[#This Row],[1R]],"")</f>
        <v/>
      </c>
      <c r="S81" s="14"/>
      <c r="T81" s="18"/>
      <c r="U81" s="14"/>
      <c r="V81" s="14"/>
    </row>
    <row r="82" spans="2:22" x14ac:dyDescent="0.25">
      <c r="B82" s="44">
        <v>17</v>
      </c>
      <c r="C82" s="35"/>
      <c r="D82" s="14"/>
      <c r="E82" s="19"/>
      <c r="F82" s="19"/>
      <c r="G82" s="19"/>
      <c r="H82" s="14"/>
      <c r="I82" s="15"/>
      <c r="J82" s="15"/>
      <c r="K82" s="15">
        <f>Junuary2023_Journal32[[#This Row],[Entry Price]]-Junuary2023_Journal32[[#This Row],[Stop Loss]]</f>
        <v>0</v>
      </c>
      <c r="L82" s="15">
        <f>Junuary2023_Journal32[[#This Row],[1R]]*2</f>
        <v>0</v>
      </c>
      <c r="M82" s="15">
        <f>Junuary2023_Journal32[[#This Row],[1R]]+Junuary2023_Journal32[[#This Row],[Entry Price]]</f>
        <v>0</v>
      </c>
      <c r="N82" s="15">
        <f>Junuary2023_Journal32[[#This Row],[2R]]+Junuary2023_Journal32[[#This Row],[Entry Price]]</f>
        <v>0</v>
      </c>
      <c r="O82" s="16"/>
      <c r="P82" s="15"/>
      <c r="Q82" s="17" t="str">
        <f>IF(AND(Junuary2023_Journal32[[#This Row],[Entry Date]]&lt;&gt;"",Junuary2023_Journal32[[#This Row],[Exit Date]]&lt;&gt;""),DATEDIF(Junuary2023_Journal32[[#This Row],[Entry Date]],Junuary2023_Journal32[[#This Row],[Exit Date]],"d"),"")</f>
        <v/>
      </c>
      <c r="R82" s="18" t="str">
        <f>IF(Junuary2023_Journal32[[#This Row],[Exit Price]]&lt;&gt;"",(Junuary2023_Journal32[[#This Row],[Exit Price]]-Junuary2023_Journal32[[#This Row],[Entry Price]])/Junuary2023_Journal32[[#This Row],[1R]],"")</f>
        <v/>
      </c>
      <c r="S82" s="14"/>
      <c r="T82" s="18"/>
      <c r="U82" s="14"/>
      <c r="V82" s="14"/>
    </row>
    <row r="83" spans="2:22" x14ac:dyDescent="0.25">
      <c r="B83" s="44">
        <v>18</v>
      </c>
      <c r="C83" s="35"/>
      <c r="D83" s="14"/>
      <c r="E83" s="19"/>
      <c r="F83" s="19"/>
      <c r="G83" s="19"/>
      <c r="H83" s="14"/>
      <c r="I83" s="15"/>
      <c r="J83" s="15"/>
      <c r="K83" s="15">
        <f>Junuary2023_Journal32[[#This Row],[Entry Price]]-Junuary2023_Journal32[[#This Row],[Stop Loss]]</f>
        <v>0</v>
      </c>
      <c r="L83" s="15">
        <f>Junuary2023_Journal32[[#This Row],[1R]]*2</f>
        <v>0</v>
      </c>
      <c r="M83" s="15">
        <f>Junuary2023_Journal32[[#This Row],[1R]]+Junuary2023_Journal32[[#This Row],[Entry Price]]</f>
        <v>0</v>
      </c>
      <c r="N83" s="15">
        <f>Junuary2023_Journal32[[#This Row],[2R]]+Junuary2023_Journal32[[#This Row],[Entry Price]]</f>
        <v>0</v>
      </c>
      <c r="O83" s="16"/>
      <c r="P83" s="15"/>
      <c r="Q83" s="17" t="str">
        <f>IF(AND(Junuary2023_Journal32[[#This Row],[Entry Date]]&lt;&gt;"",Junuary2023_Journal32[[#This Row],[Exit Date]]&lt;&gt;""),DATEDIF(Junuary2023_Journal32[[#This Row],[Entry Date]],Junuary2023_Journal32[[#This Row],[Exit Date]],"d"),"")</f>
        <v/>
      </c>
      <c r="R83" s="18" t="str">
        <f>IF(Junuary2023_Journal32[[#This Row],[Exit Price]]&lt;&gt;"",(Junuary2023_Journal32[[#This Row],[Exit Price]]-Junuary2023_Journal32[[#This Row],[Entry Price]])/Junuary2023_Journal32[[#This Row],[1R]],"")</f>
        <v/>
      </c>
      <c r="S83" s="14"/>
      <c r="T83" s="18"/>
      <c r="U83" s="14"/>
      <c r="V83" s="14"/>
    </row>
    <row r="84" spans="2:22" x14ac:dyDescent="0.25">
      <c r="B84" s="44">
        <v>19</v>
      </c>
      <c r="C84" s="35"/>
      <c r="D84" s="14"/>
      <c r="E84" s="19"/>
      <c r="F84" s="19"/>
      <c r="G84" s="19"/>
      <c r="H84" s="14"/>
      <c r="I84" s="15"/>
      <c r="J84" s="15"/>
      <c r="K84" s="15">
        <f>Junuary2023_Journal32[[#This Row],[Entry Price]]-Junuary2023_Journal32[[#This Row],[Stop Loss]]</f>
        <v>0</v>
      </c>
      <c r="L84" s="15">
        <f>Junuary2023_Journal32[[#This Row],[1R]]*2</f>
        <v>0</v>
      </c>
      <c r="M84" s="15">
        <f>Junuary2023_Journal32[[#This Row],[1R]]+Junuary2023_Journal32[[#This Row],[Entry Price]]</f>
        <v>0</v>
      </c>
      <c r="N84" s="15">
        <f>Junuary2023_Journal32[[#This Row],[2R]]+Junuary2023_Journal32[[#This Row],[Entry Price]]</f>
        <v>0</v>
      </c>
      <c r="O84" s="16"/>
      <c r="P84" s="15"/>
      <c r="Q84" s="17" t="str">
        <f>IF(AND(Junuary2023_Journal32[[#This Row],[Entry Date]]&lt;&gt;"",Junuary2023_Journal32[[#This Row],[Exit Date]]&lt;&gt;""),DATEDIF(Junuary2023_Journal32[[#This Row],[Entry Date]],Junuary2023_Journal32[[#This Row],[Exit Date]],"d"),"")</f>
        <v/>
      </c>
      <c r="R84" s="18" t="str">
        <f>IF(Junuary2023_Journal32[[#This Row],[Exit Price]]&lt;&gt;"",(Junuary2023_Journal32[[#This Row],[Exit Price]]-Junuary2023_Journal32[[#This Row],[Entry Price]])/Junuary2023_Journal32[[#This Row],[1R]],"")</f>
        <v/>
      </c>
      <c r="S84" s="14"/>
      <c r="T84" s="18"/>
      <c r="U84" s="14"/>
      <c r="V84" s="14"/>
    </row>
    <row r="85" spans="2:22" x14ac:dyDescent="0.25">
      <c r="B85" s="45">
        <v>20</v>
      </c>
      <c r="C85" s="35"/>
      <c r="D85" s="14"/>
      <c r="E85" s="19"/>
      <c r="F85" s="19"/>
      <c r="G85" s="19"/>
      <c r="H85" s="14"/>
      <c r="I85" s="15"/>
      <c r="J85" s="15"/>
      <c r="K85" s="15">
        <f>Junuary2023_Journal32[[#This Row],[Entry Price]]-Junuary2023_Journal32[[#This Row],[Stop Loss]]</f>
        <v>0</v>
      </c>
      <c r="L85" s="15">
        <f>Junuary2023_Journal32[[#This Row],[1R]]*2</f>
        <v>0</v>
      </c>
      <c r="M85" s="15">
        <f>Junuary2023_Journal32[[#This Row],[1R]]+Junuary2023_Journal32[[#This Row],[Entry Price]]</f>
        <v>0</v>
      </c>
      <c r="N85" s="15">
        <f>Junuary2023_Journal32[[#This Row],[2R]]+Junuary2023_Journal32[[#This Row],[Entry Price]]</f>
        <v>0</v>
      </c>
      <c r="O85" s="16"/>
      <c r="P85" s="15"/>
      <c r="Q85" s="17" t="str">
        <f>IF(AND(Junuary2023_Journal32[[#This Row],[Entry Date]]&lt;&gt;"",Junuary2023_Journal32[[#This Row],[Exit Date]]&lt;&gt;""),DATEDIF(Junuary2023_Journal32[[#This Row],[Entry Date]],Junuary2023_Journal32[[#This Row],[Exit Date]],"d"),"")</f>
        <v/>
      </c>
      <c r="R85" s="18" t="str">
        <f>IF(Junuary2023_Journal32[[#This Row],[Exit Price]]&lt;&gt;"",(Junuary2023_Journal32[[#This Row],[Exit Price]]-Junuary2023_Journal32[[#This Row],[Entry Price]])/Junuary2023_Journal32[[#This Row],[1R]],"")</f>
        <v/>
      </c>
      <c r="S85" s="14"/>
      <c r="T85" s="18"/>
      <c r="U85" s="14"/>
      <c r="V85" s="14"/>
    </row>
    <row r="87" spans="2:22" ht="22.5" x14ac:dyDescent="0.25">
      <c r="B87" s="36"/>
      <c r="C87" s="50" t="s">
        <v>4</v>
      </c>
      <c r="D87" s="46" t="s">
        <v>79</v>
      </c>
      <c r="E87" s="37"/>
      <c r="F87" s="37"/>
      <c r="G87" s="37"/>
      <c r="H87" s="37"/>
      <c r="I87" s="37"/>
      <c r="J87" s="37"/>
      <c r="K87" s="37"/>
      <c r="L87" s="38"/>
      <c r="M87" s="37"/>
      <c r="N87" s="37"/>
      <c r="O87" s="37"/>
      <c r="P87" s="37"/>
      <c r="Q87" s="37"/>
      <c r="R87" s="37"/>
      <c r="S87" s="38"/>
      <c r="T87" s="37"/>
      <c r="U87" s="37"/>
      <c r="V87" s="39"/>
    </row>
    <row r="88" spans="2:22" ht="22.5" x14ac:dyDescent="0.25">
      <c r="B88" s="40"/>
      <c r="C88" s="50" t="s">
        <v>65</v>
      </c>
      <c r="D88" s="47">
        <f>SUM(R94:R113)</f>
        <v>0</v>
      </c>
      <c r="E88" s="26"/>
      <c r="F88" s="28"/>
      <c r="G88" s="29"/>
      <c r="H88" s="28"/>
      <c r="I88" s="25"/>
      <c r="J88" s="26"/>
      <c r="K88" s="26"/>
      <c r="L88" s="27"/>
      <c r="M88" s="26"/>
      <c r="N88" s="26"/>
      <c r="O88" s="26"/>
      <c r="P88" s="25"/>
      <c r="Q88" s="26"/>
      <c r="R88" s="26"/>
      <c r="S88" s="27"/>
      <c r="T88" s="26"/>
      <c r="U88" s="26"/>
      <c r="V88" s="41"/>
    </row>
    <row r="89" spans="2:22" ht="22.5" x14ac:dyDescent="0.25">
      <c r="B89" s="40"/>
      <c r="C89" s="50" t="s">
        <v>14</v>
      </c>
      <c r="D89" s="48">
        <f>COUNTA(Junuary2023_Journal34[Ticker])</f>
        <v>0</v>
      </c>
      <c r="E89" s="26"/>
      <c r="F89" s="28"/>
      <c r="G89" s="29"/>
      <c r="H89" s="30"/>
      <c r="I89" s="26"/>
      <c r="J89" s="30"/>
      <c r="K89" s="26"/>
      <c r="L89" s="27"/>
      <c r="M89" s="26"/>
      <c r="N89" s="26"/>
      <c r="O89" s="26"/>
      <c r="P89" s="26"/>
      <c r="Q89" s="30"/>
      <c r="R89" s="26"/>
      <c r="S89" s="27"/>
      <c r="T89" s="26"/>
      <c r="U89" s="26"/>
      <c r="V89" s="42"/>
    </row>
    <row r="90" spans="2:22" ht="22.5" x14ac:dyDescent="0.25">
      <c r="B90" s="40"/>
      <c r="C90" s="50" t="s">
        <v>5</v>
      </c>
      <c r="D90" s="49">
        <f>IF(D89&gt;0,D88/D89,0)</f>
        <v>0</v>
      </c>
      <c r="E90" s="26"/>
      <c r="F90" s="28"/>
      <c r="G90" s="29"/>
      <c r="H90" s="26"/>
      <c r="I90" s="26"/>
      <c r="J90" s="26"/>
      <c r="K90" s="26"/>
      <c r="L90" s="27"/>
      <c r="M90" s="26"/>
      <c r="N90" s="26"/>
      <c r="O90" s="26"/>
      <c r="P90" s="26"/>
      <c r="Q90" s="26"/>
      <c r="R90" s="26"/>
      <c r="S90" s="27"/>
      <c r="T90" s="26"/>
      <c r="U90" s="26"/>
      <c r="V90" s="42"/>
    </row>
    <row r="91" spans="2:22" x14ac:dyDescent="0.25">
      <c r="B91" s="40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43"/>
    </row>
    <row r="92" spans="2:22" ht="22.5" x14ac:dyDescent="0.25">
      <c r="B92" s="40"/>
      <c r="C92" s="28"/>
      <c r="D92" s="29"/>
      <c r="E92" s="29"/>
      <c r="F92" s="29"/>
      <c r="G92" s="29"/>
      <c r="H92" s="29"/>
      <c r="I92" s="29"/>
      <c r="J92" s="29"/>
      <c r="K92" s="51" t="s">
        <v>35</v>
      </c>
      <c r="L92" s="51"/>
      <c r="M92" s="51"/>
      <c r="N92" s="51"/>
      <c r="O92" s="28"/>
      <c r="P92" s="28"/>
      <c r="Q92" s="51" t="s">
        <v>35</v>
      </c>
      <c r="R92" s="51"/>
      <c r="S92" s="28"/>
      <c r="T92" s="28"/>
      <c r="U92" s="28"/>
      <c r="V92" s="43"/>
    </row>
    <row r="93" spans="2:22" ht="22.5" x14ac:dyDescent="0.25">
      <c r="B93" s="40"/>
      <c r="C93" s="31" t="s">
        <v>6</v>
      </c>
      <c r="D93" s="32" t="s">
        <v>1</v>
      </c>
      <c r="E93" s="32" t="s">
        <v>0</v>
      </c>
      <c r="F93" s="32" t="s">
        <v>19</v>
      </c>
      <c r="G93" s="32" t="s">
        <v>16</v>
      </c>
      <c r="H93" s="32" t="s">
        <v>2</v>
      </c>
      <c r="I93" s="32" t="s">
        <v>12</v>
      </c>
      <c r="J93" s="32" t="s">
        <v>7</v>
      </c>
      <c r="K93" s="32" t="s">
        <v>8</v>
      </c>
      <c r="L93" s="32" t="s">
        <v>9</v>
      </c>
      <c r="M93" s="32" t="s">
        <v>41</v>
      </c>
      <c r="N93" s="32" t="s">
        <v>42</v>
      </c>
      <c r="O93" s="33" t="s">
        <v>3</v>
      </c>
      <c r="P93" s="32" t="s">
        <v>10</v>
      </c>
      <c r="Q93" s="32" t="s">
        <v>47</v>
      </c>
      <c r="R93" s="32" t="s">
        <v>15</v>
      </c>
      <c r="S93" s="32" t="s">
        <v>11</v>
      </c>
      <c r="T93" s="32" t="s">
        <v>53</v>
      </c>
      <c r="U93" s="32" t="s">
        <v>13</v>
      </c>
      <c r="V93" s="32" t="s">
        <v>49</v>
      </c>
    </row>
    <row r="94" spans="2:22" x14ac:dyDescent="0.25">
      <c r="B94" s="44">
        <v>1</v>
      </c>
      <c r="C94" s="34"/>
      <c r="D94" s="14"/>
      <c r="E94" s="14"/>
      <c r="F94" s="14"/>
      <c r="G94" s="14"/>
      <c r="H94" s="14"/>
      <c r="I94" s="15"/>
      <c r="J94" s="15"/>
      <c r="K94" s="15">
        <f>Junuary2023_Journal34[[#This Row],[Entry Price]]-Junuary2023_Journal34[[#This Row],[Stop Loss]]</f>
        <v>0</v>
      </c>
      <c r="L94" s="15">
        <f>Junuary2023_Journal34[[#This Row],[1R]]*2</f>
        <v>0</v>
      </c>
      <c r="M94" s="15">
        <f>Junuary2023_Journal34[[#This Row],[1R]]+Junuary2023_Journal34[[#This Row],[Entry Price]]</f>
        <v>0</v>
      </c>
      <c r="N94" s="15">
        <f>Junuary2023_Journal34[[#This Row],[2R]]+Junuary2023_Journal34[[#This Row],[Entry Price]]</f>
        <v>0</v>
      </c>
      <c r="O94" s="16"/>
      <c r="P94" s="15"/>
      <c r="Q94" s="17" t="str">
        <f>IF(AND(Junuary2023_Journal34[[#This Row],[Entry Date]]&lt;&gt;"",Junuary2023_Journal34[[#This Row],[Exit Date]]&lt;&gt;""),DATEDIF(Junuary2023_Journal34[[#This Row],[Entry Date]],Junuary2023_Journal34[[#This Row],[Exit Date]],"d"),"")</f>
        <v/>
      </c>
      <c r="R94" s="18" t="str">
        <f>IF(Junuary2023_Journal34[[#This Row],[Exit Price]]&lt;&gt;"",(Junuary2023_Journal34[[#This Row],[Exit Price]]-Junuary2023_Journal34[[#This Row],[Entry Price]])/Junuary2023_Journal34[[#This Row],[1R]],"")</f>
        <v/>
      </c>
      <c r="S94" s="14"/>
      <c r="T94" s="18"/>
      <c r="U94" s="14"/>
      <c r="V94" s="14"/>
    </row>
    <row r="95" spans="2:22" x14ac:dyDescent="0.25">
      <c r="B95" s="44">
        <v>2</v>
      </c>
      <c r="C95" s="34"/>
      <c r="D95" s="14"/>
      <c r="E95" s="14"/>
      <c r="F95" s="14"/>
      <c r="G95" s="14"/>
      <c r="H95" s="14"/>
      <c r="I95" s="15"/>
      <c r="J95" s="15"/>
      <c r="K95" s="15">
        <f>Junuary2023_Journal34[[#This Row],[Entry Price]]-Junuary2023_Journal34[[#This Row],[Stop Loss]]</f>
        <v>0</v>
      </c>
      <c r="L95" s="15">
        <f>Junuary2023_Journal34[[#This Row],[1R]]*2</f>
        <v>0</v>
      </c>
      <c r="M95" s="15">
        <f>Junuary2023_Journal34[[#This Row],[1R]]+Junuary2023_Journal34[[#This Row],[Entry Price]]</f>
        <v>0</v>
      </c>
      <c r="N95" s="15">
        <f>Junuary2023_Journal34[[#This Row],[2R]]+Junuary2023_Journal34[[#This Row],[Entry Price]]</f>
        <v>0</v>
      </c>
      <c r="O95" s="16"/>
      <c r="P95" s="15"/>
      <c r="Q95" s="17" t="str">
        <f>IF(AND(Junuary2023_Journal34[[#This Row],[Entry Date]]&lt;&gt;"",Junuary2023_Journal34[[#This Row],[Exit Date]]&lt;&gt;""),DATEDIF(Junuary2023_Journal34[[#This Row],[Entry Date]],Junuary2023_Journal34[[#This Row],[Exit Date]],"d"),"")</f>
        <v/>
      </c>
      <c r="R95" s="18" t="str">
        <f>IF(Junuary2023_Journal34[[#This Row],[Exit Price]]&lt;&gt;"",(Junuary2023_Journal34[[#This Row],[Exit Price]]-Junuary2023_Journal34[[#This Row],[Entry Price]])/Junuary2023_Journal34[[#This Row],[1R]],"")</f>
        <v/>
      </c>
      <c r="S95" s="14"/>
      <c r="T95" s="18"/>
      <c r="U95" s="14"/>
      <c r="V95" s="14"/>
    </row>
    <row r="96" spans="2:22" x14ac:dyDescent="0.25">
      <c r="B96" s="44">
        <v>3</v>
      </c>
      <c r="C96" s="34"/>
      <c r="D96" s="14"/>
      <c r="E96" s="14"/>
      <c r="F96" s="14"/>
      <c r="G96" s="14"/>
      <c r="H96" s="14"/>
      <c r="I96" s="15"/>
      <c r="J96" s="15"/>
      <c r="K96" s="15">
        <f>Junuary2023_Journal34[[#This Row],[Entry Price]]-Junuary2023_Journal34[[#This Row],[Stop Loss]]</f>
        <v>0</v>
      </c>
      <c r="L96" s="15">
        <f>Junuary2023_Journal34[[#This Row],[1R]]*2</f>
        <v>0</v>
      </c>
      <c r="M96" s="15">
        <f>Junuary2023_Journal34[[#This Row],[1R]]+Junuary2023_Journal34[[#This Row],[Entry Price]]</f>
        <v>0</v>
      </c>
      <c r="N96" s="15">
        <f>Junuary2023_Journal34[[#This Row],[2R]]+Junuary2023_Journal34[[#This Row],[Entry Price]]</f>
        <v>0</v>
      </c>
      <c r="O96" s="16"/>
      <c r="P96" s="15"/>
      <c r="Q96" s="17" t="str">
        <f>IF(AND(Junuary2023_Journal34[[#This Row],[Entry Date]]&lt;&gt;"",Junuary2023_Journal34[[#This Row],[Exit Date]]&lt;&gt;""),DATEDIF(Junuary2023_Journal34[[#This Row],[Entry Date]],Junuary2023_Journal34[[#This Row],[Exit Date]],"d"),"")</f>
        <v/>
      </c>
      <c r="R96" s="18" t="str">
        <f>IF(Junuary2023_Journal34[[#This Row],[Exit Price]]&lt;&gt;"",(Junuary2023_Journal34[[#This Row],[Exit Price]]-Junuary2023_Journal34[[#This Row],[Entry Price]])/Junuary2023_Journal34[[#This Row],[1R]],"")</f>
        <v/>
      </c>
      <c r="S96" s="14"/>
      <c r="T96" s="18"/>
      <c r="U96" s="14"/>
      <c r="V96" s="14"/>
    </row>
    <row r="97" spans="2:22" x14ac:dyDescent="0.25">
      <c r="B97" s="44">
        <v>4</v>
      </c>
      <c r="C97" s="34"/>
      <c r="D97" s="14"/>
      <c r="E97" s="14"/>
      <c r="F97" s="14"/>
      <c r="G97" s="14"/>
      <c r="H97" s="14"/>
      <c r="I97" s="15"/>
      <c r="J97" s="15"/>
      <c r="K97" s="15">
        <f>Junuary2023_Journal34[[#This Row],[Entry Price]]-Junuary2023_Journal34[[#This Row],[Stop Loss]]</f>
        <v>0</v>
      </c>
      <c r="L97" s="15">
        <f>Junuary2023_Journal34[[#This Row],[1R]]*2</f>
        <v>0</v>
      </c>
      <c r="M97" s="15">
        <f>Junuary2023_Journal34[[#This Row],[1R]]+Junuary2023_Journal34[[#This Row],[Entry Price]]</f>
        <v>0</v>
      </c>
      <c r="N97" s="15">
        <f>Junuary2023_Journal34[[#This Row],[2R]]+Junuary2023_Journal34[[#This Row],[Entry Price]]</f>
        <v>0</v>
      </c>
      <c r="O97" s="16"/>
      <c r="P97" s="15"/>
      <c r="Q97" s="17" t="str">
        <f>IF(AND(Junuary2023_Journal34[[#This Row],[Entry Date]]&lt;&gt;"",Junuary2023_Journal34[[#This Row],[Exit Date]]&lt;&gt;""),DATEDIF(Junuary2023_Journal34[[#This Row],[Entry Date]],Junuary2023_Journal34[[#This Row],[Exit Date]],"d"),"")</f>
        <v/>
      </c>
      <c r="R97" s="18" t="str">
        <f>IF(Junuary2023_Journal34[[#This Row],[Exit Price]]&lt;&gt;"",(Junuary2023_Journal34[[#This Row],[Exit Price]]-Junuary2023_Journal34[[#This Row],[Entry Price]])/Junuary2023_Journal34[[#This Row],[1R]],"")</f>
        <v/>
      </c>
      <c r="S97" s="14"/>
      <c r="T97" s="18"/>
      <c r="U97" s="14"/>
      <c r="V97" s="14"/>
    </row>
    <row r="98" spans="2:22" x14ac:dyDescent="0.25">
      <c r="B98" s="44">
        <v>5</v>
      </c>
      <c r="C98" s="34"/>
      <c r="D98" s="14"/>
      <c r="E98" s="14"/>
      <c r="F98" s="14"/>
      <c r="G98" s="14"/>
      <c r="H98" s="14"/>
      <c r="I98" s="15"/>
      <c r="J98" s="15"/>
      <c r="K98" s="15">
        <f>Junuary2023_Journal34[[#This Row],[Entry Price]]-Junuary2023_Journal34[[#This Row],[Stop Loss]]</f>
        <v>0</v>
      </c>
      <c r="L98" s="15">
        <f>Junuary2023_Journal34[[#This Row],[1R]]*2</f>
        <v>0</v>
      </c>
      <c r="M98" s="15">
        <f>Junuary2023_Journal34[[#This Row],[1R]]+Junuary2023_Journal34[[#This Row],[Entry Price]]</f>
        <v>0</v>
      </c>
      <c r="N98" s="15">
        <f>Junuary2023_Journal34[[#This Row],[2R]]+Junuary2023_Journal34[[#This Row],[Entry Price]]</f>
        <v>0</v>
      </c>
      <c r="O98" s="16"/>
      <c r="P98" s="15"/>
      <c r="Q98" s="17" t="str">
        <f>IF(AND(Junuary2023_Journal34[[#This Row],[Entry Date]]&lt;&gt;"",Junuary2023_Journal34[[#This Row],[Exit Date]]&lt;&gt;""),DATEDIF(Junuary2023_Journal34[[#This Row],[Entry Date]],Junuary2023_Journal34[[#This Row],[Exit Date]],"d"),"")</f>
        <v/>
      </c>
      <c r="R98" s="18" t="str">
        <f>IF(Junuary2023_Journal34[[#This Row],[Exit Price]]&lt;&gt;"",(Junuary2023_Journal34[[#This Row],[Exit Price]]-Junuary2023_Journal34[[#This Row],[Entry Price]])/Junuary2023_Journal34[[#This Row],[1R]],"")</f>
        <v/>
      </c>
      <c r="S98" s="14"/>
      <c r="T98" s="18"/>
      <c r="U98" s="14"/>
      <c r="V98" s="14"/>
    </row>
    <row r="99" spans="2:22" x14ac:dyDescent="0.25">
      <c r="B99" s="44">
        <v>6</v>
      </c>
      <c r="C99" s="34"/>
      <c r="D99" s="14"/>
      <c r="E99" s="14"/>
      <c r="F99" s="14"/>
      <c r="G99" s="14"/>
      <c r="H99" s="14"/>
      <c r="I99" s="15"/>
      <c r="J99" s="15"/>
      <c r="K99" s="15">
        <f>Junuary2023_Journal34[[#This Row],[Entry Price]]-Junuary2023_Journal34[[#This Row],[Stop Loss]]</f>
        <v>0</v>
      </c>
      <c r="L99" s="15">
        <f>Junuary2023_Journal34[[#This Row],[1R]]*2</f>
        <v>0</v>
      </c>
      <c r="M99" s="15">
        <f>Junuary2023_Journal34[[#This Row],[1R]]+Junuary2023_Journal34[[#This Row],[Entry Price]]</f>
        <v>0</v>
      </c>
      <c r="N99" s="15">
        <f>Junuary2023_Journal34[[#This Row],[2R]]+Junuary2023_Journal34[[#This Row],[Entry Price]]</f>
        <v>0</v>
      </c>
      <c r="O99" s="16"/>
      <c r="P99" s="15"/>
      <c r="Q99" s="17" t="str">
        <f>IF(AND(Junuary2023_Journal34[[#This Row],[Entry Date]]&lt;&gt;"",Junuary2023_Journal34[[#This Row],[Exit Date]]&lt;&gt;""),DATEDIF(Junuary2023_Journal34[[#This Row],[Entry Date]],Junuary2023_Journal34[[#This Row],[Exit Date]],"d"),"")</f>
        <v/>
      </c>
      <c r="R99" s="18" t="str">
        <f>IF(Junuary2023_Journal34[[#This Row],[Exit Price]]&lt;&gt;"",(Junuary2023_Journal34[[#This Row],[Exit Price]]-Junuary2023_Journal34[[#This Row],[Entry Price]])/Junuary2023_Journal34[[#This Row],[1R]],"")</f>
        <v/>
      </c>
      <c r="S99" s="14"/>
      <c r="T99" s="18"/>
      <c r="U99" s="14"/>
      <c r="V99" s="14"/>
    </row>
    <row r="100" spans="2:22" x14ac:dyDescent="0.25">
      <c r="B100" s="44">
        <v>7</v>
      </c>
      <c r="C100" s="35"/>
      <c r="D100" s="14"/>
      <c r="E100" s="19"/>
      <c r="F100" s="19"/>
      <c r="G100" s="19"/>
      <c r="H100" s="14"/>
      <c r="I100" s="15"/>
      <c r="J100" s="15"/>
      <c r="K100" s="15">
        <f>Junuary2023_Journal34[[#This Row],[Entry Price]]-Junuary2023_Journal34[[#This Row],[Stop Loss]]</f>
        <v>0</v>
      </c>
      <c r="L100" s="15">
        <f>Junuary2023_Journal34[[#This Row],[1R]]*2</f>
        <v>0</v>
      </c>
      <c r="M100" s="15">
        <f>Junuary2023_Journal34[[#This Row],[1R]]+Junuary2023_Journal34[[#This Row],[Entry Price]]</f>
        <v>0</v>
      </c>
      <c r="N100" s="15">
        <f>Junuary2023_Journal34[[#This Row],[2R]]+Junuary2023_Journal34[[#This Row],[Entry Price]]</f>
        <v>0</v>
      </c>
      <c r="O100" s="16"/>
      <c r="P100" s="15"/>
      <c r="Q100" s="17" t="str">
        <f>IF(AND(Junuary2023_Journal34[[#This Row],[Entry Date]]&lt;&gt;"",Junuary2023_Journal34[[#This Row],[Exit Date]]&lt;&gt;""),DATEDIF(Junuary2023_Journal34[[#This Row],[Entry Date]],Junuary2023_Journal34[[#This Row],[Exit Date]],"d"),"")</f>
        <v/>
      </c>
      <c r="R100" s="18" t="str">
        <f>IF(Junuary2023_Journal34[[#This Row],[Exit Price]]&lt;&gt;"",(Junuary2023_Journal34[[#This Row],[Exit Price]]-Junuary2023_Journal34[[#This Row],[Entry Price]])/Junuary2023_Journal34[[#This Row],[1R]],"")</f>
        <v/>
      </c>
      <c r="S100" s="14"/>
      <c r="T100" s="18"/>
      <c r="U100" s="14"/>
      <c r="V100" s="14"/>
    </row>
    <row r="101" spans="2:22" x14ac:dyDescent="0.25">
      <c r="B101" s="44">
        <v>8</v>
      </c>
      <c r="C101" s="35"/>
      <c r="D101" s="14"/>
      <c r="E101" s="19"/>
      <c r="F101" s="19"/>
      <c r="G101" s="19"/>
      <c r="H101" s="14"/>
      <c r="I101" s="15"/>
      <c r="J101" s="15"/>
      <c r="K101" s="15">
        <f>Junuary2023_Journal34[[#This Row],[Entry Price]]-Junuary2023_Journal34[[#This Row],[Stop Loss]]</f>
        <v>0</v>
      </c>
      <c r="L101" s="15">
        <f>Junuary2023_Journal34[[#This Row],[1R]]*2</f>
        <v>0</v>
      </c>
      <c r="M101" s="15">
        <f>Junuary2023_Journal34[[#This Row],[1R]]+Junuary2023_Journal34[[#This Row],[Entry Price]]</f>
        <v>0</v>
      </c>
      <c r="N101" s="15">
        <f>Junuary2023_Journal34[[#This Row],[2R]]+Junuary2023_Journal34[[#This Row],[Entry Price]]</f>
        <v>0</v>
      </c>
      <c r="O101" s="16"/>
      <c r="P101" s="15"/>
      <c r="Q101" s="17" t="str">
        <f>IF(AND(Junuary2023_Journal34[[#This Row],[Entry Date]]&lt;&gt;"",Junuary2023_Journal34[[#This Row],[Exit Date]]&lt;&gt;""),DATEDIF(Junuary2023_Journal34[[#This Row],[Entry Date]],Junuary2023_Journal34[[#This Row],[Exit Date]],"d"),"")</f>
        <v/>
      </c>
      <c r="R101" s="18" t="str">
        <f>IF(Junuary2023_Journal34[[#This Row],[Exit Price]]&lt;&gt;"",(Junuary2023_Journal34[[#This Row],[Exit Price]]-Junuary2023_Journal34[[#This Row],[Entry Price]])/Junuary2023_Journal34[[#This Row],[1R]],"")</f>
        <v/>
      </c>
      <c r="S101" s="14"/>
      <c r="T101" s="18"/>
      <c r="U101" s="14"/>
      <c r="V101" s="14"/>
    </row>
    <row r="102" spans="2:22" x14ac:dyDescent="0.25">
      <c r="B102" s="44">
        <v>9</v>
      </c>
      <c r="C102" s="35"/>
      <c r="D102" s="14"/>
      <c r="E102" s="19"/>
      <c r="F102" s="19"/>
      <c r="G102" s="19"/>
      <c r="H102" s="14"/>
      <c r="I102" s="15"/>
      <c r="J102" s="15"/>
      <c r="K102" s="15">
        <f>Junuary2023_Journal34[[#This Row],[Entry Price]]-Junuary2023_Journal34[[#This Row],[Stop Loss]]</f>
        <v>0</v>
      </c>
      <c r="L102" s="15">
        <f>Junuary2023_Journal34[[#This Row],[1R]]*2</f>
        <v>0</v>
      </c>
      <c r="M102" s="15">
        <f>Junuary2023_Journal34[[#This Row],[1R]]+Junuary2023_Journal34[[#This Row],[Entry Price]]</f>
        <v>0</v>
      </c>
      <c r="N102" s="15">
        <f>Junuary2023_Journal34[[#This Row],[2R]]+Junuary2023_Journal34[[#This Row],[Entry Price]]</f>
        <v>0</v>
      </c>
      <c r="O102" s="16"/>
      <c r="P102" s="15"/>
      <c r="Q102" s="17" t="str">
        <f>IF(AND(Junuary2023_Journal34[[#This Row],[Entry Date]]&lt;&gt;"",Junuary2023_Journal34[[#This Row],[Exit Date]]&lt;&gt;""),DATEDIF(Junuary2023_Journal34[[#This Row],[Entry Date]],Junuary2023_Journal34[[#This Row],[Exit Date]],"d"),"")</f>
        <v/>
      </c>
      <c r="R102" s="18" t="str">
        <f>IF(Junuary2023_Journal34[[#This Row],[Exit Price]]&lt;&gt;"",(Junuary2023_Journal34[[#This Row],[Exit Price]]-Junuary2023_Journal34[[#This Row],[Entry Price]])/Junuary2023_Journal34[[#This Row],[1R]],"")</f>
        <v/>
      </c>
      <c r="S102" s="14"/>
      <c r="T102" s="18"/>
      <c r="U102" s="14"/>
      <c r="V102" s="14"/>
    </row>
    <row r="103" spans="2:22" x14ac:dyDescent="0.25">
      <c r="B103" s="44">
        <v>10</v>
      </c>
      <c r="C103" s="35"/>
      <c r="D103" s="14"/>
      <c r="E103" s="19"/>
      <c r="F103" s="19"/>
      <c r="G103" s="19"/>
      <c r="H103" s="14"/>
      <c r="I103" s="15"/>
      <c r="J103" s="15"/>
      <c r="K103" s="15">
        <f>Junuary2023_Journal34[[#This Row],[Entry Price]]-Junuary2023_Journal34[[#This Row],[Stop Loss]]</f>
        <v>0</v>
      </c>
      <c r="L103" s="15">
        <f>Junuary2023_Journal34[[#This Row],[1R]]*2</f>
        <v>0</v>
      </c>
      <c r="M103" s="15">
        <f>Junuary2023_Journal34[[#This Row],[1R]]+Junuary2023_Journal34[[#This Row],[Entry Price]]</f>
        <v>0</v>
      </c>
      <c r="N103" s="15">
        <f>Junuary2023_Journal34[[#This Row],[2R]]+Junuary2023_Journal34[[#This Row],[Entry Price]]</f>
        <v>0</v>
      </c>
      <c r="O103" s="16"/>
      <c r="P103" s="15"/>
      <c r="Q103" s="17" t="str">
        <f>IF(AND(Junuary2023_Journal34[[#This Row],[Entry Date]]&lt;&gt;"",Junuary2023_Journal34[[#This Row],[Exit Date]]&lt;&gt;""),DATEDIF(Junuary2023_Journal34[[#This Row],[Entry Date]],Junuary2023_Journal34[[#This Row],[Exit Date]],"d"),"")</f>
        <v/>
      </c>
      <c r="R103" s="18" t="str">
        <f>IF(Junuary2023_Journal34[[#This Row],[Exit Price]]&lt;&gt;"",(Junuary2023_Journal34[[#This Row],[Exit Price]]-Junuary2023_Journal34[[#This Row],[Entry Price]])/Junuary2023_Journal34[[#This Row],[1R]],"")</f>
        <v/>
      </c>
      <c r="S103" s="14"/>
      <c r="T103" s="18"/>
      <c r="U103" s="14"/>
      <c r="V103" s="14"/>
    </row>
    <row r="104" spans="2:22" x14ac:dyDescent="0.25">
      <c r="B104" s="44">
        <v>11</v>
      </c>
      <c r="C104" s="35"/>
      <c r="D104" s="14"/>
      <c r="E104" s="19"/>
      <c r="F104" s="19"/>
      <c r="G104" s="19"/>
      <c r="H104" s="14"/>
      <c r="I104" s="15"/>
      <c r="J104" s="15"/>
      <c r="K104" s="15">
        <f>Junuary2023_Journal34[[#This Row],[Entry Price]]-Junuary2023_Journal34[[#This Row],[Stop Loss]]</f>
        <v>0</v>
      </c>
      <c r="L104" s="15">
        <f>Junuary2023_Journal34[[#This Row],[1R]]*2</f>
        <v>0</v>
      </c>
      <c r="M104" s="15">
        <f>Junuary2023_Journal34[[#This Row],[1R]]+Junuary2023_Journal34[[#This Row],[Entry Price]]</f>
        <v>0</v>
      </c>
      <c r="N104" s="15">
        <f>Junuary2023_Journal34[[#This Row],[2R]]+Junuary2023_Journal34[[#This Row],[Entry Price]]</f>
        <v>0</v>
      </c>
      <c r="O104" s="16"/>
      <c r="P104" s="15"/>
      <c r="Q104" s="17" t="str">
        <f>IF(AND(Junuary2023_Journal34[[#This Row],[Entry Date]]&lt;&gt;"",Junuary2023_Journal34[[#This Row],[Exit Date]]&lt;&gt;""),DATEDIF(Junuary2023_Journal34[[#This Row],[Entry Date]],Junuary2023_Journal34[[#This Row],[Exit Date]],"d"),"")</f>
        <v/>
      </c>
      <c r="R104" s="18" t="str">
        <f>IF(Junuary2023_Journal34[[#This Row],[Exit Price]]&lt;&gt;"",(Junuary2023_Journal34[[#This Row],[Exit Price]]-Junuary2023_Journal34[[#This Row],[Entry Price]])/Junuary2023_Journal34[[#This Row],[1R]],"")</f>
        <v/>
      </c>
      <c r="S104" s="14"/>
      <c r="T104" s="18"/>
      <c r="U104" s="14"/>
      <c r="V104" s="14"/>
    </row>
    <row r="105" spans="2:22" x14ac:dyDescent="0.25">
      <c r="B105" s="44">
        <v>12</v>
      </c>
      <c r="C105" s="35"/>
      <c r="D105" s="14"/>
      <c r="E105" s="19"/>
      <c r="F105" s="19"/>
      <c r="G105" s="19"/>
      <c r="H105" s="14"/>
      <c r="I105" s="15"/>
      <c r="J105" s="15"/>
      <c r="K105" s="15">
        <f>Junuary2023_Journal34[[#This Row],[Entry Price]]-Junuary2023_Journal34[[#This Row],[Stop Loss]]</f>
        <v>0</v>
      </c>
      <c r="L105" s="15">
        <f>Junuary2023_Journal34[[#This Row],[1R]]*2</f>
        <v>0</v>
      </c>
      <c r="M105" s="15">
        <f>Junuary2023_Journal34[[#This Row],[1R]]+Junuary2023_Journal34[[#This Row],[Entry Price]]</f>
        <v>0</v>
      </c>
      <c r="N105" s="15">
        <f>Junuary2023_Journal34[[#This Row],[2R]]+Junuary2023_Journal34[[#This Row],[Entry Price]]</f>
        <v>0</v>
      </c>
      <c r="O105" s="16"/>
      <c r="P105" s="15"/>
      <c r="Q105" s="17" t="str">
        <f>IF(AND(Junuary2023_Journal34[[#This Row],[Entry Date]]&lt;&gt;"",Junuary2023_Journal34[[#This Row],[Exit Date]]&lt;&gt;""),DATEDIF(Junuary2023_Journal34[[#This Row],[Entry Date]],Junuary2023_Journal34[[#This Row],[Exit Date]],"d"),"")</f>
        <v/>
      </c>
      <c r="R105" s="18" t="str">
        <f>IF(Junuary2023_Journal34[[#This Row],[Exit Price]]&lt;&gt;"",(Junuary2023_Journal34[[#This Row],[Exit Price]]-Junuary2023_Journal34[[#This Row],[Entry Price]])/Junuary2023_Journal34[[#This Row],[1R]],"")</f>
        <v/>
      </c>
      <c r="S105" s="14"/>
      <c r="T105" s="18"/>
      <c r="U105" s="14"/>
      <c r="V105" s="14"/>
    </row>
    <row r="106" spans="2:22" x14ac:dyDescent="0.25">
      <c r="B106" s="44">
        <v>13</v>
      </c>
      <c r="C106" s="35"/>
      <c r="D106" s="14"/>
      <c r="E106" s="19"/>
      <c r="F106" s="19"/>
      <c r="G106" s="19"/>
      <c r="H106" s="14"/>
      <c r="I106" s="15"/>
      <c r="J106" s="15"/>
      <c r="K106" s="15">
        <f>Junuary2023_Journal34[[#This Row],[Entry Price]]-Junuary2023_Journal34[[#This Row],[Stop Loss]]</f>
        <v>0</v>
      </c>
      <c r="L106" s="15">
        <f>Junuary2023_Journal34[[#This Row],[1R]]*2</f>
        <v>0</v>
      </c>
      <c r="M106" s="15">
        <f>Junuary2023_Journal34[[#This Row],[1R]]+Junuary2023_Journal34[[#This Row],[Entry Price]]</f>
        <v>0</v>
      </c>
      <c r="N106" s="15">
        <f>Junuary2023_Journal34[[#This Row],[2R]]+Junuary2023_Journal34[[#This Row],[Entry Price]]</f>
        <v>0</v>
      </c>
      <c r="O106" s="16"/>
      <c r="P106" s="15"/>
      <c r="Q106" s="17" t="str">
        <f>IF(AND(Junuary2023_Journal34[[#This Row],[Entry Date]]&lt;&gt;"",Junuary2023_Journal34[[#This Row],[Exit Date]]&lt;&gt;""),DATEDIF(Junuary2023_Journal34[[#This Row],[Entry Date]],Junuary2023_Journal34[[#This Row],[Exit Date]],"d"),"")</f>
        <v/>
      </c>
      <c r="R106" s="18" t="str">
        <f>IF(Junuary2023_Journal34[[#This Row],[Exit Price]]&lt;&gt;"",(Junuary2023_Journal34[[#This Row],[Exit Price]]-Junuary2023_Journal34[[#This Row],[Entry Price]])/Junuary2023_Journal34[[#This Row],[1R]],"")</f>
        <v/>
      </c>
      <c r="S106" s="14"/>
      <c r="T106" s="18"/>
      <c r="U106" s="14"/>
      <c r="V106" s="14"/>
    </row>
    <row r="107" spans="2:22" x14ac:dyDescent="0.25">
      <c r="B107" s="44">
        <v>14</v>
      </c>
      <c r="C107" s="35"/>
      <c r="D107" s="14"/>
      <c r="E107" s="19"/>
      <c r="F107" s="19"/>
      <c r="G107" s="19"/>
      <c r="H107" s="14"/>
      <c r="I107" s="15"/>
      <c r="J107" s="15"/>
      <c r="K107" s="15">
        <f>Junuary2023_Journal34[[#This Row],[Entry Price]]-Junuary2023_Journal34[[#This Row],[Stop Loss]]</f>
        <v>0</v>
      </c>
      <c r="L107" s="15">
        <f>Junuary2023_Journal34[[#This Row],[1R]]*2</f>
        <v>0</v>
      </c>
      <c r="M107" s="15">
        <f>Junuary2023_Journal34[[#This Row],[1R]]+Junuary2023_Journal34[[#This Row],[Entry Price]]</f>
        <v>0</v>
      </c>
      <c r="N107" s="15">
        <f>Junuary2023_Journal34[[#This Row],[2R]]+Junuary2023_Journal34[[#This Row],[Entry Price]]</f>
        <v>0</v>
      </c>
      <c r="O107" s="16"/>
      <c r="P107" s="15"/>
      <c r="Q107" s="17" t="str">
        <f>IF(AND(Junuary2023_Journal34[[#This Row],[Entry Date]]&lt;&gt;"",Junuary2023_Journal34[[#This Row],[Exit Date]]&lt;&gt;""),DATEDIF(Junuary2023_Journal34[[#This Row],[Entry Date]],Junuary2023_Journal34[[#This Row],[Exit Date]],"d"),"")</f>
        <v/>
      </c>
      <c r="R107" s="18" t="str">
        <f>IF(Junuary2023_Journal34[[#This Row],[Exit Price]]&lt;&gt;"",(Junuary2023_Journal34[[#This Row],[Exit Price]]-Junuary2023_Journal34[[#This Row],[Entry Price]])/Junuary2023_Journal34[[#This Row],[1R]],"")</f>
        <v/>
      </c>
      <c r="S107" s="14"/>
      <c r="T107" s="18"/>
      <c r="U107" s="14"/>
      <c r="V107" s="14"/>
    </row>
    <row r="108" spans="2:22" x14ac:dyDescent="0.25">
      <c r="B108" s="44">
        <v>15</v>
      </c>
      <c r="C108" s="35"/>
      <c r="D108" s="14"/>
      <c r="E108" s="19"/>
      <c r="F108" s="19"/>
      <c r="G108" s="19"/>
      <c r="H108" s="14"/>
      <c r="I108" s="15"/>
      <c r="J108" s="15"/>
      <c r="K108" s="15">
        <f>Junuary2023_Journal34[[#This Row],[Entry Price]]-Junuary2023_Journal34[[#This Row],[Stop Loss]]</f>
        <v>0</v>
      </c>
      <c r="L108" s="15">
        <f>Junuary2023_Journal34[[#This Row],[1R]]*2</f>
        <v>0</v>
      </c>
      <c r="M108" s="15">
        <f>Junuary2023_Journal34[[#This Row],[1R]]+Junuary2023_Journal34[[#This Row],[Entry Price]]</f>
        <v>0</v>
      </c>
      <c r="N108" s="15">
        <f>Junuary2023_Journal34[[#This Row],[2R]]+Junuary2023_Journal34[[#This Row],[Entry Price]]</f>
        <v>0</v>
      </c>
      <c r="O108" s="16"/>
      <c r="P108" s="15"/>
      <c r="Q108" s="17" t="str">
        <f>IF(AND(Junuary2023_Journal34[[#This Row],[Entry Date]]&lt;&gt;"",Junuary2023_Journal34[[#This Row],[Exit Date]]&lt;&gt;""),DATEDIF(Junuary2023_Journal34[[#This Row],[Entry Date]],Junuary2023_Journal34[[#This Row],[Exit Date]],"d"),"")</f>
        <v/>
      </c>
      <c r="R108" s="18" t="str">
        <f>IF(Junuary2023_Journal34[[#This Row],[Exit Price]]&lt;&gt;"",(Junuary2023_Journal34[[#This Row],[Exit Price]]-Junuary2023_Journal34[[#This Row],[Entry Price]])/Junuary2023_Journal34[[#This Row],[1R]],"")</f>
        <v/>
      </c>
      <c r="S108" s="14"/>
      <c r="T108" s="18"/>
      <c r="U108" s="14"/>
      <c r="V108" s="14"/>
    </row>
    <row r="109" spans="2:22" x14ac:dyDescent="0.25">
      <c r="B109" s="44">
        <v>16</v>
      </c>
      <c r="C109" s="35"/>
      <c r="D109" s="14"/>
      <c r="E109" s="19"/>
      <c r="F109" s="19"/>
      <c r="G109" s="19"/>
      <c r="H109" s="14"/>
      <c r="I109" s="15"/>
      <c r="J109" s="15"/>
      <c r="K109" s="15">
        <f>Junuary2023_Journal34[[#This Row],[Entry Price]]-Junuary2023_Journal34[[#This Row],[Stop Loss]]</f>
        <v>0</v>
      </c>
      <c r="L109" s="15">
        <f>Junuary2023_Journal34[[#This Row],[1R]]*2</f>
        <v>0</v>
      </c>
      <c r="M109" s="15">
        <f>Junuary2023_Journal34[[#This Row],[1R]]+Junuary2023_Journal34[[#This Row],[Entry Price]]</f>
        <v>0</v>
      </c>
      <c r="N109" s="15">
        <f>Junuary2023_Journal34[[#This Row],[2R]]+Junuary2023_Journal34[[#This Row],[Entry Price]]</f>
        <v>0</v>
      </c>
      <c r="O109" s="16"/>
      <c r="P109" s="15"/>
      <c r="Q109" s="17" t="str">
        <f>IF(AND(Junuary2023_Journal34[[#This Row],[Entry Date]]&lt;&gt;"",Junuary2023_Journal34[[#This Row],[Exit Date]]&lt;&gt;""),DATEDIF(Junuary2023_Journal34[[#This Row],[Entry Date]],Junuary2023_Journal34[[#This Row],[Exit Date]],"d"),"")</f>
        <v/>
      </c>
      <c r="R109" s="18" t="str">
        <f>IF(Junuary2023_Journal34[[#This Row],[Exit Price]]&lt;&gt;"",(Junuary2023_Journal34[[#This Row],[Exit Price]]-Junuary2023_Journal34[[#This Row],[Entry Price]])/Junuary2023_Journal34[[#This Row],[1R]],"")</f>
        <v/>
      </c>
      <c r="S109" s="14"/>
      <c r="T109" s="18"/>
      <c r="U109" s="14"/>
      <c r="V109" s="14"/>
    </row>
    <row r="110" spans="2:22" x14ac:dyDescent="0.25">
      <c r="B110" s="44">
        <v>17</v>
      </c>
      <c r="C110" s="35"/>
      <c r="D110" s="14"/>
      <c r="E110" s="19"/>
      <c r="F110" s="19"/>
      <c r="G110" s="19"/>
      <c r="H110" s="14"/>
      <c r="I110" s="15"/>
      <c r="J110" s="15"/>
      <c r="K110" s="15">
        <f>Junuary2023_Journal34[[#This Row],[Entry Price]]-Junuary2023_Journal34[[#This Row],[Stop Loss]]</f>
        <v>0</v>
      </c>
      <c r="L110" s="15">
        <f>Junuary2023_Journal34[[#This Row],[1R]]*2</f>
        <v>0</v>
      </c>
      <c r="M110" s="15">
        <f>Junuary2023_Journal34[[#This Row],[1R]]+Junuary2023_Journal34[[#This Row],[Entry Price]]</f>
        <v>0</v>
      </c>
      <c r="N110" s="15">
        <f>Junuary2023_Journal34[[#This Row],[2R]]+Junuary2023_Journal34[[#This Row],[Entry Price]]</f>
        <v>0</v>
      </c>
      <c r="O110" s="16"/>
      <c r="P110" s="15"/>
      <c r="Q110" s="17" t="str">
        <f>IF(AND(Junuary2023_Journal34[[#This Row],[Entry Date]]&lt;&gt;"",Junuary2023_Journal34[[#This Row],[Exit Date]]&lt;&gt;""),DATEDIF(Junuary2023_Journal34[[#This Row],[Entry Date]],Junuary2023_Journal34[[#This Row],[Exit Date]],"d"),"")</f>
        <v/>
      </c>
      <c r="R110" s="18" t="str">
        <f>IF(Junuary2023_Journal34[[#This Row],[Exit Price]]&lt;&gt;"",(Junuary2023_Journal34[[#This Row],[Exit Price]]-Junuary2023_Journal34[[#This Row],[Entry Price]])/Junuary2023_Journal34[[#This Row],[1R]],"")</f>
        <v/>
      </c>
      <c r="S110" s="14"/>
      <c r="T110" s="18"/>
      <c r="U110" s="14"/>
      <c r="V110" s="14"/>
    </row>
    <row r="111" spans="2:22" x14ac:dyDescent="0.25">
      <c r="B111" s="44">
        <v>18</v>
      </c>
      <c r="C111" s="35"/>
      <c r="D111" s="14"/>
      <c r="E111" s="19"/>
      <c r="F111" s="19"/>
      <c r="G111" s="19"/>
      <c r="H111" s="14"/>
      <c r="I111" s="15"/>
      <c r="J111" s="15"/>
      <c r="K111" s="15">
        <f>Junuary2023_Journal34[[#This Row],[Entry Price]]-Junuary2023_Journal34[[#This Row],[Stop Loss]]</f>
        <v>0</v>
      </c>
      <c r="L111" s="15">
        <f>Junuary2023_Journal34[[#This Row],[1R]]*2</f>
        <v>0</v>
      </c>
      <c r="M111" s="15">
        <f>Junuary2023_Journal34[[#This Row],[1R]]+Junuary2023_Journal34[[#This Row],[Entry Price]]</f>
        <v>0</v>
      </c>
      <c r="N111" s="15">
        <f>Junuary2023_Journal34[[#This Row],[2R]]+Junuary2023_Journal34[[#This Row],[Entry Price]]</f>
        <v>0</v>
      </c>
      <c r="O111" s="16"/>
      <c r="P111" s="15"/>
      <c r="Q111" s="17" t="str">
        <f>IF(AND(Junuary2023_Journal34[[#This Row],[Entry Date]]&lt;&gt;"",Junuary2023_Journal34[[#This Row],[Exit Date]]&lt;&gt;""),DATEDIF(Junuary2023_Journal34[[#This Row],[Entry Date]],Junuary2023_Journal34[[#This Row],[Exit Date]],"d"),"")</f>
        <v/>
      </c>
      <c r="R111" s="18" t="str">
        <f>IF(Junuary2023_Journal34[[#This Row],[Exit Price]]&lt;&gt;"",(Junuary2023_Journal34[[#This Row],[Exit Price]]-Junuary2023_Journal34[[#This Row],[Entry Price]])/Junuary2023_Journal34[[#This Row],[1R]],"")</f>
        <v/>
      </c>
      <c r="S111" s="14"/>
      <c r="T111" s="18"/>
      <c r="U111" s="14"/>
      <c r="V111" s="14"/>
    </row>
    <row r="112" spans="2:22" x14ac:dyDescent="0.25">
      <c r="B112" s="44">
        <v>19</v>
      </c>
      <c r="C112" s="35"/>
      <c r="D112" s="14"/>
      <c r="E112" s="19"/>
      <c r="F112" s="19"/>
      <c r="G112" s="19"/>
      <c r="H112" s="14"/>
      <c r="I112" s="15"/>
      <c r="J112" s="15"/>
      <c r="K112" s="15">
        <f>Junuary2023_Journal34[[#This Row],[Entry Price]]-Junuary2023_Journal34[[#This Row],[Stop Loss]]</f>
        <v>0</v>
      </c>
      <c r="L112" s="15">
        <f>Junuary2023_Journal34[[#This Row],[1R]]*2</f>
        <v>0</v>
      </c>
      <c r="M112" s="15">
        <f>Junuary2023_Journal34[[#This Row],[1R]]+Junuary2023_Journal34[[#This Row],[Entry Price]]</f>
        <v>0</v>
      </c>
      <c r="N112" s="15">
        <f>Junuary2023_Journal34[[#This Row],[2R]]+Junuary2023_Journal34[[#This Row],[Entry Price]]</f>
        <v>0</v>
      </c>
      <c r="O112" s="16"/>
      <c r="P112" s="15"/>
      <c r="Q112" s="17" t="str">
        <f>IF(AND(Junuary2023_Journal34[[#This Row],[Entry Date]]&lt;&gt;"",Junuary2023_Journal34[[#This Row],[Exit Date]]&lt;&gt;""),DATEDIF(Junuary2023_Journal34[[#This Row],[Entry Date]],Junuary2023_Journal34[[#This Row],[Exit Date]],"d"),"")</f>
        <v/>
      </c>
      <c r="R112" s="18" t="str">
        <f>IF(Junuary2023_Journal34[[#This Row],[Exit Price]]&lt;&gt;"",(Junuary2023_Journal34[[#This Row],[Exit Price]]-Junuary2023_Journal34[[#This Row],[Entry Price]])/Junuary2023_Journal34[[#This Row],[1R]],"")</f>
        <v/>
      </c>
      <c r="S112" s="14"/>
      <c r="T112" s="18"/>
      <c r="U112" s="14"/>
      <c r="V112" s="14"/>
    </row>
    <row r="113" spans="2:22" x14ac:dyDescent="0.25">
      <c r="B113" s="45">
        <v>20</v>
      </c>
      <c r="C113" s="35"/>
      <c r="D113" s="14"/>
      <c r="E113" s="19"/>
      <c r="F113" s="19"/>
      <c r="G113" s="19"/>
      <c r="H113" s="14"/>
      <c r="I113" s="15"/>
      <c r="J113" s="15"/>
      <c r="K113" s="15">
        <f>Junuary2023_Journal34[[#This Row],[Entry Price]]-Junuary2023_Journal34[[#This Row],[Stop Loss]]</f>
        <v>0</v>
      </c>
      <c r="L113" s="15">
        <f>Junuary2023_Journal34[[#This Row],[1R]]*2</f>
        <v>0</v>
      </c>
      <c r="M113" s="15">
        <f>Junuary2023_Journal34[[#This Row],[1R]]+Junuary2023_Journal34[[#This Row],[Entry Price]]</f>
        <v>0</v>
      </c>
      <c r="N113" s="15">
        <f>Junuary2023_Journal34[[#This Row],[2R]]+Junuary2023_Journal34[[#This Row],[Entry Price]]</f>
        <v>0</v>
      </c>
      <c r="O113" s="16"/>
      <c r="P113" s="15"/>
      <c r="Q113" s="17" t="str">
        <f>IF(AND(Junuary2023_Journal34[[#This Row],[Entry Date]]&lt;&gt;"",Junuary2023_Journal34[[#This Row],[Exit Date]]&lt;&gt;""),DATEDIF(Junuary2023_Journal34[[#This Row],[Entry Date]],Junuary2023_Journal34[[#This Row],[Exit Date]],"d"),"")</f>
        <v/>
      </c>
      <c r="R113" s="18" t="str">
        <f>IF(Junuary2023_Journal34[[#This Row],[Exit Price]]&lt;&gt;"",(Junuary2023_Journal34[[#This Row],[Exit Price]]-Junuary2023_Journal34[[#This Row],[Entry Price]])/Junuary2023_Journal34[[#This Row],[1R]],"")</f>
        <v/>
      </c>
      <c r="S113" s="14"/>
      <c r="T113" s="18"/>
      <c r="U113" s="14"/>
      <c r="V113" s="14"/>
    </row>
    <row r="115" spans="2:22" ht="22.5" x14ac:dyDescent="0.25">
      <c r="B115" s="36"/>
      <c r="C115" s="50" t="s">
        <v>4</v>
      </c>
      <c r="D115" s="46" t="s">
        <v>80</v>
      </c>
      <c r="E115" s="37"/>
      <c r="F115" s="37"/>
      <c r="G115" s="37"/>
      <c r="H115" s="37"/>
      <c r="I115" s="37"/>
      <c r="J115" s="37"/>
      <c r="K115" s="37"/>
      <c r="L115" s="38"/>
      <c r="M115" s="37"/>
      <c r="N115" s="37"/>
      <c r="O115" s="37"/>
      <c r="P115" s="37"/>
      <c r="Q115" s="37"/>
      <c r="R115" s="37"/>
      <c r="S115" s="38"/>
      <c r="T115" s="37"/>
      <c r="U115" s="37"/>
      <c r="V115" s="39"/>
    </row>
    <row r="116" spans="2:22" ht="22.5" x14ac:dyDescent="0.25">
      <c r="B116" s="40"/>
      <c r="C116" s="50" t="s">
        <v>65</v>
      </c>
      <c r="D116" s="47">
        <f>SUM(R122:R141)</f>
        <v>0</v>
      </c>
      <c r="E116" s="26"/>
      <c r="F116" s="28"/>
      <c r="G116" s="29"/>
      <c r="H116" s="28"/>
      <c r="I116" s="25"/>
      <c r="J116" s="26"/>
      <c r="K116" s="26"/>
      <c r="L116" s="27"/>
      <c r="M116" s="26"/>
      <c r="N116" s="26"/>
      <c r="O116" s="26"/>
      <c r="P116" s="25"/>
      <c r="Q116" s="26"/>
      <c r="R116" s="26"/>
      <c r="S116" s="27"/>
      <c r="T116" s="26"/>
      <c r="U116" s="26"/>
      <c r="V116" s="41"/>
    </row>
    <row r="117" spans="2:22" ht="22.5" x14ac:dyDescent="0.25">
      <c r="B117" s="40"/>
      <c r="C117" s="50" t="s">
        <v>14</v>
      </c>
      <c r="D117" s="48">
        <f>COUNTA(Junuary2023_Journal36[Ticker])</f>
        <v>0</v>
      </c>
      <c r="E117" s="26"/>
      <c r="F117" s="28"/>
      <c r="G117" s="29"/>
      <c r="H117" s="30"/>
      <c r="I117" s="26"/>
      <c r="J117" s="30"/>
      <c r="K117" s="26"/>
      <c r="L117" s="27"/>
      <c r="M117" s="26"/>
      <c r="N117" s="26"/>
      <c r="O117" s="26"/>
      <c r="P117" s="26"/>
      <c r="Q117" s="30"/>
      <c r="R117" s="26"/>
      <c r="S117" s="27"/>
      <c r="T117" s="26"/>
      <c r="U117" s="26"/>
      <c r="V117" s="42"/>
    </row>
    <row r="118" spans="2:22" ht="22.5" x14ac:dyDescent="0.25">
      <c r="B118" s="40"/>
      <c r="C118" s="50" t="s">
        <v>5</v>
      </c>
      <c r="D118" s="49">
        <f>IF(D117&gt;0,D116/D117,0)</f>
        <v>0</v>
      </c>
      <c r="E118" s="26"/>
      <c r="F118" s="28"/>
      <c r="G118" s="29"/>
      <c r="H118" s="26"/>
      <c r="I118" s="26"/>
      <c r="J118" s="26"/>
      <c r="K118" s="26"/>
      <c r="L118" s="27"/>
      <c r="M118" s="26"/>
      <c r="N118" s="26"/>
      <c r="O118" s="26"/>
      <c r="P118" s="26"/>
      <c r="Q118" s="26"/>
      <c r="R118" s="26"/>
      <c r="S118" s="27"/>
      <c r="T118" s="26"/>
      <c r="U118" s="26"/>
      <c r="V118" s="42"/>
    </row>
    <row r="119" spans="2:22" x14ac:dyDescent="0.25">
      <c r="B119" s="40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43"/>
    </row>
    <row r="120" spans="2:22" ht="22.5" x14ac:dyDescent="0.25">
      <c r="B120" s="40"/>
      <c r="C120" s="28"/>
      <c r="D120" s="29"/>
      <c r="E120" s="29"/>
      <c r="F120" s="29"/>
      <c r="G120" s="29"/>
      <c r="H120" s="29"/>
      <c r="I120" s="29"/>
      <c r="J120" s="29"/>
      <c r="K120" s="51" t="s">
        <v>35</v>
      </c>
      <c r="L120" s="51"/>
      <c r="M120" s="51"/>
      <c r="N120" s="51"/>
      <c r="O120" s="28"/>
      <c r="P120" s="28"/>
      <c r="Q120" s="51" t="s">
        <v>35</v>
      </c>
      <c r="R120" s="51"/>
      <c r="S120" s="28"/>
      <c r="T120" s="28"/>
      <c r="U120" s="28"/>
      <c r="V120" s="43"/>
    </row>
    <row r="121" spans="2:22" ht="22.5" x14ac:dyDescent="0.25">
      <c r="B121" s="40"/>
      <c r="C121" s="31" t="s">
        <v>6</v>
      </c>
      <c r="D121" s="32" t="s">
        <v>1</v>
      </c>
      <c r="E121" s="32" t="s">
        <v>0</v>
      </c>
      <c r="F121" s="32" t="s">
        <v>19</v>
      </c>
      <c r="G121" s="32" t="s">
        <v>16</v>
      </c>
      <c r="H121" s="32" t="s">
        <v>2</v>
      </c>
      <c r="I121" s="32" t="s">
        <v>12</v>
      </c>
      <c r="J121" s="32" t="s">
        <v>7</v>
      </c>
      <c r="K121" s="32" t="s">
        <v>8</v>
      </c>
      <c r="L121" s="32" t="s">
        <v>9</v>
      </c>
      <c r="M121" s="32" t="s">
        <v>41</v>
      </c>
      <c r="N121" s="32" t="s">
        <v>42</v>
      </c>
      <c r="O121" s="33" t="s">
        <v>3</v>
      </c>
      <c r="P121" s="32" t="s">
        <v>10</v>
      </c>
      <c r="Q121" s="32" t="s">
        <v>47</v>
      </c>
      <c r="R121" s="32" t="s">
        <v>15</v>
      </c>
      <c r="S121" s="32" t="s">
        <v>11</v>
      </c>
      <c r="T121" s="32" t="s">
        <v>53</v>
      </c>
      <c r="U121" s="32" t="s">
        <v>13</v>
      </c>
      <c r="V121" s="32" t="s">
        <v>49</v>
      </c>
    </row>
    <row r="122" spans="2:22" x14ac:dyDescent="0.25">
      <c r="B122" s="44">
        <v>1</v>
      </c>
      <c r="C122" s="34"/>
      <c r="D122" s="14"/>
      <c r="E122" s="14"/>
      <c r="F122" s="14"/>
      <c r="G122" s="14"/>
      <c r="H122" s="14"/>
      <c r="I122" s="15"/>
      <c r="J122" s="15"/>
      <c r="K122" s="15">
        <f>Junuary2023_Journal36[[#This Row],[Entry Price]]-Junuary2023_Journal36[[#This Row],[Stop Loss]]</f>
        <v>0</v>
      </c>
      <c r="L122" s="15">
        <f>Junuary2023_Journal36[[#This Row],[1R]]*2</f>
        <v>0</v>
      </c>
      <c r="M122" s="15">
        <f>Junuary2023_Journal36[[#This Row],[1R]]+Junuary2023_Journal36[[#This Row],[Entry Price]]</f>
        <v>0</v>
      </c>
      <c r="N122" s="15">
        <f>Junuary2023_Journal36[[#This Row],[2R]]+Junuary2023_Journal36[[#This Row],[Entry Price]]</f>
        <v>0</v>
      </c>
      <c r="O122" s="16"/>
      <c r="P122" s="15"/>
      <c r="Q122" s="17" t="str">
        <f>IF(AND(Junuary2023_Journal36[[#This Row],[Entry Date]]&lt;&gt;"",Junuary2023_Journal36[[#This Row],[Exit Date]]&lt;&gt;""),DATEDIF(Junuary2023_Journal36[[#This Row],[Entry Date]],Junuary2023_Journal36[[#This Row],[Exit Date]],"d"),"")</f>
        <v/>
      </c>
      <c r="R122" s="18" t="str">
        <f>IF(Junuary2023_Journal36[[#This Row],[Exit Price]]&lt;&gt;"",(Junuary2023_Journal36[[#This Row],[Exit Price]]-Junuary2023_Journal36[[#This Row],[Entry Price]])/Junuary2023_Journal36[[#This Row],[1R]],"")</f>
        <v/>
      </c>
      <c r="S122" s="14"/>
      <c r="T122" s="18"/>
      <c r="U122" s="14"/>
      <c r="V122" s="14"/>
    </row>
    <row r="123" spans="2:22" x14ac:dyDescent="0.25">
      <c r="B123" s="44">
        <v>2</v>
      </c>
      <c r="C123" s="34"/>
      <c r="D123" s="14"/>
      <c r="E123" s="14"/>
      <c r="F123" s="14"/>
      <c r="G123" s="14"/>
      <c r="H123" s="14"/>
      <c r="I123" s="15"/>
      <c r="J123" s="15"/>
      <c r="K123" s="15">
        <f>Junuary2023_Journal36[[#This Row],[Entry Price]]-Junuary2023_Journal36[[#This Row],[Stop Loss]]</f>
        <v>0</v>
      </c>
      <c r="L123" s="15">
        <f>Junuary2023_Journal36[[#This Row],[1R]]*2</f>
        <v>0</v>
      </c>
      <c r="M123" s="15">
        <f>Junuary2023_Journal36[[#This Row],[1R]]+Junuary2023_Journal36[[#This Row],[Entry Price]]</f>
        <v>0</v>
      </c>
      <c r="N123" s="15">
        <f>Junuary2023_Journal36[[#This Row],[2R]]+Junuary2023_Journal36[[#This Row],[Entry Price]]</f>
        <v>0</v>
      </c>
      <c r="O123" s="16"/>
      <c r="P123" s="15"/>
      <c r="Q123" s="17" t="str">
        <f>IF(AND(Junuary2023_Journal36[[#This Row],[Entry Date]]&lt;&gt;"",Junuary2023_Journal36[[#This Row],[Exit Date]]&lt;&gt;""),DATEDIF(Junuary2023_Journal36[[#This Row],[Entry Date]],Junuary2023_Journal36[[#This Row],[Exit Date]],"d"),"")</f>
        <v/>
      </c>
      <c r="R123" s="18" t="str">
        <f>IF(Junuary2023_Journal36[[#This Row],[Exit Price]]&lt;&gt;"",(Junuary2023_Journal36[[#This Row],[Exit Price]]-Junuary2023_Journal36[[#This Row],[Entry Price]])/Junuary2023_Journal36[[#This Row],[1R]],"")</f>
        <v/>
      </c>
      <c r="S123" s="14"/>
      <c r="T123" s="18"/>
      <c r="U123" s="14"/>
      <c r="V123" s="14"/>
    </row>
    <row r="124" spans="2:22" x14ac:dyDescent="0.25">
      <c r="B124" s="44">
        <v>3</v>
      </c>
      <c r="C124" s="34"/>
      <c r="D124" s="14"/>
      <c r="E124" s="14"/>
      <c r="F124" s="14"/>
      <c r="G124" s="14"/>
      <c r="H124" s="14"/>
      <c r="I124" s="15"/>
      <c r="J124" s="15"/>
      <c r="K124" s="15">
        <f>Junuary2023_Journal36[[#This Row],[Entry Price]]-Junuary2023_Journal36[[#This Row],[Stop Loss]]</f>
        <v>0</v>
      </c>
      <c r="L124" s="15">
        <f>Junuary2023_Journal36[[#This Row],[1R]]*2</f>
        <v>0</v>
      </c>
      <c r="M124" s="15">
        <f>Junuary2023_Journal36[[#This Row],[1R]]+Junuary2023_Journal36[[#This Row],[Entry Price]]</f>
        <v>0</v>
      </c>
      <c r="N124" s="15">
        <f>Junuary2023_Journal36[[#This Row],[2R]]+Junuary2023_Journal36[[#This Row],[Entry Price]]</f>
        <v>0</v>
      </c>
      <c r="O124" s="16"/>
      <c r="P124" s="15"/>
      <c r="Q124" s="17" t="str">
        <f>IF(AND(Junuary2023_Journal36[[#This Row],[Entry Date]]&lt;&gt;"",Junuary2023_Journal36[[#This Row],[Exit Date]]&lt;&gt;""),DATEDIF(Junuary2023_Journal36[[#This Row],[Entry Date]],Junuary2023_Journal36[[#This Row],[Exit Date]],"d"),"")</f>
        <v/>
      </c>
      <c r="R124" s="18" t="str">
        <f>IF(Junuary2023_Journal36[[#This Row],[Exit Price]]&lt;&gt;"",(Junuary2023_Journal36[[#This Row],[Exit Price]]-Junuary2023_Journal36[[#This Row],[Entry Price]])/Junuary2023_Journal36[[#This Row],[1R]],"")</f>
        <v/>
      </c>
      <c r="S124" s="14"/>
      <c r="T124" s="18"/>
      <c r="U124" s="14"/>
      <c r="V124" s="14"/>
    </row>
    <row r="125" spans="2:22" x14ac:dyDescent="0.25">
      <c r="B125" s="44">
        <v>4</v>
      </c>
      <c r="C125" s="34"/>
      <c r="D125" s="14"/>
      <c r="E125" s="14"/>
      <c r="F125" s="14"/>
      <c r="G125" s="14"/>
      <c r="H125" s="14"/>
      <c r="I125" s="15"/>
      <c r="J125" s="15"/>
      <c r="K125" s="15">
        <f>Junuary2023_Journal36[[#This Row],[Entry Price]]-Junuary2023_Journal36[[#This Row],[Stop Loss]]</f>
        <v>0</v>
      </c>
      <c r="L125" s="15">
        <f>Junuary2023_Journal36[[#This Row],[1R]]*2</f>
        <v>0</v>
      </c>
      <c r="M125" s="15">
        <f>Junuary2023_Journal36[[#This Row],[1R]]+Junuary2023_Journal36[[#This Row],[Entry Price]]</f>
        <v>0</v>
      </c>
      <c r="N125" s="15">
        <f>Junuary2023_Journal36[[#This Row],[2R]]+Junuary2023_Journal36[[#This Row],[Entry Price]]</f>
        <v>0</v>
      </c>
      <c r="O125" s="16"/>
      <c r="P125" s="15"/>
      <c r="Q125" s="17" t="str">
        <f>IF(AND(Junuary2023_Journal36[[#This Row],[Entry Date]]&lt;&gt;"",Junuary2023_Journal36[[#This Row],[Exit Date]]&lt;&gt;""),DATEDIF(Junuary2023_Journal36[[#This Row],[Entry Date]],Junuary2023_Journal36[[#This Row],[Exit Date]],"d"),"")</f>
        <v/>
      </c>
      <c r="R125" s="18" t="str">
        <f>IF(Junuary2023_Journal36[[#This Row],[Exit Price]]&lt;&gt;"",(Junuary2023_Journal36[[#This Row],[Exit Price]]-Junuary2023_Journal36[[#This Row],[Entry Price]])/Junuary2023_Journal36[[#This Row],[1R]],"")</f>
        <v/>
      </c>
      <c r="S125" s="14"/>
      <c r="T125" s="18"/>
      <c r="U125" s="14"/>
      <c r="V125" s="14"/>
    </row>
    <row r="126" spans="2:22" x14ac:dyDescent="0.25">
      <c r="B126" s="44">
        <v>5</v>
      </c>
      <c r="C126" s="34"/>
      <c r="D126" s="14"/>
      <c r="E126" s="14"/>
      <c r="F126" s="14"/>
      <c r="G126" s="14"/>
      <c r="H126" s="14"/>
      <c r="I126" s="15"/>
      <c r="J126" s="15"/>
      <c r="K126" s="15">
        <f>Junuary2023_Journal36[[#This Row],[Entry Price]]-Junuary2023_Journal36[[#This Row],[Stop Loss]]</f>
        <v>0</v>
      </c>
      <c r="L126" s="15">
        <f>Junuary2023_Journal36[[#This Row],[1R]]*2</f>
        <v>0</v>
      </c>
      <c r="M126" s="15">
        <f>Junuary2023_Journal36[[#This Row],[1R]]+Junuary2023_Journal36[[#This Row],[Entry Price]]</f>
        <v>0</v>
      </c>
      <c r="N126" s="15">
        <f>Junuary2023_Journal36[[#This Row],[2R]]+Junuary2023_Journal36[[#This Row],[Entry Price]]</f>
        <v>0</v>
      </c>
      <c r="O126" s="16"/>
      <c r="P126" s="15"/>
      <c r="Q126" s="17" t="str">
        <f>IF(AND(Junuary2023_Journal36[[#This Row],[Entry Date]]&lt;&gt;"",Junuary2023_Journal36[[#This Row],[Exit Date]]&lt;&gt;""),DATEDIF(Junuary2023_Journal36[[#This Row],[Entry Date]],Junuary2023_Journal36[[#This Row],[Exit Date]],"d"),"")</f>
        <v/>
      </c>
      <c r="R126" s="18" t="str">
        <f>IF(Junuary2023_Journal36[[#This Row],[Exit Price]]&lt;&gt;"",(Junuary2023_Journal36[[#This Row],[Exit Price]]-Junuary2023_Journal36[[#This Row],[Entry Price]])/Junuary2023_Journal36[[#This Row],[1R]],"")</f>
        <v/>
      </c>
      <c r="S126" s="14"/>
      <c r="T126" s="18"/>
      <c r="U126" s="14"/>
      <c r="V126" s="14"/>
    </row>
    <row r="127" spans="2:22" x14ac:dyDescent="0.25">
      <c r="B127" s="44">
        <v>6</v>
      </c>
      <c r="C127" s="34"/>
      <c r="D127" s="14"/>
      <c r="E127" s="14"/>
      <c r="F127" s="14"/>
      <c r="G127" s="14"/>
      <c r="H127" s="14"/>
      <c r="I127" s="15"/>
      <c r="J127" s="15"/>
      <c r="K127" s="15">
        <f>Junuary2023_Journal36[[#This Row],[Entry Price]]-Junuary2023_Journal36[[#This Row],[Stop Loss]]</f>
        <v>0</v>
      </c>
      <c r="L127" s="15">
        <f>Junuary2023_Journal36[[#This Row],[1R]]*2</f>
        <v>0</v>
      </c>
      <c r="M127" s="15">
        <f>Junuary2023_Journal36[[#This Row],[1R]]+Junuary2023_Journal36[[#This Row],[Entry Price]]</f>
        <v>0</v>
      </c>
      <c r="N127" s="15">
        <f>Junuary2023_Journal36[[#This Row],[2R]]+Junuary2023_Journal36[[#This Row],[Entry Price]]</f>
        <v>0</v>
      </c>
      <c r="O127" s="16"/>
      <c r="P127" s="15"/>
      <c r="Q127" s="17" t="str">
        <f>IF(AND(Junuary2023_Journal36[[#This Row],[Entry Date]]&lt;&gt;"",Junuary2023_Journal36[[#This Row],[Exit Date]]&lt;&gt;""),DATEDIF(Junuary2023_Journal36[[#This Row],[Entry Date]],Junuary2023_Journal36[[#This Row],[Exit Date]],"d"),"")</f>
        <v/>
      </c>
      <c r="R127" s="18" t="str">
        <f>IF(Junuary2023_Journal36[[#This Row],[Exit Price]]&lt;&gt;"",(Junuary2023_Journal36[[#This Row],[Exit Price]]-Junuary2023_Journal36[[#This Row],[Entry Price]])/Junuary2023_Journal36[[#This Row],[1R]],"")</f>
        <v/>
      </c>
      <c r="S127" s="14"/>
      <c r="T127" s="18"/>
      <c r="U127" s="14"/>
      <c r="V127" s="14"/>
    </row>
    <row r="128" spans="2:22" x14ac:dyDescent="0.25">
      <c r="B128" s="44">
        <v>7</v>
      </c>
      <c r="C128" s="35"/>
      <c r="D128" s="14"/>
      <c r="E128" s="19"/>
      <c r="F128" s="19"/>
      <c r="G128" s="19"/>
      <c r="H128" s="14"/>
      <c r="I128" s="15"/>
      <c r="J128" s="15"/>
      <c r="K128" s="15">
        <f>Junuary2023_Journal36[[#This Row],[Entry Price]]-Junuary2023_Journal36[[#This Row],[Stop Loss]]</f>
        <v>0</v>
      </c>
      <c r="L128" s="15">
        <f>Junuary2023_Journal36[[#This Row],[1R]]*2</f>
        <v>0</v>
      </c>
      <c r="M128" s="15">
        <f>Junuary2023_Journal36[[#This Row],[1R]]+Junuary2023_Journal36[[#This Row],[Entry Price]]</f>
        <v>0</v>
      </c>
      <c r="N128" s="15">
        <f>Junuary2023_Journal36[[#This Row],[2R]]+Junuary2023_Journal36[[#This Row],[Entry Price]]</f>
        <v>0</v>
      </c>
      <c r="O128" s="16"/>
      <c r="P128" s="15"/>
      <c r="Q128" s="17" t="str">
        <f>IF(AND(Junuary2023_Journal36[[#This Row],[Entry Date]]&lt;&gt;"",Junuary2023_Journal36[[#This Row],[Exit Date]]&lt;&gt;""),DATEDIF(Junuary2023_Journal36[[#This Row],[Entry Date]],Junuary2023_Journal36[[#This Row],[Exit Date]],"d"),"")</f>
        <v/>
      </c>
      <c r="R128" s="18" t="str">
        <f>IF(Junuary2023_Journal36[[#This Row],[Exit Price]]&lt;&gt;"",(Junuary2023_Journal36[[#This Row],[Exit Price]]-Junuary2023_Journal36[[#This Row],[Entry Price]])/Junuary2023_Journal36[[#This Row],[1R]],"")</f>
        <v/>
      </c>
      <c r="S128" s="14"/>
      <c r="T128" s="18"/>
      <c r="U128" s="14"/>
      <c r="V128" s="14"/>
    </row>
    <row r="129" spans="2:22" x14ac:dyDescent="0.25">
      <c r="B129" s="44">
        <v>8</v>
      </c>
      <c r="C129" s="35"/>
      <c r="D129" s="14"/>
      <c r="E129" s="19"/>
      <c r="F129" s="19"/>
      <c r="G129" s="19"/>
      <c r="H129" s="14"/>
      <c r="I129" s="15"/>
      <c r="J129" s="15"/>
      <c r="K129" s="15">
        <f>Junuary2023_Journal36[[#This Row],[Entry Price]]-Junuary2023_Journal36[[#This Row],[Stop Loss]]</f>
        <v>0</v>
      </c>
      <c r="L129" s="15">
        <f>Junuary2023_Journal36[[#This Row],[1R]]*2</f>
        <v>0</v>
      </c>
      <c r="M129" s="15">
        <f>Junuary2023_Journal36[[#This Row],[1R]]+Junuary2023_Journal36[[#This Row],[Entry Price]]</f>
        <v>0</v>
      </c>
      <c r="N129" s="15">
        <f>Junuary2023_Journal36[[#This Row],[2R]]+Junuary2023_Journal36[[#This Row],[Entry Price]]</f>
        <v>0</v>
      </c>
      <c r="O129" s="16"/>
      <c r="P129" s="15"/>
      <c r="Q129" s="17" t="str">
        <f>IF(AND(Junuary2023_Journal36[[#This Row],[Entry Date]]&lt;&gt;"",Junuary2023_Journal36[[#This Row],[Exit Date]]&lt;&gt;""),DATEDIF(Junuary2023_Journal36[[#This Row],[Entry Date]],Junuary2023_Journal36[[#This Row],[Exit Date]],"d"),"")</f>
        <v/>
      </c>
      <c r="R129" s="18" t="str">
        <f>IF(Junuary2023_Journal36[[#This Row],[Exit Price]]&lt;&gt;"",(Junuary2023_Journal36[[#This Row],[Exit Price]]-Junuary2023_Journal36[[#This Row],[Entry Price]])/Junuary2023_Journal36[[#This Row],[1R]],"")</f>
        <v/>
      </c>
      <c r="S129" s="14"/>
      <c r="T129" s="18"/>
      <c r="U129" s="14"/>
      <c r="V129" s="14"/>
    </row>
    <row r="130" spans="2:22" x14ac:dyDescent="0.25">
      <c r="B130" s="44">
        <v>9</v>
      </c>
      <c r="C130" s="35"/>
      <c r="D130" s="14"/>
      <c r="E130" s="19"/>
      <c r="F130" s="19"/>
      <c r="G130" s="19"/>
      <c r="H130" s="14"/>
      <c r="I130" s="15"/>
      <c r="J130" s="15"/>
      <c r="K130" s="15">
        <f>Junuary2023_Journal36[[#This Row],[Entry Price]]-Junuary2023_Journal36[[#This Row],[Stop Loss]]</f>
        <v>0</v>
      </c>
      <c r="L130" s="15">
        <f>Junuary2023_Journal36[[#This Row],[1R]]*2</f>
        <v>0</v>
      </c>
      <c r="M130" s="15">
        <f>Junuary2023_Journal36[[#This Row],[1R]]+Junuary2023_Journal36[[#This Row],[Entry Price]]</f>
        <v>0</v>
      </c>
      <c r="N130" s="15">
        <f>Junuary2023_Journal36[[#This Row],[2R]]+Junuary2023_Journal36[[#This Row],[Entry Price]]</f>
        <v>0</v>
      </c>
      <c r="O130" s="16"/>
      <c r="P130" s="15"/>
      <c r="Q130" s="17" t="str">
        <f>IF(AND(Junuary2023_Journal36[[#This Row],[Entry Date]]&lt;&gt;"",Junuary2023_Journal36[[#This Row],[Exit Date]]&lt;&gt;""),DATEDIF(Junuary2023_Journal36[[#This Row],[Entry Date]],Junuary2023_Journal36[[#This Row],[Exit Date]],"d"),"")</f>
        <v/>
      </c>
      <c r="R130" s="18" t="str">
        <f>IF(Junuary2023_Journal36[[#This Row],[Exit Price]]&lt;&gt;"",(Junuary2023_Journal36[[#This Row],[Exit Price]]-Junuary2023_Journal36[[#This Row],[Entry Price]])/Junuary2023_Journal36[[#This Row],[1R]],"")</f>
        <v/>
      </c>
      <c r="S130" s="14"/>
      <c r="T130" s="18"/>
      <c r="U130" s="14"/>
      <c r="V130" s="14"/>
    </row>
    <row r="131" spans="2:22" x14ac:dyDescent="0.25">
      <c r="B131" s="44">
        <v>10</v>
      </c>
      <c r="C131" s="35"/>
      <c r="D131" s="14"/>
      <c r="E131" s="19"/>
      <c r="F131" s="19"/>
      <c r="G131" s="19"/>
      <c r="H131" s="14"/>
      <c r="I131" s="15"/>
      <c r="J131" s="15"/>
      <c r="K131" s="15">
        <f>Junuary2023_Journal36[[#This Row],[Entry Price]]-Junuary2023_Journal36[[#This Row],[Stop Loss]]</f>
        <v>0</v>
      </c>
      <c r="L131" s="15">
        <f>Junuary2023_Journal36[[#This Row],[1R]]*2</f>
        <v>0</v>
      </c>
      <c r="M131" s="15">
        <f>Junuary2023_Journal36[[#This Row],[1R]]+Junuary2023_Journal36[[#This Row],[Entry Price]]</f>
        <v>0</v>
      </c>
      <c r="N131" s="15">
        <f>Junuary2023_Journal36[[#This Row],[2R]]+Junuary2023_Journal36[[#This Row],[Entry Price]]</f>
        <v>0</v>
      </c>
      <c r="O131" s="16"/>
      <c r="P131" s="15"/>
      <c r="Q131" s="17" t="str">
        <f>IF(AND(Junuary2023_Journal36[[#This Row],[Entry Date]]&lt;&gt;"",Junuary2023_Journal36[[#This Row],[Exit Date]]&lt;&gt;""),DATEDIF(Junuary2023_Journal36[[#This Row],[Entry Date]],Junuary2023_Journal36[[#This Row],[Exit Date]],"d"),"")</f>
        <v/>
      </c>
      <c r="R131" s="18" t="str">
        <f>IF(Junuary2023_Journal36[[#This Row],[Exit Price]]&lt;&gt;"",(Junuary2023_Journal36[[#This Row],[Exit Price]]-Junuary2023_Journal36[[#This Row],[Entry Price]])/Junuary2023_Journal36[[#This Row],[1R]],"")</f>
        <v/>
      </c>
      <c r="S131" s="14"/>
      <c r="T131" s="18"/>
      <c r="U131" s="14"/>
      <c r="V131" s="14"/>
    </row>
    <row r="132" spans="2:22" x14ac:dyDescent="0.25">
      <c r="B132" s="44">
        <v>11</v>
      </c>
      <c r="C132" s="35"/>
      <c r="D132" s="14"/>
      <c r="E132" s="19"/>
      <c r="F132" s="19"/>
      <c r="G132" s="19"/>
      <c r="H132" s="14"/>
      <c r="I132" s="15"/>
      <c r="J132" s="15"/>
      <c r="K132" s="15">
        <f>Junuary2023_Journal36[[#This Row],[Entry Price]]-Junuary2023_Journal36[[#This Row],[Stop Loss]]</f>
        <v>0</v>
      </c>
      <c r="L132" s="15">
        <f>Junuary2023_Journal36[[#This Row],[1R]]*2</f>
        <v>0</v>
      </c>
      <c r="M132" s="15">
        <f>Junuary2023_Journal36[[#This Row],[1R]]+Junuary2023_Journal36[[#This Row],[Entry Price]]</f>
        <v>0</v>
      </c>
      <c r="N132" s="15">
        <f>Junuary2023_Journal36[[#This Row],[2R]]+Junuary2023_Journal36[[#This Row],[Entry Price]]</f>
        <v>0</v>
      </c>
      <c r="O132" s="16"/>
      <c r="P132" s="15"/>
      <c r="Q132" s="17" t="str">
        <f>IF(AND(Junuary2023_Journal36[[#This Row],[Entry Date]]&lt;&gt;"",Junuary2023_Journal36[[#This Row],[Exit Date]]&lt;&gt;""),DATEDIF(Junuary2023_Journal36[[#This Row],[Entry Date]],Junuary2023_Journal36[[#This Row],[Exit Date]],"d"),"")</f>
        <v/>
      </c>
      <c r="R132" s="18" t="str">
        <f>IF(Junuary2023_Journal36[[#This Row],[Exit Price]]&lt;&gt;"",(Junuary2023_Journal36[[#This Row],[Exit Price]]-Junuary2023_Journal36[[#This Row],[Entry Price]])/Junuary2023_Journal36[[#This Row],[1R]],"")</f>
        <v/>
      </c>
      <c r="S132" s="14"/>
      <c r="T132" s="18"/>
      <c r="U132" s="14"/>
      <c r="V132" s="14"/>
    </row>
    <row r="133" spans="2:22" x14ac:dyDescent="0.25">
      <c r="B133" s="44">
        <v>12</v>
      </c>
      <c r="C133" s="35"/>
      <c r="D133" s="14"/>
      <c r="E133" s="19"/>
      <c r="F133" s="19"/>
      <c r="G133" s="19"/>
      <c r="H133" s="14"/>
      <c r="I133" s="15"/>
      <c r="J133" s="15"/>
      <c r="K133" s="15">
        <f>Junuary2023_Journal36[[#This Row],[Entry Price]]-Junuary2023_Journal36[[#This Row],[Stop Loss]]</f>
        <v>0</v>
      </c>
      <c r="L133" s="15">
        <f>Junuary2023_Journal36[[#This Row],[1R]]*2</f>
        <v>0</v>
      </c>
      <c r="M133" s="15">
        <f>Junuary2023_Journal36[[#This Row],[1R]]+Junuary2023_Journal36[[#This Row],[Entry Price]]</f>
        <v>0</v>
      </c>
      <c r="N133" s="15">
        <f>Junuary2023_Journal36[[#This Row],[2R]]+Junuary2023_Journal36[[#This Row],[Entry Price]]</f>
        <v>0</v>
      </c>
      <c r="O133" s="16"/>
      <c r="P133" s="15"/>
      <c r="Q133" s="17" t="str">
        <f>IF(AND(Junuary2023_Journal36[[#This Row],[Entry Date]]&lt;&gt;"",Junuary2023_Journal36[[#This Row],[Exit Date]]&lt;&gt;""),DATEDIF(Junuary2023_Journal36[[#This Row],[Entry Date]],Junuary2023_Journal36[[#This Row],[Exit Date]],"d"),"")</f>
        <v/>
      </c>
      <c r="R133" s="18" t="str">
        <f>IF(Junuary2023_Journal36[[#This Row],[Exit Price]]&lt;&gt;"",(Junuary2023_Journal36[[#This Row],[Exit Price]]-Junuary2023_Journal36[[#This Row],[Entry Price]])/Junuary2023_Journal36[[#This Row],[1R]],"")</f>
        <v/>
      </c>
      <c r="S133" s="14"/>
      <c r="T133" s="18"/>
      <c r="U133" s="14"/>
      <c r="V133" s="14"/>
    </row>
    <row r="134" spans="2:22" x14ac:dyDescent="0.25">
      <c r="B134" s="44">
        <v>13</v>
      </c>
      <c r="C134" s="35"/>
      <c r="D134" s="14"/>
      <c r="E134" s="19"/>
      <c r="F134" s="19"/>
      <c r="G134" s="19"/>
      <c r="H134" s="14"/>
      <c r="I134" s="15"/>
      <c r="J134" s="15"/>
      <c r="K134" s="15">
        <f>Junuary2023_Journal36[[#This Row],[Entry Price]]-Junuary2023_Journal36[[#This Row],[Stop Loss]]</f>
        <v>0</v>
      </c>
      <c r="L134" s="15">
        <f>Junuary2023_Journal36[[#This Row],[1R]]*2</f>
        <v>0</v>
      </c>
      <c r="M134" s="15">
        <f>Junuary2023_Journal36[[#This Row],[1R]]+Junuary2023_Journal36[[#This Row],[Entry Price]]</f>
        <v>0</v>
      </c>
      <c r="N134" s="15">
        <f>Junuary2023_Journal36[[#This Row],[2R]]+Junuary2023_Journal36[[#This Row],[Entry Price]]</f>
        <v>0</v>
      </c>
      <c r="O134" s="16"/>
      <c r="P134" s="15"/>
      <c r="Q134" s="17" t="str">
        <f>IF(AND(Junuary2023_Journal36[[#This Row],[Entry Date]]&lt;&gt;"",Junuary2023_Journal36[[#This Row],[Exit Date]]&lt;&gt;""),DATEDIF(Junuary2023_Journal36[[#This Row],[Entry Date]],Junuary2023_Journal36[[#This Row],[Exit Date]],"d"),"")</f>
        <v/>
      </c>
      <c r="R134" s="18" t="str">
        <f>IF(Junuary2023_Journal36[[#This Row],[Exit Price]]&lt;&gt;"",(Junuary2023_Journal36[[#This Row],[Exit Price]]-Junuary2023_Journal36[[#This Row],[Entry Price]])/Junuary2023_Journal36[[#This Row],[1R]],"")</f>
        <v/>
      </c>
      <c r="S134" s="14"/>
      <c r="T134" s="18"/>
      <c r="U134" s="14"/>
      <c r="V134" s="14"/>
    </row>
    <row r="135" spans="2:22" x14ac:dyDescent="0.25">
      <c r="B135" s="44">
        <v>14</v>
      </c>
      <c r="C135" s="35"/>
      <c r="D135" s="14"/>
      <c r="E135" s="19"/>
      <c r="F135" s="19"/>
      <c r="G135" s="19"/>
      <c r="H135" s="14"/>
      <c r="I135" s="15"/>
      <c r="J135" s="15"/>
      <c r="K135" s="15">
        <f>Junuary2023_Journal36[[#This Row],[Entry Price]]-Junuary2023_Journal36[[#This Row],[Stop Loss]]</f>
        <v>0</v>
      </c>
      <c r="L135" s="15">
        <f>Junuary2023_Journal36[[#This Row],[1R]]*2</f>
        <v>0</v>
      </c>
      <c r="M135" s="15">
        <f>Junuary2023_Journal36[[#This Row],[1R]]+Junuary2023_Journal36[[#This Row],[Entry Price]]</f>
        <v>0</v>
      </c>
      <c r="N135" s="15">
        <f>Junuary2023_Journal36[[#This Row],[2R]]+Junuary2023_Journal36[[#This Row],[Entry Price]]</f>
        <v>0</v>
      </c>
      <c r="O135" s="16"/>
      <c r="P135" s="15"/>
      <c r="Q135" s="17" t="str">
        <f>IF(AND(Junuary2023_Journal36[[#This Row],[Entry Date]]&lt;&gt;"",Junuary2023_Journal36[[#This Row],[Exit Date]]&lt;&gt;""),DATEDIF(Junuary2023_Journal36[[#This Row],[Entry Date]],Junuary2023_Journal36[[#This Row],[Exit Date]],"d"),"")</f>
        <v/>
      </c>
      <c r="R135" s="18" t="str">
        <f>IF(Junuary2023_Journal36[[#This Row],[Exit Price]]&lt;&gt;"",(Junuary2023_Journal36[[#This Row],[Exit Price]]-Junuary2023_Journal36[[#This Row],[Entry Price]])/Junuary2023_Journal36[[#This Row],[1R]],"")</f>
        <v/>
      </c>
      <c r="S135" s="14"/>
      <c r="T135" s="18"/>
      <c r="U135" s="14"/>
      <c r="V135" s="14"/>
    </row>
    <row r="136" spans="2:22" x14ac:dyDescent="0.25">
      <c r="B136" s="44">
        <v>15</v>
      </c>
      <c r="C136" s="35"/>
      <c r="D136" s="14"/>
      <c r="E136" s="19"/>
      <c r="F136" s="19"/>
      <c r="G136" s="19"/>
      <c r="H136" s="14"/>
      <c r="I136" s="15"/>
      <c r="J136" s="15"/>
      <c r="K136" s="15">
        <f>Junuary2023_Journal36[[#This Row],[Entry Price]]-Junuary2023_Journal36[[#This Row],[Stop Loss]]</f>
        <v>0</v>
      </c>
      <c r="L136" s="15">
        <f>Junuary2023_Journal36[[#This Row],[1R]]*2</f>
        <v>0</v>
      </c>
      <c r="M136" s="15">
        <f>Junuary2023_Journal36[[#This Row],[1R]]+Junuary2023_Journal36[[#This Row],[Entry Price]]</f>
        <v>0</v>
      </c>
      <c r="N136" s="15">
        <f>Junuary2023_Journal36[[#This Row],[2R]]+Junuary2023_Journal36[[#This Row],[Entry Price]]</f>
        <v>0</v>
      </c>
      <c r="O136" s="16"/>
      <c r="P136" s="15"/>
      <c r="Q136" s="17" t="str">
        <f>IF(AND(Junuary2023_Journal36[[#This Row],[Entry Date]]&lt;&gt;"",Junuary2023_Journal36[[#This Row],[Exit Date]]&lt;&gt;""),DATEDIF(Junuary2023_Journal36[[#This Row],[Entry Date]],Junuary2023_Journal36[[#This Row],[Exit Date]],"d"),"")</f>
        <v/>
      </c>
      <c r="R136" s="18" t="str">
        <f>IF(Junuary2023_Journal36[[#This Row],[Exit Price]]&lt;&gt;"",(Junuary2023_Journal36[[#This Row],[Exit Price]]-Junuary2023_Journal36[[#This Row],[Entry Price]])/Junuary2023_Journal36[[#This Row],[1R]],"")</f>
        <v/>
      </c>
      <c r="S136" s="14"/>
      <c r="T136" s="18"/>
      <c r="U136" s="14"/>
      <c r="V136" s="14"/>
    </row>
    <row r="137" spans="2:22" x14ac:dyDescent="0.25">
      <c r="B137" s="44">
        <v>16</v>
      </c>
      <c r="C137" s="35"/>
      <c r="D137" s="14"/>
      <c r="E137" s="19"/>
      <c r="F137" s="19"/>
      <c r="G137" s="19"/>
      <c r="H137" s="14"/>
      <c r="I137" s="15"/>
      <c r="J137" s="15"/>
      <c r="K137" s="15">
        <f>Junuary2023_Journal36[[#This Row],[Entry Price]]-Junuary2023_Journal36[[#This Row],[Stop Loss]]</f>
        <v>0</v>
      </c>
      <c r="L137" s="15">
        <f>Junuary2023_Journal36[[#This Row],[1R]]*2</f>
        <v>0</v>
      </c>
      <c r="M137" s="15">
        <f>Junuary2023_Journal36[[#This Row],[1R]]+Junuary2023_Journal36[[#This Row],[Entry Price]]</f>
        <v>0</v>
      </c>
      <c r="N137" s="15">
        <f>Junuary2023_Journal36[[#This Row],[2R]]+Junuary2023_Journal36[[#This Row],[Entry Price]]</f>
        <v>0</v>
      </c>
      <c r="O137" s="16"/>
      <c r="P137" s="15"/>
      <c r="Q137" s="17" t="str">
        <f>IF(AND(Junuary2023_Journal36[[#This Row],[Entry Date]]&lt;&gt;"",Junuary2023_Journal36[[#This Row],[Exit Date]]&lt;&gt;""),DATEDIF(Junuary2023_Journal36[[#This Row],[Entry Date]],Junuary2023_Journal36[[#This Row],[Exit Date]],"d"),"")</f>
        <v/>
      </c>
      <c r="R137" s="18" t="str">
        <f>IF(Junuary2023_Journal36[[#This Row],[Exit Price]]&lt;&gt;"",(Junuary2023_Journal36[[#This Row],[Exit Price]]-Junuary2023_Journal36[[#This Row],[Entry Price]])/Junuary2023_Journal36[[#This Row],[1R]],"")</f>
        <v/>
      </c>
      <c r="S137" s="14"/>
      <c r="T137" s="18"/>
      <c r="U137" s="14"/>
      <c r="V137" s="14"/>
    </row>
    <row r="138" spans="2:22" x14ac:dyDescent="0.25">
      <c r="B138" s="44">
        <v>17</v>
      </c>
      <c r="C138" s="35"/>
      <c r="D138" s="14"/>
      <c r="E138" s="19"/>
      <c r="F138" s="19"/>
      <c r="G138" s="19"/>
      <c r="H138" s="14"/>
      <c r="I138" s="15"/>
      <c r="J138" s="15"/>
      <c r="K138" s="15">
        <f>Junuary2023_Journal36[[#This Row],[Entry Price]]-Junuary2023_Journal36[[#This Row],[Stop Loss]]</f>
        <v>0</v>
      </c>
      <c r="L138" s="15">
        <f>Junuary2023_Journal36[[#This Row],[1R]]*2</f>
        <v>0</v>
      </c>
      <c r="M138" s="15">
        <f>Junuary2023_Journal36[[#This Row],[1R]]+Junuary2023_Journal36[[#This Row],[Entry Price]]</f>
        <v>0</v>
      </c>
      <c r="N138" s="15">
        <f>Junuary2023_Journal36[[#This Row],[2R]]+Junuary2023_Journal36[[#This Row],[Entry Price]]</f>
        <v>0</v>
      </c>
      <c r="O138" s="16"/>
      <c r="P138" s="15"/>
      <c r="Q138" s="17" t="str">
        <f>IF(AND(Junuary2023_Journal36[[#This Row],[Entry Date]]&lt;&gt;"",Junuary2023_Journal36[[#This Row],[Exit Date]]&lt;&gt;""),DATEDIF(Junuary2023_Journal36[[#This Row],[Entry Date]],Junuary2023_Journal36[[#This Row],[Exit Date]],"d"),"")</f>
        <v/>
      </c>
      <c r="R138" s="18" t="str">
        <f>IF(Junuary2023_Journal36[[#This Row],[Exit Price]]&lt;&gt;"",(Junuary2023_Journal36[[#This Row],[Exit Price]]-Junuary2023_Journal36[[#This Row],[Entry Price]])/Junuary2023_Journal36[[#This Row],[1R]],"")</f>
        <v/>
      </c>
      <c r="S138" s="14"/>
      <c r="T138" s="18"/>
      <c r="U138" s="14"/>
      <c r="V138" s="14"/>
    </row>
    <row r="139" spans="2:22" x14ac:dyDescent="0.25">
      <c r="B139" s="44">
        <v>18</v>
      </c>
      <c r="C139" s="35"/>
      <c r="D139" s="14"/>
      <c r="E139" s="19"/>
      <c r="F139" s="19"/>
      <c r="G139" s="19"/>
      <c r="H139" s="14"/>
      <c r="I139" s="15"/>
      <c r="J139" s="15"/>
      <c r="K139" s="15">
        <f>Junuary2023_Journal36[[#This Row],[Entry Price]]-Junuary2023_Journal36[[#This Row],[Stop Loss]]</f>
        <v>0</v>
      </c>
      <c r="L139" s="15">
        <f>Junuary2023_Journal36[[#This Row],[1R]]*2</f>
        <v>0</v>
      </c>
      <c r="M139" s="15">
        <f>Junuary2023_Journal36[[#This Row],[1R]]+Junuary2023_Journal36[[#This Row],[Entry Price]]</f>
        <v>0</v>
      </c>
      <c r="N139" s="15">
        <f>Junuary2023_Journal36[[#This Row],[2R]]+Junuary2023_Journal36[[#This Row],[Entry Price]]</f>
        <v>0</v>
      </c>
      <c r="O139" s="16"/>
      <c r="P139" s="15"/>
      <c r="Q139" s="17" t="str">
        <f>IF(AND(Junuary2023_Journal36[[#This Row],[Entry Date]]&lt;&gt;"",Junuary2023_Journal36[[#This Row],[Exit Date]]&lt;&gt;""),DATEDIF(Junuary2023_Journal36[[#This Row],[Entry Date]],Junuary2023_Journal36[[#This Row],[Exit Date]],"d"),"")</f>
        <v/>
      </c>
      <c r="R139" s="18" t="str">
        <f>IF(Junuary2023_Journal36[[#This Row],[Exit Price]]&lt;&gt;"",(Junuary2023_Journal36[[#This Row],[Exit Price]]-Junuary2023_Journal36[[#This Row],[Entry Price]])/Junuary2023_Journal36[[#This Row],[1R]],"")</f>
        <v/>
      </c>
      <c r="S139" s="14"/>
      <c r="T139" s="18"/>
      <c r="U139" s="14"/>
      <c r="V139" s="14"/>
    </row>
    <row r="140" spans="2:22" x14ac:dyDescent="0.25">
      <c r="B140" s="44">
        <v>19</v>
      </c>
      <c r="C140" s="35"/>
      <c r="D140" s="14"/>
      <c r="E140" s="19"/>
      <c r="F140" s="19"/>
      <c r="G140" s="19"/>
      <c r="H140" s="14"/>
      <c r="I140" s="15"/>
      <c r="J140" s="15"/>
      <c r="K140" s="15">
        <f>Junuary2023_Journal36[[#This Row],[Entry Price]]-Junuary2023_Journal36[[#This Row],[Stop Loss]]</f>
        <v>0</v>
      </c>
      <c r="L140" s="15">
        <f>Junuary2023_Journal36[[#This Row],[1R]]*2</f>
        <v>0</v>
      </c>
      <c r="M140" s="15">
        <f>Junuary2023_Journal36[[#This Row],[1R]]+Junuary2023_Journal36[[#This Row],[Entry Price]]</f>
        <v>0</v>
      </c>
      <c r="N140" s="15">
        <f>Junuary2023_Journal36[[#This Row],[2R]]+Junuary2023_Journal36[[#This Row],[Entry Price]]</f>
        <v>0</v>
      </c>
      <c r="O140" s="16"/>
      <c r="P140" s="15"/>
      <c r="Q140" s="17" t="str">
        <f>IF(AND(Junuary2023_Journal36[[#This Row],[Entry Date]]&lt;&gt;"",Junuary2023_Journal36[[#This Row],[Exit Date]]&lt;&gt;""),DATEDIF(Junuary2023_Journal36[[#This Row],[Entry Date]],Junuary2023_Journal36[[#This Row],[Exit Date]],"d"),"")</f>
        <v/>
      </c>
      <c r="R140" s="18" t="str">
        <f>IF(Junuary2023_Journal36[[#This Row],[Exit Price]]&lt;&gt;"",(Junuary2023_Journal36[[#This Row],[Exit Price]]-Junuary2023_Journal36[[#This Row],[Entry Price]])/Junuary2023_Journal36[[#This Row],[1R]],"")</f>
        <v/>
      </c>
      <c r="S140" s="14"/>
      <c r="T140" s="18"/>
      <c r="U140" s="14"/>
      <c r="V140" s="14"/>
    </row>
    <row r="141" spans="2:22" x14ac:dyDescent="0.25">
      <c r="B141" s="45">
        <v>20</v>
      </c>
      <c r="C141" s="35"/>
      <c r="D141" s="14"/>
      <c r="E141" s="19"/>
      <c r="F141" s="19"/>
      <c r="G141" s="19"/>
      <c r="H141" s="14"/>
      <c r="I141" s="15"/>
      <c r="J141" s="15"/>
      <c r="K141" s="15">
        <f>Junuary2023_Journal36[[#This Row],[Entry Price]]-Junuary2023_Journal36[[#This Row],[Stop Loss]]</f>
        <v>0</v>
      </c>
      <c r="L141" s="15">
        <f>Junuary2023_Journal36[[#This Row],[1R]]*2</f>
        <v>0</v>
      </c>
      <c r="M141" s="15">
        <f>Junuary2023_Journal36[[#This Row],[1R]]+Junuary2023_Journal36[[#This Row],[Entry Price]]</f>
        <v>0</v>
      </c>
      <c r="N141" s="15">
        <f>Junuary2023_Journal36[[#This Row],[2R]]+Junuary2023_Journal36[[#This Row],[Entry Price]]</f>
        <v>0</v>
      </c>
      <c r="O141" s="16"/>
      <c r="P141" s="15"/>
      <c r="Q141" s="17" t="str">
        <f>IF(AND(Junuary2023_Journal36[[#This Row],[Entry Date]]&lt;&gt;"",Junuary2023_Journal36[[#This Row],[Exit Date]]&lt;&gt;""),DATEDIF(Junuary2023_Journal36[[#This Row],[Entry Date]],Junuary2023_Journal36[[#This Row],[Exit Date]],"d"),"")</f>
        <v/>
      </c>
      <c r="R141" s="18" t="str">
        <f>IF(Junuary2023_Journal36[[#This Row],[Exit Price]]&lt;&gt;"",(Junuary2023_Journal36[[#This Row],[Exit Price]]-Junuary2023_Journal36[[#This Row],[Entry Price]])/Junuary2023_Journal36[[#This Row],[1R]],"")</f>
        <v/>
      </c>
      <c r="S141" s="14"/>
      <c r="T141" s="18"/>
      <c r="U141" s="14"/>
      <c r="V141" s="14"/>
    </row>
    <row r="143" spans="2:22" ht="22.5" x14ac:dyDescent="0.25">
      <c r="B143" s="36"/>
      <c r="C143" s="50" t="s">
        <v>4</v>
      </c>
      <c r="D143" s="46" t="s">
        <v>81</v>
      </c>
      <c r="E143" s="37"/>
      <c r="F143" s="37"/>
      <c r="G143" s="37"/>
      <c r="H143" s="37"/>
      <c r="I143" s="37"/>
      <c r="J143" s="37"/>
      <c r="K143" s="37"/>
      <c r="L143" s="38"/>
      <c r="M143" s="37"/>
      <c r="N143" s="37"/>
      <c r="O143" s="37"/>
      <c r="P143" s="37"/>
      <c r="Q143" s="37"/>
      <c r="R143" s="37"/>
      <c r="S143" s="38"/>
      <c r="T143" s="37"/>
      <c r="U143" s="37"/>
      <c r="V143" s="39"/>
    </row>
    <row r="144" spans="2:22" ht="22.5" x14ac:dyDescent="0.25">
      <c r="B144" s="40"/>
      <c r="C144" s="50" t="s">
        <v>65</v>
      </c>
      <c r="D144" s="47">
        <f>SUM(R150:R169)</f>
        <v>0</v>
      </c>
      <c r="E144" s="26"/>
      <c r="F144" s="28"/>
      <c r="G144" s="29"/>
      <c r="H144" s="28"/>
      <c r="I144" s="25"/>
      <c r="J144" s="26"/>
      <c r="K144" s="26"/>
      <c r="L144" s="27"/>
      <c r="M144" s="26"/>
      <c r="N144" s="26"/>
      <c r="O144" s="26"/>
      <c r="P144" s="25"/>
      <c r="Q144" s="26"/>
      <c r="R144" s="26"/>
      <c r="S144" s="27"/>
      <c r="T144" s="26"/>
      <c r="U144" s="26"/>
      <c r="V144" s="41"/>
    </row>
    <row r="145" spans="2:22" ht="22.5" x14ac:dyDescent="0.25">
      <c r="B145" s="40"/>
      <c r="C145" s="50" t="s">
        <v>14</v>
      </c>
      <c r="D145" s="48">
        <f>COUNTA(Junuary2023_Journal37[Ticker])</f>
        <v>0</v>
      </c>
      <c r="E145" s="26"/>
      <c r="F145" s="28"/>
      <c r="G145" s="29"/>
      <c r="H145" s="30"/>
      <c r="I145" s="26"/>
      <c r="J145" s="30"/>
      <c r="K145" s="26"/>
      <c r="L145" s="27"/>
      <c r="M145" s="26"/>
      <c r="N145" s="26"/>
      <c r="O145" s="26"/>
      <c r="P145" s="26"/>
      <c r="Q145" s="30"/>
      <c r="R145" s="26"/>
      <c r="S145" s="27"/>
      <c r="T145" s="26"/>
      <c r="U145" s="26"/>
      <c r="V145" s="42"/>
    </row>
    <row r="146" spans="2:22" ht="22.5" x14ac:dyDescent="0.25">
      <c r="B146" s="40"/>
      <c r="C146" s="50" t="s">
        <v>5</v>
      </c>
      <c r="D146" s="49">
        <f>IF(D145&gt;0,D144/D145,0)</f>
        <v>0</v>
      </c>
      <c r="E146" s="26"/>
      <c r="F146" s="28"/>
      <c r="G146" s="29"/>
      <c r="H146" s="26"/>
      <c r="I146" s="26"/>
      <c r="J146" s="26"/>
      <c r="K146" s="26"/>
      <c r="L146" s="27"/>
      <c r="M146" s="26"/>
      <c r="N146" s="26"/>
      <c r="O146" s="26"/>
      <c r="P146" s="26"/>
      <c r="Q146" s="26"/>
      <c r="R146" s="26"/>
      <c r="S146" s="27"/>
      <c r="T146" s="26"/>
      <c r="U146" s="26"/>
      <c r="V146" s="42"/>
    </row>
    <row r="147" spans="2:22" x14ac:dyDescent="0.25">
      <c r="B147" s="40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43"/>
    </row>
    <row r="148" spans="2:22" ht="22.5" x14ac:dyDescent="0.25">
      <c r="B148" s="40"/>
      <c r="C148" s="28"/>
      <c r="D148" s="29"/>
      <c r="E148" s="29"/>
      <c r="F148" s="29"/>
      <c r="G148" s="29"/>
      <c r="H148" s="29"/>
      <c r="I148" s="29"/>
      <c r="J148" s="29"/>
      <c r="K148" s="51" t="s">
        <v>35</v>
      </c>
      <c r="L148" s="51"/>
      <c r="M148" s="51"/>
      <c r="N148" s="51"/>
      <c r="O148" s="28"/>
      <c r="P148" s="28"/>
      <c r="Q148" s="51" t="s">
        <v>35</v>
      </c>
      <c r="R148" s="51"/>
      <c r="S148" s="28"/>
      <c r="T148" s="28"/>
      <c r="U148" s="28"/>
      <c r="V148" s="43"/>
    </row>
    <row r="149" spans="2:22" ht="22.5" x14ac:dyDescent="0.25">
      <c r="B149" s="40"/>
      <c r="C149" s="31" t="s">
        <v>6</v>
      </c>
      <c r="D149" s="32" t="s">
        <v>1</v>
      </c>
      <c r="E149" s="32" t="s">
        <v>0</v>
      </c>
      <c r="F149" s="32" t="s">
        <v>19</v>
      </c>
      <c r="G149" s="32" t="s">
        <v>16</v>
      </c>
      <c r="H149" s="32" t="s">
        <v>2</v>
      </c>
      <c r="I149" s="32" t="s">
        <v>12</v>
      </c>
      <c r="J149" s="32" t="s">
        <v>7</v>
      </c>
      <c r="K149" s="32" t="s">
        <v>8</v>
      </c>
      <c r="L149" s="32" t="s">
        <v>9</v>
      </c>
      <c r="M149" s="32" t="s">
        <v>41</v>
      </c>
      <c r="N149" s="32" t="s">
        <v>42</v>
      </c>
      <c r="O149" s="33" t="s">
        <v>3</v>
      </c>
      <c r="P149" s="32" t="s">
        <v>10</v>
      </c>
      <c r="Q149" s="32" t="s">
        <v>47</v>
      </c>
      <c r="R149" s="32" t="s">
        <v>15</v>
      </c>
      <c r="S149" s="32" t="s">
        <v>11</v>
      </c>
      <c r="T149" s="32" t="s">
        <v>53</v>
      </c>
      <c r="U149" s="32" t="s">
        <v>13</v>
      </c>
      <c r="V149" s="32" t="s">
        <v>49</v>
      </c>
    </row>
    <row r="150" spans="2:22" x14ac:dyDescent="0.25">
      <c r="B150" s="44">
        <v>1</v>
      </c>
      <c r="C150" s="34"/>
      <c r="D150" s="14"/>
      <c r="E150" s="14"/>
      <c r="F150" s="14"/>
      <c r="G150" s="14"/>
      <c r="H150" s="14"/>
      <c r="I150" s="15"/>
      <c r="J150" s="15"/>
      <c r="K150" s="15">
        <f>Junuary2023_Journal37[[#This Row],[Entry Price]]-Junuary2023_Journal37[[#This Row],[Stop Loss]]</f>
        <v>0</v>
      </c>
      <c r="L150" s="15">
        <f>Junuary2023_Journal37[[#This Row],[1R]]*2</f>
        <v>0</v>
      </c>
      <c r="M150" s="15">
        <f>Junuary2023_Journal37[[#This Row],[1R]]+Junuary2023_Journal37[[#This Row],[Entry Price]]</f>
        <v>0</v>
      </c>
      <c r="N150" s="15">
        <f>Junuary2023_Journal37[[#This Row],[2R]]+Junuary2023_Journal37[[#This Row],[Entry Price]]</f>
        <v>0</v>
      </c>
      <c r="O150" s="16"/>
      <c r="P150" s="15"/>
      <c r="Q150" s="17" t="str">
        <f>IF(AND(Junuary2023_Journal37[[#This Row],[Entry Date]]&lt;&gt;"",Junuary2023_Journal37[[#This Row],[Exit Date]]&lt;&gt;""),DATEDIF(Junuary2023_Journal37[[#This Row],[Entry Date]],Junuary2023_Journal37[[#This Row],[Exit Date]],"d"),"")</f>
        <v/>
      </c>
      <c r="R150" s="18" t="str">
        <f>IF(Junuary2023_Journal37[[#This Row],[Exit Price]]&lt;&gt;"",(Junuary2023_Journal37[[#This Row],[Exit Price]]-Junuary2023_Journal37[[#This Row],[Entry Price]])/Junuary2023_Journal37[[#This Row],[1R]],"")</f>
        <v/>
      </c>
      <c r="S150" s="14"/>
      <c r="T150" s="18"/>
      <c r="U150" s="14"/>
      <c r="V150" s="14"/>
    </row>
    <row r="151" spans="2:22" x14ac:dyDescent="0.25">
      <c r="B151" s="44">
        <v>2</v>
      </c>
      <c r="C151" s="34"/>
      <c r="D151" s="14"/>
      <c r="E151" s="14"/>
      <c r="F151" s="14"/>
      <c r="G151" s="14"/>
      <c r="H151" s="14"/>
      <c r="I151" s="15"/>
      <c r="J151" s="15"/>
      <c r="K151" s="15">
        <f>Junuary2023_Journal37[[#This Row],[Entry Price]]-Junuary2023_Journal37[[#This Row],[Stop Loss]]</f>
        <v>0</v>
      </c>
      <c r="L151" s="15">
        <f>Junuary2023_Journal37[[#This Row],[1R]]*2</f>
        <v>0</v>
      </c>
      <c r="M151" s="15">
        <f>Junuary2023_Journal37[[#This Row],[1R]]+Junuary2023_Journal37[[#This Row],[Entry Price]]</f>
        <v>0</v>
      </c>
      <c r="N151" s="15">
        <f>Junuary2023_Journal37[[#This Row],[2R]]+Junuary2023_Journal37[[#This Row],[Entry Price]]</f>
        <v>0</v>
      </c>
      <c r="O151" s="16"/>
      <c r="P151" s="15"/>
      <c r="Q151" s="17" t="str">
        <f>IF(AND(Junuary2023_Journal37[[#This Row],[Entry Date]]&lt;&gt;"",Junuary2023_Journal37[[#This Row],[Exit Date]]&lt;&gt;""),DATEDIF(Junuary2023_Journal37[[#This Row],[Entry Date]],Junuary2023_Journal37[[#This Row],[Exit Date]],"d"),"")</f>
        <v/>
      </c>
      <c r="R151" s="18" t="str">
        <f>IF(Junuary2023_Journal37[[#This Row],[Exit Price]]&lt;&gt;"",(Junuary2023_Journal37[[#This Row],[Exit Price]]-Junuary2023_Journal37[[#This Row],[Entry Price]])/Junuary2023_Journal37[[#This Row],[1R]],"")</f>
        <v/>
      </c>
      <c r="S151" s="14"/>
      <c r="T151" s="18"/>
      <c r="U151" s="14"/>
      <c r="V151" s="14"/>
    </row>
    <row r="152" spans="2:22" x14ac:dyDescent="0.25">
      <c r="B152" s="44">
        <v>3</v>
      </c>
      <c r="C152" s="34"/>
      <c r="D152" s="14"/>
      <c r="E152" s="14"/>
      <c r="F152" s="14"/>
      <c r="G152" s="14"/>
      <c r="H152" s="14"/>
      <c r="I152" s="15"/>
      <c r="J152" s="15"/>
      <c r="K152" s="15">
        <f>Junuary2023_Journal37[[#This Row],[Entry Price]]-Junuary2023_Journal37[[#This Row],[Stop Loss]]</f>
        <v>0</v>
      </c>
      <c r="L152" s="15">
        <f>Junuary2023_Journal37[[#This Row],[1R]]*2</f>
        <v>0</v>
      </c>
      <c r="M152" s="15">
        <f>Junuary2023_Journal37[[#This Row],[1R]]+Junuary2023_Journal37[[#This Row],[Entry Price]]</f>
        <v>0</v>
      </c>
      <c r="N152" s="15">
        <f>Junuary2023_Journal37[[#This Row],[2R]]+Junuary2023_Journal37[[#This Row],[Entry Price]]</f>
        <v>0</v>
      </c>
      <c r="O152" s="16"/>
      <c r="P152" s="15"/>
      <c r="Q152" s="17" t="str">
        <f>IF(AND(Junuary2023_Journal37[[#This Row],[Entry Date]]&lt;&gt;"",Junuary2023_Journal37[[#This Row],[Exit Date]]&lt;&gt;""),DATEDIF(Junuary2023_Journal37[[#This Row],[Entry Date]],Junuary2023_Journal37[[#This Row],[Exit Date]],"d"),"")</f>
        <v/>
      </c>
      <c r="R152" s="18" t="str">
        <f>IF(Junuary2023_Journal37[[#This Row],[Exit Price]]&lt;&gt;"",(Junuary2023_Journal37[[#This Row],[Exit Price]]-Junuary2023_Journal37[[#This Row],[Entry Price]])/Junuary2023_Journal37[[#This Row],[1R]],"")</f>
        <v/>
      </c>
      <c r="S152" s="14"/>
      <c r="T152" s="18"/>
      <c r="U152" s="14"/>
      <c r="V152" s="14"/>
    </row>
    <row r="153" spans="2:22" x14ac:dyDescent="0.25">
      <c r="B153" s="44">
        <v>4</v>
      </c>
      <c r="C153" s="34"/>
      <c r="D153" s="14"/>
      <c r="E153" s="14"/>
      <c r="F153" s="14"/>
      <c r="G153" s="14"/>
      <c r="H153" s="14"/>
      <c r="I153" s="15"/>
      <c r="J153" s="15"/>
      <c r="K153" s="15">
        <f>Junuary2023_Journal37[[#This Row],[Entry Price]]-Junuary2023_Journal37[[#This Row],[Stop Loss]]</f>
        <v>0</v>
      </c>
      <c r="L153" s="15">
        <f>Junuary2023_Journal37[[#This Row],[1R]]*2</f>
        <v>0</v>
      </c>
      <c r="M153" s="15">
        <f>Junuary2023_Journal37[[#This Row],[1R]]+Junuary2023_Journal37[[#This Row],[Entry Price]]</f>
        <v>0</v>
      </c>
      <c r="N153" s="15">
        <f>Junuary2023_Journal37[[#This Row],[2R]]+Junuary2023_Journal37[[#This Row],[Entry Price]]</f>
        <v>0</v>
      </c>
      <c r="O153" s="16"/>
      <c r="P153" s="15"/>
      <c r="Q153" s="17" t="str">
        <f>IF(AND(Junuary2023_Journal37[[#This Row],[Entry Date]]&lt;&gt;"",Junuary2023_Journal37[[#This Row],[Exit Date]]&lt;&gt;""),DATEDIF(Junuary2023_Journal37[[#This Row],[Entry Date]],Junuary2023_Journal37[[#This Row],[Exit Date]],"d"),"")</f>
        <v/>
      </c>
      <c r="R153" s="18" t="str">
        <f>IF(Junuary2023_Journal37[[#This Row],[Exit Price]]&lt;&gt;"",(Junuary2023_Journal37[[#This Row],[Exit Price]]-Junuary2023_Journal37[[#This Row],[Entry Price]])/Junuary2023_Journal37[[#This Row],[1R]],"")</f>
        <v/>
      </c>
      <c r="S153" s="14"/>
      <c r="T153" s="18"/>
      <c r="U153" s="14"/>
      <c r="V153" s="14"/>
    </row>
    <row r="154" spans="2:22" x14ac:dyDescent="0.25">
      <c r="B154" s="44">
        <v>5</v>
      </c>
      <c r="C154" s="34"/>
      <c r="D154" s="14"/>
      <c r="E154" s="14"/>
      <c r="F154" s="14"/>
      <c r="G154" s="14"/>
      <c r="H154" s="14"/>
      <c r="I154" s="15"/>
      <c r="J154" s="15"/>
      <c r="K154" s="15">
        <f>Junuary2023_Journal37[[#This Row],[Entry Price]]-Junuary2023_Journal37[[#This Row],[Stop Loss]]</f>
        <v>0</v>
      </c>
      <c r="L154" s="15">
        <f>Junuary2023_Journal37[[#This Row],[1R]]*2</f>
        <v>0</v>
      </c>
      <c r="M154" s="15">
        <f>Junuary2023_Journal37[[#This Row],[1R]]+Junuary2023_Journal37[[#This Row],[Entry Price]]</f>
        <v>0</v>
      </c>
      <c r="N154" s="15">
        <f>Junuary2023_Journal37[[#This Row],[2R]]+Junuary2023_Journal37[[#This Row],[Entry Price]]</f>
        <v>0</v>
      </c>
      <c r="O154" s="16"/>
      <c r="P154" s="15"/>
      <c r="Q154" s="17" t="str">
        <f>IF(AND(Junuary2023_Journal37[[#This Row],[Entry Date]]&lt;&gt;"",Junuary2023_Journal37[[#This Row],[Exit Date]]&lt;&gt;""),DATEDIF(Junuary2023_Journal37[[#This Row],[Entry Date]],Junuary2023_Journal37[[#This Row],[Exit Date]],"d"),"")</f>
        <v/>
      </c>
      <c r="R154" s="18" t="str">
        <f>IF(Junuary2023_Journal37[[#This Row],[Exit Price]]&lt;&gt;"",(Junuary2023_Journal37[[#This Row],[Exit Price]]-Junuary2023_Journal37[[#This Row],[Entry Price]])/Junuary2023_Journal37[[#This Row],[1R]],"")</f>
        <v/>
      </c>
      <c r="S154" s="14"/>
      <c r="T154" s="18"/>
      <c r="U154" s="14"/>
      <c r="V154" s="14"/>
    </row>
    <row r="155" spans="2:22" x14ac:dyDescent="0.25">
      <c r="B155" s="44">
        <v>6</v>
      </c>
      <c r="C155" s="34"/>
      <c r="D155" s="14"/>
      <c r="E155" s="14"/>
      <c r="F155" s="14"/>
      <c r="G155" s="14"/>
      <c r="H155" s="14"/>
      <c r="I155" s="15"/>
      <c r="J155" s="15"/>
      <c r="K155" s="15">
        <f>Junuary2023_Journal37[[#This Row],[Entry Price]]-Junuary2023_Journal37[[#This Row],[Stop Loss]]</f>
        <v>0</v>
      </c>
      <c r="L155" s="15">
        <f>Junuary2023_Journal37[[#This Row],[1R]]*2</f>
        <v>0</v>
      </c>
      <c r="M155" s="15">
        <f>Junuary2023_Journal37[[#This Row],[1R]]+Junuary2023_Journal37[[#This Row],[Entry Price]]</f>
        <v>0</v>
      </c>
      <c r="N155" s="15">
        <f>Junuary2023_Journal37[[#This Row],[2R]]+Junuary2023_Journal37[[#This Row],[Entry Price]]</f>
        <v>0</v>
      </c>
      <c r="O155" s="16"/>
      <c r="P155" s="15"/>
      <c r="Q155" s="17" t="str">
        <f>IF(AND(Junuary2023_Journal37[[#This Row],[Entry Date]]&lt;&gt;"",Junuary2023_Journal37[[#This Row],[Exit Date]]&lt;&gt;""),DATEDIF(Junuary2023_Journal37[[#This Row],[Entry Date]],Junuary2023_Journal37[[#This Row],[Exit Date]],"d"),"")</f>
        <v/>
      </c>
      <c r="R155" s="18" t="str">
        <f>IF(Junuary2023_Journal37[[#This Row],[Exit Price]]&lt;&gt;"",(Junuary2023_Journal37[[#This Row],[Exit Price]]-Junuary2023_Journal37[[#This Row],[Entry Price]])/Junuary2023_Journal37[[#This Row],[1R]],"")</f>
        <v/>
      </c>
      <c r="S155" s="14"/>
      <c r="T155" s="18"/>
      <c r="U155" s="14"/>
      <c r="V155" s="14"/>
    </row>
    <row r="156" spans="2:22" x14ac:dyDescent="0.25">
      <c r="B156" s="44">
        <v>7</v>
      </c>
      <c r="C156" s="35"/>
      <c r="D156" s="14"/>
      <c r="E156" s="19"/>
      <c r="F156" s="19"/>
      <c r="G156" s="19"/>
      <c r="H156" s="14"/>
      <c r="I156" s="15"/>
      <c r="J156" s="15"/>
      <c r="K156" s="15">
        <f>Junuary2023_Journal37[[#This Row],[Entry Price]]-Junuary2023_Journal37[[#This Row],[Stop Loss]]</f>
        <v>0</v>
      </c>
      <c r="L156" s="15">
        <f>Junuary2023_Journal37[[#This Row],[1R]]*2</f>
        <v>0</v>
      </c>
      <c r="M156" s="15">
        <f>Junuary2023_Journal37[[#This Row],[1R]]+Junuary2023_Journal37[[#This Row],[Entry Price]]</f>
        <v>0</v>
      </c>
      <c r="N156" s="15">
        <f>Junuary2023_Journal37[[#This Row],[2R]]+Junuary2023_Journal37[[#This Row],[Entry Price]]</f>
        <v>0</v>
      </c>
      <c r="O156" s="16"/>
      <c r="P156" s="15"/>
      <c r="Q156" s="17" t="str">
        <f>IF(AND(Junuary2023_Journal37[[#This Row],[Entry Date]]&lt;&gt;"",Junuary2023_Journal37[[#This Row],[Exit Date]]&lt;&gt;""),DATEDIF(Junuary2023_Journal37[[#This Row],[Entry Date]],Junuary2023_Journal37[[#This Row],[Exit Date]],"d"),"")</f>
        <v/>
      </c>
      <c r="R156" s="18" t="str">
        <f>IF(Junuary2023_Journal37[[#This Row],[Exit Price]]&lt;&gt;"",(Junuary2023_Journal37[[#This Row],[Exit Price]]-Junuary2023_Journal37[[#This Row],[Entry Price]])/Junuary2023_Journal37[[#This Row],[1R]],"")</f>
        <v/>
      </c>
      <c r="S156" s="14"/>
      <c r="T156" s="18"/>
      <c r="U156" s="14"/>
      <c r="V156" s="14"/>
    </row>
    <row r="157" spans="2:22" x14ac:dyDescent="0.25">
      <c r="B157" s="44">
        <v>8</v>
      </c>
      <c r="C157" s="35"/>
      <c r="D157" s="14"/>
      <c r="E157" s="19"/>
      <c r="F157" s="19"/>
      <c r="G157" s="19"/>
      <c r="H157" s="14"/>
      <c r="I157" s="15"/>
      <c r="J157" s="15"/>
      <c r="K157" s="15">
        <f>Junuary2023_Journal37[[#This Row],[Entry Price]]-Junuary2023_Journal37[[#This Row],[Stop Loss]]</f>
        <v>0</v>
      </c>
      <c r="L157" s="15">
        <f>Junuary2023_Journal37[[#This Row],[1R]]*2</f>
        <v>0</v>
      </c>
      <c r="M157" s="15">
        <f>Junuary2023_Journal37[[#This Row],[1R]]+Junuary2023_Journal37[[#This Row],[Entry Price]]</f>
        <v>0</v>
      </c>
      <c r="N157" s="15">
        <f>Junuary2023_Journal37[[#This Row],[2R]]+Junuary2023_Journal37[[#This Row],[Entry Price]]</f>
        <v>0</v>
      </c>
      <c r="O157" s="16"/>
      <c r="P157" s="15"/>
      <c r="Q157" s="17" t="str">
        <f>IF(AND(Junuary2023_Journal37[[#This Row],[Entry Date]]&lt;&gt;"",Junuary2023_Journal37[[#This Row],[Exit Date]]&lt;&gt;""),DATEDIF(Junuary2023_Journal37[[#This Row],[Entry Date]],Junuary2023_Journal37[[#This Row],[Exit Date]],"d"),"")</f>
        <v/>
      </c>
      <c r="R157" s="18" t="str">
        <f>IF(Junuary2023_Journal37[[#This Row],[Exit Price]]&lt;&gt;"",(Junuary2023_Journal37[[#This Row],[Exit Price]]-Junuary2023_Journal37[[#This Row],[Entry Price]])/Junuary2023_Journal37[[#This Row],[1R]],"")</f>
        <v/>
      </c>
      <c r="S157" s="14"/>
      <c r="T157" s="18"/>
      <c r="U157" s="14"/>
      <c r="V157" s="14"/>
    </row>
    <row r="158" spans="2:22" x14ac:dyDescent="0.25">
      <c r="B158" s="44">
        <v>9</v>
      </c>
      <c r="C158" s="35"/>
      <c r="D158" s="14"/>
      <c r="E158" s="19"/>
      <c r="F158" s="19"/>
      <c r="G158" s="19"/>
      <c r="H158" s="14"/>
      <c r="I158" s="15"/>
      <c r="J158" s="15"/>
      <c r="K158" s="15">
        <f>Junuary2023_Journal37[[#This Row],[Entry Price]]-Junuary2023_Journal37[[#This Row],[Stop Loss]]</f>
        <v>0</v>
      </c>
      <c r="L158" s="15">
        <f>Junuary2023_Journal37[[#This Row],[1R]]*2</f>
        <v>0</v>
      </c>
      <c r="M158" s="15">
        <f>Junuary2023_Journal37[[#This Row],[1R]]+Junuary2023_Journal37[[#This Row],[Entry Price]]</f>
        <v>0</v>
      </c>
      <c r="N158" s="15">
        <f>Junuary2023_Journal37[[#This Row],[2R]]+Junuary2023_Journal37[[#This Row],[Entry Price]]</f>
        <v>0</v>
      </c>
      <c r="O158" s="16"/>
      <c r="P158" s="15"/>
      <c r="Q158" s="17" t="str">
        <f>IF(AND(Junuary2023_Journal37[[#This Row],[Entry Date]]&lt;&gt;"",Junuary2023_Journal37[[#This Row],[Exit Date]]&lt;&gt;""),DATEDIF(Junuary2023_Journal37[[#This Row],[Entry Date]],Junuary2023_Journal37[[#This Row],[Exit Date]],"d"),"")</f>
        <v/>
      </c>
      <c r="R158" s="18" t="str">
        <f>IF(Junuary2023_Journal37[[#This Row],[Exit Price]]&lt;&gt;"",(Junuary2023_Journal37[[#This Row],[Exit Price]]-Junuary2023_Journal37[[#This Row],[Entry Price]])/Junuary2023_Journal37[[#This Row],[1R]],"")</f>
        <v/>
      </c>
      <c r="S158" s="14"/>
      <c r="T158" s="18"/>
      <c r="U158" s="14"/>
      <c r="V158" s="14"/>
    </row>
    <row r="159" spans="2:22" x14ac:dyDescent="0.25">
      <c r="B159" s="44">
        <v>10</v>
      </c>
      <c r="C159" s="35"/>
      <c r="D159" s="14"/>
      <c r="E159" s="19"/>
      <c r="F159" s="19"/>
      <c r="G159" s="19"/>
      <c r="H159" s="14"/>
      <c r="I159" s="15"/>
      <c r="J159" s="15"/>
      <c r="K159" s="15">
        <f>Junuary2023_Journal37[[#This Row],[Entry Price]]-Junuary2023_Journal37[[#This Row],[Stop Loss]]</f>
        <v>0</v>
      </c>
      <c r="L159" s="15">
        <f>Junuary2023_Journal37[[#This Row],[1R]]*2</f>
        <v>0</v>
      </c>
      <c r="M159" s="15">
        <f>Junuary2023_Journal37[[#This Row],[1R]]+Junuary2023_Journal37[[#This Row],[Entry Price]]</f>
        <v>0</v>
      </c>
      <c r="N159" s="15">
        <f>Junuary2023_Journal37[[#This Row],[2R]]+Junuary2023_Journal37[[#This Row],[Entry Price]]</f>
        <v>0</v>
      </c>
      <c r="O159" s="16"/>
      <c r="P159" s="15"/>
      <c r="Q159" s="17" t="str">
        <f>IF(AND(Junuary2023_Journal37[[#This Row],[Entry Date]]&lt;&gt;"",Junuary2023_Journal37[[#This Row],[Exit Date]]&lt;&gt;""),DATEDIF(Junuary2023_Journal37[[#This Row],[Entry Date]],Junuary2023_Journal37[[#This Row],[Exit Date]],"d"),"")</f>
        <v/>
      </c>
      <c r="R159" s="18" t="str">
        <f>IF(Junuary2023_Journal37[[#This Row],[Exit Price]]&lt;&gt;"",(Junuary2023_Journal37[[#This Row],[Exit Price]]-Junuary2023_Journal37[[#This Row],[Entry Price]])/Junuary2023_Journal37[[#This Row],[1R]],"")</f>
        <v/>
      </c>
      <c r="S159" s="14"/>
      <c r="T159" s="18"/>
      <c r="U159" s="14"/>
      <c r="V159" s="14"/>
    </row>
    <row r="160" spans="2:22" x14ac:dyDescent="0.25">
      <c r="B160" s="44">
        <v>11</v>
      </c>
      <c r="C160" s="35"/>
      <c r="D160" s="14"/>
      <c r="E160" s="19"/>
      <c r="F160" s="19"/>
      <c r="G160" s="19"/>
      <c r="H160" s="14"/>
      <c r="I160" s="15"/>
      <c r="J160" s="15"/>
      <c r="K160" s="15">
        <f>Junuary2023_Journal37[[#This Row],[Entry Price]]-Junuary2023_Journal37[[#This Row],[Stop Loss]]</f>
        <v>0</v>
      </c>
      <c r="L160" s="15">
        <f>Junuary2023_Journal37[[#This Row],[1R]]*2</f>
        <v>0</v>
      </c>
      <c r="M160" s="15">
        <f>Junuary2023_Journal37[[#This Row],[1R]]+Junuary2023_Journal37[[#This Row],[Entry Price]]</f>
        <v>0</v>
      </c>
      <c r="N160" s="15">
        <f>Junuary2023_Journal37[[#This Row],[2R]]+Junuary2023_Journal37[[#This Row],[Entry Price]]</f>
        <v>0</v>
      </c>
      <c r="O160" s="16"/>
      <c r="P160" s="15"/>
      <c r="Q160" s="17" t="str">
        <f>IF(AND(Junuary2023_Journal37[[#This Row],[Entry Date]]&lt;&gt;"",Junuary2023_Journal37[[#This Row],[Exit Date]]&lt;&gt;""),DATEDIF(Junuary2023_Journal37[[#This Row],[Entry Date]],Junuary2023_Journal37[[#This Row],[Exit Date]],"d"),"")</f>
        <v/>
      </c>
      <c r="R160" s="18" t="str">
        <f>IF(Junuary2023_Journal37[[#This Row],[Exit Price]]&lt;&gt;"",(Junuary2023_Journal37[[#This Row],[Exit Price]]-Junuary2023_Journal37[[#This Row],[Entry Price]])/Junuary2023_Journal37[[#This Row],[1R]],"")</f>
        <v/>
      </c>
      <c r="S160" s="14"/>
      <c r="T160" s="18"/>
      <c r="U160" s="14"/>
      <c r="V160" s="14"/>
    </row>
    <row r="161" spans="2:22" x14ac:dyDescent="0.25">
      <c r="B161" s="44">
        <v>12</v>
      </c>
      <c r="C161" s="35"/>
      <c r="D161" s="14"/>
      <c r="E161" s="19"/>
      <c r="F161" s="19"/>
      <c r="G161" s="19"/>
      <c r="H161" s="14"/>
      <c r="I161" s="15"/>
      <c r="J161" s="15"/>
      <c r="K161" s="15">
        <f>Junuary2023_Journal37[[#This Row],[Entry Price]]-Junuary2023_Journal37[[#This Row],[Stop Loss]]</f>
        <v>0</v>
      </c>
      <c r="L161" s="15">
        <f>Junuary2023_Journal37[[#This Row],[1R]]*2</f>
        <v>0</v>
      </c>
      <c r="M161" s="15">
        <f>Junuary2023_Journal37[[#This Row],[1R]]+Junuary2023_Journal37[[#This Row],[Entry Price]]</f>
        <v>0</v>
      </c>
      <c r="N161" s="15">
        <f>Junuary2023_Journal37[[#This Row],[2R]]+Junuary2023_Journal37[[#This Row],[Entry Price]]</f>
        <v>0</v>
      </c>
      <c r="O161" s="16"/>
      <c r="P161" s="15"/>
      <c r="Q161" s="17" t="str">
        <f>IF(AND(Junuary2023_Journal37[[#This Row],[Entry Date]]&lt;&gt;"",Junuary2023_Journal37[[#This Row],[Exit Date]]&lt;&gt;""),DATEDIF(Junuary2023_Journal37[[#This Row],[Entry Date]],Junuary2023_Journal37[[#This Row],[Exit Date]],"d"),"")</f>
        <v/>
      </c>
      <c r="R161" s="18" t="str">
        <f>IF(Junuary2023_Journal37[[#This Row],[Exit Price]]&lt;&gt;"",(Junuary2023_Journal37[[#This Row],[Exit Price]]-Junuary2023_Journal37[[#This Row],[Entry Price]])/Junuary2023_Journal37[[#This Row],[1R]],"")</f>
        <v/>
      </c>
      <c r="S161" s="14"/>
      <c r="T161" s="18"/>
      <c r="U161" s="14"/>
      <c r="V161" s="14"/>
    </row>
    <row r="162" spans="2:22" x14ac:dyDescent="0.25">
      <c r="B162" s="44">
        <v>13</v>
      </c>
      <c r="C162" s="35"/>
      <c r="D162" s="14"/>
      <c r="E162" s="19"/>
      <c r="F162" s="19"/>
      <c r="G162" s="19"/>
      <c r="H162" s="14"/>
      <c r="I162" s="15"/>
      <c r="J162" s="15"/>
      <c r="K162" s="15">
        <f>Junuary2023_Journal37[[#This Row],[Entry Price]]-Junuary2023_Journal37[[#This Row],[Stop Loss]]</f>
        <v>0</v>
      </c>
      <c r="L162" s="15">
        <f>Junuary2023_Journal37[[#This Row],[1R]]*2</f>
        <v>0</v>
      </c>
      <c r="M162" s="15">
        <f>Junuary2023_Journal37[[#This Row],[1R]]+Junuary2023_Journal37[[#This Row],[Entry Price]]</f>
        <v>0</v>
      </c>
      <c r="N162" s="15">
        <f>Junuary2023_Journal37[[#This Row],[2R]]+Junuary2023_Journal37[[#This Row],[Entry Price]]</f>
        <v>0</v>
      </c>
      <c r="O162" s="16"/>
      <c r="P162" s="15"/>
      <c r="Q162" s="17" t="str">
        <f>IF(AND(Junuary2023_Journal37[[#This Row],[Entry Date]]&lt;&gt;"",Junuary2023_Journal37[[#This Row],[Exit Date]]&lt;&gt;""),DATEDIF(Junuary2023_Journal37[[#This Row],[Entry Date]],Junuary2023_Journal37[[#This Row],[Exit Date]],"d"),"")</f>
        <v/>
      </c>
      <c r="R162" s="18" t="str">
        <f>IF(Junuary2023_Journal37[[#This Row],[Exit Price]]&lt;&gt;"",(Junuary2023_Journal37[[#This Row],[Exit Price]]-Junuary2023_Journal37[[#This Row],[Entry Price]])/Junuary2023_Journal37[[#This Row],[1R]],"")</f>
        <v/>
      </c>
      <c r="S162" s="14"/>
      <c r="T162" s="18"/>
      <c r="U162" s="14"/>
      <c r="V162" s="14"/>
    </row>
    <row r="163" spans="2:22" x14ac:dyDescent="0.25">
      <c r="B163" s="44">
        <v>14</v>
      </c>
      <c r="C163" s="35"/>
      <c r="D163" s="14"/>
      <c r="E163" s="19"/>
      <c r="F163" s="19"/>
      <c r="G163" s="19"/>
      <c r="H163" s="14"/>
      <c r="I163" s="15"/>
      <c r="J163" s="15"/>
      <c r="K163" s="15">
        <f>Junuary2023_Journal37[[#This Row],[Entry Price]]-Junuary2023_Journal37[[#This Row],[Stop Loss]]</f>
        <v>0</v>
      </c>
      <c r="L163" s="15">
        <f>Junuary2023_Journal37[[#This Row],[1R]]*2</f>
        <v>0</v>
      </c>
      <c r="M163" s="15">
        <f>Junuary2023_Journal37[[#This Row],[1R]]+Junuary2023_Journal37[[#This Row],[Entry Price]]</f>
        <v>0</v>
      </c>
      <c r="N163" s="15">
        <f>Junuary2023_Journal37[[#This Row],[2R]]+Junuary2023_Journal37[[#This Row],[Entry Price]]</f>
        <v>0</v>
      </c>
      <c r="O163" s="16"/>
      <c r="P163" s="15"/>
      <c r="Q163" s="17" t="str">
        <f>IF(AND(Junuary2023_Journal37[[#This Row],[Entry Date]]&lt;&gt;"",Junuary2023_Journal37[[#This Row],[Exit Date]]&lt;&gt;""),DATEDIF(Junuary2023_Journal37[[#This Row],[Entry Date]],Junuary2023_Journal37[[#This Row],[Exit Date]],"d"),"")</f>
        <v/>
      </c>
      <c r="R163" s="18" t="str">
        <f>IF(Junuary2023_Journal37[[#This Row],[Exit Price]]&lt;&gt;"",(Junuary2023_Journal37[[#This Row],[Exit Price]]-Junuary2023_Journal37[[#This Row],[Entry Price]])/Junuary2023_Journal37[[#This Row],[1R]],"")</f>
        <v/>
      </c>
      <c r="S163" s="14"/>
      <c r="T163" s="18"/>
      <c r="U163" s="14"/>
      <c r="V163" s="14"/>
    </row>
    <row r="164" spans="2:22" x14ac:dyDescent="0.25">
      <c r="B164" s="44">
        <v>15</v>
      </c>
      <c r="C164" s="35"/>
      <c r="D164" s="14"/>
      <c r="E164" s="19"/>
      <c r="F164" s="19"/>
      <c r="G164" s="19"/>
      <c r="H164" s="14"/>
      <c r="I164" s="15"/>
      <c r="J164" s="15"/>
      <c r="K164" s="15">
        <f>Junuary2023_Journal37[[#This Row],[Entry Price]]-Junuary2023_Journal37[[#This Row],[Stop Loss]]</f>
        <v>0</v>
      </c>
      <c r="L164" s="15">
        <f>Junuary2023_Journal37[[#This Row],[1R]]*2</f>
        <v>0</v>
      </c>
      <c r="M164" s="15">
        <f>Junuary2023_Journal37[[#This Row],[1R]]+Junuary2023_Journal37[[#This Row],[Entry Price]]</f>
        <v>0</v>
      </c>
      <c r="N164" s="15">
        <f>Junuary2023_Journal37[[#This Row],[2R]]+Junuary2023_Journal37[[#This Row],[Entry Price]]</f>
        <v>0</v>
      </c>
      <c r="O164" s="16"/>
      <c r="P164" s="15"/>
      <c r="Q164" s="17" t="str">
        <f>IF(AND(Junuary2023_Journal37[[#This Row],[Entry Date]]&lt;&gt;"",Junuary2023_Journal37[[#This Row],[Exit Date]]&lt;&gt;""),DATEDIF(Junuary2023_Journal37[[#This Row],[Entry Date]],Junuary2023_Journal37[[#This Row],[Exit Date]],"d"),"")</f>
        <v/>
      </c>
      <c r="R164" s="18" t="str">
        <f>IF(Junuary2023_Journal37[[#This Row],[Exit Price]]&lt;&gt;"",(Junuary2023_Journal37[[#This Row],[Exit Price]]-Junuary2023_Journal37[[#This Row],[Entry Price]])/Junuary2023_Journal37[[#This Row],[1R]],"")</f>
        <v/>
      </c>
      <c r="S164" s="14"/>
      <c r="T164" s="18"/>
      <c r="U164" s="14"/>
      <c r="V164" s="14"/>
    </row>
    <row r="165" spans="2:22" x14ac:dyDescent="0.25">
      <c r="B165" s="44">
        <v>16</v>
      </c>
      <c r="C165" s="35"/>
      <c r="D165" s="14"/>
      <c r="E165" s="19"/>
      <c r="F165" s="19"/>
      <c r="G165" s="19"/>
      <c r="H165" s="14"/>
      <c r="I165" s="15"/>
      <c r="J165" s="15"/>
      <c r="K165" s="15">
        <f>Junuary2023_Journal37[[#This Row],[Entry Price]]-Junuary2023_Journal37[[#This Row],[Stop Loss]]</f>
        <v>0</v>
      </c>
      <c r="L165" s="15">
        <f>Junuary2023_Journal37[[#This Row],[1R]]*2</f>
        <v>0</v>
      </c>
      <c r="M165" s="15">
        <f>Junuary2023_Journal37[[#This Row],[1R]]+Junuary2023_Journal37[[#This Row],[Entry Price]]</f>
        <v>0</v>
      </c>
      <c r="N165" s="15">
        <f>Junuary2023_Journal37[[#This Row],[2R]]+Junuary2023_Journal37[[#This Row],[Entry Price]]</f>
        <v>0</v>
      </c>
      <c r="O165" s="16"/>
      <c r="P165" s="15"/>
      <c r="Q165" s="17" t="str">
        <f>IF(AND(Junuary2023_Journal37[[#This Row],[Entry Date]]&lt;&gt;"",Junuary2023_Journal37[[#This Row],[Exit Date]]&lt;&gt;""),DATEDIF(Junuary2023_Journal37[[#This Row],[Entry Date]],Junuary2023_Journal37[[#This Row],[Exit Date]],"d"),"")</f>
        <v/>
      </c>
      <c r="R165" s="18" t="str">
        <f>IF(Junuary2023_Journal37[[#This Row],[Exit Price]]&lt;&gt;"",(Junuary2023_Journal37[[#This Row],[Exit Price]]-Junuary2023_Journal37[[#This Row],[Entry Price]])/Junuary2023_Journal37[[#This Row],[1R]],"")</f>
        <v/>
      </c>
      <c r="S165" s="14"/>
      <c r="T165" s="18"/>
      <c r="U165" s="14"/>
      <c r="V165" s="14"/>
    </row>
    <row r="166" spans="2:22" x14ac:dyDescent="0.25">
      <c r="B166" s="44">
        <v>17</v>
      </c>
      <c r="C166" s="35"/>
      <c r="D166" s="14"/>
      <c r="E166" s="19"/>
      <c r="F166" s="19"/>
      <c r="G166" s="19"/>
      <c r="H166" s="14"/>
      <c r="I166" s="15"/>
      <c r="J166" s="15"/>
      <c r="K166" s="15">
        <f>Junuary2023_Journal37[[#This Row],[Entry Price]]-Junuary2023_Journal37[[#This Row],[Stop Loss]]</f>
        <v>0</v>
      </c>
      <c r="L166" s="15">
        <f>Junuary2023_Journal37[[#This Row],[1R]]*2</f>
        <v>0</v>
      </c>
      <c r="M166" s="15">
        <f>Junuary2023_Journal37[[#This Row],[1R]]+Junuary2023_Journal37[[#This Row],[Entry Price]]</f>
        <v>0</v>
      </c>
      <c r="N166" s="15">
        <f>Junuary2023_Journal37[[#This Row],[2R]]+Junuary2023_Journal37[[#This Row],[Entry Price]]</f>
        <v>0</v>
      </c>
      <c r="O166" s="16"/>
      <c r="P166" s="15"/>
      <c r="Q166" s="17" t="str">
        <f>IF(AND(Junuary2023_Journal37[[#This Row],[Entry Date]]&lt;&gt;"",Junuary2023_Journal37[[#This Row],[Exit Date]]&lt;&gt;""),DATEDIF(Junuary2023_Journal37[[#This Row],[Entry Date]],Junuary2023_Journal37[[#This Row],[Exit Date]],"d"),"")</f>
        <v/>
      </c>
      <c r="R166" s="18" t="str">
        <f>IF(Junuary2023_Journal37[[#This Row],[Exit Price]]&lt;&gt;"",(Junuary2023_Journal37[[#This Row],[Exit Price]]-Junuary2023_Journal37[[#This Row],[Entry Price]])/Junuary2023_Journal37[[#This Row],[1R]],"")</f>
        <v/>
      </c>
      <c r="S166" s="14"/>
      <c r="T166" s="18"/>
      <c r="U166" s="14"/>
      <c r="V166" s="14"/>
    </row>
    <row r="167" spans="2:22" x14ac:dyDescent="0.25">
      <c r="B167" s="44">
        <v>18</v>
      </c>
      <c r="C167" s="35"/>
      <c r="D167" s="14"/>
      <c r="E167" s="19"/>
      <c r="F167" s="19"/>
      <c r="G167" s="19"/>
      <c r="H167" s="14"/>
      <c r="I167" s="15"/>
      <c r="J167" s="15"/>
      <c r="K167" s="15">
        <f>Junuary2023_Journal37[[#This Row],[Entry Price]]-Junuary2023_Journal37[[#This Row],[Stop Loss]]</f>
        <v>0</v>
      </c>
      <c r="L167" s="15">
        <f>Junuary2023_Journal37[[#This Row],[1R]]*2</f>
        <v>0</v>
      </c>
      <c r="M167" s="15">
        <f>Junuary2023_Journal37[[#This Row],[1R]]+Junuary2023_Journal37[[#This Row],[Entry Price]]</f>
        <v>0</v>
      </c>
      <c r="N167" s="15">
        <f>Junuary2023_Journal37[[#This Row],[2R]]+Junuary2023_Journal37[[#This Row],[Entry Price]]</f>
        <v>0</v>
      </c>
      <c r="O167" s="16"/>
      <c r="P167" s="15"/>
      <c r="Q167" s="17" t="str">
        <f>IF(AND(Junuary2023_Journal37[[#This Row],[Entry Date]]&lt;&gt;"",Junuary2023_Journal37[[#This Row],[Exit Date]]&lt;&gt;""),DATEDIF(Junuary2023_Journal37[[#This Row],[Entry Date]],Junuary2023_Journal37[[#This Row],[Exit Date]],"d"),"")</f>
        <v/>
      </c>
      <c r="R167" s="18" t="str">
        <f>IF(Junuary2023_Journal37[[#This Row],[Exit Price]]&lt;&gt;"",(Junuary2023_Journal37[[#This Row],[Exit Price]]-Junuary2023_Journal37[[#This Row],[Entry Price]])/Junuary2023_Journal37[[#This Row],[1R]],"")</f>
        <v/>
      </c>
      <c r="S167" s="14"/>
      <c r="T167" s="18"/>
      <c r="U167" s="14"/>
      <c r="V167" s="14"/>
    </row>
    <row r="168" spans="2:22" x14ac:dyDescent="0.25">
      <c r="B168" s="44">
        <v>19</v>
      </c>
      <c r="C168" s="35"/>
      <c r="D168" s="14"/>
      <c r="E168" s="19"/>
      <c r="F168" s="19"/>
      <c r="G168" s="19"/>
      <c r="H168" s="14"/>
      <c r="I168" s="15"/>
      <c r="J168" s="15"/>
      <c r="K168" s="15">
        <f>Junuary2023_Journal37[[#This Row],[Entry Price]]-Junuary2023_Journal37[[#This Row],[Stop Loss]]</f>
        <v>0</v>
      </c>
      <c r="L168" s="15">
        <f>Junuary2023_Journal37[[#This Row],[1R]]*2</f>
        <v>0</v>
      </c>
      <c r="M168" s="15">
        <f>Junuary2023_Journal37[[#This Row],[1R]]+Junuary2023_Journal37[[#This Row],[Entry Price]]</f>
        <v>0</v>
      </c>
      <c r="N168" s="15">
        <f>Junuary2023_Journal37[[#This Row],[2R]]+Junuary2023_Journal37[[#This Row],[Entry Price]]</f>
        <v>0</v>
      </c>
      <c r="O168" s="16"/>
      <c r="P168" s="15"/>
      <c r="Q168" s="17" t="str">
        <f>IF(AND(Junuary2023_Journal37[[#This Row],[Entry Date]]&lt;&gt;"",Junuary2023_Journal37[[#This Row],[Exit Date]]&lt;&gt;""),DATEDIF(Junuary2023_Journal37[[#This Row],[Entry Date]],Junuary2023_Journal37[[#This Row],[Exit Date]],"d"),"")</f>
        <v/>
      </c>
      <c r="R168" s="18" t="str">
        <f>IF(Junuary2023_Journal37[[#This Row],[Exit Price]]&lt;&gt;"",(Junuary2023_Journal37[[#This Row],[Exit Price]]-Junuary2023_Journal37[[#This Row],[Entry Price]])/Junuary2023_Journal37[[#This Row],[1R]],"")</f>
        <v/>
      </c>
      <c r="S168" s="14"/>
      <c r="T168" s="18"/>
      <c r="U168" s="14"/>
      <c r="V168" s="14"/>
    </row>
    <row r="169" spans="2:22" x14ac:dyDescent="0.25">
      <c r="B169" s="45">
        <v>20</v>
      </c>
      <c r="C169" s="35"/>
      <c r="D169" s="14"/>
      <c r="E169" s="19"/>
      <c r="F169" s="19"/>
      <c r="G169" s="19"/>
      <c r="H169" s="14"/>
      <c r="I169" s="15"/>
      <c r="J169" s="15"/>
      <c r="K169" s="15">
        <f>Junuary2023_Journal37[[#This Row],[Entry Price]]-Junuary2023_Journal37[[#This Row],[Stop Loss]]</f>
        <v>0</v>
      </c>
      <c r="L169" s="15">
        <f>Junuary2023_Journal37[[#This Row],[1R]]*2</f>
        <v>0</v>
      </c>
      <c r="M169" s="15">
        <f>Junuary2023_Journal37[[#This Row],[1R]]+Junuary2023_Journal37[[#This Row],[Entry Price]]</f>
        <v>0</v>
      </c>
      <c r="N169" s="15">
        <f>Junuary2023_Journal37[[#This Row],[2R]]+Junuary2023_Journal37[[#This Row],[Entry Price]]</f>
        <v>0</v>
      </c>
      <c r="O169" s="16"/>
      <c r="P169" s="15"/>
      <c r="Q169" s="17" t="str">
        <f>IF(AND(Junuary2023_Journal37[[#This Row],[Entry Date]]&lt;&gt;"",Junuary2023_Journal37[[#This Row],[Exit Date]]&lt;&gt;""),DATEDIF(Junuary2023_Journal37[[#This Row],[Entry Date]],Junuary2023_Journal37[[#This Row],[Exit Date]],"d"),"")</f>
        <v/>
      </c>
      <c r="R169" s="18" t="str">
        <f>IF(Junuary2023_Journal37[[#This Row],[Exit Price]]&lt;&gt;"",(Junuary2023_Journal37[[#This Row],[Exit Price]]-Junuary2023_Journal37[[#This Row],[Entry Price]])/Junuary2023_Journal37[[#This Row],[1R]],"")</f>
        <v/>
      </c>
      <c r="S169" s="14"/>
      <c r="T169" s="18"/>
      <c r="U169" s="14"/>
      <c r="V169" s="14"/>
    </row>
    <row r="171" spans="2:22" ht="22.5" x14ac:dyDescent="0.25">
      <c r="B171" s="36"/>
      <c r="C171" s="50" t="s">
        <v>4</v>
      </c>
      <c r="D171" s="46" t="s">
        <v>82</v>
      </c>
      <c r="E171" s="37"/>
      <c r="F171" s="37"/>
      <c r="G171" s="37"/>
      <c r="H171" s="37"/>
      <c r="I171" s="37"/>
      <c r="J171" s="37"/>
      <c r="K171" s="37"/>
      <c r="L171" s="38"/>
      <c r="M171" s="37"/>
      <c r="N171" s="37"/>
      <c r="O171" s="37"/>
      <c r="P171" s="37"/>
      <c r="Q171" s="37"/>
      <c r="R171" s="37"/>
      <c r="S171" s="38"/>
      <c r="T171" s="37"/>
      <c r="U171" s="37"/>
      <c r="V171" s="39"/>
    </row>
    <row r="172" spans="2:22" ht="22.5" x14ac:dyDescent="0.25">
      <c r="B172" s="40"/>
      <c r="C172" s="50" t="s">
        <v>65</v>
      </c>
      <c r="D172" s="47">
        <f>SUM(R178:R197)</f>
        <v>0</v>
      </c>
      <c r="E172" s="26"/>
      <c r="F172" s="28"/>
      <c r="G172" s="29"/>
      <c r="H172" s="28"/>
      <c r="I172" s="25"/>
      <c r="J172" s="26"/>
      <c r="K172" s="26"/>
      <c r="L172" s="27"/>
      <c r="M172" s="26"/>
      <c r="N172" s="26"/>
      <c r="O172" s="26"/>
      <c r="P172" s="25"/>
      <c r="Q172" s="26"/>
      <c r="R172" s="26"/>
      <c r="S172" s="27"/>
      <c r="T172" s="26"/>
      <c r="U172" s="26"/>
      <c r="V172" s="41"/>
    </row>
    <row r="173" spans="2:22" ht="22.5" x14ac:dyDescent="0.25">
      <c r="B173" s="40"/>
      <c r="C173" s="50" t="s">
        <v>14</v>
      </c>
      <c r="D173" s="48">
        <f>COUNTA(Junuary2023_Journal38[Ticker])</f>
        <v>0</v>
      </c>
      <c r="E173" s="26"/>
      <c r="F173" s="28"/>
      <c r="G173" s="29"/>
      <c r="H173" s="30"/>
      <c r="I173" s="26"/>
      <c r="J173" s="30"/>
      <c r="K173" s="26"/>
      <c r="L173" s="27"/>
      <c r="M173" s="26"/>
      <c r="N173" s="26"/>
      <c r="O173" s="26"/>
      <c r="P173" s="26"/>
      <c r="Q173" s="30"/>
      <c r="R173" s="26"/>
      <c r="S173" s="27"/>
      <c r="T173" s="26"/>
      <c r="U173" s="26"/>
      <c r="V173" s="42"/>
    </row>
    <row r="174" spans="2:22" ht="22.5" x14ac:dyDescent="0.25">
      <c r="B174" s="40"/>
      <c r="C174" s="50" t="s">
        <v>5</v>
      </c>
      <c r="D174" s="49">
        <f>IF(D173&gt;0,D172/D173,0)</f>
        <v>0</v>
      </c>
      <c r="E174" s="26"/>
      <c r="F174" s="28"/>
      <c r="G174" s="29"/>
      <c r="H174" s="26"/>
      <c r="I174" s="26"/>
      <c r="J174" s="26"/>
      <c r="K174" s="26"/>
      <c r="L174" s="27"/>
      <c r="M174" s="26"/>
      <c r="N174" s="26"/>
      <c r="O174" s="26"/>
      <c r="P174" s="26"/>
      <c r="Q174" s="26"/>
      <c r="R174" s="26"/>
      <c r="S174" s="27"/>
      <c r="T174" s="26"/>
      <c r="U174" s="26"/>
      <c r="V174" s="42"/>
    </row>
    <row r="175" spans="2:22" x14ac:dyDescent="0.25">
      <c r="B175" s="40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43"/>
    </row>
    <row r="176" spans="2:22" ht="22.5" x14ac:dyDescent="0.25">
      <c r="B176" s="40"/>
      <c r="C176" s="28"/>
      <c r="D176" s="29"/>
      <c r="E176" s="29"/>
      <c r="F176" s="29"/>
      <c r="G176" s="29"/>
      <c r="H176" s="29"/>
      <c r="I176" s="29"/>
      <c r="J176" s="29"/>
      <c r="K176" s="51" t="s">
        <v>35</v>
      </c>
      <c r="L176" s="51"/>
      <c r="M176" s="51"/>
      <c r="N176" s="51"/>
      <c r="O176" s="28"/>
      <c r="P176" s="28"/>
      <c r="Q176" s="51" t="s">
        <v>35</v>
      </c>
      <c r="R176" s="51"/>
      <c r="S176" s="28"/>
      <c r="T176" s="28"/>
      <c r="U176" s="28"/>
      <c r="V176" s="43"/>
    </row>
    <row r="177" spans="2:22" ht="22.5" x14ac:dyDescent="0.25">
      <c r="B177" s="40"/>
      <c r="C177" s="31" t="s">
        <v>6</v>
      </c>
      <c r="D177" s="32" t="s">
        <v>1</v>
      </c>
      <c r="E177" s="32" t="s">
        <v>0</v>
      </c>
      <c r="F177" s="32" t="s">
        <v>19</v>
      </c>
      <c r="G177" s="32" t="s">
        <v>16</v>
      </c>
      <c r="H177" s="32" t="s">
        <v>2</v>
      </c>
      <c r="I177" s="32" t="s">
        <v>12</v>
      </c>
      <c r="J177" s="32" t="s">
        <v>7</v>
      </c>
      <c r="K177" s="32" t="s">
        <v>8</v>
      </c>
      <c r="L177" s="32" t="s">
        <v>9</v>
      </c>
      <c r="M177" s="32" t="s">
        <v>41</v>
      </c>
      <c r="N177" s="32" t="s">
        <v>42</v>
      </c>
      <c r="O177" s="33" t="s">
        <v>3</v>
      </c>
      <c r="P177" s="32" t="s">
        <v>10</v>
      </c>
      <c r="Q177" s="32" t="s">
        <v>47</v>
      </c>
      <c r="R177" s="32" t="s">
        <v>15</v>
      </c>
      <c r="S177" s="32" t="s">
        <v>11</v>
      </c>
      <c r="T177" s="32" t="s">
        <v>53</v>
      </c>
      <c r="U177" s="32" t="s">
        <v>13</v>
      </c>
      <c r="V177" s="32" t="s">
        <v>49</v>
      </c>
    </row>
    <row r="178" spans="2:22" x14ac:dyDescent="0.25">
      <c r="B178" s="44">
        <v>1</v>
      </c>
      <c r="C178" s="34"/>
      <c r="D178" s="14"/>
      <c r="E178" s="14"/>
      <c r="F178" s="14"/>
      <c r="G178" s="14"/>
      <c r="H178" s="14"/>
      <c r="I178" s="15"/>
      <c r="J178" s="15"/>
      <c r="K178" s="15">
        <f>Junuary2023_Journal38[[#This Row],[Entry Price]]-Junuary2023_Journal38[[#This Row],[Stop Loss]]</f>
        <v>0</v>
      </c>
      <c r="L178" s="15">
        <f>Junuary2023_Journal38[[#This Row],[1R]]*2</f>
        <v>0</v>
      </c>
      <c r="M178" s="15">
        <f>Junuary2023_Journal38[[#This Row],[1R]]+Junuary2023_Journal38[[#This Row],[Entry Price]]</f>
        <v>0</v>
      </c>
      <c r="N178" s="15">
        <f>Junuary2023_Journal38[[#This Row],[2R]]+Junuary2023_Journal38[[#This Row],[Entry Price]]</f>
        <v>0</v>
      </c>
      <c r="O178" s="16"/>
      <c r="P178" s="15"/>
      <c r="Q178" s="17" t="str">
        <f>IF(AND(Junuary2023_Journal38[[#This Row],[Entry Date]]&lt;&gt;"",Junuary2023_Journal38[[#This Row],[Exit Date]]&lt;&gt;""),DATEDIF(Junuary2023_Journal38[[#This Row],[Entry Date]],Junuary2023_Journal38[[#This Row],[Exit Date]],"d"),"")</f>
        <v/>
      </c>
      <c r="R178" s="18" t="str">
        <f>IF(Junuary2023_Journal38[[#This Row],[Exit Price]]&lt;&gt;"",(Junuary2023_Journal38[[#This Row],[Exit Price]]-Junuary2023_Journal38[[#This Row],[Entry Price]])/Junuary2023_Journal38[[#This Row],[1R]],"")</f>
        <v/>
      </c>
      <c r="S178" s="14"/>
      <c r="T178" s="18"/>
      <c r="U178" s="14"/>
      <c r="V178" s="14"/>
    </row>
    <row r="179" spans="2:22" x14ac:dyDescent="0.25">
      <c r="B179" s="44">
        <v>2</v>
      </c>
      <c r="C179" s="34"/>
      <c r="D179" s="14"/>
      <c r="E179" s="14"/>
      <c r="F179" s="14"/>
      <c r="G179" s="14"/>
      <c r="H179" s="14"/>
      <c r="I179" s="15"/>
      <c r="J179" s="15"/>
      <c r="K179" s="15">
        <f>Junuary2023_Journal38[[#This Row],[Entry Price]]-Junuary2023_Journal38[[#This Row],[Stop Loss]]</f>
        <v>0</v>
      </c>
      <c r="L179" s="15">
        <f>Junuary2023_Journal38[[#This Row],[1R]]*2</f>
        <v>0</v>
      </c>
      <c r="M179" s="15">
        <f>Junuary2023_Journal38[[#This Row],[1R]]+Junuary2023_Journal38[[#This Row],[Entry Price]]</f>
        <v>0</v>
      </c>
      <c r="N179" s="15">
        <f>Junuary2023_Journal38[[#This Row],[2R]]+Junuary2023_Journal38[[#This Row],[Entry Price]]</f>
        <v>0</v>
      </c>
      <c r="O179" s="16"/>
      <c r="P179" s="15"/>
      <c r="Q179" s="17" t="str">
        <f>IF(AND(Junuary2023_Journal38[[#This Row],[Entry Date]]&lt;&gt;"",Junuary2023_Journal38[[#This Row],[Exit Date]]&lt;&gt;""),DATEDIF(Junuary2023_Journal38[[#This Row],[Entry Date]],Junuary2023_Journal38[[#This Row],[Exit Date]],"d"),"")</f>
        <v/>
      </c>
      <c r="R179" s="18" t="str">
        <f>IF(Junuary2023_Journal38[[#This Row],[Exit Price]]&lt;&gt;"",(Junuary2023_Journal38[[#This Row],[Exit Price]]-Junuary2023_Journal38[[#This Row],[Entry Price]])/Junuary2023_Journal38[[#This Row],[1R]],"")</f>
        <v/>
      </c>
      <c r="S179" s="14"/>
      <c r="T179" s="18"/>
      <c r="U179" s="14"/>
      <c r="V179" s="14"/>
    </row>
    <row r="180" spans="2:22" x14ac:dyDescent="0.25">
      <c r="B180" s="44">
        <v>3</v>
      </c>
      <c r="C180" s="34"/>
      <c r="D180" s="14"/>
      <c r="E180" s="14"/>
      <c r="F180" s="14"/>
      <c r="G180" s="14"/>
      <c r="H180" s="14"/>
      <c r="I180" s="15"/>
      <c r="J180" s="15"/>
      <c r="K180" s="15">
        <f>Junuary2023_Journal38[[#This Row],[Entry Price]]-Junuary2023_Journal38[[#This Row],[Stop Loss]]</f>
        <v>0</v>
      </c>
      <c r="L180" s="15">
        <f>Junuary2023_Journal38[[#This Row],[1R]]*2</f>
        <v>0</v>
      </c>
      <c r="M180" s="15">
        <f>Junuary2023_Journal38[[#This Row],[1R]]+Junuary2023_Journal38[[#This Row],[Entry Price]]</f>
        <v>0</v>
      </c>
      <c r="N180" s="15">
        <f>Junuary2023_Journal38[[#This Row],[2R]]+Junuary2023_Journal38[[#This Row],[Entry Price]]</f>
        <v>0</v>
      </c>
      <c r="O180" s="16"/>
      <c r="P180" s="15"/>
      <c r="Q180" s="17" t="str">
        <f>IF(AND(Junuary2023_Journal38[[#This Row],[Entry Date]]&lt;&gt;"",Junuary2023_Journal38[[#This Row],[Exit Date]]&lt;&gt;""),DATEDIF(Junuary2023_Journal38[[#This Row],[Entry Date]],Junuary2023_Journal38[[#This Row],[Exit Date]],"d"),"")</f>
        <v/>
      </c>
      <c r="R180" s="18" t="str">
        <f>IF(Junuary2023_Journal38[[#This Row],[Exit Price]]&lt;&gt;"",(Junuary2023_Journal38[[#This Row],[Exit Price]]-Junuary2023_Journal38[[#This Row],[Entry Price]])/Junuary2023_Journal38[[#This Row],[1R]],"")</f>
        <v/>
      </c>
      <c r="S180" s="14"/>
      <c r="T180" s="18"/>
      <c r="U180" s="14"/>
      <c r="V180" s="14"/>
    </row>
    <row r="181" spans="2:22" x14ac:dyDescent="0.25">
      <c r="B181" s="44">
        <v>4</v>
      </c>
      <c r="C181" s="34"/>
      <c r="D181" s="14"/>
      <c r="E181" s="14"/>
      <c r="F181" s="14"/>
      <c r="G181" s="14"/>
      <c r="H181" s="14"/>
      <c r="I181" s="15"/>
      <c r="J181" s="15"/>
      <c r="K181" s="15">
        <f>Junuary2023_Journal38[[#This Row],[Entry Price]]-Junuary2023_Journal38[[#This Row],[Stop Loss]]</f>
        <v>0</v>
      </c>
      <c r="L181" s="15">
        <f>Junuary2023_Journal38[[#This Row],[1R]]*2</f>
        <v>0</v>
      </c>
      <c r="M181" s="15">
        <f>Junuary2023_Journal38[[#This Row],[1R]]+Junuary2023_Journal38[[#This Row],[Entry Price]]</f>
        <v>0</v>
      </c>
      <c r="N181" s="15">
        <f>Junuary2023_Journal38[[#This Row],[2R]]+Junuary2023_Journal38[[#This Row],[Entry Price]]</f>
        <v>0</v>
      </c>
      <c r="O181" s="16"/>
      <c r="P181" s="15"/>
      <c r="Q181" s="17" t="str">
        <f>IF(AND(Junuary2023_Journal38[[#This Row],[Entry Date]]&lt;&gt;"",Junuary2023_Journal38[[#This Row],[Exit Date]]&lt;&gt;""),DATEDIF(Junuary2023_Journal38[[#This Row],[Entry Date]],Junuary2023_Journal38[[#This Row],[Exit Date]],"d"),"")</f>
        <v/>
      </c>
      <c r="R181" s="18" t="str">
        <f>IF(Junuary2023_Journal38[[#This Row],[Exit Price]]&lt;&gt;"",(Junuary2023_Journal38[[#This Row],[Exit Price]]-Junuary2023_Journal38[[#This Row],[Entry Price]])/Junuary2023_Journal38[[#This Row],[1R]],"")</f>
        <v/>
      </c>
      <c r="S181" s="14"/>
      <c r="T181" s="18"/>
      <c r="U181" s="14"/>
      <c r="V181" s="14"/>
    </row>
    <row r="182" spans="2:22" x14ac:dyDescent="0.25">
      <c r="B182" s="44">
        <v>5</v>
      </c>
      <c r="C182" s="34"/>
      <c r="D182" s="14"/>
      <c r="E182" s="14"/>
      <c r="F182" s="14"/>
      <c r="G182" s="14"/>
      <c r="H182" s="14"/>
      <c r="I182" s="15"/>
      <c r="J182" s="15"/>
      <c r="K182" s="15">
        <f>Junuary2023_Journal38[[#This Row],[Entry Price]]-Junuary2023_Journal38[[#This Row],[Stop Loss]]</f>
        <v>0</v>
      </c>
      <c r="L182" s="15">
        <f>Junuary2023_Journal38[[#This Row],[1R]]*2</f>
        <v>0</v>
      </c>
      <c r="M182" s="15">
        <f>Junuary2023_Journal38[[#This Row],[1R]]+Junuary2023_Journal38[[#This Row],[Entry Price]]</f>
        <v>0</v>
      </c>
      <c r="N182" s="15">
        <f>Junuary2023_Journal38[[#This Row],[2R]]+Junuary2023_Journal38[[#This Row],[Entry Price]]</f>
        <v>0</v>
      </c>
      <c r="O182" s="16"/>
      <c r="P182" s="15"/>
      <c r="Q182" s="17" t="str">
        <f>IF(AND(Junuary2023_Journal38[[#This Row],[Entry Date]]&lt;&gt;"",Junuary2023_Journal38[[#This Row],[Exit Date]]&lt;&gt;""),DATEDIF(Junuary2023_Journal38[[#This Row],[Entry Date]],Junuary2023_Journal38[[#This Row],[Exit Date]],"d"),"")</f>
        <v/>
      </c>
      <c r="R182" s="18" t="str">
        <f>IF(Junuary2023_Journal38[[#This Row],[Exit Price]]&lt;&gt;"",(Junuary2023_Journal38[[#This Row],[Exit Price]]-Junuary2023_Journal38[[#This Row],[Entry Price]])/Junuary2023_Journal38[[#This Row],[1R]],"")</f>
        <v/>
      </c>
      <c r="S182" s="14"/>
      <c r="T182" s="18"/>
      <c r="U182" s="14"/>
      <c r="V182" s="14"/>
    </row>
    <row r="183" spans="2:22" x14ac:dyDescent="0.25">
      <c r="B183" s="44">
        <v>6</v>
      </c>
      <c r="C183" s="34"/>
      <c r="D183" s="14"/>
      <c r="E183" s="14"/>
      <c r="F183" s="14"/>
      <c r="G183" s="14"/>
      <c r="H183" s="14"/>
      <c r="I183" s="15"/>
      <c r="J183" s="15"/>
      <c r="K183" s="15">
        <f>Junuary2023_Journal38[[#This Row],[Entry Price]]-Junuary2023_Journal38[[#This Row],[Stop Loss]]</f>
        <v>0</v>
      </c>
      <c r="L183" s="15">
        <f>Junuary2023_Journal38[[#This Row],[1R]]*2</f>
        <v>0</v>
      </c>
      <c r="M183" s="15">
        <f>Junuary2023_Journal38[[#This Row],[1R]]+Junuary2023_Journal38[[#This Row],[Entry Price]]</f>
        <v>0</v>
      </c>
      <c r="N183" s="15">
        <f>Junuary2023_Journal38[[#This Row],[2R]]+Junuary2023_Journal38[[#This Row],[Entry Price]]</f>
        <v>0</v>
      </c>
      <c r="O183" s="16"/>
      <c r="P183" s="15"/>
      <c r="Q183" s="17" t="str">
        <f>IF(AND(Junuary2023_Journal38[[#This Row],[Entry Date]]&lt;&gt;"",Junuary2023_Journal38[[#This Row],[Exit Date]]&lt;&gt;""),DATEDIF(Junuary2023_Journal38[[#This Row],[Entry Date]],Junuary2023_Journal38[[#This Row],[Exit Date]],"d"),"")</f>
        <v/>
      </c>
      <c r="R183" s="18" t="str">
        <f>IF(Junuary2023_Journal38[[#This Row],[Exit Price]]&lt;&gt;"",(Junuary2023_Journal38[[#This Row],[Exit Price]]-Junuary2023_Journal38[[#This Row],[Entry Price]])/Junuary2023_Journal38[[#This Row],[1R]],"")</f>
        <v/>
      </c>
      <c r="S183" s="14"/>
      <c r="T183" s="18"/>
      <c r="U183" s="14"/>
      <c r="V183" s="14"/>
    </row>
    <row r="184" spans="2:22" x14ac:dyDescent="0.25">
      <c r="B184" s="44">
        <v>7</v>
      </c>
      <c r="C184" s="35"/>
      <c r="D184" s="14"/>
      <c r="E184" s="19"/>
      <c r="F184" s="19"/>
      <c r="G184" s="19"/>
      <c r="H184" s="14"/>
      <c r="I184" s="15"/>
      <c r="J184" s="15"/>
      <c r="K184" s="15">
        <f>Junuary2023_Journal38[[#This Row],[Entry Price]]-Junuary2023_Journal38[[#This Row],[Stop Loss]]</f>
        <v>0</v>
      </c>
      <c r="L184" s="15">
        <f>Junuary2023_Journal38[[#This Row],[1R]]*2</f>
        <v>0</v>
      </c>
      <c r="M184" s="15">
        <f>Junuary2023_Journal38[[#This Row],[1R]]+Junuary2023_Journal38[[#This Row],[Entry Price]]</f>
        <v>0</v>
      </c>
      <c r="N184" s="15">
        <f>Junuary2023_Journal38[[#This Row],[2R]]+Junuary2023_Journal38[[#This Row],[Entry Price]]</f>
        <v>0</v>
      </c>
      <c r="O184" s="16"/>
      <c r="P184" s="15"/>
      <c r="Q184" s="17" t="str">
        <f>IF(AND(Junuary2023_Journal38[[#This Row],[Entry Date]]&lt;&gt;"",Junuary2023_Journal38[[#This Row],[Exit Date]]&lt;&gt;""),DATEDIF(Junuary2023_Journal38[[#This Row],[Entry Date]],Junuary2023_Journal38[[#This Row],[Exit Date]],"d"),"")</f>
        <v/>
      </c>
      <c r="R184" s="18" t="str">
        <f>IF(Junuary2023_Journal38[[#This Row],[Exit Price]]&lt;&gt;"",(Junuary2023_Journal38[[#This Row],[Exit Price]]-Junuary2023_Journal38[[#This Row],[Entry Price]])/Junuary2023_Journal38[[#This Row],[1R]],"")</f>
        <v/>
      </c>
      <c r="S184" s="14"/>
      <c r="T184" s="18"/>
      <c r="U184" s="14"/>
      <c r="V184" s="14"/>
    </row>
    <row r="185" spans="2:22" x14ac:dyDescent="0.25">
      <c r="B185" s="44">
        <v>8</v>
      </c>
      <c r="C185" s="35"/>
      <c r="D185" s="14"/>
      <c r="E185" s="19"/>
      <c r="F185" s="19"/>
      <c r="G185" s="19"/>
      <c r="H185" s="14"/>
      <c r="I185" s="15"/>
      <c r="J185" s="15"/>
      <c r="K185" s="15">
        <f>Junuary2023_Journal38[[#This Row],[Entry Price]]-Junuary2023_Journal38[[#This Row],[Stop Loss]]</f>
        <v>0</v>
      </c>
      <c r="L185" s="15">
        <f>Junuary2023_Journal38[[#This Row],[1R]]*2</f>
        <v>0</v>
      </c>
      <c r="M185" s="15">
        <f>Junuary2023_Journal38[[#This Row],[1R]]+Junuary2023_Journal38[[#This Row],[Entry Price]]</f>
        <v>0</v>
      </c>
      <c r="N185" s="15">
        <f>Junuary2023_Journal38[[#This Row],[2R]]+Junuary2023_Journal38[[#This Row],[Entry Price]]</f>
        <v>0</v>
      </c>
      <c r="O185" s="16"/>
      <c r="P185" s="15"/>
      <c r="Q185" s="17" t="str">
        <f>IF(AND(Junuary2023_Journal38[[#This Row],[Entry Date]]&lt;&gt;"",Junuary2023_Journal38[[#This Row],[Exit Date]]&lt;&gt;""),DATEDIF(Junuary2023_Journal38[[#This Row],[Entry Date]],Junuary2023_Journal38[[#This Row],[Exit Date]],"d"),"")</f>
        <v/>
      </c>
      <c r="R185" s="18" t="str">
        <f>IF(Junuary2023_Journal38[[#This Row],[Exit Price]]&lt;&gt;"",(Junuary2023_Journal38[[#This Row],[Exit Price]]-Junuary2023_Journal38[[#This Row],[Entry Price]])/Junuary2023_Journal38[[#This Row],[1R]],"")</f>
        <v/>
      </c>
      <c r="S185" s="14"/>
      <c r="T185" s="18"/>
      <c r="U185" s="14"/>
      <c r="V185" s="14"/>
    </row>
    <row r="186" spans="2:22" x14ac:dyDescent="0.25">
      <c r="B186" s="44">
        <v>9</v>
      </c>
      <c r="C186" s="35"/>
      <c r="D186" s="14"/>
      <c r="E186" s="19"/>
      <c r="F186" s="19"/>
      <c r="G186" s="19"/>
      <c r="H186" s="14"/>
      <c r="I186" s="15"/>
      <c r="J186" s="15"/>
      <c r="K186" s="15">
        <f>Junuary2023_Journal38[[#This Row],[Entry Price]]-Junuary2023_Journal38[[#This Row],[Stop Loss]]</f>
        <v>0</v>
      </c>
      <c r="L186" s="15">
        <f>Junuary2023_Journal38[[#This Row],[1R]]*2</f>
        <v>0</v>
      </c>
      <c r="M186" s="15">
        <f>Junuary2023_Journal38[[#This Row],[1R]]+Junuary2023_Journal38[[#This Row],[Entry Price]]</f>
        <v>0</v>
      </c>
      <c r="N186" s="15">
        <f>Junuary2023_Journal38[[#This Row],[2R]]+Junuary2023_Journal38[[#This Row],[Entry Price]]</f>
        <v>0</v>
      </c>
      <c r="O186" s="16"/>
      <c r="P186" s="15"/>
      <c r="Q186" s="17" t="str">
        <f>IF(AND(Junuary2023_Journal38[[#This Row],[Entry Date]]&lt;&gt;"",Junuary2023_Journal38[[#This Row],[Exit Date]]&lt;&gt;""),DATEDIF(Junuary2023_Journal38[[#This Row],[Entry Date]],Junuary2023_Journal38[[#This Row],[Exit Date]],"d"),"")</f>
        <v/>
      </c>
      <c r="R186" s="18" t="str">
        <f>IF(Junuary2023_Journal38[[#This Row],[Exit Price]]&lt;&gt;"",(Junuary2023_Journal38[[#This Row],[Exit Price]]-Junuary2023_Journal38[[#This Row],[Entry Price]])/Junuary2023_Journal38[[#This Row],[1R]],"")</f>
        <v/>
      </c>
      <c r="S186" s="14"/>
      <c r="T186" s="18"/>
      <c r="U186" s="14"/>
      <c r="V186" s="14"/>
    </row>
    <row r="187" spans="2:22" x14ac:dyDescent="0.25">
      <c r="B187" s="44">
        <v>10</v>
      </c>
      <c r="C187" s="35"/>
      <c r="D187" s="14"/>
      <c r="E187" s="19"/>
      <c r="F187" s="19"/>
      <c r="G187" s="19"/>
      <c r="H187" s="14"/>
      <c r="I187" s="15"/>
      <c r="J187" s="15"/>
      <c r="K187" s="15">
        <f>Junuary2023_Journal38[[#This Row],[Entry Price]]-Junuary2023_Journal38[[#This Row],[Stop Loss]]</f>
        <v>0</v>
      </c>
      <c r="L187" s="15">
        <f>Junuary2023_Journal38[[#This Row],[1R]]*2</f>
        <v>0</v>
      </c>
      <c r="M187" s="15">
        <f>Junuary2023_Journal38[[#This Row],[1R]]+Junuary2023_Journal38[[#This Row],[Entry Price]]</f>
        <v>0</v>
      </c>
      <c r="N187" s="15">
        <f>Junuary2023_Journal38[[#This Row],[2R]]+Junuary2023_Journal38[[#This Row],[Entry Price]]</f>
        <v>0</v>
      </c>
      <c r="O187" s="16"/>
      <c r="P187" s="15"/>
      <c r="Q187" s="17" t="str">
        <f>IF(AND(Junuary2023_Journal38[[#This Row],[Entry Date]]&lt;&gt;"",Junuary2023_Journal38[[#This Row],[Exit Date]]&lt;&gt;""),DATEDIF(Junuary2023_Journal38[[#This Row],[Entry Date]],Junuary2023_Journal38[[#This Row],[Exit Date]],"d"),"")</f>
        <v/>
      </c>
      <c r="R187" s="18" t="str">
        <f>IF(Junuary2023_Journal38[[#This Row],[Exit Price]]&lt;&gt;"",(Junuary2023_Journal38[[#This Row],[Exit Price]]-Junuary2023_Journal38[[#This Row],[Entry Price]])/Junuary2023_Journal38[[#This Row],[1R]],"")</f>
        <v/>
      </c>
      <c r="S187" s="14"/>
      <c r="T187" s="18"/>
      <c r="U187" s="14"/>
      <c r="V187" s="14"/>
    </row>
    <row r="188" spans="2:22" x14ac:dyDescent="0.25">
      <c r="B188" s="44">
        <v>11</v>
      </c>
      <c r="C188" s="35"/>
      <c r="D188" s="14"/>
      <c r="E188" s="19"/>
      <c r="F188" s="19"/>
      <c r="G188" s="19"/>
      <c r="H188" s="14"/>
      <c r="I188" s="15"/>
      <c r="J188" s="15"/>
      <c r="K188" s="15">
        <f>Junuary2023_Journal38[[#This Row],[Entry Price]]-Junuary2023_Journal38[[#This Row],[Stop Loss]]</f>
        <v>0</v>
      </c>
      <c r="L188" s="15">
        <f>Junuary2023_Journal38[[#This Row],[1R]]*2</f>
        <v>0</v>
      </c>
      <c r="M188" s="15">
        <f>Junuary2023_Journal38[[#This Row],[1R]]+Junuary2023_Journal38[[#This Row],[Entry Price]]</f>
        <v>0</v>
      </c>
      <c r="N188" s="15">
        <f>Junuary2023_Journal38[[#This Row],[2R]]+Junuary2023_Journal38[[#This Row],[Entry Price]]</f>
        <v>0</v>
      </c>
      <c r="O188" s="16"/>
      <c r="P188" s="15"/>
      <c r="Q188" s="17" t="str">
        <f>IF(AND(Junuary2023_Journal38[[#This Row],[Entry Date]]&lt;&gt;"",Junuary2023_Journal38[[#This Row],[Exit Date]]&lt;&gt;""),DATEDIF(Junuary2023_Journal38[[#This Row],[Entry Date]],Junuary2023_Journal38[[#This Row],[Exit Date]],"d"),"")</f>
        <v/>
      </c>
      <c r="R188" s="18" t="str">
        <f>IF(Junuary2023_Journal38[[#This Row],[Exit Price]]&lt;&gt;"",(Junuary2023_Journal38[[#This Row],[Exit Price]]-Junuary2023_Journal38[[#This Row],[Entry Price]])/Junuary2023_Journal38[[#This Row],[1R]],"")</f>
        <v/>
      </c>
      <c r="S188" s="14"/>
      <c r="T188" s="18"/>
      <c r="U188" s="14"/>
      <c r="V188" s="14"/>
    </row>
    <row r="189" spans="2:22" x14ac:dyDescent="0.25">
      <c r="B189" s="44">
        <v>12</v>
      </c>
      <c r="C189" s="35"/>
      <c r="D189" s="14"/>
      <c r="E189" s="19"/>
      <c r="F189" s="19"/>
      <c r="G189" s="19"/>
      <c r="H189" s="14"/>
      <c r="I189" s="15"/>
      <c r="J189" s="15"/>
      <c r="K189" s="15">
        <f>Junuary2023_Journal38[[#This Row],[Entry Price]]-Junuary2023_Journal38[[#This Row],[Stop Loss]]</f>
        <v>0</v>
      </c>
      <c r="L189" s="15">
        <f>Junuary2023_Journal38[[#This Row],[1R]]*2</f>
        <v>0</v>
      </c>
      <c r="M189" s="15">
        <f>Junuary2023_Journal38[[#This Row],[1R]]+Junuary2023_Journal38[[#This Row],[Entry Price]]</f>
        <v>0</v>
      </c>
      <c r="N189" s="15">
        <f>Junuary2023_Journal38[[#This Row],[2R]]+Junuary2023_Journal38[[#This Row],[Entry Price]]</f>
        <v>0</v>
      </c>
      <c r="O189" s="16"/>
      <c r="P189" s="15"/>
      <c r="Q189" s="17" t="str">
        <f>IF(AND(Junuary2023_Journal38[[#This Row],[Entry Date]]&lt;&gt;"",Junuary2023_Journal38[[#This Row],[Exit Date]]&lt;&gt;""),DATEDIF(Junuary2023_Journal38[[#This Row],[Entry Date]],Junuary2023_Journal38[[#This Row],[Exit Date]],"d"),"")</f>
        <v/>
      </c>
      <c r="R189" s="18" t="str">
        <f>IF(Junuary2023_Journal38[[#This Row],[Exit Price]]&lt;&gt;"",(Junuary2023_Journal38[[#This Row],[Exit Price]]-Junuary2023_Journal38[[#This Row],[Entry Price]])/Junuary2023_Journal38[[#This Row],[1R]],"")</f>
        <v/>
      </c>
      <c r="S189" s="14"/>
      <c r="T189" s="18"/>
      <c r="U189" s="14"/>
      <c r="V189" s="14"/>
    </row>
    <row r="190" spans="2:22" x14ac:dyDescent="0.25">
      <c r="B190" s="44">
        <v>13</v>
      </c>
      <c r="C190" s="35"/>
      <c r="D190" s="14"/>
      <c r="E190" s="19"/>
      <c r="F190" s="19"/>
      <c r="G190" s="19"/>
      <c r="H190" s="14"/>
      <c r="I190" s="15"/>
      <c r="J190" s="15"/>
      <c r="K190" s="15">
        <f>Junuary2023_Journal38[[#This Row],[Entry Price]]-Junuary2023_Journal38[[#This Row],[Stop Loss]]</f>
        <v>0</v>
      </c>
      <c r="L190" s="15">
        <f>Junuary2023_Journal38[[#This Row],[1R]]*2</f>
        <v>0</v>
      </c>
      <c r="M190" s="15">
        <f>Junuary2023_Journal38[[#This Row],[1R]]+Junuary2023_Journal38[[#This Row],[Entry Price]]</f>
        <v>0</v>
      </c>
      <c r="N190" s="15">
        <f>Junuary2023_Journal38[[#This Row],[2R]]+Junuary2023_Journal38[[#This Row],[Entry Price]]</f>
        <v>0</v>
      </c>
      <c r="O190" s="16"/>
      <c r="P190" s="15"/>
      <c r="Q190" s="17" t="str">
        <f>IF(AND(Junuary2023_Journal38[[#This Row],[Entry Date]]&lt;&gt;"",Junuary2023_Journal38[[#This Row],[Exit Date]]&lt;&gt;""),DATEDIF(Junuary2023_Journal38[[#This Row],[Entry Date]],Junuary2023_Journal38[[#This Row],[Exit Date]],"d"),"")</f>
        <v/>
      </c>
      <c r="R190" s="18" t="str">
        <f>IF(Junuary2023_Journal38[[#This Row],[Exit Price]]&lt;&gt;"",(Junuary2023_Journal38[[#This Row],[Exit Price]]-Junuary2023_Journal38[[#This Row],[Entry Price]])/Junuary2023_Journal38[[#This Row],[1R]],"")</f>
        <v/>
      </c>
      <c r="S190" s="14"/>
      <c r="T190" s="18"/>
      <c r="U190" s="14"/>
      <c r="V190" s="14"/>
    </row>
    <row r="191" spans="2:22" x14ac:dyDescent="0.25">
      <c r="B191" s="44">
        <v>14</v>
      </c>
      <c r="C191" s="35"/>
      <c r="D191" s="14"/>
      <c r="E191" s="19"/>
      <c r="F191" s="19"/>
      <c r="G191" s="19"/>
      <c r="H191" s="14"/>
      <c r="I191" s="15"/>
      <c r="J191" s="15"/>
      <c r="K191" s="15">
        <f>Junuary2023_Journal38[[#This Row],[Entry Price]]-Junuary2023_Journal38[[#This Row],[Stop Loss]]</f>
        <v>0</v>
      </c>
      <c r="L191" s="15">
        <f>Junuary2023_Journal38[[#This Row],[1R]]*2</f>
        <v>0</v>
      </c>
      <c r="M191" s="15">
        <f>Junuary2023_Journal38[[#This Row],[1R]]+Junuary2023_Journal38[[#This Row],[Entry Price]]</f>
        <v>0</v>
      </c>
      <c r="N191" s="15">
        <f>Junuary2023_Journal38[[#This Row],[2R]]+Junuary2023_Journal38[[#This Row],[Entry Price]]</f>
        <v>0</v>
      </c>
      <c r="O191" s="16"/>
      <c r="P191" s="15"/>
      <c r="Q191" s="17" t="str">
        <f>IF(AND(Junuary2023_Journal38[[#This Row],[Entry Date]]&lt;&gt;"",Junuary2023_Journal38[[#This Row],[Exit Date]]&lt;&gt;""),DATEDIF(Junuary2023_Journal38[[#This Row],[Entry Date]],Junuary2023_Journal38[[#This Row],[Exit Date]],"d"),"")</f>
        <v/>
      </c>
      <c r="R191" s="18" t="str">
        <f>IF(Junuary2023_Journal38[[#This Row],[Exit Price]]&lt;&gt;"",(Junuary2023_Journal38[[#This Row],[Exit Price]]-Junuary2023_Journal38[[#This Row],[Entry Price]])/Junuary2023_Journal38[[#This Row],[1R]],"")</f>
        <v/>
      </c>
      <c r="S191" s="14"/>
      <c r="T191" s="18"/>
      <c r="U191" s="14"/>
      <c r="V191" s="14"/>
    </row>
    <row r="192" spans="2:22" x14ac:dyDescent="0.25">
      <c r="B192" s="44">
        <v>15</v>
      </c>
      <c r="C192" s="35"/>
      <c r="D192" s="14"/>
      <c r="E192" s="19"/>
      <c r="F192" s="19"/>
      <c r="G192" s="19"/>
      <c r="H192" s="14"/>
      <c r="I192" s="15"/>
      <c r="J192" s="15"/>
      <c r="K192" s="15">
        <f>Junuary2023_Journal38[[#This Row],[Entry Price]]-Junuary2023_Journal38[[#This Row],[Stop Loss]]</f>
        <v>0</v>
      </c>
      <c r="L192" s="15">
        <f>Junuary2023_Journal38[[#This Row],[1R]]*2</f>
        <v>0</v>
      </c>
      <c r="M192" s="15">
        <f>Junuary2023_Journal38[[#This Row],[1R]]+Junuary2023_Journal38[[#This Row],[Entry Price]]</f>
        <v>0</v>
      </c>
      <c r="N192" s="15">
        <f>Junuary2023_Journal38[[#This Row],[2R]]+Junuary2023_Journal38[[#This Row],[Entry Price]]</f>
        <v>0</v>
      </c>
      <c r="O192" s="16"/>
      <c r="P192" s="15"/>
      <c r="Q192" s="17" t="str">
        <f>IF(AND(Junuary2023_Journal38[[#This Row],[Entry Date]]&lt;&gt;"",Junuary2023_Journal38[[#This Row],[Exit Date]]&lt;&gt;""),DATEDIF(Junuary2023_Journal38[[#This Row],[Entry Date]],Junuary2023_Journal38[[#This Row],[Exit Date]],"d"),"")</f>
        <v/>
      </c>
      <c r="R192" s="18" t="str">
        <f>IF(Junuary2023_Journal38[[#This Row],[Exit Price]]&lt;&gt;"",(Junuary2023_Journal38[[#This Row],[Exit Price]]-Junuary2023_Journal38[[#This Row],[Entry Price]])/Junuary2023_Journal38[[#This Row],[1R]],"")</f>
        <v/>
      </c>
      <c r="S192" s="14"/>
      <c r="T192" s="18"/>
      <c r="U192" s="14"/>
      <c r="V192" s="14"/>
    </row>
    <row r="193" spans="2:22" x14ac:dyDescent="0.25">
      <c r="B193" s="44">
        <v>16</v>
      </c>
      <c r="C193" s="35"/>
      <c r="D193" s="14"/>
      <c r="E193" s="19"/>
      <c r="F193" s="19"/>
      <c r="G193" s="19"/>
      <c r="H193" s="14"/>
      <c r="I193" s="15"/>
      <c r="J193" s="15"/>
      <c r="K193" s="15">
        <f>Junuary2023_Journal38[[#This Row],[Entry Price]]-Junuary2023_Journal38[[#This Row],[Stop Loss]]</f>
        <v>0</v>
      </c>
      <c r="L193" s="15">
        <f>Junuary2023_Journal38[[#This Row],[1R]]*2</f>
        <v>0</v>
      </c>
      <c r="M193" s="15">
        <f>Junuary2023_Journal38[[#This Row],[1R]]+Junuary2023_Journal38[[#This Row],[Entry Price]]</f>
        <v>0</v>
      </c>
      <c r="N193" s="15">
        <f>Junuary2023_Journal38[[#This Row],[2R]]+Junuary2023_Journal38[[#This Row],[Entry Price]]</f>
        <v>0</v>
      </c>
      <c r="O193" s="16"/>
      <c r="P193" s="15"/>
      <c r="Q193" s="17" t="str">
        <f>IF(AND(Junuary2023_Journal38[[#This Row],[Entry Date]]&lt;&gt;"",Junuary2023_Journal38[[#This Row],[Exit Date]]&lt;&gt;""),DATEDIF(Junuary2023_Journal38[[#This Row],[Entry Date]],Junuary2023_Journal38[[#This Row],[Exit Date]],"d"),"")</f>
        <v/>
      </c>
      <c r="R193" s="18" t="str">
        <f>IF(Junuary2023_Journal38[[#This Row],[Exit Price]]&lt;&gt;"",(Junuary2023_Journal38[[#This Row],[Exit Price]]-Junuary2023_Journal38[[#This Row],[Entry Price]])/Junuary2023_Journal38[[#This Row],[1R]],"")</f>
        <v/>
      </c>
      <c r="S193" s="14"/>
      <c r="T193" s="18"/>
      <c r="U193" s="14"/>
      <c r="V193" s="14"/>
    </row>
    <row r="194" spans="2:22" x14ac:dyDescent="0.25">
      <c r="B194" s="44">
        <v>17</v>
      </c>
      <c r="C194" s="35"/>
      <c r="D194" s="14"/>
      <c r="E194" s="19"/>
      <c r="F194" s="19"/>
      <c r="G194" s="19"/>
      <c r="H194" s="14"/>
      <c r="I194" s="15"/>
      <c r="J194" s="15"/>
      <c r="K194" s="15">
        <f>Junuary2023_Journal38[[#This Row],[Entry Price]]-Junuary2023_Journal38[[#This Row],[Stop Loss]]</f>
        <v>0</v>
      </c>
      <c r="L194" s="15">
        <f>Junuary2023_Journal38[[#This Row],[1R]]*2</f>
        <v>0</v>
      </c>
      <c r="M194" s="15">
        <f>Junuary2023_Journal38[[#This Row],[1R]]+Junuary2023_Journal38[[#This Row],[Entry Price]]</f>
        <v>0</v>
      </c>
      <c r="N194" s="15">
        <f>Junuary2023_Journal38[[#This Row],[2R]]+Junuary2023_Journal38[[#This Row],[Entry Price]]</f>
        <v>0</v>
      </c>
      <c r="O194" s="16"/>
      <c r="P194" s="15"/>
      <c r="Q194" s="17" t="str">
        <f>IF(AND(Junuary2023_Journal38[[#This Row],[Entry Date]]&lt;&gt;"",Junuary2023_Journal38[[#This Row],[Exit Date]]&lt;&gt;""),DATEDIF(Junuary2023_Journal38[[#This Row],[Entry Date]],Junuary2023_Journal38[[#This Row],[Exit Date]],"d"),"")</f>
        <v/>
      </c>
      <c r="R194" s="18" t="str">
        <f>IF(Junuary2023_Journal38[[#This Row],[Exit Price]]&lt;&gt;"",(Junuary2023_Journal38[[#This Row],[Exit Price]]-Junuary2023_Journal38[[#This Row],[Entry Price]])/Junuary2023_Journal38[[#This Row],[1R]],"")</f>
        <v/>
      </c>
      <c r="S194" s="14"/>
      <c r="T194" s="18"/>
      <c r="U194" s="14"/>
      <c r="V194" s="14"/>
    </row>
    <row r="195" spans="2:22" x14ac:dyDescent="0.25">
      <c r="B195" s="44">
        <v>18</v>
      </c>
      <c r="C195" s="35"/>
      <c r="D195" s="14"/>
      <c r="E195" s="19"/>
      <c r="F195" s="19"/>
      <c r="G195" s="19"/>
      <c r="H195" s="14"/>
      <c r="I195" s="15"/>
      <c r="J195" s="15"/>
      <c r="K195" s="15">
        <f>Junuary2023_Journal38[[#This Row],[Entry Price]]-Junuary2023_Journal38[[#This Row],[Stop Loss]]</f>
        <v>0</v>
      </c>
      <c r="L195" s="15">
        <f>Junuary2023_Journal38[[#This Row],[1R]]*2</f>
        <v>0</v>
      </c>
      <c r="M195" s="15">
        <f>Junuary2023_Journal38[[#This Row],[1R]]+Junuary2023_Journal38[[#This Row],[Entry Price]]</f>
        <v>0</v>
      </c>
      <c r="N195" s="15">
        <f>Junuary2023_Journal38[[#This Row],[2R]]+Junuary2023_Journal38[[#This Row],[Entry Price]]</f>
        <v>0</v>
      </c>
      <c r="O195" s="16"/>
      <c r="P195" s="15"/>
      <c r="Q195" s="17" t="str">
        <f>IF(AND(Junuary2023_Journal38[[#This Row],[Entry Date]]&lt;&gt;"",Junuary2023_Journal38[[#This Row],[Exit Date]]&lt;&gt;""),DATEDIF(Junuary2023_Journal38[[#This Row],[Entry Date]],Junuary2023_Journal38[[#This Row],[Exit Date]],"d"),"")</f>
        <v/>
      </c>
      <c r="R195" s="18" t="str">
        <f>IF(Junuary2023_Journal38[[#This Row],[Exit Price]]&lt;&gt;"",(Junuary2023_Journal38[[#This Row],[Exit Price]]-Junuary2023_Journal38[[#This Row],[Entry Price]])/Junuary2023_Journal38[[#This Row],[1R]],"")</f>
        <v/>
      </c>
      <c r="S195" s="14"/>
      <c r="T195" s="18"/>
      <c r="U195" s="14"/>
      <c r="V195" s="14"/>
    </row>
    <row r="196" spans="2:22" x14ac:dyDescent="0.25">
      <c r="B196" s="44">
        <v>19</v>
      </c>
      <c r="C196" s="35"/>
      <c r="D196" s="14"/>
      <c r="E196" s="19"/>
      <c r="F196" s="19"/>
      <c r="G196" s="19"/>
      <c r="H196" s="14"/>
      <c r="I196" s="15"/>
      <c r="J196" s="15"/>
      <c r="K196" s="15">
        <f>Junuary2023_Journal38[[#This Row],[Entry Price]]-Junuary2023_Journal38[[#This Row],[Stop Loss]]</f>
        <v>0</v>
      </c>
      <c r="L196" s="15">
        <f>Junuary2023_Journal38[[#This Row],[1R]]*2</f>
        <v>0</v>
      </c>
      <c r="M196" s="15">
        <f>Junuary2023_Journal38[[#This Row],[1R]]+Junuary2023_Journal38[[#This Row],[Entry Price]]</f>
        <v>0</v>
      </c>
      <c r="N196" s="15">
        <f>Junuary2023_Journal38[[#This Row],[2R]]+Junuary2023_Journal38[[#This Row],[Entry Price]]</f>
        <v>0</v>
      </c>
      <c r="O196" s="16"/>
      <c r="P196" s="15"/>
      <c r="Q196" s="17" t="str">
        <f>IF(AND(Junuary2023_Journal38[[#This Row],[Entry Date]]&lt;&gt;"",Junuary2023_Journal38[[#This Row],[Exit Date]]&lt;&gt;""),DATEDIF(Junuary2023_Journal38[[#This Row],[Entry Date]],Junuary2023_Journal38[[#This Row],[Exit Date]],"d"),"")</f>
        <v/>
      </c>
      <c r="R196" s="18" t="str">
        <f>IF(Junuary2023_Journal38[[#This Row],[Exit Price]]&lt;&gt;"",(Junuary2023_Journal38[[#This Row],[Exit Price]]-Junuary2023_Journal38[[#This Row],[Entry Price]])/Junuary2023_Journal38[[#This Row],[1R]],"")</f>
        <v/>
      </c>
      <c r="S196" s="14"/>
      <c r="T196" s="18"/>
      <c r="U196" s="14"/>
      <c r="V196" s="14"/>
    </row>
    <row r="197" spans="2:22" x14ac:dyDescent="0.25">
      <c r="B197" s="45">
        <v>20</v>
      </c>
      <c r="C197" s="35"/>
      <c r="D197" s="14"/>
      <c r="E197" s="19"/>
      <c r="F197" s="19"/>
      <c r="G197" s="19"/>
      <c r="H197" s="14"/>
      <c r="I197" s="15"/>
      <c r="J197" s="15"/>
      <c r="K197" s="15">
        <f>Junuary2023_Journal38[[#This Row],[Entry Price]]-Junuary2023_Journal38[[#This Row],[Stop Loss]]</f>
        <v>0</v>
      </c>
      <c r="L197" s="15">
        <f>Junuary2023_Journal38[[#This Row],[1R]]*2</f>
        <v>0</v>
      </c>
      <c r="M197" s="15">
        <f>Junuary2023_Journal38[[#This Row],[1R]]+Junuary2023_Journal38[[#This Row],[Entry Price]]</f>
        <v>0</v>
      </c>
      <c r="N197" s="15">
        <f>Junuary2023_Journal38[[#This Row],[2R]]+Junuary2023_Journal38[[#This Row],[Entry Price]]</f>
        <v>0</v>
      </c>
      <c r="O197" s="16"/>
      <c r="P197" s="15"/>
      <c r="Q197" s="17" t="str">
        <f>IF(AND(Junuary2023_Journal38[[#This Row],[Entry Date]]&lt;&gt;"",Junuary2023_Journal38[[#This Row],[Exit Date]]&lt;&gt;""),DATEDIF(Junuary2023_Journal38[[#This Row],[Entry Date]],Junuary2023_Journal38[[#This Row],[Exit Date]],"d"),"")</f>
        <v/>
      </c>
      <c r="R197" s="18" t="str">
        <f>IF(Junuary2023_Journal38[[#This Row],[Exit Price]]&lt;&gt;"",(Junuary2023_Journal38[[#This Row],[Exit Price]]-Junuary2023_Journal38[[#This Row],[Entry Price]])/Junuary2023_Journal38[[#This Row],[1R]],"")</f>
        <v/>
      </c>
      <c r="S197" s="14"/>
      <c r="T197" s="18"/>
      <c r="U197" s="14"/>
      <c r="V197" s="14"/>
    </row>
    <row r="199" spans="2:22" ht="22.5" x14ac:dyDescent="0.25">
      <c r="B199" s="36"/>
      <c r="C199" s="50" t="s">
        <v>4</v>
      </c>
      <c r="D199" s="46" t="s">
        <v>83</v>
      </c>
      <c r="E199" s="37"/>
      <c r="F199" s="37"/>
      <c r="G199" s="37"/>
      <c r="H199" s="37"/>
      <c r="I199" s="37"/>
      <c r="J199" s="37"/>
      <c r="K199" s="37"/>
      <c r="L199" s="38"/>
      <c r="M199" s="37"/>
      <c r="N199" s="37"/>
      <c r="O199" s="37"/>
      <c r="P199" s="37"/>
      <c r="Q199" s="37"/>
      <c r="R199" s="37"/>
      <c r="S199" s="38"/>
      <c r="T199" s="37"/>
      <c r="U199" s="37"/>
      <c r="V199" s="39"/>
    </row>
    <row r="200" spans="2:22" ht="22.5" x14ac:dyDescent="0.25">
      <c r="B200" s="40"/>
      <c r="C200" s="50" t="s">
        <v>65</v>
      </c>
      <c r="D200" s="47">
        <f>SUM(R206:R225)</f>
        <v>0</v>
      </c>
      <c r="E200" s="26"/>
      <c r="F200" s="28"/>
      <c r="G200" s="29"/>
      <c r="H200" s="28"/>
      <c r="I200" s="25"/>
      <c r="J200" s="26"/>
      <c r="K200" s="26"/>
      <c r="L200" s="27"/>
      <c r="M200" s="26"/>
      <c r="N200" s="26"/>
      <c r="O200" s="26"/>
      <c r="P200" s="25"/>
      <c r="Q200" s="26"/>
      <c r="R200" s="26"/>
      <c r="S200" s="27"/>
      <c r="T200" s="26"/>
      <c r="U200" s="26"/>
      <c r="V200" s="41"/>
    </row>
    <row r="201" spans="2:22" ht="22.5" x14ac:dyDescent="0.25">
      <c r="B201" s="40"/>
      <c r="C201" s="50" t="s">
        <v>14</v>
      </c>
      <c r="D201" s="48">
        <f>COUNTA(Junuary2023_Journal39[Ticker])</f>
        <v>0</v>
      </c>
      <c r="E201" s="26"/>
      <c r="F201" s="28"/>
      <c r="G201" s="29"/>
      <c r="H201" s="30"/>
      <c r="I201" s="26"/>
      <c r="J201" s="30"/>
      <c r="K201" s="26"/>
      <c r="L201" s="27"/>
      <c r="M201" s="26"/>
      <c r="N201" s="26"/>
      <c r="O201" s="26"/>
      <c r="P201" s="26"/>
      <c r="Q201" s="30"/>
      <c r="R201" s="26"/>
      <c r="S201" s="27"/>
      <c r="T201" s="26"/>
      <c r="U201" s="26"/>
      <c r="V201" s="42"/>
    </row>
    <row r="202" spans="2:22" ht="22.5" x14ac:dyDescent="0.25">
      <c r="B202" s="40"/>
      <c r="C202" s="50" t="s">
        <v>5</v>
      </c>
      <c r="D202" s="49">
        <f>IF(D201&gt;0,D200/D201,0)</f>
        <v>0</v>
      </c>
      <c r="E202" s="26"/>
      <c r="F202" s="28"/>
      <c r="G202" s="29"/>
      <c r="H202" s="26"/>
      <c r="I202" s="26"/>
      <c r="J202" s="26"/>
      <c r="K202" s="26"/>
      <c r="L202" s="27"/>
      <c r="M202" s="26"/>
      <c r="N202" s="26"/>
      <c r="O202" s="26"/>
      <c r="P202" s="26"/>
      <c r="Q202" s="26"/>
      <c r="R202" s="26"/>
      <c r="S202" s="27"/>
      <c r="T202" s="26"/>
      <c r="U202" s="26"/>
      <c r="V202" s="42"/>
    </row>
    <row r="203" spans="2:22" x14ac:dyDescent="0.25">
      <c r="B203" s="40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43"/>
    </row>
    <row r="204" spans="2:22" ht="22.5" x14ac:dyDescent="0.25">
      <c r="B204" s="40"/>
      <c r="C204" s="28"/>
      <c r="D204" s="29"/>
      <c r="E204" s="29"/>
      <c r="F204" s="29"/>
      <c r="G204" s="29"/>
      <c r="H204" s="29"/>
      <c r="I204" s="29"/>
      <c r="J204" s="29"/>
      <c r="K204" s="51" t="s">
        <v>35</v>
      </c>
      <c r="L204" s="51"/>
      <c r="M204" s="51"/>
      <c r="N204" s="51"/>
      <c r="O204" s="28"/>
      <c r="P204" s="28"/>
      <c r="Q204" s="51" t="s">
        <v>35</v>
      </c>
      <c r="R204" s="51"/>
      <c r="S204" s="28"/>
      <c r="T204" s="28"/>
      <c r="U204" s="28"/>
      <c r="V204" s="43"/>
    </row>
    <row r="205" spans="2:22" ht="22.5" x14ac:dyDescent="0.25">
      <c r="B205" s="40"/>
      <c r="C205" s="31" t="s">
        <v>6</v>
      </c>
      <c r="D205" s="32" t="s">
        <v>1</v>
      </c>
      <c r="E205" s="32" t="s">
        <v>0</v>
      </c>
      <c r="F205" s="32" t="s">
        <v>19</v>
      </c>
      <c r="G205" s="32" t="s">
        <v>16</v>
      </c>
      <c r="H205" s="32" t="s">
        <v>2</v>
      </c>
      <c r="I205" s="32" t="s">
        <v>12</v>
      </c>
      <c r="J205" s="32" t="s">
        <v>7</v>
      </c>
      <c r="K205" s="32" t="s">
        <v>8</v>
      </c>
      <c r="L205" s="32" t="s">
        <v>9</v>
      </c>
      <c r="M205" s="32" t="s">
        <v>41</v>
      </c>
      <c r="N205" s="32" t="s">
        <v>42</v>
      </c>
      <c r="O205" s="33" t="s">
        <v>3</v>
      </c>
      <c r="P205" s="32" t="s">
        <v>10</v>
      </c>
      <c r="Q205" s="32" t="s">
        <v>47</v>
      </c>
      <c r="R205" s="32" t="s">
        <v>15</v>
      </c>
      <c r="S205" s="32" t="s">
        <v>11</v>
      </c>
      <c r="T205" s="32" t="s">
        <v>53</v>
      </c>
      <c r="U205" s="32" t="s">
        <v>13</v>
      </c>
      <c r="V205" s="32" t="s">
        <v>49</v>
      </c>
    </row>
    <row r="206" spans="2:22" x14ac:dyDescent="0.25">
      <c r="B206" s="44">
        <v>1</v>
      </c>
      <c r="C206" s="34"/>
      <c r="D206" s="14"/>
      <c r="E206" s="14"/>
      <c r="F206" s="14"/>
      <c r="G206" s="14"/>
      <c r="H206" s="14"/>
      <c r="I206" s="15"/>
      <c r="J206" s="15"/>
      <c r="K206" s="15">
        <f>Junuary2023_Journal39[[#This Row],[Entry Price]]-Junuary2023_Journal39[[#This Row],[Stop Loss]]</f>
        <v>0</v>
      </c>
      <c r="L206" s="15">
        <f>Junuary2023_Journal39[[#This Row],[1R]]*2</f>
        <v>0</v>
      </c>
      <c r="M206" s="15">
        <f>Junuary2023_Journal39[[#This Row],[1R]]+Junuary2023_Journal39[[#This Row],[Entry Price]]</f>
        <v>0</v>
      </c>
      <c r="N206" s="15">
        <f>Junuary2023_Journal39[[#This Row],[2R]]+Junuary2023_Journal39[[#This Row],[Entry Price]]</f>
        <v>0</v>
      </c>
      <c r="O206" s="16"/>
      <c r="P206" s="15"/>
      <c r="Q206" s="17" t="str">
        <f>IF(AND(Junuary2023_Journal39[[#This Row],[Entry Date]]&lt;&gt;"",Junuary2023_Journal39[[#This Row],[Exit Date]]&lt;&gt;""),DATEDIF(Junuary2023_Journal39[[#This Row],[Entry Date]],Junuary2023_Journal39[[#This Row],[Exit Date]],"d"),"")</f>
        <v/>
      </c>
      <c r="R206" s="18" t="str">
        <f>IF(Junuary2023_Journal39[[#This Row],[Exit Price]]&lt;&gt;"",(Junuary2023_Journal39[[#This Row],[Exit Price]]-Junuary2023_Journal39[[#This Row],[Entry Price]])/Junuary2023_Journal39[[#This Row],[1R]],"")</f>
        <v/>
      </c>
      <c r="S206" s="14"/>
      <c r="T206" s="18"/>
      <c r="U206" s="14"/>
      <c r="V206" s="14"/>
    </row>
    <row r="207" spans="2:22" x14ac:dyDescent="0.25">
      <c r="B207" s="44">
        <v>2</v>
      </c>
      <c r="C207" s="34"/>
      <c r="D207" s="14"/>
      <c r="E207" s="14"/>
      <c r="F207" s="14"/>
      <c r="G207" s="14"/>
      <c r="H207" s="14"/>
      <c r="I207" s="15"/>
      <c r="J207" s="15"/>
      <c r="K207" s="15">
        <f>Junuary2023_Journal39[[#This Row],[Entry Price]]-Junuary2023_Journal39[[#This Row],[Stop Loss]]</f>
        <v>0</v>
      </c>
      <c r="L207" s="15">
        <f>Junuary2023_Journal39[[#This Row],[1R]]*2</f>
        <v>0</v>
      </c>
      <c r="M207" s="15">
        <f>Junuary2023_Journal39[[#This Row],[1R]]+Junuary2023_Journal39[[#This Row],[Entry Price]]</f>
        <v>0</v>
      </c>
      <c r="N207" s="15">
        <f>Junuary2023_Journal39[[#This Row],[2R]]+Junuary2023_Journal39[[#This Row],[Entry Price]]</f>
        <v>0</v>
      </c>
      <c r="O207" s="16"/>
      <c r="P207" s="15"/>
      <c r="Q207" s="17" t="str">
        <f>IF(AND(Junuary2023_Journal39[[#This Row],[Entry Date]]&lt;&gt;"",Junuary2023_Journal39[[#This Row],[Exit Date]]&lt;&gt;""),DATEDIF(Junuary2023_Journal39[[#This Row],[Entry Date]],Junuary2023_Journal39[[#This Row],[Exit Date]],"d"),"")</f>
        <v/>
      </c>
      <c r="R207" s="18" t="str">
        <f>IF(Junuary2023_Journal39[[#This Row],[Exit Price]]&lt;&gt;"",(Junuary2023_Journal39[[#This Row],[Exit Price]]-Junuary2023_Journal39[[#This Row],[Entry Price]])/Junuary2023_Journal39[[#This Row],[1R]],"")</f>
        <v/>
      </c>
      <c r="S207" s="14"/>
      <c r="T207" s="18"/>
      <c r="U207" s="14"/>
      <c r="V207" s="14"/>
    </row>
    <row r="208" spans="2:22" x14ac:dyDescent="0.25">
      <c r="B208" s="44">
        <v>3</v>
      </c>
      <c r="C208" s="34"/>
      <c r="D208" s="14"/>
      <c r="E208" s="14"/>
      <c r="F208" s="14"/>
      <c r="G208" s="14"/>
      <c r="H208" s="14"/>
      <c r="I208" s="15"/>
      <c r="J208" s="15"/>
      <c r="K208" s="15">
        <f>Junuary2023_Journal39[[#This Row],[Entry Price]]-Junuary2023_Journal39[[#This Row],[Stop Loss]]</f>
        <v>0</v>
      </c>
      <c r="L208" s="15">
        <f>Junuary2023_Journal39[[#This Row],[1R]]*2</f>
        <v>0</v>
      </c>
      <c r="M208" s="15">
        <f>Junuary2023_Journal39[[#This Row],[1R]]+Junuary2023_Journal39[[#This Row],[Entry Price]]</f>
        <v>0</v>
      </c>
      <c r="N208" s="15">
        <f>Junuary2023_Journal39[[#This Row],[2R]]+Junuary2023_Journal39[[#This Row],[Entry Price]]</f>
        <v>0</v>
      </c>
      <c r="O208" s="16"/>
      <c r="P208" s="15"/>
      <c r="Q208" s="17" t="str">
        <f>IF(AND(Junuary2023_Journal39[[#This Row],[Entry Date]]&lt;&gt;"",Junuary2023_Journal39[[#This Row],[Exit Date]]&lt;&gt;""),DATEDIF(Junuary2023_Journal39[[#This Row],[Entry Date]],Junuary2023_Journal39[[#This Row],[Exit Date]],"d"),"")</f>
        <v/>
      </c>
      <c r="R208" s="18" t="str">
        <f>IF(Junuary2023_Journal39[[#This Row],[Exit Price]]&lt;&gt;"",(Junuary2023_Journal39[[#This Row],[Exit Price]]-Junuary2023_Journal39[[#This Row],[Entry Price]])/Junuary2023_Journal39[[#This Row],[1R]],"")</f>
        <v/>
      </c>
      <c r="S208" s="14"/>
      <c r="T208" s="18"/>
      <c r="U208" s="14"/>
      <c r="V208" s="14"/>
    </row>
    <row r="209" spans="2:22" x14ac:dyDescent="0.25">
      <c r="B209" s="44">
        <v>4</v>
      </c>
      <c r="C209" s="34"/>
      <c r="D209" s="14"/>
      <c r="E209" s="14"/>
      <c r="F209" s="14"/>
      <c r="G209" s="14"/>
      <c r="H209" s="14"/>
      <c r="I209" s="15"/>
      <c r="J209" s="15"/>
      <c r="K209" s="15">
        <f>Junuary2023_Journal39[[#This Row],[Entry Price]]-Junuary2023_Journal39[[#This Row],[Stop Loss]]</f>
        <v>0</v>
      </c>
      <c r="L209" s="15">
        <f>Junuary2023_Journal39[[#This Row],[1R]]*2</f>
        <v>0</v>
      </c>
      <c r="M209" s="15">
        <f>Junuary2023_Journal39[[#This Row],[1R]]+Junuary2023_Journal39[[#This Row],[Entry Price]]</f>
        <v>0</v>
      </c>
      <c r="N209" s="15">
        <f>Junuary2023_Journal39[[#This Row],[2R]]+Junuary2023_Journal39[[#This Row],[Entry Price]]</f>
        <v>0</v>
      </c>
      <c r="O209" s="16"/>
      <c r="P209" s="15"/>
      <c r="Q209" s="17" t="str">
        <f>IF(AND(Junuary2023_Journal39[[#This Row],[Entry Date]]&lt;&gt;"",Junuary2023_Journal39[[#This Row],[Exit Date]]&lt;&gt;""),DATEDIF(Junuary2023_Journal39[[#This Row],[Entry Date]],Junuary2023_Journal39[[#This Row],[Exit Date]],"d"),"")</f>
        <v/>
      </c>
      <c r="R209" s="18" t="str">
        <f>IF(Junuary2023_Journal39[[#This Row],[Exit Price]]&lt;&gt;"",(Junuary2023_Journal39[[#This Row],[Exit Price]]-Junuary2023_Journal39[[#This Row],[Entry Price]])/Junuary2023_Journal39[[#This Row],[1R]],"")</f>
        <v/>
      </c>
      <c r="S209" s="14"/>
      <c r="T209" s="18"/>
      <c r="U209" s="14"/>
      <c r="V209" s="14"/>
    </row>
    <row r="210" spans="2:22" x14ac:dyDescent="0.25">
      <c r="B210" s="44">
        <v>5</v>
      </c>
      <c r="C210" s="34"/>
      <c r="D210" s="14"/>
      <c r="E210" s="14"/>
      <c r="F210" s="14"/>
      <c r="G210" s="14"/>
      <c r="H210" s="14"/>
      <c r="I210" s="15"/>
      <c r="J210" s="15"/>
      <c r="K210" s="15">
        <f>Junuary2023_Journal39[[#This Row],[Entry Price]]-Junuary2023_Journal39[[#This Row],[Stop Loss]]</f>
        <v>0</v>
      </c>
      <c r="L210" s="15">
        <f>Junuary2023_Journal39[[#This Row],[1R]]*2</f>
        <v>0</v>
      </c>
      <c r="M210" s="15">
        <f>Junuary2023_Journal39[[#This Row],[1R]]+Junuary2023_Journal39[[#This Row],[Entry Price]]</f>
        <v>0</v>
      </c>
      <c r="N210" s="15">
        <f>Junuary2023_Journal39[[#This Row],[2R]]+Junuary2023_Journal39[[#This Row],[Entry Price]]</f>
        <v>0</v>
      </c>
      <c r="O210" s="16"/>
      <c r="P210" s="15"/>
      <c r="Q210" s="17" t="str">
        <f>IF(AND(Junuary2023_Journal39[[#This Row],[Entry Date]]&lt;&gt;"",Junuary2023_Journal39[[#This Row],[Exit Date]]&lt;&gt;""),DATEDIF(Junuary2023_Journal39[[#This Row],[Entry Date]],Junuary2023_Journal39[[#This Row],[Exit Date]],"d"),"")</f>
        <v/>
      </c>
      <c r="R210" s="18" t="str">
        <f>IF(Junuary2023_Journal39[[#This Row],[Exit Price]]&lt;&gt;"",(Junuary2023_Journal39[[#This Row],[Exit Price]]-Junuary2023_Journal39[[#This Row],[Entry Price]])/Junuary2023_Journal39[[#This Row],[1R]],"")</f>
        <v/>
      </c>
      <c r="S210" s="14"/>
      <c r="T210" s="18"/>
      <c r="U210" s="14"/>
      <c r="V210" s="14"/>
    </row>
    <row r="211" spans="2:22" x14ac:dyDescent="0.25">
      <c r="B211" s="44">
        <v>6</v>
      </c>
      <c r="C211" s="34"/>
      <c r="D211" s="14"/>
      <c r="E211" s="14"/>
      <c r="F211" s="14"/>
      <c r="G211" s="14"/>
      <c r="H211" s="14"/>
      <c r="I211" s="15"/>
      <c r="J211" s="15"/>
      <c r="K211" s="15">
        <f>Junuary2023_Journal39[[#This Row],[Entry Price]]-Junuary2023_Journal39[[#This Row],[Stop Loss]]</f>
        <v>0</v>
      </c>
      <c r="L211" s="15">
        <f>Junuary2023_Journal39[[#This Row],[1R]]*2</f>
        <v>0</v>
      </c>
      <c r="M211" s="15">
        <f>Junuary2023_Journal39[[#This Row],[1R]]+Junuary2023_Journal39[[#This Row],[Entry Price]]</f>
        <v>0</v>
      </c>
      <c r="N211" s="15">
        <f>Junuary2023_Journal39[[#This Row],[2R]]+Junuary2023_Journal39[[#This Row],[Entry Price]]</f>
        <v>0</v>
      </c>
      <c r="O211" s="16"/>
      <c r="P211" s="15"/>
      <c r="Q211" s="17" t="str">
        <f>IF(AND(Junuary2023_Journal39[[#This Row],[Entry Date]]&lt;&gt;"",Junuary2023_Journal39[[#This Row],[Exit Date]]&lt;&gt;""),DATEDIF(Junuary2023_Journal39[[#This Row],[Entry Date]],Junuary2023_Journal39[[#This Row],[Exit Date]],"d"),"")</f>
        <v/>
      </c>
      <c r="R211" s="18" t="str">
        <f>IF(Junuary2023_Journal39[[#This Row],[Exit Price]]&lt;&gt;"",(Junuary2023_Journal39[[#This Row],[Exit Price]]-Junuary2023_Journal39[[#This Row],[Entry Price]])/Junuary2023_Journal39[[#This Row],[1R]],"")</f>
        <v/>
      </c>
      <c r="S211" s="14"/>
      <c r="T211" s="18"/>
      <c r="U211" s="14"/>
      <c r="V211" s="14"/>
    </row>
    <row r="212" spans="2:22" x14ac:dyDescent="0.25">
      <c r="B212" s="44">
        <v>7</v>
      </c>
      <c r="C212" s="35"/>
      <c r="D212" s="14"/>
      <c r="E212" s="19"/>
      <c r="F212" s="19"/>
      <c r="G212" s="19"/>
      <c r="H212" s="14"/>
      <c r="I212" s="15"/>
      <c r="J212" s="15"/>
      <c r="K212" s="15">
        <f>Junuary2023_Journal39[[#This Row],[Entry Price]]-Junuary2023_Journal39[[#This Row],[Stop Loss]]</f>
        <v>0</v>
      </c>
      <c r="L212" s="15">
        <f>Junuary2023_Journal39[[#This Row],[1R]]*2</f>
        <v>0</v>
      </c>
      <c r="M212" s="15">
        <f>Junuary2023_Journal39[[#This Row],[1R]]+Junuary2023_Journal39[[#This Row],[Entry Price]]</f>
        <v>0</v>
      </c>
      <c r="N212" s="15">
        <f>Junuary2023_Journal39[[#This Row],[2R]]+Junuary2023_Journal39[[#This Row],[Entry Price]]</f>
        <v>0</v>
      </c>
      <c r="O212" s="16"/>
      <c r="P212" s="15"/>
      <c r="Q212" s="17" t="str">
        <f>IF(AND(Junuary2023_Journal39[[#This Row],[Entry Date]]&lt;&gt;"",Junuary2023_Journal39[[#This Row],[Exit Date]]&lt;&gt;""),DATEDIF(Junuary2023_Journal39[[#This Row],[Entry Date]],Junuary2023_Journal39[[#This Row],[Exit Date]],"d"),"")</f>
        <v/>
      </c>
      <c r="R212" s="18" t="str">
        <f>IF(Junuary2023_Journal39[[#This Row],[Exit Price]]&lt;&gt;"",(Junuary2023_Journal39[[#This Row],[Exit Price]]-Junuary2023_Journal39[[#This Row],[Entry Price]])/Junuary2023_Journal39[[#This Row],[1R]],"")</f>
        <v/>
      </c>
      <c r="S212" s="14"/>
      <c r="T212" s="18"/>
      <c r="U212" s="14"/>
      <c r="V212" s="14"/>
    </row>
    <row r="213" spans="2:22" x14ac:dyDescent="0.25">
      <c r="B213" s="44">
        <v>8</v>
      </c>
      <c r="C213" s="35"/>
      <c r="D213" s="14"/>
      <c r="E213" s="19"/>
      <c r="F213" s="19"/>
      <c r="G213" s="19"/>
      <c r="H213" s="14"/>
      <c r="I213" s="15"/>
      <c r="J213" s="15"/>
      <c r="K213" s="15">
        <f>Junuary2023_Journal39[[#This Row],[Entry Price]]-Junuary2023_Journal39[[#This Row],[Stop Loss]]</f>
        <v>0</v>
      </c>
      <c r="L213" s="15">
        <f>Junuary2023_Journal39[[#This Row],[1R]]*2</f>
        <v>0</v>
      </c>
      <c r="M213" s="15">
        <f>Junuary2023_Journal39[[#This Row],[1R]]+Junuary2023_Journal39[[#This Row],[Entry Price]]</f>
        <v>0</v>
      </c>
      <c r="N213" s="15">
        <f>Junuary2023_Journal39[[#This Row],[2R]]+Junuary2023_Journal39[[#This Row],[Entry Price]]</f>
        <v>0</v>
      </c>
      <c r="O213" s="16"/>
      <c r="P213" s="15"/>
      <c r="Q213" s="17" t="str">
        <f>IF(AND(Junuary2023_Journal39[[#This Row],[Entry Date]]&lt;&gt;"",Junuary2023_Journal39[[#This Row],[Exit Date]]&lt;&gt;""),DATEDIF(Junuary2023_Journal39[[#This Row],[Entry Date]],Junuary2023_Journal39[[#This Row],[Exit Date]],"d"),"")</f>
        <v/>
      </c>
      <c r="R213" s="18" t="str">
        <f>IF(Junuary2023_Journal39[[#This Row],[Exit Price]]&lt;&gt;"",(Junuary2023_Journal39[[#This Row],[Exit Price]]-Junuary2023_Journal39[[#This Row],[Entry Price]])/Junuary2023_Journal39[[#This Row],[1R]],"")</f>
        <v/>
      </c>
      <c r="S213" s="14"/>
      <c r="T213" s="18"/>
      <c r="U213" s="14"/>
      <c r="V213" s="14"/>
    </row>
    <row r="214" spans="2:22" x14ac:dyDescent="0.25">
      <c r="B214" s="44">
        <v>9</v>
      </c>
      <c r="C214" s="35"/>
      <c r="D214" s="14"/>
      <c r="E214" s="19"/>
      <c r="F214" s="19"/>
      <c r="G214" s="19"/>
      <c r="H214" s="14"/>
      <c r="I214" s="15"/>
      <c r="J214" s="15"/>
      <c r="K214" s="15">
        <f>Junuary2023_Journal39[[#This Row],[Entry Price]]-Junuary2023_Journal39[[#This Row],[Stop Loss]]</f>
        <v>0</v>
      </c>
      <c r="L214" s="15">
        <f>Junuary2023_Journal39[[#This Row],[1R]]*2</f>
        <v>0</v>
      </c>
      <c r="M214" s="15">
        <f>Junuary2023_Journal39[[#This Row],[1R]]+Junuary2023_Journal39[[#This Row],[Entry Price]]</f>
        <v>0</v>
      </c>
      <c r="N214" s="15">
        <f>Junuary2023_Journal39[[#This Row],[2R]]+Junuary2023_Journal39[[#This Row],[Entry Price]]</f>
        <v>0</v>
      </c>
      <c r="O214" s="16"/>
      <c r="P214" s="15"/>
      <c r="Q214" s="17" t="str">
        <f>IF(AND(Junuary2023_Journal39[[#This Row],[Entry Date]]&lt;&gt;"",Junuary2023_Journal39[[#This Row],[Exit Date]]&lt;&gt;""),DATEDIF(Junuary2023_Journal39[[#This Row],[Entry Date]],Junuary2023_Journal39[[#This Row],[Exit Date]],"d"),"")</f>
        <v/>
      </c>
      <c r="R214" s="18" t="str">
        <f>IF(Junuary2023_Journal39[[#This Row],[Exit Price]]&lt;&gt;"",(Junuary2023_Journal39[[#This Row],[Exit Price]]-Junuary2023_Journal39[[#This Row],[Entry Price]])/Junuary2023_Journal39[[#This Row],[1R]],"")</f>
        <v/>
      </c>
      <c r="S214" s="14"/>
      <c r="T214" s="18"/>
      <c r="U214" s="14"/>
      <c r="V214" s="14"/>
    </row>
    <row r="215" spans="2:22" x14ac:dyDescent="0.25">
      <c r="B215" s="44">
        <v>10</v>
      </c>
      <c r="C215" s="35"/>
      <c r="D215" s="14"/>
      <c r="E215" s="19"/>
      <c r="F215" s="19"/>
      <c r="G215" s="19"/>
      <c r="H215" s="14"/>
      <c r="I215" s="15"/>
      <c r="J215" s="15"/>
      <c r="K215" s="15">
        <f>Junuary2023_Journal39[[#This Row],[Entry Price]]-Junuary2023_Journal39[[#This Row],[Stop Loss]]</f>
        <v>0</v>
      </c>
      <c r="L215" s="15">
        <f>Junuary2023_Journal39[[#This Row],[1R]]*2</f>
        <v>0</v>
      </c>
      <c r="M215" s="15">
        <f>Junuary2023_Journal39[[#This Row],[1R]]+Junuary2023_Journal39[[#This Row],[Entry Price]]</f>
        <v>0</v>
      </c>
      <c r="N215" s="15">
        <f>Junuary2023_Journal39[[#This Row],[2R]]+Junuary2023_Journal39[[#This Row],[Entry Price]]</f>
        <v>0</v>
      </c>
      <c r="O215" s="16"/>
      <c r="P215" s="15"/>
      <c r="Q215" s="17" t="str">
        <f>IF(AND(Junuary2023_Journal39[[#This Row],[Entry Date]]&lt;&gt;"",Junuary2023_Journal39[[#This Row],[Exit Date]]&lt;&gt;""),DATEDIF(Junuary2023_Journal39[[#This Row],[Entry Date]],Junuary2023_Journal39[[#This Row],[Exit Date]],"d"),"")</f>
        <v/>
      </c>
      <c r="R215" s="18" t="str">
        <f>IF(Junuary2023_Journal39[[#This Row],[Exit Price]]&lt;&gt;"",(Junuary2023_Journal39[[#This Row],[Exit Price]]-Junuary2023_Journal39[[#This Row],[Entry Price]])/Junuary2023_Journal39[[#This Row],[1R]],"")</f>
        <v/>
      </c>
      <c r="S215" s="14"/>
      <c r="T215" s="18"/>
      <c r="U215" s="14"/>
      <c r="V215" s="14"/>
    </row>
    <row r="216" spans="2:22" x14ac:dyDescent="0.25">
      <c r="B216" s="44">
        <v>11</v>
      </c>
      <c r="C216" s="35"/>
      <c r="D216" s="14"/>
      <c r="E216" s="19"/>
      <c r="F216" s="19"/>
      <c r="G216" s="19"/>
      <c r="H216" s="14"/>
      <c r="I216" s="15"/>
      <c r="J216" s="15"/>
      <c r="K216" s="15">
        <f>Junuary2023_Journal39[[#This Row],[Entry Price]]-Junuary2023_Journal39[[#This Row],[Stop Loss]]</f>
        <v>0</v>
      </c>
      <c r="L216" s="15">
        <f>Junuary2023_Journal39[[#This Row],[1R]]*2</f>
        <v>0</v>
      </c>
      <c r="M216" s="15">
        <f>Junuary2023_Journal39[[#This Row],[1R]]+Junuary2023_Journal39[[#This Row],[Entry Price]]</f>
        <v>0</v>
      </c>
      <c r="N216" s="15">
        <f>Junuary2023_Journal39[[#This Row],[2R]]+Junuary2023_Journal39[[#This Row],[Entry Price]]</f>
        <v>0</v>
      </c>
      <c r="O216" s="16"/>
      <c r="P216" s="15"/>
      <c r="Q216" s="17" t="str">
        <f>IF(AND(Junuary2023_Journal39[[#This Row],[Entry Date]]&lt;&gt;"",Junuary2023_Journal39[[#This Row],[Exit Date]]&lt;&gt;""),DATEDIF(Junuary2023_Journal39[[#This Row],[Entry Date]],Junuary2023_Journal39[[#This Row],[Exit Date]],"d"),"")</f>
        <v/>
      </c>
      <c r="R216" s="18" t="str">
        <f>IF(Junuary2023_Journal39[[#This Row],[Exit Price]]&lt;&gt;"",(Junuary2023_Journal39[[#This Row],[Exit Price]]-Junuary2023_Journal39[[#This Row],[Entry Price]])/Junuary2023_Journal39[[#This Row],[1R]],"")</f>
        <v/>
      </c>
      <c r="S216" s="14"/>
      <c r="T216" s="18"/>
      <c r="U216" s="14"/>
      <c r="V216" s="14"/>
    </row>
    <row r="217" spans="2:22" x14ac:dyDescent="0.25">
      <c r="B217" s="44">
        <v>12</v>
      </c>
      <c r="C217" s="35"/>
      <c r="D217" s="14"/>
      <c r="E217" s="19"/>
      <c r="F217" s="19"/>
      <c r="G217" s="19"/>
      <c r="H217" s="14"/>
      <c r="I217" s="15"/>
      <c r="J217" s="15"/>
      <c r="K217" s="15">
        <f>Junuary2023_Journal39[[#This Row],[Entry Price]]-Junuary2023_Journal39[[#This Row],[Stop Loss]]</f>
        <v>0</v>
      </c>
      <c r="L217" s="15">
        <f>Junuary2023_Journal39[[#This Row],[1R]]*2</f>
        <v>0</v>
      </c>
      <c r="M217" s="15">
        <f>Junuary2023_Journal39[[#This Row],[1R]]+Junuary2023_Journal39[[#This Row],[Entry Price]]</f>
        <v>0</v>
      </c>
      <c r="N217" s="15">
        <f>Junuary2023_Journal39[[#This Row],[2R]]+Junuary2023_Journal39[[#This Row],[Entry Price]]</f>
        <v>0</v>
      </c>
      <c r="O217" s="16"/>
      <c r="P217" s="15"/>
      <c r="Q217" s="17" t="str">
        <f>IF(AND(Junuary2023_Journal39[[#This Row],[Entry Date]]&lt;&gt;"",Junuary2023_Journal39[[#This Row],[Exit Date]]&lt;&gt;""),DATEDIF(Junuary2023_Journal39[[#This Row],[Entry Date]],Junuary2023_Journal39[[#This Row],[Exit Date]],"d"),"")</f>
        <v/>
      </c>
      <c r="R217" s="18" t="str">
        <f>IF(Junuary2023_Journal39[[#This Row],[Exit Price]]&lt;&gt;"",(Junuary2023_Journal39[[#This Row],[Exit Price]]-Junuary2023_Journal39[[#This Row],[Entry Price]])/Junuary2023_Journal39[[#This Row],[1R]],"")</f>
        <v/>
      </c>
      <c r="S217" s="14"/>
      <c r="T217" s="18"/>
      <c r="U217" s="14"/>
      <c r="V217" s="14"/>
    </row>
    <row r="218" spans="2:22" x14ac:dyDescent="0.25">
      <c r="B218" s="44">
        <v>13</v>
      </c>
      <c r="C218" s="35"/>
      <c r="D218" s="14"/>
      <c r="E218" s="19"/>
      <c r="F218" s="19"/>
      <c r="G218" s="19"/>
      <c r="H218" s="14"/>
      <c r="I218" s="15"/>
      <c r="J218" s="15"/>
      <c r="K218" s="15">
        <f>Junuary2023_Journal39[[#This Row],[Entry Price]]-Junuary2023_Journal39[[#This Row],[Stop Loss]]</f>
        <v>0</v>
      </c>
      <c r="L218" s="15">
        <f>Junuary2023_Journal39[[#This Row],[1R]]*2</f>
        <v>0</v>
      </c>
      <c r="M218" s="15">
        <f>Junuary2023_Journal39[[#This Row],[1R]]+Junuary2023_Journal39[[#This Row],[Entry Price]]</f>
        <v>0</v>
      </c>
      <c r="N218" s="15">
        <f>Junuary2023_Journal39[[#This Row],[2R]]+Junuary2023_Journal39[[#This Row],[Entry Price]]</f>
        <v>0</v>
      </c>
      <c r="O218" s="16"/>
      <c r="P218" s="15"/>
      <c r="Q218" s="17" t="str">
        <f>IF(AND(Junuary2023_Journal39[[#This Row],[Entry Date]]&lt;&gt;"",Junuary2023_Journal39[[#This Row],[Exit Date]]&lt;&gt;""),DATEDIF(Junuary2023_Journal39[[#This Row],[Entry Date]],Junuary2023_Journal39[[#This Row],[Exit Date]],"d"),"")</f>
        <v/>
      </c>
      <c r="R218" s="18" t="str">
        <f>IF(Junuary2023_Journal39[[#This Row],[Exit Price]]&lt;&gt;"",(Junuary2023_Journal39[[#This Row],[Exit Price]]-Junuary2023_Journal39[[#This Row],[Entry Price]])/Junuary2023_Journal39[[#This Row],[1R]],"")</f>
        <v/>
      </c>
      <c r="S218" s="14"/>
      <c r="T218" s="18"/>
      <c r="U218" s="14"/>
      <c r="V218" s="14"/>
    </row>
    <row r="219" spans="2:22" x14ac:dyDescent="0.25">
      <c r="B219" s="44">
        <v>14</v>
      </c>
      <c r="C219" s="35"/>
      <c r="D219" s="14"/>
      <c r="E219" s="19"/>
      <c r="F219" s="19"/>
      <c r="G219" s="19"/>
      <c r="H219" s="14"/>
      <c r="I219" s="15"/>
      <c r="J219" s="15"/>
      <c r="K219" s="15">
        <f>Junuary2023_Journal39[[#This Row],[Entry Price]]-Junuary2023_Journal39[[#This Row],[Stop Loss]]</f>
        <v>0</v>
      </c>
      <c r="L219" s="15">
        <f>Junuary2023_Journal39[[#This Row],[1R]]*2</f>
        <v>0</v>
      </c>
      <c r="M219" s="15">
        <f>Junuary2023_Journal39[[#This Row],[1R]]+Junuary2023_Journal39[[#This Row],[Entry Price]]</f>
        <v>0</v>
      </c>
      <c r="N219" s="15">
        <f>Junuary2023_Journal39[[#This Row],[2R]]+Junuary2023_Journal39[[#This Row],[Entry Price]]</f>
        <v>0</v>
      </c>
      <c r="O219" s="16"/>
      <c r="P219" s="15"/>
      <c r="Q219" s="17" t="str">
        <f>IF(AND(Junuary2023_Journal39[[#This Row],[Entry Date]]&lt;&gt;"",Junuary2023_Journal39[[#This Row],[Exit Date]]&lt;&gt;""),DATEDIF(Junuary2023_Journal39[[#This Row],[Entry Date]],Junuary2023_Journal39[[#This Row],[Exit Date]],"d"),"")</f>
        <v/>
      </c>
      <c r="R219" s="18" t="str">
        <f>IF(Junuary2023_Journal39[[#This Row],[Exit Price]]&lt;&gt;"",(Junuary2023_Journal39[[#This Row],[Exit Price]]-Junuary2023_Journal39[[#This Row],[Entry Price]])/Junuary2023_Journal39[[#This Row],[1R]],"")</f>
        <v/>
      </c>
      <c r="S219" s="14"/>
      <c r="T219" s="18"/>
      <c r="U219" s="14"/>
      <c r="V219" s="14"/>
    </row>
    <row r="220" spans="2:22" x14ac:dyDescent="0.25">
      <c r="B220" s="44">
        <v>15</v>
      </c>
      <c r="C220" s="35"/>
      <c r="D220" s="14"/>
      <c r="E220" s="19"/>
      <c r="F220" s="19"/>
      <c r="G220" s="19"/>
      <c r="H220" s="14"/>
      <c r="I220" s="15"/>
      <c r="J220" s="15"/>
      <c r="K220" s="15">
        <f>Junuary2023_Journal39[[#This Row],[Entry Price]]-Junuary2023_Journal39[[#This Row],[Stop Loss]]</f>
        <v>0</v>
      </c>
      <c r="L220" s="15">
        <f>Junuary2023_Journal39[[#This Row],[1R]]*2</f>
        <v>0</v>
      </c>
      <c r="M220" s="15">
        <f>Junuary2023_Journal39[[#This Row],[1R]]+Junuary2023_Journal39[[#This Row],[Entry Price]]</f>
        <v>0</v>
      </c>
      <c r="N220" s="15">
        <f>Junuary2023_Journal39[[#This Row],[2R]]+Junuary2023_Journal39[[#This Row],[Entry Price]]</f>
        <v>0</v>
      </c>
      <c r="O220" s="16"/>
      <c r="P220" s="15"/>
      <c r="Q220" s="17" t="str">
        <f>IF(AND(Junuary2023_Journal39[[#This Row],[Entry Date]]&lt;&gt;"",Junuary2023_Journal39[[#This Row],[Exit Date]]&lt;&gt;""),DATEDIF(Junuary2023_Journal39[[#This Row],[Entry Date]],Junuary2023_Journal39[[#This Row],[Exit Date]],"d"),"")</f>
        <v/>
      </c>
      <c r="R220" s="18" t="str">
        <f>IF(Junuary2023_Journal39[[#This Row],[Exit Price]]&lt;&gt;"",(Junuary2023_Journal39[[#This Row],[Exit Price]]-Junuary2023_Journal39[[#This Row],[Entry Price]])/Junuary2023_Journal39[[#This Row],[1R]],"")</f>
        <v/>
      </c>
      <c r="S220" s="14"/>
      <c r="T220" s="18"/>
      <c r="U220" s="14"/>
      <c r="V220" s="14"/>
    </row>
    <row r="221" spans="2:22" x14ac:dyDescent="0.25">
      <c r="B221" s="44">
        <v>16</v>
      </c>
      <c r="C221" s="35"/>
      <c r="D221" s="14"/>
      <c r="E221" s="19"/>
      <c r="F221" s="19"/>
      <c r="G221" s="19"/>
      <c r="H221" s="14"/>
      <c r="I221" s="15"/>
      <c r="J221" s="15"/>
      <c r="K221" s="15">
        <f>Junuary2023_Journal39[[#This Row],[Entry Price]]-Junuary2023_Journal39[[#This Row],[Stop Loss]]</f>
        <v>0</v>
      </c>
      <c r="L221" s="15">
        <f>Junuary2023_Journal39[[#This Row],[1R]]*2</f>
        <v>0</v>
      </c>
      <c r="M221" s="15">
        <f>Junuary2023_Journal39[[#This Row],[1R]]+Junuary2023_Journal39[[#This Row],[Entry Price]]</f>
        <v>0</v>
      </c>
      <c r="N221" s="15">
        <f>Junuary2023_Journal39[[#This Row],[2R]]+Junuary2023_Journal39[[#This Row],[Entry Price]]</f>
        <v>0</v>
      </c>
      <c r="O221" s="16"/>
      <c r="P221" s="15"/>
      <c r="Q221" s="17" t="str">
        <f>IF(AND(Junuary2023_Journal39[[#This Row],[Entry Date]]&lt;&gt;"",Junuary2023_Journal39[[#This Row],[Exit Date]]&lt;&gt;""),DATEDIF(Junuary2023_Journal39[[#This Row],[Entry Date]],Junuary2023_Journal39[[#This Row],[Exit Date]],"d"),"")</f>
        <v/>
      </c>
      <c r="R221" s="18" t="str">
        <f>IF(Junuary2023_Journal39[[#This Row],[Exit Price]]&lt;&gt;"",(Junuary2023_Journal39[[#This Row],[Exit Price]]-Junuary2023_Journal39[[#This Row],[Entry Price]])/Junuary2023_Journal39[[#This Row],[1R]],"")</f>
        <v/>
      </c>
      <c r="S221" s="14"/>
      <c r="T221" s="18"/>
      <c r="U221" s="14"/>
      <c r="V221" s="14"/>
    </row>
    <row r="222" spans="2:22" x14ac:dyDescent="0.25">
      <c r="B222" s="44">
        <v>17</v>
      </c>
      <c r="C222" s="35"/>
      <c r="D222" s="14"/>
      <c r="E222" s="19"/>
      <c r="F222" s="19"/>
      <c r="G222" s="19"/>
      <c r="H222" s="14"/>
      <c r="I222" s="15"/>
      <c r="J222" s="15"/>
      <c r="K222" s="15">
        <f>Junuary2023_Journal39[[#This Row],[Entry Price]]-Junuary2023_Journal39[[#This Row],[Stop Loss]]</f>
        <v>0</v>
      </c>
      <c r="L222" s="15">
        <f>Junuary2023_Journal39[[#This Row],[1R]]*2</f>
        <v>0</v>
      </c>
      <c r="M222" s="15">
        <f>Junuary2023_Journal39[[#This Row],[1R]]+Junuary2023_Journal39[[#This Row],[Entry Price]]</f>
        <v>0</v>
      </c>
      <c r="N222" s="15">
        <f>Junuary2023_Journal39[[#This Row],[2R]]+Junuary2023_Journal39[[#This Row],[Entry Price]]</f>
        <v>0</v>
      </c>
      <c r="O222" s="16"/>
      <c r="P222" s="15"/>
      <c r="Q222" s="17" t="str">
        <f>IF(AND(Junuary2023_Journal39[[#This Row],[Entry Date]]&lt;&gt;"",Junuary2023_Journal39[[#This Row],[Exit Date]]&lt;&gt;""),DATEDIF(Junuary2023_Journal39[[#This Row],[Entry Date]],Junuary2023_Journal39[[#This Row],[Exit Date]],"d"),"")</f>
        <v/>
      </c>
      <c r="R222" s="18" t="str">
        <f>IF(Junuary2023_Journal39[[#This Row],[Exit Price]]&lt;&gt;"",(Junuary2023_Journal39[[#This Row],[Exit Price]]-Junuary2023_Journal39[[#This Row],[Entry Price]])/Junuary2023_Journal39[[#This Row],[1R]],"")</f>
        <v/>
      </c>
      <c r="S222" s="14"/>
      <c r="T222" s="18"/>
      <c r="U222" s="14"/>
      <c r="V222" s="14"/>
    </row>
    <row r="223" spans="2:22" x14ac:dyDescent="0.25">
      <c r="B223" s="44">
        <v>18</v>
      </c>
      <c r="C223" s="35"/>
      <c r="D223" s="14"/>
      <c r="E223" s="19"/>
      <c r="F223" s="19"/>
      <c r="G223" s="19"/>
      <c r="H223" s="14"/>
      <c r="I223" s="15"/>
      <c r="J223" s="15"/>
      <c r="K223" s="15">
        <f>Junuary2023_Journal39[[#This Row],[Entry Price]]-Junuary2023_Journal39[[#This Row],[Stop Loss]]</f>
        <v>0</v>
      </c>
      <c r="L223" s="15">
        <f>Junuary2023_Journal39[[#This Row],[1R]]*2</f>
        <v>0</v>
      </c>
      <c r="M223" s="15">
        <f>Junuary2023_Journal39[[#This Row],[1R]]+Junuary2023_Journal39[[#This Row],[Entry Price]]</f>
        <v>0</v>
      </c>
      <c r="N223" s="15">
        <f>Junuary2023_Journal39[[#This Row],[2R]]+Junuary2023_Journal39[[#This Row],[Entry Price]]</f>
        <v>0</v>
      </c>
      <c r="O223" s="16"/>
      <c r="P223" s="15"/>
      <c r="Q223" s="17" t="str">
        <f>IF(AND(Junuary2023_Journal39[[#This Row],[Entry Date]]&lt;&gt;"",Junuary2023_Journal39[[#This Row],[Exit Date]]&lt;&gt;""),DATEDIF(Junuary2023_Journal39[[#This Row],[Entry Date]],Junuary2023_Journal39[[#This Row],[Exit Date]],"d"),"")</f>
        <v/>
      </c>
      <c r="R223" s="18" t="str">
        <f>IF(Junuary2023_Journal39[[#This Row],[Exit Price]]&lt;&gt;"",(Junuary2023_Journal39[[#This Row],[Exit Price]]-Junuary2023_Journal39[[#This Row],[Entry Price]])/Junuary2023_Journal39[[#This Row],[1R]],"")</f>
        <v/>
      </c>
      <c r="S223" s="14"/>
      <c r="T223" s="18"/>
      <c r="U223" s="14"/>
      <c r="V223" s="14"/>
    </row>
    <row r="224" spans="2:22" x14ac:dyDescent="0.25">
      <c r="B224" s="44">
        <v>19</v>
      </c>
      <c r="C224" s="35"/>
      <c r="D224" s="14"/>
      <c r="E224" s="19"/>
      <c r="F224" s="19"/>
      <c r="G224" s="19"/>
      <c r="H224" s="14"/>
      <c r="I224" s="15"/>
      <c r="J224" s="15"/>
      <c r="K224" s="15">
        <f>Junuary2023_Journal39[[#This Row],[Entry Price]]-Junuary2023_Journal39[[#This Row],[Stop Loss]]</f>
        <v>0</v>
      </c>
      <c r="L224" s="15">
        <f>Junuary2023_Journal39[[#This Row],[1R]]*2</f>
        <v>0</v>
      </c>
      <c r="M224" s="15">
        <f>Junuary2023_Journal39[[#This Row],[1R]]+Junuary2023_Journal39[[#This Row],[Entry Price]]</f>
        <v>0</v>
      </c>
      <c r="N224" s="15">
        <f>Junuary2023_Journal39[[#This Row],[2R]]+Junuary2023_Journal39[[#This Row],[Entry Price]]</f>
        <v>0</v>
      </c>
      <c r="O224" s="16"/>
      <c r="P224" s="15"/>
      <c r="Q224" s="17" t="str">
        <f>IF(AND(Junuary2023_Journal39[[#This Row],[Entry Date]]&lt;&gt;"",Junuary2023_Journal39[[#This Row],[Exit Date]]&lt;&gt;""),DATEDIF(Junuary2023_Journal39[[#This Row],[Entry Date]],Junuary2023_Journal39[[#This Row],[Exit Date]],"d"),"")</f>
        <v/>
      </c>
      <c r="R224" s="18" t="str">
        <f>IF(Junuary2023_Journal39[[#This Row],[Exit Price]]&lt;&gt;"",(Junuary2023_Journal39[[#This Row],[Exit Price]]-Junuary2023_Journal39[[#This Row],[Entry Price]])/Junuary2023_Journal39[[#This Row],[1R]],"")</f>
        <v/>
      </c>
      <c r="S224" s="14"/>
      <c r="T224" s="18"/>
      <c r="U224" s="14"/>
      <c r="V224" s="14"/>
    </row>
    <row r="225" spans="2:22" x14ac:dyDescent="0.25">
      <c r="B225" s="45">
        <v>20</v>
      </c>
      <c r="C225" s="35"/>
      <c r="D225" s="14"/>
      <c r="E225" s="19"/>
      <c r="F225" s="19"/>
      <c r="G225" s="19"/>
      <c r="H225" s="14"/>
      <c r="I225" s="15"/>
      <c r="J225" s="15"/>
      <c r="K225" s="15">
        <f>Junuary2023_Journal39[[#This Row],[Entry Price]]-Junuary2023_Journal39[[#This Row],[Stop Loss]]</f>
        <v>0</v>
      </c>
      <c r="L225" s="15">
        <f>Junuary2023_Journal39[[#This Row],[1R]]*2</f>
        <v>0</v>
      </c>
      <c r="M225" s="15">
        <f>Junuary2023_Journal39[[#This Row],[1R]]+Junuary2023_Journal39[[#This Row],[Entry Price]]</f>
        <v>0</v>
      </c>
      <c r="N225" s="15">
        <f>Junuary2023_Journal39[[#This Row],[2R]]+Junuary2023_Journal39[[#This Row],[Entry Price]]</f>
        <v>0</v>
      </c>
      <c r="O225" s="16"/>
      <c r="P225" s="15"/>
      <c r="Q225" s="17" t="str">
        <f>IF(AND(Junuary2023_Journal39[[#This Row],[Entry Date]]&lt;&gt;"",Junuary2023_Journal39[[#This Row],[Exit Date]]&lt;&gt;""),DATEDIF(Junuary2023_Journal39[[#This Row],[Entry Date]],Junuary2023_Journal39[[#This Row],[Exit Date]],"d"),"")</f>
        <v/>
      </c>
      <c r="R225" s="18" t="str">
        <f>IF(Junuary2023_Journal39[[#This Row],[Exit Price]]&lt;&gt;"",(Junuary2023_Journal39[[#This Row],[Exit Price]]-Junuary2023_Journal39[[#This Row],[Entry Price]])/Junuary2023_Journal39[[#This Row],[1R]],"")</f>
        <v/>
      </c>
      <c r="S225" s="14"/>
      <c r="T225" s="18"/>
      <c r="U225" s="14"/>
      <c r="V225" s="14"/>
    </row>
    <row r="227" spans="2:22" ht="22.5" x14ac:dyDescent="0.25">
      <c r="B227" s="36"/>
      <c r="C227" s="50" t="s">
        <v>4</v>
      </c>
      <c r="D227" s="46" t="s">
        <v>84</v>
      </c>
      <c r="E227" s="37"/>
      <c r="F227" s="37"/>
      <c r="G227" s="37"/>
      <c r="H227" s="37"/>
      <c r="I227" s="37"/>
      <c r="J227" s="37"/>
      <c r="K227" s="37"/>
      <c r="L227" s="38"/>
      <c r="M227" s="37"/>
      <c r="N227" s="37"/>
      <c r="O227" s="37"/>
      <c r="P227" s="37"/>
      <c r="Q227" s="37"/>
      <c r="R227" s="37"/>
      <c r="S227" s="38"/>
      <c r="T227" s="37"/>
      <c r="U227" s="37"/>
      <c r="V227" s="39"/>
    </row>
    <row r="228" spans="2:22" ht="22.5" x14ac:dyDescent="0.25">
      <c r="B228" s="40"/>
      <c r="C228" s="50" t="s">
        <v>65</v>
      </c>
      <c r="D228" s="47">
        <f>SUM(R234:R253)</f>
        <v>0</v>
      </c>
      <c r="E228" s="26"/>
      <c r="F228" s="28"/>
      <c r="G228" s="29"/>
      <c r="H228" s="28"/>
      <c r="I228" s="25"/>
      <c r="J228" s="26"/>
      <c r="K228" s="26"/>
      <c r="L228" s="27"/>
      <c r="M228" s="26"/>
      <c r="N228" s="26"/>
      <c r="O228" s="26"/>
      <c r="P228" s="25"/>
      <c r="Q228" s="26"/>
      <c r="R228" s="26"/>
      <c r="S228" s="27"/>
      <c r="T228" s="26"/>
      <c r="U228" s="26"/>
      <c r="V228" s="41"/>
    </row>
    <row r="229" spans="2:22" ht="22.5" x14ac:dyDescent="0.25">
      <c r="B229" s="40"/>
      <c r="C229" s="50" t="s">
        <v>14</v>
      </c>
      <c r="D229" s="48">
        <f>COUNTA(Junuary2023_Journal310[Ticker])</f>
        <v>0</v>
      </c>
      <c r="E229" s="26"/>
      <c r="F229" s="28"/>
      <c r="G229" s="29"/>
      <c r="H229" s="30"/>
      <c r="I229" s="26"/>
      <c r="J229" s="30"/>
      <c r="K229" s="26"/>
      <c r="L229" s="27"/>
      <c r="M229" s="26"/>
      <c r="N229" s="26"/>
      <c r="O229" s="26"/>
      <c r="P229" s="26"/>
      <c r="Q229" s="30"/>
      <c r="R229" s="26"/>
      <c r="S229" s="27"/>
      <c r="T229" s="26"/>
      <c r="U229" s="26"/>
      <c r="V229" s="42"/>
    </row>
    <row r="230" spans="2:22" ht="22.5" x14ac:dyDescent="0.25">
      <c r="B230" s="40"/>
      <c r="C230" s="50" t="s">
        <v>5</v>
      </c>
      <c r="D230" s="49">
        <f>IF(D229&gt;0,D228/D229,0)</f>
        <v>0</v>
      </c>
      <c r="E230" s="26"/>
      <c r="F230" s="28"/>
      <c r="G230" s="29"/>
      <c r="H230" s="26"/>
      <c r="I230" s="26"/>
      <c r="J230" s="26"/>
      <c r="K230" s="26"/>
      <c r="L230" s="27"/>
      <c r="M230" s="26"/>
      <c r="N230" s="26"/>
      <c r="O230" s="26"/>
      <c r="P230" s="26"/>
      <c r="Q230" s="26"/>
      <c r="R230" s="26"/>
      <c r="S230" s="27"/>
      <c r="T230" s="26"/>
      <c r="U230" s="26"/>
      <c r="V230" s="42"/>
    </row>
    <row r="231" spans="2:22" x14ac:dyDescent="0.25">
      <c r="B231" s="40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43"/>
    </row>
    <row r="232" spans="2:22" ht="22.5" x14ac:dyDescent="0.25">
      <c r="B232" s="40"/>
      <c r="C232" s="28"/>
      <c r="D232" s="29"/>
      <c r="E232" s="29"/>
      <c r="F232" s="29"/>
      <c r="G232" s="29"/>
      <c r="H232" s="29"/>
      <c r="I232" s="29"/>
      <c r="J232" s="29"/>
      <c r="K232" s="51" t="s">
        <v>35</v>
      </c>
      <c r="L232" s="51"/>
      <c r="M232" s="51"/>
      <c r="N232" s="51"/>
      <c r="O232" s="28"/>
      <c r="P232" s="28"/>
      <c r="Q232" s="51" t="s">
        <v>35</v>
      </c>
      <c r="R232" s="51"/>
      <c r="S232" s="28"/>
      <c r="T232" s="28"/>
      <c r="U232" s="28"/>
      <c r="V232" s="43"/>
    </row>
    <row r="233" spans="2:22" ht="22.5" x14ac:dyDescent="0.25">
      <c r="B233" s="40"/>
      <c r="C233" s="31" t="s">
        <v>6</v>
      </c>
      <c r="D233" s="32" t="s">
        <v>1</v>
      </c>
      <c r="E233" s="32" t="s">
        <v>0</v>
      </c>
      <c r="F233" s="32" t="s">
        <v>19</v>
      </c>
      <c r="G233" s="32" t="s">
        <v>16</v>
      </c>
      <c r="H233" s="32" t="s">
        <v>2</v>
      </c>
      <c r="I233" s="32" t="s">
        <v>12</v>
      </c>
      <c r="J233" s="32" t="s">
        <v>7</v>
      </c>
      <c r="K233" s="32" t="s">
        <v>8</v>
      </c>
      <c r="L233" s="32" t="s">
        <v>9</v>
      </c>
      <c r="M233" s="32" t="s">
        <v>41</v>
      </c>
      <c r="N233" s="32" t="s">
        <v>42</v>
      </c>
      <c r="O233" s="33" t="s">
        <v>3</v>
      </c>
      <c r="P233" s="32" t="s">
        <v>10</v>
      </c>
      <c r="Q233" s="32" t="s">
        <v>47</v>
      </c>
      <c r="R233" s="32" t="s">
        <v>15</v>
      </c>
      <c r="S233" s="32" t="s">
        <v>11</v>
      </c>
      <c r="T233" s="32" t="s">
        <v>53</v>
      </c>
      <c r="U233" s="32" t="s">
        <v>13</v>
      </c>
      <c r="V233" s="32" t="s">
        <v>49</v>
      </c>
    </row>
    <row r="234" spans="2:22" x14ac:dyDescent="0.25">
      <c r="B234" s="44">
        <v>1</v>
      </c>
      <c r="C234" s="34"/>
      <c r="D234" s="14"/>
      <c r="E234" s="14"/>
      <c r="F234" s="14"/>
      <c r="G234" s="14"/>
      <c r="H234" s="14"/>
      <c r="I234" s="15"/>
      <c r="J234" s="15"/>
      <c r="K234" s="15">
        <f>Junuary2023_Journal310[[#This Row],[Entry Price]]-Junuary2023_Journal310[[#This Row],[Stop Loss]]</f>
        <v>0</v>
      </c>
      <c r="L234" s="15">
        <f>Junuary2023_Journal310[[#This Row],[1R]]*2</f>
        <v>0</v>
      </c>
      <c r="M234" s="15">
        <f>Junuary2023_Journal310[[#This Row],[1R]]+Junuary2023_Journal310[[#This Row],[Entry Price]]</f>
        <v>0</v>
      </c>
      <c r="N234" s="15">
        <f>Junuary2023_Journal310[[#This Row],[2R]]+Junuary2023_Journal310[[#This Row],[Entry Price]]</f>
        <v>0</v>
      </c>
      <c r="O234" s="16"/>
      <c r="P234" s="15"/>
      <c r="Q234" s="17" t="str">
        <f>IF(AND(Junuary2023_Journal310[[#This Row],[Entry Date]]&lt;&gt;"",Junuary2023_Journal310[[#This Row],[Exit Date]]&lt;&gt;""),DATEDIF(Junuary2023_Journal310[[#This Row],[Entry Date]],Junuary2023_Journal310[[#This Row],[Exit Date]],"d"),"")</f>
        <v/>
      </c>
      <c r="R234" s="18" t="str">
        <f>IF(Junuary2023_Journal310[[#This Row],[Exit Price]]&lt;&gt;"",(Junuary2023_Journal310[[#This Row],[Exit Price]]-Junuary2023_Journal310[[#This Row],[Entry Price]])/Junuary2023_Journal310[[#This Row],[1R]],"")</f>
        <v/>
      </c>
      <c r="S234" s="14"/>
      <c r="T234" s="18"/>
      <c r="U234" s="14"/>
      <c r="V234" s="14"/>
    </row>
    <row r="235" spans="2:22" x14ac:dyDescent="0.25">
      <c r="B235" s="44">
        <v>2</v>
      </c>
      <c r="C235" s="34"/>
      <c r="D235" s="14"/>
      <c r="E235" s="14"/>
      <c r="F235" s="14"/>
      <c r="G235" s="14"/>
      <c r="H235" s="14"/>
      <c r="I235" s="15"/>
      <c r="J235" s="15"/>
      <c r="K235" s="15">
        <f>Junuary2023_Journal310[[#This Row],[Entry Price]]-Junuary2023_Journal310[[#This Row],[Stop Loss]]</f>
        <v>0</v>
      </c>
      <c r="L235" s="15">
        <f>Junuary2023_Journal310[[#This Row],[1R]]*2</f>
        <v>0</v>
      </c>
      <c r="M235" s="15">
        <f>Junuary2023_Journal310[[#This Row],[1R]]+Junuary2023_Journal310[[#This Row],[Entry Price]]</f>
        <v>0</v>
      </c>
      <c r="N235" s="15">
        <f>Junuary2023_Journal310[[#This Row],[2R]]+Junuary2023_Journal310[[#This Row],[Entry Price]]</f>
        <v>0</v>
      </c>
      <c r="O235" s="16"/>
      <c r="P235" s="15"/>
      <c r="Q235" s="17" t="str">
        <f>IF(AND(Junuary2023_Journal310[[#This Row],[Entry Date]]&lt;&gt;"",Junuary2023_Journal310[[#This Row],[Exit Date]]&lt;&gt;""),DATEDIF(Junuary2023_Journal310[[#This Row],[Entry Date]],Junuary2023_Journal310[[#This Row],[Exit Date]],"d"),"")</f>
        <v/>
      </c>
      <c r="R235" s="18" t="str">
        <f>IF(Junuary2023_Journal310[[#This Row],[Exit Price]]&lt;&gt;"",(Junuary2023_Journal310[[#This Row],[Exit Price]]-Junuary2023_Journal310[[#This Row],[Entry Price]])/Junuary2023_Journal310[[#This Row],[1R]],"")</f>
        <v/>
      </c>
      <c r="S235" s="14"/>
      <c r="T235" s="18"/>
      <c r="U235" s="14"/>
      <c r="V235" s="14"/>
    </row>
    <row r="236" spans="2:22" x14ac:dyDescent="0.25">
      <c r="B236" s="44">
        <v>3</v>
      </c>
      <c r="C236" s="34"/>
      <c r="D236" s="14"/>
      <c r="E236" s="14"/>
      <c r="F236" s="14"/>
      <c r="G236" s="14"/>
      <c r="H236" s="14"/>
      <c r="I236" s="15"/>
      <c r="J236" s="15"/>
      <c r="K236" s="15">
        <f>Junuary2023_Journal310[[#This Row],[Entry Price]]-Junuary2023_Journal310[[#This Row],[Stop Loss]]</f>
        <v>0</v>
      </c>
      <c r="L236" s="15">
        <f>Junuary2023_Journal310[[#This Row],[1R]]*2</f>
        <v>0</v>
      </c>
      <c r="M236" s="15">
        <f>Junuary2023_Journal310[[#This Row],[1R]]+Junuary2023_Journal310[[#This Row],[Entry Price]]</f>
        <v>0</v>
      </c>
      <c r="N236" s="15">
        <f>Junuary2023_Journal310[[#This Row],[2R]]+Junuary2023_Journal310[[#This Row],[Entry Price]]</f>
        <v>0</v>
      </c>
      <c r="O236" s="16"/>
      <c r="P236" s="15"/>
      <c r="Q236" s="17" t="str">
        <f>IF(AND(Junuary2023_Journal310[[#This Row],[Entry Date]]&lt;&gt;"",Junuary2023_Journal310[[#This Row],[Exit Date]]&lt;&gt;""),DATEDIF(Junuary2023_Journal310[[#This Row],[Entry Date]],Junuary2023_Journal310[[#This Row],[Exit Date]],"d"),"")</f>
        <v/>
      </c>
      <c r="R236" s="18" t="str">
        <f>IF(Junuary2023_Journal310[[#This Row],[Exit Price]]&lt;&gt;"",(Junuary2023_Journal310[[#This Row],[Exit Price]]-Junuary2023_Journal310[[#This Row],[Entry Price]])/Junuary2023_Journal310[[#This Row],[1R]],"")</f>
        <v/>
      </c>
      <c r="S236" s="14"/>
      <c r="T236" s="18"/>
      <c r="U236" s="14"/>
      <c r="V236" s="14"/>
    </row>
    <row r="237" spans="2:22" x14ac:dyDescent="0.25">
      <c r="B237" s="44">
        <v>4</v>
      </c>
      <c r="C237" s="34"/>
      <c r="D237" s="14"/>
      <c r="E237" s="14"/>
      <c r="F237" s="14"/>
      <c r="G237" s="14"/>
      <c r="H237" s="14"/>
      <c r="I237" s="15"/>
      <c r="J237" s="15"/>
      <c r="K237" s="15">
        <f>Junuary2023_Journal310[[#This Row],[Entry Price]]-Junuary2023_Journal310[[#This Row],[Stop Loss]]</f>
        <v>0</v>
      </c>
      <c r="L237" s="15">
        <f>Junuary2023_Journal310[[#This Row],[1R]]*2</f>
        <v>0</v>
      </c>
      <c r="M237" s="15">
        <f>Junuary2023_Journal310[[#This Row],[1R]]+Junuary2023_Journal310[[#This Row],[Entry Price]]</f>
        <v>0</v>
      </c>
      <c r="N237" s="15">
        <f>Junuary2023_Journal310[[#This Row],[2R]]+Junuary2023_Journal310[[#This Row],[Entry Price]]</f>
        <v>0</v>
      </c>
      <c r="O237" s="16"/>
      <c r="P237" s="15"/>
      <c r="Q237" s="17" t="str">
        <f>IF(AND(Junuary2023_Journal310[[#This Row],[Entry Date]]&lt;&gt;"",Junuary2023_Journal310[[#This Row],[Exit Date]]&lt;&gt;""),DATEDIF(Junuary2023_Journal310[[#This Row],[Entry Date]],Junuary2023_Journal310[[#This Row],[Exit Date]],"d"),"")</f>
        <v/>
      </c>
      <c r="R237" s="18" t="str">
        <f>IF(Junuary2023_Journal310[[#This Row],[Exit Price]]&lt;&gt;"",(Junuary2023_Journal310[[#This Row],[Exit Price]]-Junuary2023_Journal310[[#This Row],[Entry Price]])/Junuary2023_Journal310[[#This Row],[1R]],"")</f>
        <v/>
      </c>
      <c r="S237" s="14"/>
      <c r="T237" s="18"/>
      <c r="U237" s="14"/>
      <c r="V237" s="14"/>
    </row>
    <row r="238" spans="2:22" x14ac:dyDescent="0.25">
      <c r="B238" s="44">
        <v>5</v>
      </c>
      <c r="C238" s="34"/>
      <c r="D238" s="14"/>
      <c r="E238" s="14"/>
      <c r="F238" s="14"/>
      <c r="G238" s="14"/>
      <c r="H238" s="14"/>
      <c r="I238" s="15"/>
      <c r="J238" s="15"/>
      <c r="K238" s="15">
        <f>Junuary2023_Journal310[[#This Row],[Entry Price]]-Junuary2023_Journal310[[#This Row],[Stop Loss]]</f>
        <v>0</v>
      </c>
      <c r="L238" s="15">
        <f>Junuary2023_Journal310[[#This Row],[1R]]*2</f>
        <v>0</v>
      </c>
      <c r="M238" s="15">
        <f>Junuary2023_Journal310[[#This Row],[1R]]+Junuary2023_Journal310[[#This Row],[Entry Price]]</f>
        <v>0</v>
      </c>
      <c r="N238" s="15">
        <f>Junuary2023_Journal310[[#This Row],[2R]]+Junuary2023_Journal310[[#This Row],[Entry Price]]</f>
        <v>0</v>
      </c>
      <c r="O238" s="16"/>
      <c r="P238" s="15"/>
      <c r="Q238" s="17" t="str">
        <f>IF(AND(Junuary2023_Journal310[[#This Row],[Entry Date]]&lt;&gt;"",Junuary2023_Journal310[[#This Row],[Exit Date]]&lt;&gt;""),DATEDIF(Junuary2023_Journal310[[#This Row],[Entry Date]],Junuary2023_Journal310[[#This Row],[Exit Date]],"d"),"")</f>
        <v/>
      </c>
      <c r="R238" s="18" t="str">
        <f>IF(Junuary2023_Journal310[[#This Row],[Exit Price]]&lt;&gt;"",(Junuary2023_Journal310[[#This Row],[Exit Price]]-Junuary2023_Journal310[[#This Row],[Entry Price]])/Junuary2023_Journal310[[#This Row],[1R]],"")</f>
        <v/>
      </c>
      <c r="S238" s="14"/>
      <c r="T238" s="18"/>
      <c r="U238" s="14"/>
      <c r="V238" s="14"/>
    </row>
    <row r="239" spans="2:22" x14ac:dyDescent="0.25">
      <c r="B239" s="44">
        <v>6</v>
      </c>
      <c r="C239" s="34"/>
      <c r="D239" s="14"/>
      <c r="E239" s="14"/>
      <c r="F239" s="14"/>
      <c r="G239" s="14"/>
      <c r="H239" s="14"/>
      <c r="I239" s="15"/>
      <c r="J239" s="15"/>
      <c r="K239" s="15">
        <f>Junuary2023_Journal310[[#This Row],[Entry Price]]-Junuary2023_Journal310[[#This Row],[Stop Loss]]</f>
        <v>0</v>
      </c>
      <c r="L239" s="15">
        <f>Junuary2023_Journal310[[#This Row],[1R]]*2</f>
        <v>0</v>
      </c>
      <c r="M239" s="15">
        <f>Junuary2023_Journal310[[#This Row],[1R]]+Junuary2023_Journal310[[#This Row],[Entry Price]]</f>
        <v>0</v>
      </c>
      <c r="N239" s="15">
        <f>Junuary2023_Journal310[[#This Row],[2R]]+Junuary2023_Journal310[[#This Row],[Entry Price]]</f>
        <v>0</v>
      </c>
      <c r="O239" s="16"/>
      <c r="P239" s="15"/>
      <c r="Q239" s="17" t="str">
        <f>IF(AND(Junuary2023_Journal310[[#This Row],[Entry Date]]&lt;&gt;"",Junuary2023_Journal310[[#This Row],[Exit Date]]&lt;&gt;""),DATEDIF(Junuary2023_Journal310[[#This Row],[Entry Date]],Junuary2023_Journal310[[#This Row],[Exit Date]],"d"),"")</f>
        <v/>
      </c>
      <c r="R239" s="18" t="str">
        <f>IF(Junuary2023_Journal310[[#This Row],[Exit Price]]&lt;&gt;"",(Junuary2023_Journal310[[#This Row],[Exit Price]]-Junuary2023_Journal310[[#This Row],[Entry Price]])/Junuary2023_Journal310[[#This Row],[1R]],"")</f>
        <v/>
      </c>
      <c r="S239" s="14"/>
      <c r="T239" s="18"/>
      <c r="U239" s="14"/>
      <c r="V239" s="14"/>
    </row>
    <row r="240" spans="2:22" x14ac:dyDescent="0.25">
      <c r="B240" s="44">
        <v>7</v>
      </c>
      <c r="C240" s="35"/>
      <c r="D240" s="14"/>
      <c r="E240" s="19"/>
      <c r="F240" s="19"/>
      <c r="G240" s="19"/>
      <c r="H240" s="14"/>
      <c r="I240" s="15"/>
      <c r="J240" s="15"/>
      <c r="K240" s="15">
        <f>Junuary2023_Journal310[[#This Row],[Entry Price]]-Junuary2023_Journal310[[#This Row],[Stop Loss]]</f>
        <v>0</v>
      </c>
      <c r="L240" s="15">
        <f>Junuary2023_Journal310[[#This Row],[1R]]*2</f>
        <v>0</v>
      </c>
      <c r="M240" s="15">
        <f>Junuary2023_Journal310[[#This Row],[1R]]+Junuary2023_Journal310[[#This Row],[Entry Price]]</f>
        <v>0</v>
      </c>
      <c r="N240" s="15">
        <f>Junuary2023_Journal310[[#This Row],[2R]]+Junuary2023_Journal310[[#This Row],[Entry Price]]</f>
        <v>0</v>
      </c>
      <c r="O240" s="16"/>
      <c r="P240" s="15"/>
      <c r="Q240" s="17" t="str">
        <f>IF(AND(Junuary2023_Journal310[[#This Row],[Entry Date]]&lt;&gt;"",Junuary2023_Journal310[[#This Row],[Exit Date]]&lt;&gt;""),DATEDIF(Junuary2023_Journal310[[#This Row],[Entry Date]],Junuary2023_Journal310[[#This Row],[Exit Date]],"d"),"")</f>
        <v/>
      </c>
      <c r="R240" s="18" t="str">
        <f>IF(Junuary2023_Journal310[[#This Row],[Exit Price]]&lt;&gt;"",(Junuary2023_Journal310[[#This Row],[Exit Price]]-Junuary2023_Journal310[[#This Row],[Entry Price]])/Junuary2023_Journal310[[#This Row],[1R]],"")</f>
        <v/>
      </c>
      <c r="S240" s="14"/>
      <c r="T240" s="18"/>
      <c r="U240" s="14"/>
      <c r="V240" s="14"/>
    </row>
    <row r="241" spans="2:22" x14ac:dyDescent="0.25">
      <c r="B241" s="44">
        <v>8</v>
      </c>
      <c r="C241" s="35"/>
      <c r="D241" s="14"/>
      <c r="E241" s="19"/>
      <c r="F241" s="19"/>
      <c r="G241" s="19"/>
      <c r="H241" s="14"/>
      <c r="I241" s="15"/>
      <c r="J241" s="15"/>
      <c r="K241" s="15">
        <f>Junuary2023_Journal310[[#This Row],[Entry Price]]-Junuary2023_Journal310[[#This Row],[Stop Loss]]</f>
        <v>0</v>
      </c>
      <c r="L241" s="15">
        <f>Junuary2023_Journal310[[#This Row],[1R]]*2</f>
        <v>0</v>
      </c>
      <c r="M241" s="15">
        <f>Junuary2023_Journal310[[#This Row],[1R]]+Junuary2023_Journal310[[#This Row],[Entry Price]]</f>
        <v>0</v>
      </c>
      <c r="N241" s="15">
        <f>Junuary2023_Journal310[[#This Row],[2R]]+Junuary2023_Journal310[[#This Row],[Entry Price]]</f>
        <v>0</v>
      </c>
      <c r="O241" s="16"/>
      <c r="P241" s="15"/>
      <c r="Q241" s="17" t="str">
        <f>IF(AND(Junuary2023_Journal310[[#This Row],[Entry Date]]&lt;&gt;"",Junuary2023_Journal310[[#This Row],[Exit Date]]&lt;&gt;""),DATEDIF(Junuary2023_Journal310[[#This Row],[Entry Date]],Junuary2023_Journal310[[#This Row],[Exit Date]],"d"),"")</f>
        <v/>
      </c>
      <c r="R241" s="18" t="str">
        <f>IF(Junuary2023_Journal310[[#This Row],[Exit Price]]&lt;&gt;"",(Junuary2023_Journal310[[#This Row],[Exit Price]]-Junuary2023_Journal310[[#This Row],[Entry Price]])/Junuary2023_Journal310[[#This Row],[1R]],"")</f>
        <v/>
      </c>
      <c r="S241" s="14"/>
      <c r="T241" s="18"/>
      <c r="U241" s="14"/>
      <c r="V241" s="14"/>
    </row>
    <row r="242" spans="2:22" x14ac:dyDescent="0.25">
      <c r="B242" s="44">
        <v>9</v>
      </c>
      <c r="C242" s="35"/>
      <c r="D242" s="14"/>
      <c r="E242" s="19"/>
      <c r="F242" s="19"/>
      <c r="G242" s="19"/>
      <c r="H242" s="14"/>
      <c r="I242" s="15"/>
      <c r="J242" s="15"/>
      <c r="K242" s="15">
        <f>Junuary2023_Journal310[[#This Row],[Entry Price]]-Junuary2023_Journal310[[#This Row],[Stop Loss]]</f>
        <v>0</v>
      </c>
      <c r="L242" s="15">
        <f>Junuary2023_Journal310[[#This Row],[1R]]*2</f>
        <v>0</v>
      </c>
      <c r="M242" s="15">
        <f>Junuary2023_Journal310[[#This Row],[1R]]+Junuary2023_Journal310[[#This Row],[Entry Price]]</f>
        <v>0</v>
      </c>
      <c r="N242" s="15">
        <f>Junuary2023_Journal310[[#This Row],[2R]]+Junuary2023_Journal310[[#This Row],[Entry Price]]</f>
        <v>0</v>
      </c>
      <c r="O242" s="16"/>
      <c r="P242" s="15"/>
      <c r="Q242" s="17" t="str">
        <f>IF(AND(Junuary2023_Journal310[[#This Row],[Entry Date]]&lt;&gt;"",Junuary2023_Journal310[[#This Row],[Exit Date]]&lt;&gt;""),DATEDIF(Junuary2023_Journal310[[#This Row],[Entry Date]],Junuary2023_Journal310[[#This Row],[Exit Date]],"d"),"")</f>
        <v/>
      </c>
      <c r="R242" s="18" t="str">
        <f>IF(Junuary2023_Journal310[[#This Row],[Exit Price]]&lt;&gt;"",(Junuary2023_Journal310[[#This Row],[Exit Price]]-Junuary2023_Journal310[[#This Row],[Entry Price]])/Junuary2023_Journal310[[#This Row],[1R]],"")</f>
        <v/>
      </c>
      <c r="S242" s="14"/>
      <c r="T242" s="18"/>
      <c r="U242" s="14"/>
      <c r="V242" s="14"/>
    </row>
    <row r="243" spans="2:22" x14ac:dyDescent="0.25">
      <c r="B243" s="44">
        <v>10</v>
      </c>
      <c r="C243" s="35"/>
      <c r="D243" s="14"/>
      <c r="E243" s="19"/>
      <c r="F243" s="19"/>
      <c r="G243" s="19"/>
      <c r="H243" s="14"/>
      <c r="I243" s="15"/>
      <c r="J243" s="15"/>
      <c r="K243" s="15">
        <f>Junuary2023_Journal310[[#This Row],[Entry Price]]-Junuary2023_Journal310[[#This Row],[Stop Loss]]</f>
        <v>0</v>
      </c>
      <c r="L243" s="15">
        <f>Junuary2023_Journal310[[#This Row],[1R]]*2</f>
        <v>0</v>
      </c>
      <c r="M243" s="15">
        <f>Junuary2023_Journal310[[#This Row],[1R]]+Junuary2023_Journal310[[#This Row],[Entry Price]]</f>
        <v>0</v>
      </c>
      <c r="N243" s="15">
        <f>Junuary2023_Journal310[[#This Row],[2R]]+Junuary2023_Journal310[[#This Row],[Entry Price]]</f>
        <v>0</v>
      </c>
      <c r="O243" s="16"/>
      <c r="P243" s="15"/>
      <c r="Q243" s="17" t="str">
        <f>IF(AND(Junuary2023_Journal310[[#This Row],[Entry Date]]&lt;&gt;"",Junuary2023_Journal310[[#This Row],[Exit Date]]&lt;&gt;""),DATEDIF(Junuary2023_Journal310[[#This Row],[Entry Date]],Junuary2023_Journal310[[#This Row],[Exit Date]],"d"),"")</f>
        <v/>
      </c>
      <c r="R243" s="18" t="str">
        <f>IF(Junuary2023_Journal310[[#This Row],[Exit Price]]&lt;&gt;"",(Junuary2023_Journal310[[#This Row],[Exit Price]]-Junuary2023_Journal310[[#This Row],[Entry Price]])/Junuary2023_Journal310[[#This Row],[1R]],"")</f>
        <v/>
      </c>
      <c r="S243" s="14"/>
      <c r="T243" s="18"/>
      <c r="U243" s="14"/>
      <c r="V243" s="14"/>
    </row>
    <row r="244" spans="2:22" x14ac:dyDescent="0.25">
      <c r="B244" s="44">
        <v>11</v>
      </c>
      <c r="C244" s="35"/>
      <c r="D244" s="14"/>
      <c r="E244" s="19"/>
      <c r="F244" s="19"/>
      <c r="G244" s="19"/>
      <c r="H244" s="14"/>
      <c r="I244" s="15"/>
      <c r="J244" s="15"/>
      <c r="K244" s="15">
        <f>Junuary2023_Journal310[[#This Row],[Entry Price]]-Junuary2023_Journal310[[#This Row],[Stop Loss]]</f>
        <v>0</v>
      </c>
      <c r="L244" s="15">
        <f>Junuary2023_Journal310[[#This Row],[1R]]*2</f>
        <v>0</v>
      </c>
      <c r="M244" s="15">
        <f>Junuary2023_Journal310[[#This Row],[1R]]+Junuary2023_Journal310[[#This Row],[Entry Price]]</f>
        <v>0</v>
      </c>
      <c r="N244" s="15">
        <f>Junuary2023_Journal310[[#This Row],[2R]]+Junuary2023_Journal310[[#This Row],[Entry Price]]</f>
        <v>0</v>
      </c>
      <c r="O244" s="16"/>
      <c r="P244" s="15"/>
      <c r="Q244" s="17" t="str">
        <f>IF(AND(Junuary2023_Journal310[[#This Row],[Entry Date]]&lt;&gt;"",Junuary2023_Journal310[[#This Row],[Exit Date]]&lt;&gt;""),DATEDIF(Junuary2023_Journal310[[#This Row],[Entry Date]],Junuary2023_Journal310[[#This Row],[Exit Date]],"d"),"")</f>
        <v/>
      </c>
      <c r="R244" s="18" t="str">
        <f>IF(Junuary2023_Journal310[[#This Row],[Exit Price]]&lt;&gt;"",(Junuary2023_Journal310[[#This Row],[Exit Price]]-Junuary2023_Journal310[[#This Row],[Entry Price]])/Junuary2023_Journal310[[#This Row],[1R]],"")</f>
        <v/>
      </c>
      <c r="S244" s="14"/>
      <c r="T244" s="18"/>
      <c r="U244" s="14"/>
      <c r="V244" s="14"/>
    </row>
    <row r="245" spans="2:22" x14ac:dyDescent="0.25">
      <c r="B245" s="44">
        <v>12</v>
      </c>
      <c r="C245" s="35"/>
      <c r="D245" s="14"/>
      <c r="E245" s="19"/>
      <c r="F245" s="19"/>
      <c r="G245" s="19"/>
      <c r="H245" s="14"/>
      <c r="I245" s="15"/>
      <c r="J245" s="15"/>
      <c r="K245" s="15">
        <f>Junuary2023_Journal310[[#This Row],[Entry Price]]-Junuary2023_Journal310[[#This Row],[Stop Loss]]</f>
        <v>0</v>
      </c>
      <c r="L245" s="15">
        <f>Junuary2023_Journal310[[#This Row],[1R]]*2</f>
        <v>0</v>
      </c>
      <c r="M245" s="15">
        <f>Junuary2023_Journal310[[#This Row],[1R]]+Junuary2023_Journal310[[#This Row],[Entry Price]]</f>
        <v>0</v>
      </c>
      <c r="N245" s="15">
        <f>Junuary2023_Journal310[[#This Row],[2R]]+Junuary2023_Journal310[[#This Row],[Entry Price]]</f>
        <v>0</v>
      </c>
      <c r="O245" s="16"/>
      <c r="P245" s="15"/>
      <c r="Q245" s="17" t="str">
        <f>IF(AND(Junuary2023_Journal310[[#This Row],[Entry Date]]&lt;&gt;"",Junuary2023_Journal310[[#This Row],[Exit Date]]&lt;&gt;""),DATEDIF(Junuary2023_Journal310[[#This Row],[Entry Date]],Junuary2023_Journal310[[#This Row],[Exit Date]],"d"),"")</f>
        <v/>
      </c>
      <c r="R245" s="18" t="str">
        <f>IF(Junuary2023_Journal310[[#This Row],[Exit Price]]&lt;&gt;"",(Junuary2023_Journal310[[#This Row],[Exit Price]]-Junuary2023_Journal310[[#This Row],[Entry Price]])/Junuary2023_Journal310[[#This Row],[1R]],"")</f>
        <v/>
      </c>
      <c r="S245" s="14"/>
      <c r="T245" s="18"/>
      <c r="U245" s="14"/>
      <c r="V245" s="14"/>
    </row>
    <row r="246" spans="2:22" x14ac:dyDescent="0.25">
      <c r="B246" s="44">
        <v>13</v>
      </c>
      <c r="C246" s="35"/>
      <c r="D246" s="14"/>
      <c r="E246" s="19"/>
      <c r="F246" s="19"/>
      <c r="G246" s="19"/>
      <c r="H246" s="14"/>
      <c r="I246" s="15"/>
      <c r="J246" s="15"/>
      <c r="K246" s="15">
        <f>Junuary2023_Journal310[[#This Row],[Entry Price]]-Junuary2023_Journal310[[#This Row],[Stop Loss]]</f>
        <v>0</v>
      </c>
      <c r="L246" s="15">
        <f>Junuary2023_Journal310[[#This Row],[1R]]*2</f>
        <v>0</v>
      </c>
      <c r="M246" s="15">
        <f>Junuary2023_Journal310[[#This Row],[1R]]+Junuary2023_Journal310[[#This Row],[Entry Price]]</f>
        <v>0</v>
      </c>
      <c r="N246" s="15">
        <f>Junuary2023_Journal310[[#This Row],[2R]]+Junuary2023_Journal310[[#This Row],[Entry Price]]</f>
        <v>0</v>
      </c>
      <c r="O246" s="16"/>
      <c r="P246" s="15"/>
      <c r="Q246" s="17" t="str">
        <f>IF(AND(Junuary2023_Journal310[[#This Row],[Entry Date]]&lt;&gt;"",Junuary2023_Journal310[[#This Row],[Exit Date]]&lt;&gt;""),DATEDIF(Junuary2023_Journal310[[#This Row],[Entry Date]],Junuary2023_Journal310[[#This Row],[Exit Date]],"d"),"")</f>
        <v/>
      </c>
      <c r="R246" s="18" t="str">
        <f>IF(Junuary2023_Journal310[[#This Row],[Exit Price]]&lt;&gt;"",(Junuary2023_Journal310[[#This Row],[Exit Price]]-Junuary2023_Journal310[[#This Row],[Entry Price]])/Junuary2023_Journal310[[#This Row],[1R]],"")</f>
        <v/>
      </c>
      <c r="S246" s="14"/>
      <c r="T246" s="18"/>
      <c r="U246" s="14"/>
      <c r="V246" s="14"/>
    </row>
    <row r="247" spans="2:22" x14ac:dyDescent="0.25">
      <c r="B247" s="44">
        <v>14</v>
      </c>
      <c r="C247" s="35"/>
      <c r="D247" s="14"/>
      <c r="E247" s="19"/>
      <c r="F247" s="19"/>
      <c r="G247" s="19"/>
      <c r="H247" s="14"/>
      <c r="I247" s="15"/>
      <c r="J247" s="15"/>
      <c r="K247" s="15">
        <f>Junuary2023_Journal310[[#This Row],[Entry Price]]-Junuary2023_Journal310[[#This Row],[Stop Loss]]</f>
        <v>0</v>
      </c>
      <c r="L247" s="15">
        <f>Junuary2023_Journal310[[#This Row],[1R]]*2</f>
        <v>0</v>
      </c>
      <c r="M247" s="15">
        <f>Junuary2023_Journal310[[#This Row],[1R]]+Junuary2023_Journal310[[#This Row],[Entry Price]]</f>
        <v>0</v>
      </c>
      <c r="N247" s="15">
        <f>Junuary2023_Journal310[[#This Row],[2R]]+Junuary2023_Journal310[[#This Row],[Entry Price]]</f>
        <v>0</v>
      </c>
      <c r="O247" s="16"/>
      <c r="P247" s="15"/>
      <c r="Q247" s="17" t="str">
        <f>IF(AND(Junuary2023_Journal310[[#This Row],[Entry Date]]&lt;&gt;"",Junuary2023_Journal310[[#This Row],[Exit Date]]&lt;&gt;""),DATEDIF(Junuary2023_Journal310[[#This Row],[Entry Date]],Junuary2023_Journal310[[#This Row],[Exit Date]],"d"),"")</f>
        <v/>
      </c>
      <c r="R247" s="18" t="str">
        <f>IF(Junuary2023_Journal310[[#This Row],[Exit Price]]&lt;&gt;"",(Junuary2023_Journal310[[#This Row],[Exit Price]]-Junuary2023_Journal310[[#This Row],[Entry Price]])/Junuary2023_Journal310[[#This Row],[1R]],"")</f>
        <v/>
      </c>
      <c r="S247" s="14"/>
      <c r="T247" s="18"/>
      <c r="U247" s="14"/>
      <c r="V247" s="14"/>
    </row>
    <row r="248" spans="2:22" x14ac:dyDescent="0.25">
      <c r="B248" s="44">
        <v>15</v>
      </c>
      <c r="C248" s="35"/>
      <c r="D248" s="14"/>
      <c r="E248" s="19"/>
      <c r="F248" s="19"/>
      <c r="G248" s="19"/>
      <c r="H248" s="14"/>
      <c r="I248" s="15"/>
      <c r="J248" s="15"/>
      <c r="K248" s="15">
        <f>Junuary2023_Journal310[[#This Row],[Entry Price]]-Junuary2023_Journal310[[#This Row],[Stop Loss]]</f>
        <v>0</v>
      </c>
      <c r="L248" s="15">
        <f>Junuary2023_Journal310[[#This Row],[1R]]*2</f>
        <v>0</v>
      </c>
      <c r="M248" s="15">
        <f>Junuary2023_Journal310[[#This Row],[1R]]+Junuary2023_Journal310[[#This Row],[Entry Price]]</f>
        <v>0</v>
      </c>
      <c r="N248" s="15">
        <f>Junuary2023_Journal310[[#This Row],[2R]]+Junuary2023_Journal310[[#This Row],[Entry Price]]</f>
        <v>0</v>
      </c>
      <c r="O248" s="16"/>
      <c r="P248" s="15"/>
      <c r="Q248" s="17" t="str">
        <f>IF(AND(Junuary2023_Journal310[[#This Row],[Entry Date]]&lt;&gt;"",Junuary2023_Journal310[[#This Row],[Exit Date]]&lt;&gt;""),DATEDIF(Junuary2023_Journal310[[#This Row],[Entry Date]],Junuary2023_Journal310[[#This Row],[Exit Date]],"d"),"")</f>
        <v/>
      </c>
      <c r="R248" s="18" t="str">
        <f>IF(Junuary2023_Journal310[[#This Row],[Exit Price]]&lt;&gt;"",(Junuary2023_Journal310[[#This Row],[Exit Price]]-Junuary2023_Journal310[[#This Row],[Entry Price]])/Junuary2023_Journal310[[#This Row],[1R]],"")</f>
        <v/>
      </c>
      <c r="S248" s="14"/>
      <c r="T248" s="18"/>
      <c r="U248" s="14"/>
      <c r="V248" s="14"/>
    </row>
    <row r="249" spans="2:22" x14ac:dyDescent="0.25">
      <c r="B249" s="44">
        <v>16</v>
      </c>
      <c r="C249" s="35"/>
      <c r="D249" s="14"/>
      <c r="E249" s="19"/>
      <c r="F249" s="19"/>
      <c r="G249" s="19"/>
      <c r="H249" s="14"/>
      <c r="I249" s="15"/>
      <c r="J249" s="15"/>
      <c r="K249" s="15">
        <f>Junuary2023_Journal310[[#This Row],[Entry Price]]-Junuary2023_Journal310[[#This Row],[Stop Loss]]</f>
        <v>0</v>
      </c>
      <c r="L249" s="15">
        <f>Junuary2023_Journal310[[#This Row],[1R]]*2</f>
        <v>0</v>
      </c>
      <c r="M249" s="15">
        <f>Junuary2023_Journal310[[#This Row],[1R]]+Junuary2023_Journal310[[#This Row],[Entry Price]]</f>
        <v>0</v>
      </c>
      <c r="N249" s="15">
        <f>Junuary2023_Journal310[[#This Row],[2R]]+Junuary2023_Journal310[[#This Row],[Entry Price]]</f>
        <v>0</v>
      </c>
      <c r="O249" s="16"/>
      <c r="P249" s="15"/>
      <c r="Q249" s="17" t="str">
        <f>IF(AND(Junuary2023_Journal310[[#This Row],[Entry Date]]&lt;&gt;"",Junuary2023_Journal310[[#This Row],[Exit Date]]&lt;&gt;""),DATEDIF(Junuary2023_Journal310[[#This Row],[Entry Date]],Junuary2023_Journal310[[#This Row],[Exit Date]],"d"),"")</f>
        <v/>
      </c>
      <c r="R249" s="18" t="str">
        <f>IF(Junuary2023_Journal310[[#This Row],[Exit Price]]&lt;&gt;"",(Junuary2023_Journal310[[#This Row],[Exit Price]]-Junuary2023_Journal310[[#This Row],[Entry Price]])/Junuary2023_Journal310[[#This Row],[1R]],"")</f>
        <v/>
      </c>
      <c r="S249" s="14"/>
      <c r="T249" s="18"/>
      <c r="U249" s="14"/>
      <c r="V249" s="14"/>
    </row>
    <row r="250" spans="2:22" x14ac:dyDescent="0.25">
      <c r="B250" s="44">
        <v>17</v>
      </c>
      <c r="C250" s="35"/>
      <c r="D250" s="14"/>
      <c r="E250" s="19"/>
      <c r="F250" s="19"/>
      <c r="G250" s="19"/>
      <c r="H250" s="14"/>
      <c r="I250" s="15"/>
      <c r="J250" s="15"/>
      <c r="K250" s="15">
        <f>Junuary2023_Journal310[[#This Row],[Entry Price]]-Junuary2023_Journal310[[#This Row],[Stop Loss]]</f>
        <v>0</v>
      </c>
      <c r="L250" s="15">
        <f>Junuary2023_Journal310[[#This Row],[1R]]*2</f>
        <v>0</v>
      </c>
      <c r="M250" s="15">
        <f>Junuary2023_Journal310[[#This Row],[1R]]+Junuary2023_Journal310[[#This Row],[Entry Price]]</f>
        <v>0</v>
      </c>
      <c r="N250" s="15">
        <f>Junuary2023_Journal310[[#This Row],[2R]]+Junuary2023_Journal310[[#This Row],[Entry Price]]</f>
        <v>0</v>
      </c>
      <c r="O250" s="16"/>
      <c r="P250" s="15"/>
      <c r="Q250" s="17" t="str">
        <f>IF(AND(Junuary2023_Journal310[[#This Row],[Entry Date]]&lt;&gt;"",Junuary2023_Journal310[[#This Row],[Exit Date]]&lt;&gt;""),DATEDIF(Junuary2023_Journal310[[#This Row],[Entry Date]],Junuary2023_Journal310[[#This Row],[Exit Date]],"d"),"")</f>
        <v/>
      </c>
      <c r="R250" s="18" t="str">
        <f>IF(Junuary2023_Journal310[[#This Row],[Exit Price]]&lt;&gt;"",(Junuary2023_Journal310[[#This Row],[Exit Price]]-Junuary2023_Journal310[[#This Row],[Entry Price]])/Junuary2023_Journal310[[#This Row],[1R]],"")</f>
        <v/>
      </c>
      <c r="S250" s="14"/>
      <c r="T250" s="18"/>
      <c r="U250" s="14"/>
      <c r="V250" s="14"/>
    </row>
    <row r="251" spans="2:22" x14ac:dyDescent="0.25">
      <c r="B251" s="44">
        <v>18</v>
      </c>
      <c r="C251" s="35"/>
      <c r="D251" s="14"/>
      <c r="E251" s="19"/>
      <c r="F251" s="19"/>
      <c r="G251" s="19"/>
      <c r="H251" s="14"/>
      <c r="I251" s="15"/>
      <c r="J251" s="15"/>
      <c r="K251" s="15">
        <f>Junuary2023_Journal310[[#This Row],[Entry Price]]-Junuary2023_Journal310[[#This Row],[Stop Loss]]</f>
        <v>0</v>
      </c>
      <c r="L251" s="15">
        <f>Junuary2023_Journal310[[#This Row],[1R]]*2</f>
        <v>0</v>
      </c>
      <c r="M251" s="15">
        <f>Junuary2023_Journal310[[#This Row],[1R]]+Junuary2023_Journal310[[#This Row],[Entry Price]]</f>
        <v>0</v>
      </c>
      <c r="N251" s="15">
        <f>Junuary2023_Journal310[[#This Row],[2R]]+Junuary2023_Journal310[[#This Row],[Entry Price]]</f>
        <v>0</v>
      </c>
      <c r="O251" s="16"/>
      <c r="P251" s="15"/>
      <c r="Q251" s="17" t="str">
        <f>IF(AND(Junuary2023_Journal310[[#This Row],[Entry Date]]&lt;&gt;"",Junuary2023_Journal310[[#This Row],[Exit Date]]&lt;&gt;""),DATEDIF(Junuary2023_Journal310[[#This Row],[Entry Date]],Junuary2023_Journal310[[#This Row],[Exit Date]],"d"),"")</f>
        <v/>
      </c>
      <c r="R251" s="18" t="str">
        <f>IF(Junuary2023_Journal310[[#This Row],[Exit Price]]&lt;&gt;"",(Junuary2023_Journal310[[#This Row],[Exit Price]]-Junuary2023_Journal310[[#This Row],[Entry Price]])/Junuary2023_Journal310[[#This Row],[1R]],"")</f>
        <v/>
      </c>
      <c r="S251" s="14"/>
      <c r="T251" s="18"/>
      <c r="U251" s="14"/>
      <c r="V251" s="14"/>
    </row>
    <row r="252" spans="2:22" x14ac:dyDescent="0.25">
      <c r="B252" s="44">
        <v>19</v>
      </c>
      <c r="C252" s="35"/>
      <c r="D252" s="14"/>
      <c r="E252" s="19"/>
      <c r="F252" s="19"/>
      <c r="G252" s="19"/>
      <c r="H252" s="14"/>
      <c r="I252" s="15"/>
      <c r="J252" s="15"/>
      <c r="K252" s="15">
        <f>Junuary2023_Journal310[[#This Row],[Entry Price]]-Junuary2023_Journal310[[#This Row],[Stop Loss]]</f>
        <v>0</v>
      </c>
      <c r="L252" s="15">
        <f>Junuary2023_Journal310[[#This Row],[1R]]*2</f>
        <v>0</v>
      </c>
      <c r="M252" s="15">
        <f>Junuary2023_Journal310[[#This Row],[1R]]+Junuary2023_Journal310[[#This Row],[Entry Price]]</f>
        <v>0</v>
      </c>
      <c r="N252" s="15">
        <f>Junuary2023_Journal310[[#This Row],[2R]]+Junuary2023_Journal310[[#This Row],[Entry Price]]</f>
        <v>0</v>
      </c>
      <c r="O252" s="16"/>
      <c r="P252" s="15"/>
      <c r="Q252" s="17" t="str">
        <f>IF(AND(Junuary2023_Journal310[[#This Row],[Entry Date]]&lt;&gt;"",Junuary2023_Journal310[[#This Row],[Exit Date]]&lt;&gt;""),DATEDIF(Junuary2023_Journal310[[#This Row],[Entry Date]],Junuary2023_Journal310[[#This Row],[Exit Date]],"d"),"")</f>
        <v/>
      </c>
      <c r="R252" s="18" t="str">
        <f>IF(Junuary2023_Journal310[[#This Row],[Exit Price]]&lt;&gt;"",(Junuary2023_Journal310[[#This Row],[Exit Price]]-Junuary2023_Journal310[[#This Row],[Entry Price]])/Junuary2023_Journal310[[#This Row],[1R]],"")</f>
        <v/>
      </c>
      <c r="S252" s="14"/>
      <c r="T252" s="18"/>
      <c r="U252" s="14"/>
      <c r="V252" s="14"/>
    </row>
    <row r="253" spans="2:22" x14ac:dyDescent="0.25">
      <c r="B253" s="45">
        <v>20</v>
      </c>
      <c r="C253" s="35"/>
      <c r="D253" s="14"/>
      <c r="E253" s="19"/>
      <c r="F253" s="19"/>
      <c r="G253" s="19"/>
      <c r="H253" s="14"/>
      <c r="I253" s="15"/>
      <c r="J253" s="15"/>
      <c r="K253" s="15">
        <f>Junuary2023_Journal310[[#This Row],[Entry Price]]-Junuary2023_Journal310[[#This Row],[Stop Loss]]</f>
        <v>0</v>
      </c>
      <c r="L253" s="15">
        <f>Junuary2023_Journal310[[#This Row],[1R]]*2</f>
        <v>0</v>
      </c>
      <c r="M253" s="15">
        <f>Junuary2023_Journal310[[#This Row],[1R]]+Junuary2023_Journal310[[#This Row],[Entry Price]]</f>
        <v>0</v>
      </c>
      <c r="N253" s="15">
        <f>Junuary2023_Journal310[[#This Row],[2R]]+Junuary2023_Journal310[[#This Row],[Entry Price]]</f>
        <v>0</v>
      </c>
      <c r="O253" s="16"/>
      <c r="P253" s="15"/>
      <c r="Q253" s="17" t="str">
        <f>IF(AND(Junuary2023_Journal310[[#This Row],[Entry Date]]&lt;&gt;"",Junuary2023_Journal310[[#This Row],[Exit Date]]&lt;&gt;""),DATEDIF(Junuary2023_Journal310[[#This Row],[Entry Date]],Junuary2023_Journal310[[#This Row],[Exit Date]],"d"),"")</f>
        <v/>
      </c>
      <c r="R253" s="18" t="str">
        <f>IF(Junuary2023_Journal310[[#This Row],[Exit Price]]&lt;&gt;"",(Junuary2023_Journal310[[#This Row],[Exit Price]]-Junuary2023_Journal310[[#This Row],[Entry Price]])/Junuary2023_Journal310[[#This Row],[1R]],"")</f>
        <v/>
      </c>
      <c r="S253" s="14"/>
      <c r="T253" s="18"/>
      <c r="U253" s="14"/>
      <c r="V253" s="14"/>
    </row>
    <row r="255" spans="2:22" ht="22.5" x14ac:dyDescent="0.25">
      <c r="B255" s="36"/>
      <c r="C255" s="50" t="s">
        <v>4</v>
      </c>
      <c r="D255" s="46" t="s">
        <v>85</v>
      </c>
      <c r="E255" s="37"/>
      <c r="F255" s="37"/>
      <c r="G255" s="37"/>
      <c r="H255" s="37"/>
      <c r="I255" s="37"/>
      <c r="J255" s="37"/>
      <c r="K255" s="37"/>
      <c r="L255" s="38"/>
      <c r="M255" s="37"/>
      <c r="N255" s="37"/>
      <c r="O255" s="37"/>
      <c r="P255" s="37"/>
      <c r="Q255" s="37"/>
      <c r="R255" s="37"/>
      <c r="S255" s="38"/>
      <c r="T255" s="37"/>
      <c r="U255" s="37"/>
      <c r="V255" s="39"/>
    </row>
    <row r="256" spans="2:22" ht="22.5" x14ac:dyDescent="0.25">
      <c r="B256" s="40"/>
      <c r="C256" s="50" t="s">
        <v>65</v>
      </c>
      <c r="D256" s="47">
        <f>SUM(R262:R281)</f>
        <v>0</v>
      </c>
      <c r="E256" s="26"/>
      <c r="F256" s="28"/>
      <c r="G256" s="29"/>
      <c r="H256" s="28"/>
      <c r="I256" s="25"/>
      <c r="J256" s="26"/>
      <c r="K256" s="26"/>
      <c r="L256" s="27"/>
      <c r="M256" s="26"/>
      <c r="N256" s="26"/>
      <c r="O256" s="26"/>
      <c r="P256" s="25"/>
      <c r="Q256" s="26"/>
      <c r="R256" s="26"/>
      <c r="S256" s="27"/>
      <c r="T256" s="26"/>
      <c r="U256" s="26"/>
      <c r="V256" s="41"/>
    </row>
    <row r="257" spans="2:22" ht="22.5" x14ac:dyDescent="0.25">
      <c r="B257" s="40"/>
      <c r="C257" s="50" t="s">
        <v>14</v>
      </c>
      <c r="D257" s="48">
        <f>COUNTA(Junuary2023_Journal311[Ticker])</f>
        <v>0</v>
      </c>
      <c r="E257" s="26"/>
      <c r="F257" s="28"/>
      <c r="G257" s="29"/>
      <c r="H257" s="30"/>
      <c r="I257" s="26"/>
      <c r="J257" s="30"/>
      <c r="K257" s="26"/>
      <c r="L257" s="27"/>
      <c r="M257" s="26"/>
      <c r="N257" s="26"/>
      <c r="O257" s="26"/>
      <c r="P257" s="26"/>
      <c r="Q257" s="30"/>
      <c r="R257" s="26"/>
      <c r="S257" s="27"/>
      <c r="T257" s="26"/>
      <c r="U257" s="26"/>
      <c r="V257" s="42"/>
    </row>
    <row r="258" spans="2:22" ht="22.5" x14ac:dyDescent="0.25">
      <c r="B258" s="40"/>
      <c r="C258" s="50" t="s">
        <v>5</v>
      </c>
      <c r="D258" s="49">
        <f>IF(D257&gt;0,D256/D257,0)</f>
        <v>0</v>
      </c>
      <c r="E258" s="26"/>
      <c r="F258" s="28"/>
      <c r="G258" s="29"/>
      <c r="H258" s="26"/>
      <c r="I258" s="26"/>
      <c r="J258" s="26"/>
      <c r="K258" s="26"/>
      <c r="L258" s="27"/>
      <c r="M258" s="26"/>
      <c r="N258" s="26"/>
      <c r="O258" s="26"/>
      <c r="P258" s="26"/>
      <c r="Q258" s="26"/>
      <c r="R258" s="26"/>
      <c r="S258" s="27"/>
      <c r="T258" s="26"/>
      <c r="U258" s="26"/>
      <c r="V258" s="42"/>
    </row>
    <row r="259" spans="2:22" x14ac:dyDescent="0.25">
      <c r="B259" s="40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43"/>
    </row>
    <row r="260" spans="2:22" ht="22.5" x14ac:dyDescent="0.25">
      <c r="B260" s="40"/>
      <c r="C260" s="28"/>
      <c r="D260" s="29"/>
      <c r="E260" s="29"/>
      <c r="F260" s="29"/>
      <c r="G260" s="29"/>
      <c r="H260" s="29"/>
      <c r="I260" s="29"/>
      <c r="J260" s="29"/>
      <c r="K260" s="51" t="s">
        <v>35</v>
      </c>
      <c r="L260" s="51"/>
      <c r="M260" s="51"/>
      <c r="N260" s="51"/>
      <c r="O260" s="28"/>
      <c r="P260" s="28"/>
      <c r="Q260" s="51" t="s">
        <v>35</v>
      </c>
      <c r="R260" s="51"/>
      <c r="S260" s="28"/>
      <c r="T260" s="28"/>
      <c r="U260" s="28"/>
      <c r="V260" s="43"/>
    </row>
    <row r="261" spans="2:22" ht="22.5" x14ac:dyDescent="0.25">
      <c r="B261" s="40"/>
      <c r="C261" s="31" t="s">
        <v>6</v>
      </c>
      <c r="D261" s="32" t="s">
        <v>1</v>
      </c>
      <c r="E261" s="32" t="s">
        <v>0</v>
      </c>
      <c r="F261" s="32" t="s">
        <v>19</v>
      </c>
      <c r="G261" s="32" t="s">
        <v>16</v>
      </c>
      <c r="H261" s="32" t="s">
        <v>2</v>
      </c>
      <c r="I261" s="32" t="s">
        <v>12</v>
      </c>
      <c r="J261" s="32" t="s">
        <v>7</v>
      </c>
      <c r="K261" s="32" t="s">
        <v>8</v>
      </c>
      <c r="L261" s="32" t="s">
        <v>9</v>
      </c>
      <c r="M261" s="32" t="s">
        <v>41</v>
      </c>
      <c r="N261" s="32" t="s">
        <v>42</v>
      </c>
      <c r="O261" s="33" t="s">
        <v>3</v>
      </c>
      <c r="P261" s="32" t="s">
        <v>10</v>
      </c>
      <c r="Q261" s="32" t="s">
        <v>47</v>
      </c>
      <c r="R261" s="32" t="s">
        <v>15</v>
      </c>
      <c r="S261" s="32" t="s">
        <v>11</v>
      </c>
      <c r="T261" s="32" t="s">
        <v>53</v>
      </c>
      <c r="U261" s="32" t="s">
        <v>13</v>
      </c>
      <c r="V261" s="32" t="s">
        <v>49</v>
      </c>
    </row>
    <row r="262" spans="2:22" x14ac:dyDescent="0.25">
      <c r="B262" s="44">
        <v>1</v>
      </c>
      <c r="C262" s="34"/>
      <c r="D262" s="14"/>
      <c r="E262" s="14"/>
      <c r="F262" s="14"/>
      <c r="G262" s="14"/>
      <c r="H262" s="14"/>
      <c r="I262" s="15"/>
      <c r="J262" s="15"/>
      <c r="K262" s="15">
        <f>Junuary2023_Journal311[[#This Row],[Entry Price]]-Junuary2023_Journal311[[#This Row],[Stop Loss]]</f>
        <v>0</v>
      </c>
      <c r="L262" s="15">
        <f>Junuary2023_Journal311[[#This Row],[1R]]*2</f>
        <v>0</v>
      </c>
      <c r="M262" s="15">
        <f>Junuary2023_Journal311[[#This Row],[1R]]+Junuary2023_Journal311[[#This Row],[Entry Price]]</f>
        <v>0</v>
      </c>
      <c r="N262" s="15">
        <f>Junuary2023_Journal311[[#This Row],[2R]]+Junuary2023_Journal311[[#This Row],[Entry Price]]</f>
        <v>0</v>
      </c>
      <c r="O262" s="16"/>
      <c r="P262" s="15"/>
      <c r="Q262" s="17" t="str">
        <f>IF(AND(Junuary2023_Journal311[[#This Row],[Entry Date]]&lt;&gt;"",Junuary2023_Journal311[[#This Row],[Exit Date]]&lt;&gt;""),DATEDIF(Junuary2023_Journal311[[#This Row],[Entry Date]],Junuary2023_Journal311[[#This Row],[Exit Date]],"d"),"")</f>
        <v/>
      </c>
      <c r="R262" s="18" t="str">
        <f>IF(Junuary2023_Journal311[[#This Row],[Exit Price]]&lt;&gt;"",(Junuary2023_Journal311[[#This Row],[Exit Price]]-Junuary2023_Journal311[[#This Row],[Entry Price]])/Junuary2023_Journal311[[#This Row],[1R]],"")</f>
        <v/>
      </c>
      <c r="S262" s="14"/>
      <c r="T262" s="18"/>
      <c r="U262" s="14"/>
      <c r="V262" s="14"/>
    </row>
    <row r="263" spans="2:22" x14ac:dyDescent="0.25">
      <c r="B263" s="44">
        <v>2</v>
      </c>
      <c r="C263" s="34"/>
      <c r="D263" s="14"/>
      <c r="E263" s="14"/>
      <c r="F263" s="14"/>
      <c r="G263" s="14"/>
      <c r="H263" s="14"/>
      <c r="I263" s="15"/>
      <c r="J263" s="15"/>
      <c r="K263" s="15">
        <f>Junuary2023_Journal311[[#This Row],[Entry Price]]-Junuary2023_Journal311[[#This Row],[Stop Loss]]</f>
        <v>0</v>
      </c>
      <c r="L263" s="15">
        <f>Junuary2023_Journal311[[#This Row],[1R]]*2</f>
        <v>0</v>
      </c>
      <c r="M263" s="15">
        <f>Junuary2023_Journal311[[#This Row],[1R]]+Junuary2023_Journal311[[#This Row],[Entry Price]]</f>
        <v>0</v>
      </c>
      <c r="N263" s="15">
        <f>Junuary2023_Journal311[[#This Row],[2R]]+Junuary2023_Journal311[[#This Row],[Entry Price]]</f>
        <v>0</v>
      </c>
      <c r="O263" s="16"/>
      <c r="P263" s="15"/>
      <c r="Q263" s="17" t="str">
        <f>IF(AND(Junuary2023_Journal311[[#This Row],[Entry Date]]&lt;&gt;"",Junuary2023_Journal311[[#This Row],[Exit Date]]&lt;&gt;""),DATEDIF(Junuary2023_Journal311[[#This Row],[Entry Date]],Junuary2023_Journal311[[#This Row],[Exit Date]],"d"),"")</f>
        <v/>
      </c>
      <c r="R263" s="18" t="str">
        <f>IF(Junuary2023_Journal311[[#This Row],[Exit Price]]&lt;&gt;"",(Junuary2023_Journal311[[#This Row],[Exit Price]]-Junuary2023_Journal311[[#This Row],[Entry Price]])/Junuary2023_Journal311[[#This Row],[1R]],"")</f>
        <v/>
      </c>
      <c r="S263" s="14"/>
      <c r="T263" s="18"/>
      <c r="U263" s="14"/>
      <c r="V263" s="14"/>
    </row>
    <row r="264" spans="2:22" x14ac:dyDescent="0.25">
      <c r="B264" s="44">
        <v>3</v>
      </c>
      <c r="C264" s="34"/>
      <c r="D264" s="14"/>
      <c r="E264" s="14"/>
      <c r="F264" s="14"/>
      <c r="G264" s="14"/>
      <c r="H264" s="14"/>
      <c r="I264" s="15"/>
      <c r="J264" s="15"/>
      <c r="K264" s="15">
        <f>Junuary2023_Journal311[[#This Row],[Entry Price]]-Junuary2023_Journal311[[#This Row],[Stop Loss]]</f>
        <v>0</v>
      </c>
      <c r="L264" s="15">
        <f>Junuary2023_Journal311[[#This Row],[1R]]*2</f>
        <v>0</v>
      </c>
      <c r="M264" s="15">
        <f>Junuary2023_Journal311[[#This Row],[1R]]+Junuary2023_Journal311[[#This Row],[Entry Price]]</f>
        <v>0</v>
      </c>
      <c r="N264" s="15">
        <f>Junuary2023_Journal311[[#This Row],[2R]]+Junuary2023_Journal311[[#This Row],[Entry Price]]</f>
        <v>0</v>
      </c>
      <c r="O264" s="16"/>
      <c r="P264" s="15"/>
      <c r="Q264" s="17" t="str">
        <f>IF(AND(Junuary2023_Journal311[[#This Row],[Entry Date]]&lt;&gt;"",Junuary2023_Journal311[[#This Row],[Exit Date]]&lt;&gt;""),DATEDIF(Junuary2023_Journal311[[#This Row],[Entry Date]],Junuary2023_Journal311[[#This Row],[Exit Date]],"d"),"")</f>
        <v/>
      </c>
      <c r="R264" s="18" t="str">
        <f>IF(Junuary2023_Journal311[[#This Row],[Exit Price]]&lt;&gt;"",(Junuary2023_Journal311[[#This Row],[Exit Price]]-Junuary2023_Journal311[[#This Row],[Entry Price]])/Junuary2023_Journal311[[#This Row],[1R]],"")</f>
        <v/>
      </c>
      <c r="S264" s="14"/>
      <c r="T264" s="18"/>
      <c r="U264" s="14"/>
      <c r="V264" s="14"/>
    </row>
    <row r="265" spans="2:22" x14ac:dyDescent="0.25">
      <c r="B265" s="44">
        <v>4</v>
      </c>
      <c r="C265" s="34"/>
      <c r="D265" s="14"/>
      <c r="E265" s="14"/>
      <c r="F265" s="14"/>
      <c r="G265" s="14"/>
      <c r="H265" s="14"/>
      <c r="I265" s="15"/>
      <c r="J265" s="15"/>
      <c r="K265" s="15">
        <f>Junuary2023_Journal311[[#This Row],[Entry Price]]-Junuary2023_Journal311[[#This Row],[Stop Loss]]</f>
        <v>0</v>
      </c>
      <c r="L265" s="15">
        <f>Junuary2023_Journal311[[#This Row],[1R]]*2</f>
        <v>0</v>
      </c>
      <c r="M265" s="15">
        <f>Junuary2023_Journal311[[#This Row],[1R]]+Junuary2023_Journal311[[#This Row],[Entry Price]]</f>
        <v>0</v>
      </c>
      <c r="N265" s="15">
        <f>Junuary2023_Journal311[[#This Row],[2R]]+Junuary2023_Journal311[[#This Row],[Entry Price]]</f>
        <v>0</v>
      </c>
      <c r="O265" s="16"/>
      <c r="P265" s="15"/>
      <c r="Q265" s="17" t="str">
        <f>IF(AND(Junuary2023_Journal311[[#This Row],[Entry Date]]&lt;&gt;"",Junuary2023_Journal311[[#This Row],[Exit Date]]&lt;&gt;""),DATEDIF(Junuary2023_Journal311[[#This Row],[Entry Date]],Junuary2023_Journal311[[#This Row],[Exit Date]],"d"),"")</f>
        <v/>
      </c>
      <c r="R265" s="18" t="str">
        <f>IF(Junuary2023_Journal311[[#This Row],[Exit Price]]&lt;&gt;"",(Junuary2023_Journal311[[#This Row],[Exit Price]]-Junuary2023_Journal311[[#This Row],[Entry Price]])/Junuary2023_Journal311[[#This Row],[1R]],"")</f>
        <v/>
      </c>
      <c r="S265" s="14"/>
      <c r="T265" s="18"/>
      <c r="U265" s="14"/>
      <c r="V265" s="14"/>
    </row>
    <row r="266" spans="2:22" x14ac:dyDescent="0.25">
      <c r="B266" s="44">
        <v>5</v>
      </c>
      <c r="C266" s="34"/>
      <c r="D266" s="14"/>
      <c r="E266" s="14"/>
      <c r="F266" s="14"/>
      <c r="G266" s="14"/>
      <c r="H266" s="14"/>
      <c r="I266" s="15"/>
      <c r="J266" s="15"/>
      <c r="K266" s="15">
        <f>Junuary2023_Journal311[[#This Row],[Entry Price]]-Junuary2023_Journal311[[#This Row],[Stop Loss]]</f>
        <v>0</v>
      </c>
      <c r="L266" s="15">
        <f>Junuary2023_Journal311[[#This Row],[1R]]*2</f>
        <v>0</v>
      </c>
      <c r="M266" s="15">
        <f>Junuary2023_Journal311[[#This Row],[1R]]+Junuary2023_Journal311[[#This Row],[Entry Price]]</f>
        <v>0</v>
      </c>
      <c r="N266" s="15">
        <f>Junuary2023_Journal311[[#This Row],[2R]]+Junuary2023_Journal311[[#This Row],[Entry Price]]</f>
        <v>0</v>
      </c>
      <c r="O266" s="16"/>
      <c r="P266" s="15"/>
      <c r="Q266" s="17" t="str">
        <f>IF(AND(Junuary2023_Journal311[[#This Row],[Entry Date]]&lt;&gt;"",Junuary2023_Journal311[[#This Row],[Exit Date]]&lt;&gt;""),DATEDIF(Junuary2023_Journal311[[#This Row],[Entry Date]],Junuary2023_Journal311[[#This Row],[Exit Date]],"d"),"")</f>
        <v/>
      </c>
      <c r="R266" s="18" t="str">
        <f>IF(Junuary2023_Journal311[[#This Row],[Exit Price]]&lt;&gt;"",(Junuary2023_Journal311[[#This Row],[Exit Price]]-Junuary2023_Journal311[[#This Row],[Entry Price]])/Junuary2023_Journal311[[#This Row],[1R]],"")</f>
        <v/>
      </c>
      <c r="S266" s="14"/>
      <c r="T266" s="18"/>
      <c r="U266" s="14"/>
      <c r="V266" s="14"/>
    </row>
    <row r="267" spans="2:22" x14ac:dyDescent="0.25">
      <c r="B267" s="44">
        <v>6</v>
      </c>
      <c r="C267" s="34"/>
      <c r="D267" s="14"/>
      <c r="E267" s="14"/>
      <c r="F267" s="14"/>
      <c r="G267" s="14"/>
      <c r="H267" s="14"/>
      <c r="I267" s="15"/>
      <c r="J267" s="15"/>
      <c r="K267" s="15">
        <f>Junuary2023_Journal311[[#This Row],[Entry Price]]-Junuary2023_Journal311[[#This Row],[Stop Loss]]</f>
        <v>0</v>
      </c>
      <c r="L267" s="15">
        <f>Junuary2023_Journal311[[#This Row],[1R]]*2</f>
        <v>0</v>
      </c>
      <c r="M267" s="15">
        <f>Junuary2023_Journal311[[#This Row],[1R]]+Junuary2023_Journal311[[#This Row],[Entry Price]]</f>
        <v>0</v>
      </c>
      <c r="N267" s="15">
        <f>Junuary2023_Journal311[[#This Row],[2R]]+Junuary2023_Journal311[[#This Row],[Entry Price]]</f>
        <v>0</v>
      </c>
      <c r="O267" s="16"/>
      <c r="P267" s="15"/>
      <c r="Q267" s="17" t="str">
        <f>IF(AND(Junuary2023_Journal311[[#This Row],[Entry Date]]&lt;&gt;"",Junuary2023_Journal311[[#This Row],[Exit Date]]&lt;&gt;""),DATEDIF(Junuary2023_Journal311[[#This Row],[Entry Date]],Junuary2023_Journal311[[#This Row],[Exit Date]],"d"),"")</f>
        <v/>
      </c>
      <c r="R267" s="18" t="str">
        <f>IF(Junuary2023_Journal311[[#This Row],[Exit Price]]&lt;&gt;"",(Junuary2023_Journal311[[#This Row],[Exit Price]]-Junuary2023_Journal311[[#This Row],[Entry Price]])/Junuary2023_Journal311[[#This Row],[1R]],"")</f>
        <v/>
      </c>
      <c r="S267" s="14"/>
      <c r="T267" s="18"/>
      <c r="U267" s="14"/>
      <c r="V267" s="14"/>
    </row>
    <row r="268" spans="2:22" x14ac:dyDescent="0.25">
      <c r="B268" s="44">
        <v>7</v>
      </c>
      <c r="C268" s="35"/>
      <c r="D268" s="14"/>
      <c r="E268" s="19"/>
      <c r="F268" s="19"/>
      <c r="G268" s="19"/>
      <c r="H268" s="14"/>
      <c r="I268" s="15"/>
      <c r="J268" s="15"/>
      <c r="K268" s="15">
        <f>Junuary2023_Journal311[[#This Row],[Entry Price]]-Junuary2023_Journal311[[#This Row],[Stop Loss]]</f>
        <v>0</v>
      </c>
      <c r="L268" s="15">
        <f>Junuary2023_Journal311[[#This Row],[1R]]*2</f>
        <v>0</v>
      </c>
      <c r="M268" s="15">
        <f>Junuary2023_Journal311[[#This Row],[1R]]+Junuary2023_Journal311[[#This Row],[Entry Price]]</f>
        <v>0</v>
      </c>
      <c r="N268" s="15">
        <f>Junuary2023_Journal311[[#This Row],[2R]]+Junuary2023_Journal311[[#This Row],[Entry Price]]</f>
        <v>0</v>
      </c>
      <c r="O268" s="16"/>
      <c r="P268" s="15"/>
      <c r="Q268" s="17" t="str">
        <f>IF(AND(Junuary2023_Journal311[[#This Row],[Entry Date]]&lt;&gt;"",Junuary2023_Journal311[[#This Row],[Exit Date]]&lt;&gt;""),DATEDIF(Junuary2023_Journal311[[#This Row],[Entry Date]],Junuary2023_Journal311[[#This Row],[Exit Date]],"d"),"")</f>
        <v/>
      </c>
      <c r="R268" s="18" t="str">
        <f>IF(Junuary2023_Journal311[[#This Row],[Exit Price]]&lt;&gt;"",(Junuary2023_Journal311[[#This Row],[Exit Price]]-Junuary2023_Journal311[[#This Row],[Entry Price]])/Junuary2023_Journal311[[#This Row],[1R]],"")</f>
        <v/>
      </c>
      <c r="S268" s="14"/>
      <c r="T268" s="18"/>
      <c r="U268" s="14"/>
      <c r="V268" s="14"/>
    </row>
    <row r="269" spans="2:22" x14ac:dyDescent="0.25">
      <c r="B269" s="44">
        <v>8</v>
      </c>
      <c r="C269" s="35"/>
      <c r="D269" s="14"/>
      <c r="E269" s="19"/>
      <c r="F269" s="19"/>
      <c r="G269" s="19"/>
      <c r="H269" s="14"/>
      <c r="I269" s="15"/>
      <c r="J269" s="15"/>
      <c r="K269" s="15">
        <f>Junuary2023_Journal311[[#This Row],[Entry Price]]-Junuary2023_Journal311[[#This Row],[Stop Loss]]</f>
        <v>0</v>
      </c>
      <c r="L269" s="15">
        <f>Junuary2023_Journal311[[#This Row],[1R]]*2</f>
        <v>0</v>
      </c>
      <c r="M269" s="15">
        <f>Junuary2023_Journal311[[#This Row],[1R]]+Junuary2023_Journal311[[#This Row],[Entry Price]]</f>
        <v>0</v>
      </c>
      <c r="N269" s="15">
        <f>Junuary2023_Journal311[[#This Row],[2R]]+Junuary2023_Journal311[[#This Row],[Entry Price]]</f>
        <v>0</v>
      </c>
      <c r="O269" s="16"/>
      <c r="P269" s="15"/>
      <c r="Q269" s="17" t="str">
        <f>IF(AND(Junuary2023_Journal311[[#This Row],[Entry Date]]&lt;&gt;"",Junuary2023_Journal311[[#This Row],[Exit Date]]&lt;&gt;""),DATEDIF(Junuary2023_Journal311[[#This Row],[Entry Date]],Junuary2023_Journal311[[#This Row],[Exit Date]],"d"),"")</f>
        <v/>
      </c>
      <c r="R269" s="18" t="str">
        <f>IF(Junuary2023_Journal311[[#This Row],[Exit Price]]&lt;&gt;"",(Junuary2023_Journal311[[#This Row],[Exit Price]]-Junuary2023_Journal311[[#This Row],[Entry Price]])/Junuary2023_Journal311[[#This Row],[1R]],"")</f>
        <v/>
      </c>
      <c r="S269" s="14"/>
      <c r="T269" s="18"/>
      <c r="U269" s="14"/>
      <c r="V269" s="14"/>
    </row>
    <row r="270" spans="2:22" x14ac:dyDescent="0.25">
      <c r="B270" s="44">
        <v>9</v>
      </c>
      <c r="C270" s="35"/>
      <c r="D270" s="14"/>
      <c r="E270" s="19"/>
      <c r="F270" s="19"/>
      <c r="G270" s="19"/>
      <c r="H270" s="14"/>
      <c r="I270" s="15"/>
      <c r="J270" s="15"/>
      <c r="K270" s="15">
        <f>Junuary2023_Journal311[[#This Row],[Entry Price]]-Junuary2023_Journal311[[#This Row],[Stop Loss]]</f>
        <v>0</v>
      </c>
      <c r="L270" s="15">
        <f>Junuary2023_Journal311[[#This Row],[1R]]*2</f>
        <v>0</v>
      </c>
      <c r="M270" s="15">
        <f>Junuary2023_Journal311[[#This Row],[1R]]+Junuary2023_Journal311[[#This Row],[Entry Price]]</f>
        <v>0</v>
      </c>
      <c r="N270" s="15">
        <f>Junuary2023_Journal311[[#This Row],[2R]]+Junuary2023_Journal311[[#This Row],[Entry Price]]</f>
        <v>0</v>
      </c>
      <c r="O270" s="16"/>
      <c r="P270" s="15"/>
      <c r="Q270" s="17" t="str">
        <f>IF(AND(Junuary2023_Journal311[[#This Row],[Entry Date]]&lt;&gt;"",Junuary2023_Journal311[[#This Row],[Exit Date]]&lt;&gt;""),DATEDIF(Junuary2023_Journal311[[#This Row],[Entry Date]],Junuary2023_Journal311[[#This Row],[Exit Date]],"d"),"")</f>
        <v/>
      </c>
      <c r="R270" s="18" t="str">
        <f>IF(Junuary2023_Journal311[[#This Row],[Exit Price]]&lt;&gt;"",(Junuary2023_Journal311[[#This Row],[Exit Price]]-Junuary2023_Journal311[[#This Row],[Entry Price]])/Junuary2023_Journal311[[#This Row],[1R]],"")</f>
        <v/>
      </c>
      <c r="S270" s="14"/>
      <c r="T270" s="18"/>
      <c r="U270" s="14"/>
      <c r="V270" s="14"/>
    </row>
    <row r="271" spans="2:22" x14ac:dyDescent="0.25">
      <c r="B271" s="44">
        <v>10</v>
      </c>
      <c r="C271" s="35"/>
      <c r="D271" s="14"/>
      <c r="E271" s="19"/>
      <c r="F271" s="19"/>
      <c r="G271" s="19"/>
      <c r="H271" s="14"/>
      <c r="I271" s="15"/>
      <c r="J271" s="15"/>
      <c r="K271" s="15">
        <f>Junuary2023_Journal311[[#This Row],[Entry Price]]-Junuary2023_Journal311[[#This Row],[Stop Loss]]</f>
        <v>0</v>
      </c>
      <c r="L271" s="15">
        <f>Junuary2023_Journal311[[#This Row],[1R]]*2</f>
        <v>0</v>
      </c>
      <c r="M271" s="15">
        <f>Junuary2023_Journal311[[#This Row],[1R]]+Junuary2023_Journal311[[#This Row],[Entry Price]]</f>
        <v>0</v>
      </c>
      <c r="N271" s="15">
        <f>Junuary2023_Journal311[[#This Row],[2R]]+Junuary2023_Journal311[[#This Row],[Entry Price]]</f>
        <v>0</v>
      </c>
      <c r="O271" s="16"/>
      <c r="P271" s="15"/>
      <c r="Q271" s="17" t="str">
        <f>IF(AND(Junuary2023_Journal311[[#This Row],[Entry Date]]&lt;&gt;"",Junuary2023_Journal311[[#This Row],[Exit Date]]&lt;&gt;""),DATEDIF(Junuary2023_Journal311[[#This Row],[Entry Date]],Junuary2023_Journal311[[#This Row],[Exit Date]],"d"),"")</f>
        <v/>
      </c>
      <c r="R271" s="18" t="str">
        <f>IF(Junuary2023_Journal311[[#This Row],[Exit Price]]&lt;&gt;"",(Junuary2023_Journal311[[#This Row],[Exit Price]]-Junuary2023_Journal311[[#This Row],[Entry Price]])/Junuary2023_Journal311[[#This Row],[1R]],"")</f>
        <v/>
      </c>
      <c r="S271" s="14"/>
      <c r="T271" s="18"/>
      <c r="U271" s="14"/>
      <c r="V271" s="14"/>
    </row>
    <row r="272" spans="2:22" x14ac:dyDescent="0.25">
      <c r="B272" s="44">
        <v>11</v>
      </c>
      <c r="C272" s="35"/>
      <c r="D272" s="14"/>
      <c r="E272" s="19"/>
      <c r="F272" s="19"/>
      <c r="G272" s="19"/>
      <c r="H272" s="14"/>
      <c r="I272" s="15"/>
      <c r="J272" s="15"/>
      <c r="K272" s="15">
        <f>Junuary2023_Journal311[[#This Row],[Entry Price]]-Junuary2023_Journal311[[#This Row],[Stop Loss]]</f>
        <v>0</v>
      </c>
      <c r="L272" s="15">
        <f>Junuary2023_Journal311[[#This Row],[1R]]*2</f>
        <v>0</v>
      </c>
      <c r="M272" s="15">
        <f>Junuary2023_Journal311[[#This Row],[1R]]+Junuary2023_Journal311[[#This Row],[Entry Price]]</f>
        <v>0</v>
      </c>
      <c r="N272" s="15">
        <f>Junuary2023_Journal311[[#This Row],[2R]]+Junuary2023_Journal311[[#This Row],[Entry Price]]</f>
        <v>0</v>
      </c>
      <c r="O272" s="16"/>
      <c r="P272" s="15"/>
      <c r="Q272" s="17" t="str">
        <f>IF(AND(Junuary2023_Journal311[[#This Row],[Entry Date]]&lt;&gt;"",Junuary2023_Journal311[[#This Row],[Exit Date]]&lt;&gt;""),DATEDIF(Junuary2023_Journal311[[#This Row],[Entry Date]],Junuary2023_Journal311[[#This Row],[Exit Date]],"d"),"")</f>
        <v/>
      </c>
      <c r="R272" s="18" t="str">
        <f>IF(Junuary2023_Journal311[[#This Row],[Exit Price]]&lt;&gt;"",(Junuary2023_Journal311[[#This Row],[Exit Price]]-Junuary2023_Journal311[[#This Row],[Entry Price]])/Junuary2023_Journal311[[#This Row],[1R]],"")</f>
        <v/>
      </c>
      <c r="S272" s="14"/>
      <c r="T272" s="18"/>
      <c r="U272" s="14"/>
      <c r="V272" s="14"/>
    </row>
    <row r="273" spans="2:22" x14ac:dyDescent="0.25">
      <c r="B273" s="44">
        <v>12</v>
      </c>
      <c r="C273" s="35"/>
      <c r="D273" s="14"/>
      <c r="E273" s="19"/>
      <c r="F273" s="19"/>
      <c r="G273" s="19"/>
      <c r="H273" s="14"/>
      <c r="I273" s="15"/>
      <c r="J273" s="15"/>
      <c r="K273" s="15">
        <f>Junuary2023_Journal311[[#This Row],[Entry Price]]-Junuary2023_Journal311[[#This Row],[Stop Loss]]</f>
        <v>0</v>
      </c>
      <c r="L273" s="15">
        <f>Junuary2023_Journal311[[#This Row],[1R]]*2</f>
        <v>0</v>
      </c>
      <c r="M273" s="15">
        <f>Junuary2023_Journal311[[#This Row],[1R]]+Junuary2023_Journal311[[#This Row],[Entry Price]]</f>
        <v>0</v>
      </c>
      <c r="N273" s="15">
        <f>Junuary2023_Journal311[[#This Row],[2R]]+Junuary2023_Journal311[[#This Row],[Entry Price]]</f>
        <v>0</v>
      </c>
      <c r="O273" s="16"/>
      <c r="P273" s="15"/>
      <c r="Q273" s="17" t="str">
        <f>IF(AND(Junuary2023_Journal311[[#This Row],[Entry Date]]&lt;&gt;"",Junuary2023_Journal311[[#This Row],[Exit Date]]&lt;&gt;""),DATEDIF(Junuary2023_Journal311[[#This Row],[Entry Date]],Junuary2023_Journal311[[#This Row],[Exit Date]],"d"),"")</f>
        <v/>
      </c>
      <c r="R273" s="18" t="str">
        <f>IF(Junuary2023_Journal311[[#This Row],[Exit Price]]&lt;&gt;"",(Junuary2023_Journal311[[#This Row],[Exit Price]]-Junuary2023_Journal311[[#This Row],[Entry Price]])/Junuary2023_Journal311[[#This Row],[1R]],"")</f>
        <v/>
      </c>
      <c r="S273" s="14"/>
      <c r="T273" s="18"/>
      <c r="U273" s="14"/>
      <c r="V273" s="14"/>
    </row>
    <row r="274" spans="2:22" x14ac:dyDescent="0.25">
      <c r="B274" s="44">
        <v>13</v>
      </c>
      <c r="C274" s="35"/>
      <c r="D274" s="14"/>
      <c r="E274" s="19"/>
      <c r="F274" s="19"/>
      <c r="G274" s="19"/>
      <c r="H274" s="14"/>
      <c r="I274" s="15"/>
      <c r="J274" s="15"/>
      <c r="K274" s="15">
        <f>Junuary2023_Journal311[[#This Row],[Entry Price]]-Junuary2023_Journal311[[#This Row],[Stop Loss]]</f>
        <v>0</v>
      </c>
      <c r="L274" s="15">
        <f>Junuary2023_Journal311[[#This Row],[1R]]*2</f>
        <v>0</v>
      </c>
      <c r="M274" s="15">
        <f>Junuary2023_Journal311[[#This Row],[1R]]+Junuary2023_Journal311[[#This Row],[Entry Price]]</f>
        <v>0</v>
      </c>
      <c r="N274" s="15">
        <f>Junuary2023_Journal311[[#This Row],[2R]]+Junuary2023_Journal311[[#This Row],[Entry Price]]</f>
        <v>0</v>
      </c>
      <c r="O274" s="16"/>
      <c r="P274" s="15"/>
      <c r="Q274" s="17" t="str">
        <f>IF(AND(Junuary2023_Journal311[[#This Row],[Entry Date]]&lt;&gt;"",Junuary2023_Journal311[[#This Row],[Exit Date]]&lt;&gt;""),DATEDIF(Junuary2023_Journal311[[#This Row],[Entry Date]],Junuary2023_Journal311[[#This Row],[Exit Date]],"d"),"")</f>
        <v/>
      </c>
      <c r="R274" s="18" t="str">
        <f>IF(Junuary2023_Journal311[[#This Row],[Exit Price]]&lt;&gt;"",(Junuary2023_Journal311[[#This Row],[Exit Price]]-Junuary2023_Journal311[[#This Row],[Entry Price]])/Junuary2023_Journal311[[#This Row],[1R]],"")</f>
        <v/>
      </c>
      <c r="S274" s="14"/>
      <c r="T274" s="18"/>
      <c r="U274" s="14"/>
      <c r="V274" s="14"/>
    </row>
    <row r="275" spans="2:22" x14ac:dyDescent="0.25">
      <c r="B275" s="44">
        <v>14</v>
      </c>
      <c r="C275" s="35"/>
      <c r="D275" s="14"/>
      <c r="E275" s="19"/>
      <c r="F275" s="19"/>
      <c r="G275" s="19"/>
      <c r="H275" s="14"/>
      <c r="I275" s="15"/>
      <c r="J275" s="15"/>
      <c r="K275" s="15">
        <f>Junuary2023_Journal311[[#This Row],[Entry Price]]-Junuary2023_Journal311[[#This Row],[Stop Loss]]</f>
        <v>0</v>
      </c>
      <c r="L275" s="15">
        <f>Junuary2023_Journal311[[#This Row],[1R]]*2</f>
        <v>0</v>
      </c>
      <c r="M275" s="15">
        <f>Junuary2023_Journal311[[#This Row],[1R]]+Junuary2023_Journal311[[#This Row],[Entry Price]]</f>
        <v>0</v>
      </c>
      <c r="N275" s="15">
        <f>Junuary2023_Journal311[[#This Row],[2R]]+Junuary2023_Journal311[[#This Row],[Entry Price]]</f>
        <v>0</v>
      </c>
      <c r="O275" s="16"/>
      <c r="P275" s="15"/>
      <c r="Q275" s="17" t="str">
        <f>IF(AND(Junuary2023_Journal311[[#This Row],[Entry Date]]&lt;&gt;"",Junuary2023_Journal311[[#This Row],[Exit Date]]&lt;&gt;""),DATEDIF(Junuary2023_Journal311[[#This Row],[Entry Date]],Junuary2023_Journal311[[#This Row],[Exit Date]],"d"),"")</f>
        <v/>
      </c>
      <c r="R275" s="18" t="str">
        <f>IF(Junuary2023_Journal311[[#This Row],[Exit Price]]&lt;&gt;"",(Junuary2023_Journal311[[#This Row],[Exit Price]]-Junuary2023_Journal311[[#This Row],[Entry Price]])/Junuary2023_Journal311[[#This Row],[1R]],"")</f>
        <v/>
      </c>
      <c r="S275" s="14"/>
      <c r="T275" s="18"/>
      <c r="U275" s="14"/>
      <c r="V275" s="14"/>
    </row>
    <row r="276" spans="2:22" x14ac:dyDescent="0.25">
      <c r="B276" s="44">
        <v>15</v>
      </c>
      <c r="C276" s="35"/>
      <c r="D276" s="14"/>
      <c r="E276" s="19"/>
      <c r="F276" s="19"/>
      <c r="G276" s="19"/>
      <c r="H276" s="14"/>
      <c r="I276" s="15"/>
      <c r="J276" s="15"/>
      <c r="K276" s="15">
        <f>Junuary2023_Journal311[[#This Row],[Entry Price]]-Junuary2023_Journal311[[#This Row],[Stop Loss]]</f>
        <v>0</v>
      </c>
      <c r="L276" s="15">
        <f>Junuary2023_Journal311[[#This Row],[1R]]*2</f>
        <v>0</v>
      </c>
      <c r="M276" s="15">
        <f>Junuary2023_Journal311[[#This Row],[1R]]+Junuary2023_Journal311[[#This Row],[Entry Price]]</f>
        <v>0</v>
      </c>
      <c r="N276" s="15">
        <f>Junuary2023_Journal311[[#This Row],[2R]]+Junuary2023_Journal311[[#This Row],[Entry Price]]</f>
        <v>0</v>
      </c>
      <c r="O276" s="16"/>
      <c r="P276" s="15"/>
      <c r="Q276" s="17" t="str">
        <f>IF(AND(Junuary2023_Journal311[[#This Row],[Entry Date]]&lt;&gt;"",Junuary2023_Journal311[[#This Row],[Exit Date]]&lt;&gt;""),DATEDIF(Junuary2023_Journal311[[#This Row],[Entry Date]],Junuary2023_Journal311[[#This Row],[Exit Date]],"d"),"")</f>
        <v/>
      </c>
      <c r="R276" s="18" t="str">
        <f>IF(Junuary2023_Journal311[[#This Row],[Exit Price]]&lt;&gt;"",(Junuary2023_Journal311[[#This Row],[Exit Price]]-Junuary2023_Journal311[[#This Row],[Entry Price]])/Junuary2023_Journal311[[#This Row],[1R]],"")</f>
        <v/>
      </c>
      <c r="S276" s="14"/>
      <c r="T276" s="18"/>
      <c r="U276" s="14"/>
      <c r="V276" s="14"/>
    </row>
    <row r="277" spans="2:22" x14ac:dyDescent="0.25">
      <c r="B277" s="44">
        <v>16</v>
      </c>
      <c r="C277" s="35"/>
      <c r="D277" s="14"/>
      <c r="E277" s="19"/>
      <c r="F277" s="19"/>
      <c r="G277" s="19"/>
      <c r="H277" s="14"/>
      <c r="I277" s="15"/>
      <c r="J277" s="15"/>
      <c r="K277" s="15">
        <f>Junuary2023_Journal311[[#This Row],[Entry Price]]-Junuary2023_Journal311[[#This Row],[Stop Loss]]</f>
        <v>0</v>
      </c>
      <c r="L277" s="15">
        <f>Junuary2023_Journal311[[#This Row],[1R]]*2</f>
        <v>0</v>
      </c>
      <c r="M277" s="15">
        <f>Junuary2023_Journal311[[#This Row],[1R]]+Junuary2023_Journal311[[#This Row],[Entry Price]]</f>
        <v>0</v>
      </c>
      <c r="N277" s="15">
        <f>Junuary2023_Journal311[[#This Row],[2R]]+Junuary2023_Journal311[[#This Row],[Entry Price]]</f>
        <v>0</v>
      </c>
      <c r="O277" s="16"/>
      <c r="P277" s="15"/>
      <c r="Q277" s="17" t="str">
        <f>IF(AND(Junuary2023_Journal311[[#This Row],[Entry Date]]&lt;&gt;"",Junuary2023_Journal311[[#This Row],[Exit Date]]&lt;&gt;""),DATEDIF(Junuary2023_Journal311[[#This Row],[Entry Date]],Junuary2023_Journal311[[#This Row],[Exit Date]],"d"),"")</f>
        <v/>
      </c>
      <c r="R277" s="18" t="str">
        <f>IF(Junuary2023_Journal311[[#This Row],[Exit Price]]&lt;&gt;"",(Junuary2023_Journal311[[#This Row],[Exit Price]]-Junuary2023_Journal311[[#This Row],[Entry Price]])/Junuary2023_Journal311[[#This Row],[1R]],"")</f>
        <v/>
      </c>
      <c r="S277" s="14"/>
      <c r="T277" s="18"/>
      <c r="U277" s="14"/>
      <c r="V277" s="14"/>
    </row>
    <row r="278" spans="2:22" x14ac:dyDescent="0.25">
      <c r="B278" s="44">
        <v>17</v>
      </c>
      <c r="C278" s="35"/>
      <c r="D278" s="14"/>
      <c r="E278" s="19"/>
      <c r="F278" s="19"/>
      <c r="G278" s="19"/>
      <c r="H278" s="14"/>
      <c r="I278" s="15"/>
      <c r="J278" s="15"/>
      <c r="K278" s="15">
        <f>Junuary2023_Journal311[[#This Row],[Entry Price]]-Junuary2023_Journal311[[#This Row],[Stop Loss]]</f>
        <v>0</v>
      </c>
      <c r="L278" s="15">
        <f>Junuary2023_Journal311[[#This Row],[1R]]*2</f>
        <v>0</v>
      </c>
      <c r="M278" s="15">
        <f>Junuary2023_Journal311[[#This Row],[1R]]+Junuary2023_Journal311[[#This Row],[Entry Price]]</f>
        <v>0</v>
      </c>
      <c r="N278" s="15">
        <f>Junuary2023_Journal311[[#This Row],[2R]]+Junuary2023_Journal311[[#This Row],[Entry Price]]</f>
        <v>0</v>
      </c>
      <c r="O278" s="16"/>
      <c r="P278" s="15"/>
      <c r="Q278" s="17" t="str">
        <f>IF(AND(Junuary2023_Journal311[[#This Row],[Entry Date]]&lt;&gt;"",Junuary2023_Journal311[[#This Row],[Exit Date]]&lt;&gt;""),DATEDIF(Junuary2023_Journal311[[#This Row],[Entry Date]],Junuary2023_Journal311[[#This Row],[Exit Date]],"d"),"")</f>
        <v/>
      </c>
      <c r="R278" s="18" t="str">
        <f>IF(Junuary2023_Journal311[[#This Row],[Exit Price]]&lt;&gt;"",(Junuary2023_Journal311[[#This Row],[Exit Price]]-Junuary2023_Journal311[[#This Row],[Entry Price]])/Junuary2023_Journal311[[#This Row],[1R]],"")</f>
        <v/>
      </c>
      <c r="S278" s="14"/>
      <c r="T278" s="18"/>
      <c r="U278" s="14"/>
      <c r="V278" s="14"/>
    </row>
    <row r="279" spans="2:22" x14ac:dyDescent="0.25">
      <c r="B279" s="44">
        <v>18</v>
      </c>
      <c r="C279" s="35"/>
      <c r="D279" s="14"/>
      <c r="E279" s="19"/>
      <c r="F279" s="19"/>
      <c r="G279" s="19"/>
      <c r="H279" s="14"/>
      <c r="I279" s="15"/>
      <c r="J279" s="15"/>
      <c r="K279" s="15">
        <f>Junuary2023_Journal311[[#This Row],[Entry Price]]-Junuary2023_Journal311[[#This Row],[Stop Loss]]</f>
        <v>0</v>
      </c>
      <c r="L279" s="15">
        <f>Junuary2023_Journal311[[#This Row],[1R]]*2</f>
        <v>0</v>
      </c>
      <c r="M279" s="15">
        <f>Junuary2023_Journal311[[#This Row],[1R]]+Junuary2023_Journal311[[#This Row],[Entry Price]]</f>
        <v>0</v>
      </c>
      <c r="N279" s="15">
        <f>Junuary2023_Journal311[[#This Row],[2R]]+Junuary2023_Journal311[[#This Row],[Entry Price]]</f>
        <v>0</v>
      </c>
      <c r="O279" s="16"/>
      <c r="P279" s="15"/>
      <c r="Q279" s="17" t="str">
        <f>IF(AND(Junuary2023_Journal311[[#This Row],[Entry Date]]&lt;&gt;"",Junuary2023_Journal311[[#This Row],[Exit Date]]&lt;&gt;""),DATEDIF(Junuary2023_Journal311[[#This Row],[Entry Date]],Junuary2023_Journal311[[#This Row],[Exit Date]],"d"),"")</f>
        <v/>
      </c>
      <c r="R279" s="18" t="str">
        <f>IF(Junuary2023_Journal311[[#This Row],[Exit Price]]&lt;&gt;"",(Junuary2023_Journal311[[#This Row],[Exit Price]]-Junuary2023_Journal311[[#This Row],[Entry Price]])/Junuary2023_Journal311[[#This Row],[1R]],"")</f>
        <v/>
      </c>
      <c r="S279" s="14"/>
      <c r="T279" s="18"/>
      <c r="U279" s="14"/>
      <c r="V279" s="14"/>
    </row>
    <row r="280" spans="2:22" x14ac:dyDescent="0.25">
      <c r="B280" s="44">
        <v>19</v>
      </c>
      <c r="C280" s="35"/>
      <c r="D280" s="14"/>
      <c r="E280" s="19"/>
      <c r="F280" s="19"/>
      <c r="G280" s="19"/>
      <c r="H280" s="14"/>
      <c r="I280" s="15"/>
      <c r="J280" s="15"/>
      <c r="K280" s="15">
        <f>Junuary2023_Journal311[[#This Row],[Entry Price]]-Junuary2023_Journal311[[#This Row],[Stop Loss]]</f>
        <v>0</v>
      </c>
      <c r="L280" s="15">
        <f>Junuary2023_Journal311[[#This Row],[1R]]*2</f>
        <v>0</v>
      </c>
      <c r="M280" s="15">
        <f>Junuary2023_Journal311[[#This Row],[1R]]+Junuary2023_Journal311[[#This Row],[Entry Price]]</f>
        <v>0</v>
      </c>
      <c r="N280" s="15">
        <f>Junuary2023_Journal311[[#This Row],[2R]]+Junuary2023_Journal311[[#This Row],[Entry Price]]</f>
        <v>0</v>
      </c>
      <c r="O280" s="16"/>
      <c r="P280" s="15"/>
      <c r="Q280" s="17" t="str">
        <f>IF(AND(Junuary2023_Journal311[[#This Row],[Entry Date]]&lt;&gt;"",Junuary2023_Journal311[[#This Row],[Exit Date]]&lt;&gt;""),DATEDIF(Junuary2023_Journal311[[#This Row],[Entry Date]],Junuary2023_Journal311[[#This Row],[Exit Date]],"d"),"")</f>
        <v/>
      </c>
      <c r="R280" s="18" t="str">
        <f>IF(Junuary2023_Journal311[[#This Row],[Exit Price]]&lt;&gt;"",(Junuary2023_Journal311[[#This Row],[Exit Price]]-Junuary2023_Journal311[[#This Row],[Entry Price]])/Junuary2023_Journal311[[#This Row],[1R]],"")</f>
        <v/>
      </c>
      <c r="S280" s="14"/>
      <c r="T280" s="18"/>
      <c r="U280" s="14"/>
      <c r="V280" s="14"/>
    </row>
    <row r="281" spans="2:22" x14ac:dyDescent="0.25">
      <c r="B281" s="45">
        <v>20</v>
      </c>
      <c r="C281" s="35"/>
      <c r="D281" s="14"/>
      <c r="E281" s="19"/>
      <c r="F281" s="19"/>
      <c r="G281" s="19"/>
      <c r="H281" s="14"/>
      <c r="I281" s="15"/>
      <c r="J281" s="15"/>
      <c r="K281" s="15">
        <f>Junuary2023_Journal311[[#This Row],[Entry Price]]-Junuary2023_Journal311[[#This Row],[Stop Loss]]</f>
        <v>0</v>
      </c>
      <c r="L281" s="15">
        <f>Junuary2023_Journal311[[#This Row],[1R]]*2</f>
        <v>0</v>
      </c>
      <c r="M281" s="15">
        <f>Junuary2023_Journal311[[#This Row],[1R]]+Junuary2023_Journal311[[#This Row],[Entry Price]]</f>
        <v>0</v>
      </c>
      <c r="N281" s="15">
        <f>Junuary2023_Journal311[[#This Row],[2R]]+Junuary2023_Journal311[[#This Row],[Entry Price]]</f>
        <v>0</v>
      </c>
      <c r="O281" s="16"/>
      <c r="P281" s="15"/>
      <c r="Q281" s="17" t="str">
        <f>IF(AND(Junuary2023_Journal311[[#This Row],[Entry Date]]&lt;&gt;"",Junuary2023_Journal311[[#This Row],[Exit Date]]&lt;&gt;""),DATEDIF(Junuary2023_Journal311[[#This Row],[Entry Date]],Junuary2023_Journal311[[#This Row],[Exit Date]],"d"),"")</f>
        <v/>
      </c>
      <c r="R281" s="18" t="str">
        <f>IF(Junuary2023_Journal311[[#This Row],[Exit Price]]&lt;&gt;"",(Junuary2023_Journal311[[#This Row],[Exit Price]]-Junuary2023_Journal311[[#This Row],[Entry Price]])/Junuary2023_Journal311[[#This Row],[1R]],"")</f>
        <v/>
      </c>
      <c r="S281" s="14"/>
      <c r="T281" s="18"/>
      <c r="U281" s="14"/>
      <c r="V281" s="14"/>
    </row>
    <row r="283" spans="2:22" ht="22.5" x14ac:dyDescent="0.25">
      <c r="B283" s="36"/>
      <c r="C283" s="50" t="s">
        <v>4</v>
      </c>
      <c r="D283" s="46" t="s">
        <v>86</v>
      </c>
      <c r="E283" s="37"/>
      <c r="F283" s="37"/>
      <c r="G283" s="37"/>
      <c r="H283" s="37"/>
      <c r="I283" s="37"/>
      <c r="J283" s="37"/>
      <c r="K283" s="37"/>
      <c r="L283" s="38"/>
      <c r="M283" s="37"/>
      <c r="N283" s="37"/>
      <c r="O283" s="37"/>
      <c r="P283" s="37"/>
      <c r="Q283" s="37"/>
      <c r="R283" s="37"/>
      <c r="S283" s="38"/>
      <c r="T283" s="37"/>
      <c r="U283" s="37"/>
      <c r="V283" s="39"/>
    </row>
    <row r="284" spans="2:22" ht="22.5" x14ac:dyDescent="0.25">
      <c r="B284" s="40"/>
      <c r="C284" s="50" t="s">
        <v>65</v>
      </c>
      <c r="D284" s="47">
        <f>SUM(R290:R309)</f>
        <v>0</v>
      </c>
      <c r="E284" s="26"/>
      <c r="F284" s="28"/>
      <c r="G284" s="29"/>
      <c r="H284" s="28"/>
      <c r="I284" s="25"/>
      <c r="J284" s="26"/>
      <c r="K284" s="26"/>
      <c r="L284" s="27"/>
      <c r="M284" s="26"/>
      <c r="N284" s="26"/>
      <c r="O284" s="26"/>
      <c r="P284" s="25"/>
      <c r="Q284" s="26"/>
      <c r="R284" s="26"/>
      <c r="S284" s="27"/>
      <c r="T284" s="26"/>
      <c r="U284" s="26"/>
      <c r="V284" s="41"/>
    </row>
    <row r="285" spans="2:22" ht="22.5" x14ac:dyDescent="0.25">
      <c r="B285" s="40"/>
      <c r="C285" s="50" t="s">
        <v>14</v>
      </c>
      <c r="D285" s="48">
        <f>COUNTA(Junuary2023_Journal312[Ticker])</f>
        <v>0</v>
      </c>
      <c r="E285" s="26"/>
      <c r="F285" s="28"/>
      <c r="G285" s="29"/>
      <c r="H285" s="30"/>
      <c r="I285" s="26"/>
      <c r="J285" s="30"/>
      <c r="K285" s="26"/>
      <c r="L285" s="27"/>
      <c r="M285" s="26"/>
      <c r="N285" s="26"/>
      <c r="O285" s="26"/>
      <c r="P285" s="26"/>
      <c r="Q285" s="30"/>
      <c r="R285" s="26"/>
      <c r="S285" s="27"/>
      <c r="T285" s="26"/>
      <c r="U285" s="26"/>
      <c r="V285" s="42"/>
    </row>
    <row r="286" spans="2:22" ht="22.5" x14ac:dyDescent="0.25">
      <c r="B286" s="40"/>
      <c r="C286" s="50" t="s">
        <v>5</v>
      </c>
      <c r="D286" s="49">
        <f>IF(D285&gt;0,D284/D285,0)</f>
        <v>0</v>
      </c>
      <c r="E286" s="26"/>
      <c r="F286" s="28"/>
      <c r="G286" s="29"/>
      <c r="H286" s="26"/>
      <c r="I286" s="26"/>
      <c r="J286" s="26"/>
      <c r="K286" s="26"/>
      <c r="L286" s="27"/>
      <c r="M286" s="26"/>
      <c r="N286" s="26"/>
      <c r="O286" s="26"/>
      <c r="P286" s="26"/>
      <c r="Q286" s="26"/>
      <c r="R286" s="26"/>
      <c r="S286" s="27"/>
      <c r="T286" s="26"/>
      <c r="U286" s="26"/>
      <c r="V286" s="42"/>
    </row>
    <row r="287" spans="2:22" x14ac:dyDescent="0.25">
      <c r="B287" s="40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43"/>
    </row>
    <row r="288" spans="2:22" ht="22.5" x14ac:dyDescent="0.25">
      <c r="B288" s="40"/>
      <c r="C288" s="28"/>
      <c r="D288" s="29"/>
      <c r="E288" s="29"/>
      <c r="F288" s="29"/>
      <c r="G288" s="29"/>
      <c r="H288" s="29"/>
      <c r="I288" s="29"/>
      <c r="J288" s="29"/>
      <c r="K288" s="51" t="s">
        <v>35</v>
      </c>
      <c r="L288" s="51"/>
      <c r="M288" s="51"/>
      <c r="N288" s="51"/>
      <c r="O288" s="28"/>
      <c r="P288" s="28"/>
      <c r="Q288" s="51" t="s">
        <v>35</v>
      </c>
      <c r="R288" s="51"/>
      <c r="S288" s="28"/>
      <c r="T288" s="28"/>
      <c r="U288" s="28"/>
      <c r="V288" s="43"/>
    </row>
    <row r="289" spans="2:22" ht="22.5" x14ac:dyDescent="0.25">
      <c r="B289" s="40"/>
      <c r="C289" s="31" t="s">
        <v>6</v>
      </c>
      <c r="D289" s="32" t="s">
        <v>1</v>
      </c>
      <c r="E289" s="32" t="s">
        <v>0</v>
      </c>
      <c r="F289" s="32" t="s">
        <v>19</v>
      </c>
      <c r="G289" s="32" t="s">
        <v>16</v>
      </c>
      <c r="H289" s="32" t="s">
        <v>2</v>
      </c>
      <c r="I289" s="32" t="s">
        <v>12</v>
      </c>
      <c r="J289" s="32" t="s">
        <v>7</v>
      </c>
      <c r="K289" s="32" t="s">
        <v>8</v>
      </c>
      <c r="L289" s="32" t="s">
        <v>9</v>
      </c>
      <c r="M289" s="32" t="s">
        <v>41</v>
      </c>
      <c r="N289" s="32" t="s">
        <v>42</v>
      </c>
      <c r="O289" s="33" t="s">
        <v>3</v>
      </c>
      <c r="P289" s="32" t="s">
        <v>10</v>
      </c>
      <c r="Q289" s="32" t="s">
        <v>47</v>
      </c>
      <c r="R289" s="32" t="s">
        <v>15</v>
      </c>
      <c r="S289" s="32" t="s">
        <v>11</v>
      </c>
      <c r="T289" s="32" t="s">
        <v>53</v>
      </c>
      <c r="U289" s="32" t="s">
        <v>13</v>
      </c>
      <c r="V289" s="32" t="s">
        <v>49</v>
      </c>
    </row>
    <row r="290" spans="2:22" x14ac:dyDescent="0.25">
      <c r="B290" s="44">
        <v>1</v>
      </c>
      <c r="C290" s="34"/>
      <c r="D290" s="14"/>
      <c r="E290" s="14"/>
      <c r="F290" s="14"/>
      <c r="G290" s="14"/>
      <c r="H290" s="14"/>
      <c r="I290" s="15"/>
      <c r="J290" s="15"/>
      <c r="K290" s="15">
        <f>Junuary2023_Journal312[[#This Row],[Entry Price]]-Junuary2023_Journal312[[#This Row],[Stop Loss]]</f>
        <v>0</v>
      </c>
      <c r="L290" s="15">
        <f>Junuary2023_Journal312[[#This Row],[1R]]*2</f>
        <v>0</v>
      </c>
      <c r="M290" s="15">
        <f>Junuary2023_Journal312[[#This Row],[1R]]+Junuary2023_Journal312[[#This Row],[Entry Price]]</f>
        <v>0</v>
      </c>
      <c r="N290" s="15">
        <f>Junuary2023_Journal312[[#This Row],[2R]]+Junuary2023_Journal312[[#This Row],[Entry Price]]</f>
        <v>0</v>
      </c>
      <c r="O290" s="16"/>
      <c r="P290" s="15"/>
      <c r="Q290" s="17" t="str">
        <f>IF(AND(Junuary2023_Journal312[[#This Row],[Entry Date]]&lt;&gt;"",Junuary2023_Journal312[[#This Row],[Exit Date]]&lt;&gt;""),DATEDIF(Junuary2023_Journal312[[#This Row],[Entry Date]],Junuary2023_Journal312[[#This Row],[Exit Date]],"d"),"")</f>
        <v/>
      </c>
      <c r="R290" s="18" t="str">
        <f>IF(Junuary2023_Journal312[[#This Row],[Exit Price]]&lt;&gt;"",(Junuary2023_Journal312[[#This Row],[Exit Price]]-Junuary2023_Journal312[[#This Row],[Entry Price]])/Junuary2023_Journal312[[#This Row],[1R]],"")</f>
        <v/>
      </c>
      <c r="S290" s="14"/>
      <c r="T290" s="18"/>
      <c r="U290" s="14"/>
      <c r="V290" s="14"/>
    </row>
    <row r="291" spans="2:22" x14ac:dyDescent="0.25">
      <c r="B291" s="44">
        <v>2</v>
      </c>
      <c r="C291" s="34"/>
      <c r="D291" s="14"/>
      <c r="E291" s="14"/>
      <c r="F291" s="14"/>
      <c r="G291" s="14"/>
      <c r="H291" s="14"/>
      <c r="I291" s="15"/>
      <c r="J291" s="15"/>
      <c r="K291" s="15">
        <f>Junuary2023_Journal312[[#This Row],[Entry Price]]-Junuary2023_Journal312[[#This Row],[Stop Loss]]</f>
        <v>0</v>
      </c>
      <c r="L291" s="15">
        <f>Junuary2023_Journal312[[#This Row],[1R]]*2</f>
        <v>0</v>
      </c>
      <c r="M291" s="15">
        <f>Junuary2023_Journal312[[#This Row],[1R]]+Junuary2023_Journal312[[#This Row],[Entry Price]]</f>
        <v>0</v>
      </c>
      <c r="N291" s="15">
        <f>Junuary2023_Journal312[[#This Row],[2R]]+Junuary2023_Journal312[[#This Row],[Entry Price]]</f>
        <v>0</v>
      </c>
      <c r="O291" s="16"/>
      <c r="P291" s="15"/>
      <c r="Q291" s="17" t="str">
        <f>IF(AND(Junuary2023_Journal312[[#This Row],[Entry Date]]&lt;&gt;"",Junuary2023_Journal312[[#This Row],[Exit Date]]&lt;&gt;""),DATEDIF(Junuary2023_Journal312[[#This Row],[Entry Date]],Junuary2023_Journal312[[#This Row],[Exit Date]],"d"),"")</f>
        <v/>
      </c>
      <c r="R291" s="18" t="str">
        <f>IF(Junuary2023_Journal312[[#This Row],[Exit Price]]&lt;&gt;"",(Junuary2023_Journal312[[#This Row],[Exit Price]]-Junuary2023_Journal312[[#This Row],[Entry Price]])/Junuary2023_Journal312[[#This Row],[1R]],"")</f>
        <v/>
      </c>
      <c r="S291" s="14"/>
      <c r="T291" s="18"/>
      <c r="U291" s="14"/>
      <c r="V291" s="14"/>
    </row>
    <row r="292" spans="2:22" x14ac:dyDescent="0.25">
      <c r="B292" s="44">
        <v>3</v>
      </c>
      <c r="C292" s="34"/>
      <c r="D292" s="14"/>
      <c r="E292" s="14"/>
      <c r="F292" s="14"/>
      <c r="G292" s="14"/>
      <c r="H292" s="14"/>
      <c r="I292" s="15"/>
      <c r="J292" s="15"/>
      <c r="K292" s="15">
        <f>Junuary2023_Journal312[[#This Row],[Entry Price]]-Junuary2023_Journal312[[#This Row],[Stop Loss]]</f>
        <v>0</v>
      </c>
      <c r="L292" s="15">
        <f>Junuary2023_Journal312[[#This Row],[1R]]*2</f>
        <v>0</v>
      </c>
      <c r="M292" s="15">
        <f>Junuary2023_Journal312[[#This Row],[1R]]+Junuary2023_Journal312[[#This Row],[Entry Price]]</f>
        <v>0</v>
      </c>
      <c r="N292" s="15">
        <f>Junuary2023_Journal312[[#This Row],[2R]]+Junuary2023_Journal312[[#This Row],[Entry Price]]</f>
        <v>0</v>
      </c>
      <c r="O292" s="16"/>
      <c r="P292" s="15"/>
      <c r="Q292" s="17" t="str">
        <f>IF(AND(Junuary2023_Journal312[[#This Row],[Entry Date]]&lt;&gt;"",Junuary2023_Journal312[[#This Row],[Exit Date]]&lt;&gt;""),DATEDIF(Junuary2023_Journal312[[#This Row],[Entry Date]],Junuary2023_Journal312[[#This Row],[Exit Date]],"d"),"")</f>
        <v/>
      </c>
      <c r="R292" s="18" t="str">
        <f>IF(Junuary2023_Journal312[[#This Row],[Exit Price]]&lt;&gt;"",(Junuary2023_Journal312[[#This Row],[Exit Price]]-Junuary2023_Journal312[[#This Row],[Entry Price]])/Junuary2023_Journal312[[#This Row],[1R]],"")</f>
        <v/>
      </c>
      <c r="S292" s="14"/>
      <c r="T292" s="18"/>
      <c r="U292" s="14"/>
      <c r="V292" s="14"/>
    </row>
    <row r="293" spans="2:22" x14ac:dyDescent="0.25">
      <c r="B293" s="44">
        <v>4</v>
      </c>
      <c r="C293" s="34"/>
      <c r="D293" s="14"/>
      <c r="E293" s="14"/>
      <c r="F293" s="14"/>
      <c r="G293" s="14"/>
      <c r="H293" s="14"/>
      <c r="I293" s="15"/>
      <c r="J293" s="15"/>
      <c r="K293" s="15">
        <f>Junuary2023_Journal312[[#This Row],[Entry Price]]-Junuary2023_Journal312[[#This Row],[Stop Loss]]</f>
        <v>0</v>
      </c>
      <c r="L293" s="15">
        <f>Junuary2023_Journal312[[#This Row],[1R]]*2</f>
        <v>0</v>
      </c>
      <c r="M293" s="15">
        <f>Junuary2023_Journal312[[#This Row],[1R]]+Junuary2023_Journal312[[#This Row],[Entry Price]]</f>
        <v>0</v>
      </c>
      <c r="N293" s="15">
        <f>Junuary2023_Journal312[[#This Row],[2R]]+Junuary2023_Journal312[[#This Row],[Entry Price]]</f>
        <v>0</v>
      </c>
      <c r="O293" s="16"/>
      <c r="P293" s="15"/>
      <c r="Q293" s="17" t="str">
        <f>IF(AND(Junuary2023_Journal312[[#This Row],[Entry Date]]&lt;&gt;"",Junuary2023_Journal312[[#This Row],[Exit Date]]&lt;&gt;""),DATEDIF(Junuary2023_Journal312[[#This Row],[Entry Date]],Junuary2023_Journal312[[#This Row],[Exit Date]],"d"),"")</f>
        <v/>
      </c>
      <c r="R293" s="18" t="str">
        <f>IF(Junuary2023_Journal312[[#This Row],[Exit Price]]&lt;&gt;"",(Junuary2023_Journal312[[#This Row],[Exit Price]]-Junuary2023_Journal312[[#This Row],[Entry Price]])/Junuary2023_Journal312[[#This Row],[1R]],"")</f>
        <v/>
      </c>
      <c r="S293" s="14"/>
      <c r="T293" s="18"/>
      <c r="U293" s="14"/>
      <c r="V293" s="14"/>
    </row>
    <row r="294" spans="2:22" x14ac:dyDescent="0.25">
      <c r="B294" s="44">
        <v>5</v>
      </c>
      <c r="C294" s="34"/>
      <c r="D294" s="14"/>
      <c r="E294" s="14"/>
      <c r="F294" s="14"/>
      <c r="G294" s="14"/>
      <c r="H294" s="14"/>
      <c r="I294" s="15"/>
      <c r="J294" s="15"/>
      <c r="K294" s="15">
        <f>Junuary2023_Journal312[[#This Row],[Entry Price]]-Junuary2023_Journal312[[#This Row],[Stop Loss]]</f>
        <v>0</v>
      </c>
      <c r="L294" s="15">
        <f>Junuary2023_Journal312[[#This Row],[1R]]*2</f>
        <v>0</v>
      </c>
      <c r="M294" s="15">
        <f>Junuary2023_Journal312[[#This Row],[1R]]+Junuary2023_Journal312[[#This Row],[Entry Price]]</f>
        <v>0</v>
      </c>
      <c r="N294" s="15">
        <f>Junuary2023_Journal312[[#This Row],[2R]]+Junuary2023_Journal312[[#This Row],[Entry Price]]</f>
        <v>0</v>
      </c>
      <c r="O294" s="16"/>
      <c r="P294" s="15"/>
      <c r="Q294" s="17" t="str">
        <f>IF(AND(Junuary2023_Journal312[[#This Row],[Entry Date]]&lt;&gt;"",Junuary2023_Journal312[[#This Row],[Exit Date]]&lt;&gt;""),DATEDIF(Junuary2023_Journal312[[#This Row],[Entry Date]],Junuary2023_Journal312[[#This Row],[Exit Date]],"d"),"")</f>
        <v/>
      </c>
      <c r="R294" s="18" t="str">
        <f>IF(Junuary2023_Journal312[[#This Row],[Exit Price]]&lt;&gt;"",(Junuary2023_Journal312[[#This Row],[Exit Price]]-Junuary2023_Journal312[[#This Row],[Entry Price]])/Junuary2023_Journal312[[#This Row],[1R]],"")</f>
        <v/>
      </c>
      <c r="S294" s="14"/>
      <c r="T294" s="18"/>
      <c r="U294" s="14"/>
      <c r="V294" s="14"/>
    </row>
    <row r="295" spans="2:22" x14ac:dyDescent="0.25">
      <c r="B295" s="44">
        <v>6</v>
      </c>
      <c r="C295" s="34"/>
      <c r="D295" s="14"/>
      <c r="E295" s="14"/>
      <c r="F295" s="14"/>
      <c r="G295" s="14"/>
      <c r="H295" s="14"/>
      <c r="I295" s="15"/>
      <c r="J295" s="15"/>
      <c r="K295" s="15">
        <f>Junuary2023_Journal312[[#This Row],[Entry Price]]-Junuary2023_Journal312[[#This Row],[Stop Loss]]</f>
        <v>0</v>
      </c>
      <c r="L295" s="15">
        <f>Junuary2023_Journal312[[#This Row],[1R]]*2</f>
        <v>0</v>
      </c>
      <c r="M295" s="15">
        <f>Junuary2023_Journal312[[#This Row],[1R]]+Junuary2023_Journal312[[#This Row],[Entry Price]]</f>
        <v>0</v>
      </c>
      <c r="N295" s="15">
        <f>Junuary2023_Journal312[[#This Row],[2R]]+Junuary2023_Journal312[[#This Row],[Entry Price]]</f>
        <v>0</v>
      </c>
      <c r="O295" s="16"/>
      <c r="P295" s="15"/>
      <c r="Q295" s="17" t="str">
        <f>IF(AND(Junuary2023_Journal312[[#This Row],[Entry Date]]&lt;&gt;"",Junuary2023_Journal312[[#This Row],[Exit Date]]&lt;&gt;""),DATEDIF(Junuary2023_Journal312[[#This Row],[Entry Date]],Junuary2023_Journal312[[#This Row],[Exit Date]],"d"),"")</f>
        <v/>
      </c>
      <c r="R295" s="18" t="str">
        <f>IF(Junuary2023_Journal312[[#This Row],[Exit Price]]&lt;&gt;"",(Junuary2023_Journal312[[#This Row],[Exit Price]]-Junuary2023_Journal312[[#This Row],[Entry Price]])/Junuary2023_Journal312[[#This Row],[1R]],"")</f>
        <v/>
      </c>
      <c r="S295" s="14"/>
      <c r="T295" s="18"/>
      <c r="U295" s="14"/>
      <c r="V295" s="14"/>
    </row>
    <row r="296" spans="2:22" x14ac:dyDescent="0.25">
      <c r="B296" s="44">
        <v>7</v>
      </c>
      <c r="C296" s="35"/>
      <c r="D296" s="14"/>
      <c r="E296" s="19"/>
      <c r="F296" s="19"/>
      <c r="G296" s="19"/>
      <c r="H296" s="14"/>
      <c r="I296" s="15"/>
      <c r="J296" s="15"/>
      <c r="K296" s="15">
        <f>Junuary2023_Journal312[[#This Row],[Entry Price]]-Junuary2023_Journal312[[#This Row],[Stop Loss]]</f>
        <v>0</v>
      </c>
      <c r="L296" s="15">
        <f>Junuary2023_Journal312[[#This Row],[1R]]*2</f>
        <v>0</v>
      </c>
      <c r="M296" s="15">
        <f>Junuary2023_Journal312[[#This Row],[1R]]+Junuary2023_Journal312[[#This Row],[Entry Price]]</f>
        <v>0</v>
      </c>
      <c r="N296" s="15">
        <f>Junuary2023_Journal312[[#This Row],[2R]]+Junuary2023_Journal312[[#This Row],[Entry Price]]</f>
        <v>0</v>
      </c>
      <c r="O296" s="16"/>
      <c r="P296" s="15"/>
      <c r="Q296" s="17" t="str">
        <f>IF(AND(Junuary2023_Journal312[[#This Row],[Entry Date]]&lt;&gt;"",Junuary2023_Journal312[[#This Row],[Exit Date]]&lt;&gt;""),DATEDIF(Junuary2023_Journal312[[#This Row],[Entry Date]],Junuary2023_Journal312[[#This Row],[Exit Date]],"d"),"")</f>
        <v/>
      </c>
      <c r="R296" s="18" t="str">
        <f>IF(Junuary2023_Journal312[[#This Row],[Exit Price]]&lt;&gt;"",(Junuary2023_Journal312[[#This Row],[Exit Price]]-Junuary2023_Journal312[[#This Row],[Entry Price]])/Junuary2023_Journal312[[#This Row],[1R]],"")</f>
        <v/>
      </c>
      <c r="S296" s="14"/>
      <c r="T296" s="18"/>
      <c r="U296" s="14"/>
      <c r="V296" s="14"/>
    </row>
    <row r="297" spans="2:22" x14ac:dyDescent="0.25">
      <c r="B297" s="44">
        <v>8</v>
      </c>
      <c r="C297" s="35"/>
      <c r="D297" s="14"/>
      <c r="E297" s="19"/>
      <c r="F297" s="19"/>
      <c r="G297" s="19"/>
      <c r="H297" s="14"/>
      <c r="I297" s="15"/>
      <c r="J297" s="15"/>
      <c r="K297" s="15">
        <f>Junuary2023_Journal312[[#This Row],[Entry Price]]-Junuary2023_Journal312[[#This Row],[Stop Loss]]</f>
        <v>0</v>
      </c>
      <c r="L297" s="15">
        <f>Junuary2023_Journal312[[#This Row],[1R]]*2</f>
        <v>0</v>
      </c>
      <c r="M297" s="15">
        <f>Junuary2023_Journal312[[#This Row],[1R]]+Junuary2023_Journal312[[#This Row],[Entry Price]]</f>
        <v>0</v>
      </c>
      <c r="N297" s="15">
        <f>Junuary2023_Journal312[[#This Row],[2R]]+Junuary2023_Journal312[[#This Row],[Entry Price]]</f>
        <v>0</v>
      </c>
      <c r="O297" s="16"/>
      <c r="P297" s="15"/>
      <c r="Q297" s="17" t="str">
        <f>IF(AND(Junuary2023_Journal312[[#This Row],[Entry Date]]&lt;&gt;"",Junuary2023_Journal312[[#This Row],[Exit Date]]&lt;&gt;""),DATEDIF(Junuary2023_Journal312[[#This Row],[Entry Date]],Junuary2023_Journal312[[#This Row],[Exit Date]],"d"),"")</f>
        <v/>
      </c>
      <c r="R297" s="18" t="str">
        <f>IF(Junuary2023_Journal312[[#This Row],[Exit Price]]&lt;&gt;"",(Junuary2023_Journal312[[#This Row],[Exit Price]]-Junuary2023_Journal312[[#This Row],[Entry Price]])/Junuary2023_Journal312[[#This Row],[1R]],"")</f>
        <v/>
      </c>
      <c r="S297" s="14"/>
      <c r="T297" s="18"/>
      <c r="U297" s="14"/>
      <c r="V297" s="14"/>
    </row>
    <row r="298" spans="2:22" x14ac:dyDescent="0.25">
      <c r="B298" s="44">
        <v>9</v>
      </c>
      <c r="C298" s="35"/>
      <c r="D298" s="14"/>
      <c r="E298" s="19"/>
      <c r="F298" s="19"/>
      <c r="G298" s="19"/>
      <c r="H298" s="14"/>
      <c r="I298" s="15"/>
      <c r="J298" s="15"/>
      <c r="K298" s="15">
        <f>Junuary2023_Journal312[[#This Row],[Entry Price]]-Junuary2023_Journal312[[#This Row],[Stop Loss]]</f>
        <v>0</v>
      </c>
      <c r="L298" s="15">
        <f>Junuary2023_Journal312[[#This Row],[1R]]*2</f>
        <v>0</v>
      </c>
      <c r="M298" s="15">
        <f>Junuary2023_Journal312[[#This Row],[1R]]+Junuary2023_Journal312[[#This Row],[Entry Price]]</f>
        <v>0</v>
      </c>
      <c r="N298" s="15">
        <f>Junuary2023_Journal312[[#This Row],[2R]]+Junuary2023_Journal312[[#This Row],[Entry Price]]</f>
        <v>0</v>
      </c>
      <c r="O298" s="16"/>
      <c r="P298" s="15"/>
      <c r="Q298" s="17" t="str">
        <f>IF(AND(Junuary2023_Journal312[[#This Row],[Entry Date]]&lt;&gt;"",Junuary2023_Journal312[[#This Row],[Exit Date]]&lt;&gt;""),DATEDIF(Junuary2023_Journal312[[#This Row],[Entry Date]],Junuary2023_Journal312[[#This Row],[Exit Date]],"d"),"")</f>
        <v/>
      </c>
      <c r="R298" s="18" t="str">
        <f>IF(Junuary2023_Journal312[[#This Row],[Exit Price]]&lt;&gt;"",(Junuary2023_Journal312[[#This Row],[Exit Price]]-Junuary2023_Journal312[[#This Row],[Entry Price]])/Junuary2023_Journal312[[#This Row],[1R]],"")</f>
        <v/>
      </c>
      <c r="S298" s="14"/>
      <c r="T298" s="18"/>
      <c r="U298" s="14"/>
      <c r="V298" s="14"/>
    </row>
    <row r="299" spans="2:22" x14ac:dyDescent="0.25">
      <c r="B299" s="44">
        <v>10</v>
      </c>
      <c r="C299" s="35"/>
      <c r="D299" s="14"/>
      <c r="E299" s="19"/>
      <c r="F299" s="19"/>
      <c r="G299" s="19"/>
      <c r="H299" s="14"/>
      <c r="I299" s="15"/>
      <c r="J299" s="15"/>
      <c r="K299" s="15">
        <f>Junuary2023_Journal312[[#This Row],[Entry Price]]-Junuary2023_Journal312[[#This Row],[Stop Loss]]</f>
        <v>0</v>
      </c>
      <c r="L299" s="15">
        <f>Junuary2023_Journal312[[#This Row],[1R]]*2</f>
        <v>0</v>
      </c>
      <c r="M299" s="15">
        <f>Junuary2023_Journal312[[#This Row],[1R]]+Junuary2023_Journal312[[#This Row],[Entry Price]]</f>
        <v>0</v>
      </c>
      <c r="N299" s="15">
        <f>Junuary2023_Journal312[[#This Row],[2R]]+Junuary2023_Journal312[[#This Row],[Entry Price]]</f>
        <v>0</v>
      </c>
      <c r="O299" s="16"/>
      <c r="P299" s="15"/>
      <c r="Q299" s="17" t="str">
        <f>IF(AND(Junuary2023_Journal312[[#This Row],[Entry Date]]&lt;&gt;"",Junuary2023_Journal312[[#This Row],[Exit Date]]&lt;&gt;""),DATEDIF(Junuary2023_Journal312[[#This Row],[Entry Date]],Junuary2023_Journal312[[#This Row],[Exit Date]],"d"),"")</f>
        <v/>
      </c>
      <c r="R299" s="18" t="str">
        <f>IF(Junuary2023_Journal312[[#This Row],[Exit Price]]&lt;&gt;"",(Junuary2023_Journal312[[#This Row],[Exit Price]]-Junuary2023_Journal312[[#This Row],[Entry Price]])/Junuary2023_Journal312[[#This Row],[1R]],"")</f>
        <v/>
      </c>
      <c r="S299" s="14"/>
      <c r="T299" s="18"/>
      <c r="U299" s="14"/>
      <c r="V299" s="14"/>
    </row>
    <row r="300" spans="2:22" x14ac:dyDescent="0.25">
      <c r="B300" s="44">
        <v>11</v>
      </c>
      <c r="C300" s="35"/>
      <c r="D300" s="14"/>
      <c r="E300" s="19"/>
      <c r="F300" s="19"/>
      <c r="G300" s="19"/>
      <c r="H300" s="14"/>
      <c r="I300" s="15"/>
      <c r="J300" s="15"/>
      <c r="K300" s="15">
        <f>Junuary2023_Journal312[[#This Row],[Entry Price]]-Junuary2023_Journal312[[#This Row],[Stop Loss]]</f>
        <v>0</v>
      </c>
      <c r="L300" s="15">
        <f>Junuary2023_Journal312[[#This Row],[1R]]*2</f>
        <v>0</v>
      </c>
      <c r="M300" s="15">
        <f>Junuary2023_Journal312[[#This Row],[1R]]+Junuary2023_Journal312[[#This Row],[Entry Price]]</f>
        <v>0</v>
      </c>
      <c r="N300" s="15">
        <f>Junuary2023_Journal312[[#This Row],[2R]]+Junuary2023_Journal312[[#This Row],[Entry Price]]</f>
        <v>0</v>
      </c>
      <c r="O300" s="16"/>
      <c r="P300" s="15"/>
      <c r="Q300" s="17" t="str">
        <f>IF(AND(Junuary2023_Journal312[[#This Row],[Entry Date]]&lt;&gt;"",Junuary2023_Journal312[[#This Row],[Exit Date]]&lt;&gt;""),DATEDIF(Junuary2023_Journal312[[#This Row],[Entry Date]],Junuary2023_Journal312[[#This Row],[Exit Date]],"d"),"")</f>
        <v/>
      </c>
      <c r="R300" s="18" t="str">
        <f>IF(Junuary2023_Journal312[[#This Row],[Exit Price]]&lt;&gt;"",(Junuary2023_Journal312[[#This Row],[Exit Price]]-Junuary2023_Journal312[[#This Row],[Entry Price]])/Junuary2023_Journal312[[#This Row],[1R]],"")</f>
        <v/>
      </c>
      <c r="S300" s="14"/>
      <c r="T300" s="18"/>
      <c r="U300" s="14"/>
      <c r="V300" s="14"/>
    </row>
    <row r="301" spans="2:22" x14ac:dyDescent="0.25">
      <c r="B301" s="44">
        <v>12</v>
      </c>
      <c r="C301" s="35"/>
      <c r="D301" s="14"/>
      <c r="E301" s="19"/>
      <c r="F301" s="19"/>
      <c r="G301" s="19"/>
      <c r="H301" s="14"/>
      <c r="I301" s="15"/>
      <c r="J301" s="15"/>
      <c r="K301" s="15">
        <f>Junuary2023_Journal312[[#This Row],[Entry Price]]-Junuary2023_Journal312[[#This Row],[Stop Loss]]</f>
        <v>0</v>
      </c>
      <c r="L301" s="15">
        <f>Junuary2023_Journal312[[#This Row],[1R]]*2</f>
        <v>0</v>
      </c>
      <c r="M301" s="15">
        <f>Junuary2023_Journal312[[#This Row],[1R]]+Junuary2023_Journal312[[#This Row],[Entry Price]]</f>
        <v>0</v>
      </c>
      <c r="N301" s="15">
        <f>Junuary2023_Journal312[[#This Row],[2R]]+Junuary2023_Journal312[[#This Row],[Entry Price]]</f>
        <v>0</v>
      </c>
      <c r="O301" s="16"/>
      <c r="P301" s="15"/>
      <c r="Q301" s="17" t="str">
        <f>IF(AND(Junuary2023_Journal312[[#This Row],[Entry Date]]&lt;&gt;"",Junuary2023_Journal312[[#This Row],[Exit Date]]&lt;&gt;""),DATEDIF(Junuary2023_Journal312[[#This Row],[Entry Date]],Junuary2023_Journal312[[#This Row],[Exit Date]],"d"),"")</f>
        <v/>
      </c>
      <c r="R301" s="18" t="str">
        <f>IF(Junuary2023_Journal312[[#This Row],[Exit Price]]&lt;&gt;"",(Junuary2023_Journal312[[#This Row],[Exit Price]]-Junuary2023_Journal312[[#This Row],[Entry Price]])/Junuary2023_Journal312[[#This Row],[1R]],"")</f>
        <v/>
      </c>
      <c r="S301" s="14"/>
      <c r="T301" s="18"/>
      <c r="U301" s="14"/>
      <c r="V301" s="14"/>
    </row>
    <row r="302" spans="2:22" x14ac:dyDescent="0.25">
      <c r="B302" s="44">
        <v>13</v>
      </c>
      <c r="C302" s="35"/>
      <c r="D302" s="14"/>
      <c r="E302" s="19"/>
      <c r="F302" s="19"/>
      <c r="G302" s="19"/>
      <c r="H302" s="14"/>
      <c r="I302" s="15"/>
      <c r="J302" s="15"/>
      <c r="K302" s="15">
        <f>Junuary2023_Journal312[[#This Row],[Entry Price]]-Junuary2023_Journal312[[#This Row],[Stop Loss]]</f>
        <v>0</v>
      </c>
      <c r="L302" s="15">
        <f>Junuary2023_Journal312[[#This Row],[1R]]*2</f>
        <v>0</v>
      </c>
      <c r="M302" s="15">
        <f>Junuary2023_Journal312[[#This Row],[1R]]+Junuary2023_Journal312[[#This Row],[Entry Price]]</f>
        <v>0</v>
      </c>
      <c r="N302" s="15">
        <f>Junuary2023_Journal312[[#This Row],[2R]]+Junuary2023_Journal312[[#This Row],[Entry Price]]</f>
        <v>0</v>
      </c>
      <c r="O302" s="16"/>
      <c r="P302" s="15"/>
      <c r="Q302" s="17" t="str">
        <f>IF(AND(Junuary2023_Journal312[[#This Row],[Entry Date]]&lt;&gt;"",Junuary2023_Journal312[[#This Row],[Exit Date]]&lt;&gt;""),DATEDIF(Junuary2023_Journal312[[#This Row],[Entry Date]],Junuary2023_Journal312[[#This Row],[Exit Date]],"d"),"")</f>
        <v/>
      </c>
      <c r="R302" s="18" t="str">
        <f>IF(Junuary2023_Journal312[[#This Row],[Exit Price]]&lt;&gt;"",(Junuary2023_Journal312[[#This Row],[Exit Price]]-Junuary2023_Journal312[[#This Row],[Entry Price]])/Junuary2023_Journal312[[#This Row],[1R]],"")</f>
        <v/>
      </c>
      <c r="S302" s="14"/>
      <c r="T302" s="18"/>
      <c r="U302" s="14"/>
      <c r="V302" s="14"/>
    </row>
    <row r="303" spans="2:22" x14ac:dyDescent="0.25">
      <c r="B303" s="44">
        <v>14</v>
      </c>
      <c r="C303" s="35"/>
      <c r="D303" s="14"/>
      <c r="E303" s="19"/>
      <c r="F303" s="19"/>
      <c r="G303" s="19"/>
      <c r="H303" s="14"/>
      <c r="I303" s="15"/>
      <c r="J303" s="15"/>
      <c r="K303" s="15">
        <f>Junuary2023_Journal312[[#This Row],[Entry Price]]-Junuary2023_Journal312[[#This Row],[Stop Loss]]</f>
        <v>0</v>
      </c>
      <c r="L303" s="15">
        <f>Junuary2023_Journal312[[#This Row],[1R]]*2</f>
        <v>0</v>
      </c>
      <c r="M303" s="15">
        <f>Junuary2023_Journal312[[#This Row],[1R]]+Junuary2023_Journal312[[#This Row],[Entry Price]]</f>
        <v>0</v>
      </c>
      <c r="N303" s="15">
        <f>Junuary2023_Journal312[[#This Row],[2R]]+Junuary2023_Journal312[[#This Row],[Entry Price]]</f>
        <v>0</v>
      </c>
      <c r="O303" s="16"/>
      <c r="P303" s="15"/>
      <c r="Q303" s="17" t="str">
        <f>IF(AND(Junuary2023_Journal312[[#This Row],[Entry Date]]&lt;&gt;"",Junuary2023_Journal312[[#This Row],[Exit Date]]&lt;&gt;""),DATEDIF(Junuary2023_Journal312[[#This Row],[Entry Date]],Junuary2023_Journal312[[#This Row],[Exit Date]],"d"),"")</f>
        <v/>
      </c>
      <c r="R303" s="18" t="str">
        <f>IF(Junuary2023_Journal312[[#This Row],[Exit Price]]&lt;&gt;"",(Junuary2023_Journal312[[#This Row],[Exit Price]]-Junuary2023_Journal312[[#This Row],[Entry Price]])/Junuary2023_Journal312[[#This Row],[1R]],"")</f>
        <v/>
      </c>
      <c r="S303" s="14"/>
      <c r="T303" s="18"/>
      <c r="U303" s="14"/>
      <c r="V303" s="14"/>
    </row>
    <row r="304" spans="2:22" x14ac:dyDescent="0.25">
      <c r="B304" s="44">
        <v>15</v>
      </c>
      <c r="C304" s="35"/>
      <c r="D304" s="14"/>
      <c r="E304" s="19"/>
      <c r="F304" s="19"/>
      <c r="G304" s="19"/>
      <c r="H304" s="14"/>
      <c r="I304" s="15"/>
      <c r="J304" s="15"/>
      <c r="K304" s="15">
        <f>Junuary2023_Journal312[[#This Row],[Entry Price]]-Junuary2023_Journal312[[#This Row],[Stop Loss]]</f>
        <v>0</v>
      </c>
      <c r="L304" s="15">
        <f>Junuary2023_Journal312[[#This Row],[1R]]*2</f>
        <v>0</v>
      </c>
      <c r="M304" s="15">
        <f>Junuary2023_Journal312[[#This Row],[1R]]+Junuary2023_Journal312[[#This Row],[Entry Price]]</f>
        <v>0</v>
      </c>
      <c r="N304" s="15">
        <f>Junuary2023_Journal312[[#This Row],[2R]]+Junuary2023_Journal312[[#This Row],[Entry Price]]</f>
        <v>0</v>
      </c>
      <c r="O304" s="16"/>
      <c r="P304" s="15"/>
      <c r="Q304" s="17" t="str">
        <f>IF(AND(Junuary2023_Journal312[[#This Row],[Entry Date]]&lt;&gt;"",Junuary2023_Journal312[[#This Row],[Exit Date]]&lt;&gt;""),DATEDIF(Junuary2023_Journal312[[#This Row],[Entry Date]],Junuary2023_Journal312[[#This Row],[Exit Date]],"d"),"")</f>
        <v/>
      </c>
      <c r="R304" s="18" t="str">
        <f>IF(Junuary2023_Journal312[[#This Row],[Exit Price]]&lt;&gt;"",(Junuary2023_Journal312[[#This Row],[Exit Price]]-Junuary2023_Journal312[[#This Row],[Entry Price]])/Junuary2023_Journal312[[#This Row],[1R]],"")</f>
        <v/>
      </c>
      <c r="S304" s="14"/>
      <c r="T304" s="18"/>
      <c r="U304" s="14"/>
      <c r="V304" s="14"/>
    </row>
    <row r="305" spans="2:22" x14ac:dyDescent="0.25">
      <c r="B305" s="44">
        <v>16</v>
      </c>
      <c r="C305" s="35"/>
      <c r="D305" s="14"/>
      <c r="E305" s="19"/>
      <c r="F305" s="19"/>
      <c r="G305" s="19"/>
      <c r="H305" s="14"/>
      <c r="I305" s="15"/>
      <c r="J305" s="15"/>
      <c r="K305" s="15">
        <f>Junuary2023_Journal312[[#This Row],[Entry Price]]-Junuary2023_Journal312[[#This Row],[Stop Loss]]</f>
        <v>0</v>
      </c>
      <c r="L305" s="15">
        <f>Junuary2023_Journal312[[#This Row],[1R]]*2</f>
        <v>0</v>
      </c>
      <c r="M305" s="15">
        <f>Junuary2023_Journal312[[#This Row],[1R]]+Junuary2023_Journal312[[#This Row],[Entry Price]]</f>
        <v>0</v>
      </c>
      <c r="N305" s="15">
        <f>Junuary2023_Journal312[[#This Row],[2R]]+Junuary2023_Journal312[[#This Row],[Entry Price]]</f>
        <v>0</v>
      </c>
      <c r="O305" s="16"/>
      <c r="P305" s="15"/>
      <c r="Q305" s="17" t="str">
        <f>IF(AND(Junuary2023_Journal312[[#This Row],[Entry Date]]&lt;&gt;"",Junuary2023_Journal312[[#This Row],[Exit Date]]&lt;&gt;""),DATEDIF(Junuary2023_Journal312[[#This Row],[Entry Date]],Junuary2023_Journal312[[#This Row],[Exit Date]],"d"),"")</f>
        <v/>
      </c>
      <c r="R305" s="18" t="str">
        <f>IF(Junuary2023_Journal312[[#This Row],[Exit Price]]&lt;&gt;"",(Junuary2023_Journal312[[#This Row],[Exit Price]]-Junuary2023_Journal312[[#This Row],[Entry Price]])/Junuary2023_Journal312[[#This Row],[1R]],"")</f>
        <v/>
      </c>
      <c r="S305" s="14"/>
      <c r="T305" s="18"/>
      <c r="U305" s="14"/>
      <c r="V305" s="14"/>
    </row>
    <row r="306" spans="2:22" x14ac:dyDescent="0.25">
      <c r="B306" s="44">
        <v>17</v>
      </c>
      <c r="C306" s="35"/>
      <c r="D306" s="14"/>
      <c r="E306" s="19"/>
      <c r="F306" s="19"/>
      <c r="G306" s="19"/>
      <c r="H306" s="14"/>
      <c r="I306" s="15"/>
      <c r="J306" s="15"/>
      <c r="K306" s="15">
        <f>Junuary2023_Journal312[[#This Row],[Entry Price]]-Junuary2023_Journal312[[#This Row],[Stop Loss]]</f>
        <v>0</v>
      </c>
      <c r="L306" s="15">
        <f>Junuary2023_Journal312[[#This Row],[1R]]*2</f>
        <v>0</v>
      </c>
      <c r="M306" s="15">
        <f>Junuary2023_Journal312[[#This Row],[1R]]+Junuary2023_Journal312[[#This Row],[Entry Price]]</f>
        <v>0</v>
      </c>
      <c r="N306" s="15">
        <f>Junuary2023_Journal312[[#This Row],[2R]]+Junuary2023_Journal312[[#This Row],[Entry Price]]</f>
        <v>0</v>
      </c>
      <c r="O306" s="16"/>
      <c r="P306" s="15"/>
      <c r="Q306" s="17" t="str">
        <f>IF(AND(Junuary2023_Journal312[[#This Row],[Entry Date]]&lt;&gt;"",Junuary2023_Journal312[[#This Row],[Exit Date]]&lt;&gt;""),DATEDIF(Junuary2023_Journal312[[#This Row],[Entry Date]],Junuary2023_Journal312[[#This Row],[Exit Date]],"d"),"")</f>
        <v/>
      </c>
      <c r="R306" s="18" t="str">
        <f>IF(Junuary2023_Journal312[[#This Row],[Exit Price]]&lt;&gt;"",(Junuary2023_Journal312[[#This Row],[Exit Price]]-Junuary2023_Journal312[[#This Row],[Entry Price]])/Junuary2023_Journal312[[#This Row],[1R]],"")</f>
        <v/>
      </c>
      <c r="S306" s="14"/>
      <c r="T306" s="18"/>
      <c r="U306" s="14"/>
      <c r="V306" s="14"/>
    </row>
    <row r="307" spans="2:22" x14ac:dyDescent="0.25">
      <c r="B307" s="44">
        <v>18</v>
      </c>
      <c r="C307" s="35"/>
      <c r="D307" s="14"/>
      <c r="E307" s="19"/>
      <c r="F307" s="19"/>
      <c r="G307" s="19"/>
      <c r="H307" s="14"/>
      <c r="I307" s="15"/>
      <c r="J307" s="15"/>
      <c r="K307" s="15">
        <f>Junuary2023_Journal312[[#This Row],[Entry Price]]-Junuary2023_Journal312[[#This Row],[Stop Loss]]</f>
        <v>0</v>
      </c>
      <c r="L307" s="15">
        <f>Junuary2023_Journal312[[#This Row],[1R]]*2</f>
        <v>0</v>
      </c>
      <c r="M307" s="15">
        <f>Junuary2023_Journal312[[#This Row],[1R]]+Junuary2023_Journal312[[#This Row],[Entry Price]]</f>
        <v>0</v>
      </c>
      <c r="N307" s="15">
        <f>Junuary2023_Journal312[[#This Row],[2R]]+Junuary2023_Journal312[[#This Row],[Entry Price]]</f>
        <v>0</v>
      </c>
      <c r="O307" s="16"/>
      <c r="P307" s="15"/>
      <c r="Q307" s="17" t="str">
        <f>IF(AND(Junuary2023_Journal312[[#This Row],[Entry Date]]&lt;&gt;"",Junuary2023_Journal312[[#This Row],[Exit Date]]&lt;&gt;""),DATEDIF(Junuary2023_Journal312[[#This Row],[Entry Date]],Junuary2023_Journal312[[#This Row],[Exit Date]],"d"),"")</f>
        <v/>
      </c>
      <c r="R307" s="18" t="str">
        <f>IF(Junuary2023_Journal312[[#This Row],[Exit Price]]&lt;&gt;"",(Junuary2023_Journal312[[#This Row],[Exit Price]]-Junuary2023_Journal312[[#This Row],[Entry Price]])/Junuary2023_Journal312[[#This Row],[1R]],"")</f>
        <v/>
      </c>
      <c r="S307" s="14"/>
      <c r="T307" s="18"/>
      <c r="U307" s="14"/>
      <c r="V307" s="14"/>
    </row>
    <row r="308" spans="2:22" x14ac:dyDescent="0.25">
      <c r="B308" s="44">
        <v>19</v>
      </c>
      <c r="C308" s="35"/>
      <c r="D308" s="14"/>
      <c r="E308" s="19"/>
      <c r="F308" s="19"/>
      <c r="G308" s="19"/>
      <c r="H308" s="14"/>
      <c r="I308" s="15"/>
      <c r="J308" s="15"/>
      <c r="K308" s="15">
        <f>Junuary2023_Journal312[[#This Row],[Entry Price]]-Junuary2023_Journal312[[#This Row],[Stop Loss]]</f>
        <v>0</v>
      </c>
      <c r="L308" s="15">
        <f>Junuary2023_Journal312[[#This Row],[1R]]*2</f>
        <v>0</v>
      </c>
      <c r="M308" s="15">
        <f>Junuary2023_Journal312[[#This Row],[1R]]+Junuary2023_Journal312[[#This Row],[Entry Price]]</f>
        <v>0</v>
      </c>
      <c r="N308" s="15">
        <f>Junuary2023_Journal312[[#This Row],[2R]]+Junuary2023_Journal312[[#This Row],[Entry Price]]</f>
        <v>0</v>
      </c>
      <c r="O308" s="16"/>
      <c r="P308" s="15"/>
      <c r="Q308" s="17" t="str">
        <f>IF(AND(Junuary2023_Journal312[[#This Row],[Entry Date]]&lt;&gt;"",Junuary2023_Journal312[[#This Row],[Exit Date]]&lt;&gt;""),DATEDIF(Junuary2023_Journal312[[#This Row],[Entry Date]],Junuary2023_Journal312[[#This Row],[Exit Date]],"d"),"")</f>
        <v/>
      </c>
      <c r="R308" s="18" t="str">
        <f>IF(Junuary2023_Journal312[[#This Row],[Exit Price]]&lt;&gt;"",(Junuary2023_Journal312[[#This Row],[Exit Price]]-Junuary2023_Journal312[[#This Row],[Entry Price]])/Junuary2023_Journal312[[#This Row],[1R]],"")</f>
        <v/>
      </c>
      <c r="S308" s="14"/>
      <c r="T308" s="18"/>
      <c r="U308" s="14"/>
      <c r="V308" s="14"/>
    </row>
    <row r="309" spans="2:22" x14ac:dyDescent="0.25">
      <c r="B309" s="45">
        <v>20</v>
      </c>
      <c r="C309" s="35"/>
      <c r="D309" s="14"/>
      <c r="E309" s="19"/>
      <c r="F309" s="19"/>
      <c r="G309" s="19"/>
      <c r="H309" s="14"/>
      <c r="I309" s="15"/>
      <c r="J309" s="15"/>
      <c r="K309" s="15">
        <f>Junuary2023_Journal312[[#This Row],[Entry Price]]-Junuary2023_Journal312[[#This Row],[Stop Loss]]</f>
        <v>0</v>
      </c>
      <c r="L309" s="15">
        <f>Junuary2023_Journal312[[#This Row],[1R]]*2</f>
        <v>0</v>
      </c>
      <c r="M309" s="15">
        <f>Junuary2023_Journal312[[#This Row],[1R]]+Junuary2023_Journal312[[#This Row],[Entry Price]]</f>
        <v>0</v>
      </c>
      <c r="N309" s="15">
        <f>Junuary2023_Journal312[[#This Row],[2R]]+Junuary2023_Journal312[[#This Row],[Entry Price]]</f>
        <v>0</v>
      </c>
      <c r="O309" s="16"/>
      <c r="P309" s="15"/>
      <c r="Q309" s="17" t="str">
        <f>IF(AND(Junuary2023_Journal312[[#This Row],[Entry Date]]&lt;&gt;"",Junuary2023_Journal312[[#This Row],[Exit Date]]&lt;&gt;""),DATEDIF(Junuary2023_Journal312[[#This Row],[Entry Date]],Junuary2023_Journal312[[#This Row],[Exit Date]],"d"),"")</f>
        <v/>
      </c>
      <c r="R309" s="18" t="str">
        <f>IF(Junuary2023_Journal312[[#This Row],[Exit Price]]&lt;&gt;"",(Junuary2023_Journal312[[#This Row],[Exit Price]]-Junuary2023_Journal312[[#This Row],[Entry Price]])/Junuary2023_Journal312[[#This Row],[1R]],"")</f>
        <v/>
      </c>
      <c r="S309" s="14"/>
      <c r="T309" s="18"/>
      <c r="U309" s="14"/>
      <c r="V309" s="14"/>
    </row>
    <row r="311" spans="2:22" ht="22.5" x14ac:dyDescent="0.25">
      <c r="B311" s="36"/>
      <c r="C311" s="50" t="s">
        <v>4</v>
      </c>
      <c r="D311" s="46" t="s">
        <v>87</v>
      </c>
      <c r="E311" s="37"/>
      <c r="F311" s="37"/>
      <c r="G311" s="37"/>
      <c r="H311" s="37"/>
      <c r="I311" s="37"/>
      <c r="J311" s="37"/>
      <c r="K311" s="37"/>
      <c r="L311" s="38"/>
      <c r="M311" s="37"/>
      <c r="N311" s="37"/>
      <c r="O311" s="37"/>
      <c r="P311" s="37"/>
      <c r="Q311" s="37"/>
      <c r="R311" s="37"/>
      <c r="S311" s="38"/>
      <c r="T311" s="37"/>
      <c r="U311" s="37"/>
      <c r="V311" s="39"/>
    </row>
    <row r="312" spans="2:22" ht="22.5" x14ac:dyDescent="0.25">
      <c r="B312" s="40"/>
      <c r="C312" s="50" t="s">
        <v>65</v>
      </c>
      <c r="D312" s="47">
        <f>SUM(R318:R337)</f>
        <v>0</v>
      </c>
      <c r="E312" s="26"/>
      <c r="F312" s="28"/>
      <c r="G312" s="29"/>
      <c r="H312" s="28"/>
      <c r="I312" s="25"/>
      <c r="J312" s="26"/>
      <c r="K312" s="26"/>
      <c r="L312" s="27"/>
      <c r="M312" s="26"/>
      <c r="N312" s="26"/>
      <c r="O312" s="26"/>
      <c r="P312" s="25"/>
      <c r="Q312" s="26"/>
      <c r="R312" s="26"/>
      <c r="S312" s="27"/>
      <c r="T312" s="26"/>
      <c r="U312" s="26"/>
      <c r="V312" s="41"/>
    </row>
    <row r="313" spans="2:22" ht="22.5" x14ac:dyDescent="0.25">
      <c r="B313" s="40"/>
      <c r="C313" s="50" t="s">
        <v>14</v>
      </c>
      <c r="D313" s="48">
        <f>COUNTA(Junuary2023_Journal313[Ticker])</f>
        <v>0</v>
      </c>
      <c r="E313" s="26"/>
      <c r="F313" s="28"/>
      <c r="G313" s="29"/>
      <c r="H313" s="30"/>
      <c r="I313" s="26"/>
      <c r="J313" s="30"/>
      <c r="K313" s="26"/>
      <c r="L313" s="27"/>
      <c r="M313" s="26"/>
      <c r="N313" s="26"/>
      <c r="O313" s="26"/>
      <c r="P313" s="26"/>
      <c r="Q313" s="30"/>
      <c r="R313" s="26"/>
      <c r="S313" s="27"/>
      <c r="T313" s="26"/>
      <c r="U313" s="26"/>
      <c r="V313" s="42"/>
    </row>
    <row r="314" spans="2:22" ht="22.5" x14ac:dyDescent="0.25">
      <c r="B314" s="40"/>
      <c r="C314" s="50" t="s">
        <v>5</v>
      </c>
      <c r="D314" s="49">
        <f>IF(D313&gt;0,D312/D313,0)</f>
        <v>0</v>
      </c>
      <c r="E314" s="26"/>
      <c r="F314" s="28"/>
      <c r="G314" s="29"/>
      <c r="H314" s="26"/>
      <c r="I314" s="26"/>
      <c r="J314" s="26"/>
      <c r="K314" s="26"/>
      <c r="L314" s="27"/>
      <c r="M314" s="26"/>
      <c r="N314" s="26"/>
      <c r="O314" s="26"/>
      <c r="P314" s="26"/>
      <c r="Q314" s="26"/>
      <c r="R314" s="26"/>
      <c r="S314" s="27"/>
      <c r="T314" s="26"/>
      <c r="U314" s="26"/>
      <c r="V314" s="42"/>
    </row>
    <row r="315" spans="2:22" x14ac:dyDescent="0.25">
      <c r="B315" s="40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43"/>
    </row>
    <row r="316" spans="2:22" ht="22.5" x14ac:dyDescent="0.25">
      <c r="B316" s="40"/>
      <c r="C316" s="28"/>
      <c r="D316" s="29"/>
      <c r="E316" s="29"/>
      <c r="F316" s="29"/>
      <c r="G316" s="29"/>
      <c r="H316" s="29"/>
      <c r="I316" s="29"/>
      <c r="J316" s="29"/>
      <c r="K316" s="51" t="s">
        <v>35</v>
      </c>
      <c r="L316" s="51"/>
      <c r="M316" s="51"/>
      <c r="N316" s="51"/>
      <c r="O316" s="28"/>
      <c r="P316" s="28"/>
      <c r="Q316" s="51" t="s">
        <v>35</v>
      </c>
      <c r="R316" s="51"/>
      <c r="S316" s="28"/>
      <c r="T316" s="28"/>
      <c r="U316" s="28"/>
      <c r="V316" s="43"/>
    </row>
    <row r="317" spans="2:22" ht="22.5" x14ac:dyDescent="0.25">
      <c r="B317" s="40"/>
      <c r="C317" s="31" t="s">
        <v>6</v>
      </c>
      <c r="D317" s="32" t="s">
        <v>1</v>
      </c>
      <c r="E317" s="32" t="s">
        <v>0</v>
      </c>
      <c r="F317" s="32" t="s">
        <v>19</v>
      </c>
      <c r="G317" s="32" t="s">
        <v>16</v>
      </c>
      <c r="H317" s="32" t="s">
        <v>2</v>
      </c>
      <c r="I317" s="32" t="s">
        <v>12</v>
      </c>
      <c r="J317" s="32" t="s">
        <v>7</v>
      </c>
      <c r="K317" s="32" t="s">
        <v>8</v>
      </c>
      <c r="L317" s="32" t="s">
        <v>9</v>
      </c>
      <c r="M317" s="32" t="s">
        <v>41</v>
      </c>
      <c r="N317" s="32" t="s">
        <v>42</v>
      </c>
      <c r="O317" s="33" t="s">
        <v>3</v>
      </c>
      <c r="P317" s="32" t="s">
        <v>10</v>
      </c>
      <c r="Q317" s="32" t="s">
        <v>47</v>
      </c>
      <c r="R317" s="32" t="s">
        <v>15</v>
      </c>
      <c r="S317" s="32" t="s">
        <v>11</v>
      </c>
      <c r="T317" s="32" t="s">
        <v>53</v>
      </c>
      <c r="U317" s="32" t="s">
        <v>13</v>
      </c>
      <c r="V317" s="32" t="s">
        <v>49</v>
      </c>
    </row>
    <row r="318" spans="2:22" x14ac:dyDescent="0.25">
      <c r="B318" s="44">
        <v>1</v>
      </c>
      <c r="C318" s="34"/>
      <c r="D318" s="14"/>
      <c r="E318" s="14"/>
      <c r="F318" s="14"/>
      <c r="G318" s="14"/>
      <c r="H318" s="14"/>
      <c r="I318" s="15"/>
      <c r="J318" s="15"/>
      <c r="K318" s="15">
        <f>Junuary2023_Journal313[[#This Row],[Entry Price]]-Junuary2023_Journal313[[#This Row],[Stop Loss]]</f>
        <v>0</v>
      </c>
      <c r="L318" s="15">
        <f>Junuary2023_Journal313[[#This Row],[1R]]*2</f>
        <v>0</v>
      </c>
      <c r="M318" s="15">
        <f>Junuary2023_Journal313[[#This Row],[1R]]+Junuary2023_Journal313[[#This Row],[Entry Price]]</f>
        <v>0</v>
      </c>
      <c r="N318" s="15">
        <f>Junuary2023_Journal313[[#This Row],[2R]]+Junuary2023_Journal313[[#This Row],[Entry Price]]</f>
        <v>0</v>
      </c>
      <c r="O318" s="16"/>
      <c r="P318" s="15"/>
      <c r="Q318" s="17" t="str">
        <f>IF(AND(Junuary2023_Journal313[[#This Row],[Entry Date]]&lt;&gt;"",Junuary2023_Journal313[[#This Row],[Exit Date]]&lt;&gt;""),DATEDIF(Junuary2023_Journal313[[#This Row],[Entry Date]],Junuary2023_Journal313[[#This Row],[Exit Date]],"d"),"")</f>
        <v/>
      </c>
      <c r="R318" s="18" t="str">
        <f>IF(Junuary2023_Journal313[[#This Row],[Exit Price]]&lt;&gt;"",(Junuary2023_Journal313[[#This Row],[Exit Price]]-Junuary2023_Journal313[[#This Row],[Entry Price]])/Junuary2023_Journal313[[#This Row],[1R]],"")</f>
        <v/>
      </c>
      <c r="S318" s="14"/>
      <c r="T318" s="18"/>
      <c r="U318" s="14"/>
      <c r="V318" s="14"/>
    </row>
    <row r="319" spans="2:22" x14ac:dyDescent="0.25">
      <c r="B319" s="44">
        <v>2</v>
      </c>
      <c r="C319" s="34"/>
      <c r="D319" s="14"/>
      <c r="E319" s="14"/>
      <c r="F319" s="14"/>
      <c r="G319" s="14"/>
      <c r="H319" s="14"/>
      <c r="I319" s="15"/>
      <c r="J319" s="15"/>
      <c r="K319" s="15">
        <f>Junuary2023_Journal313[[#This Row],[Entry Price]]-Junuary2023_Journal313[[#This Row],[Stop Loss]]</f>
        <v>0</v>
      </c>
      <c r="L319" s="15">
        <f>Junuary2023_Journal313[[#This Row],[1R]]*2</f>
        <v>0</v>
      </c>
      <c r="M319" s="15">
        <f>Junuary2023_Journal313[[#This Row],[1R]]+Junuary2023_Journal313[[#This Row],[Entry Price]]</f>
        <v>0</v>
      </c>
      <c r="N319" s="15">
        <f>Junuary2023_Journal313[[#This Row],[2R]]+Junuary2023_Journal313[[#This Row],[Entry Price]]</f>
        <v>0</v>
      </c>
      <c r="O319" s="16"/>
      <c r="P319" s="15"/>
      <c r="Q319" s="17" t="str">
        <f>IF(AND(Junuary2023_Journal313[[#This Row],[Entry Date]]&lt;&gt;"",Junuary2023_Journal313[[#This Row],[Exit Date]]&lt;&gt;""),DATEDIF(Junuary2023_Journal313[[#This Row],[Entry Date]],Junuary2023_Journal313[[#This Row],[Exit Date]],"d"),"")</f>
        <v/>
      </c>
      <c r="R319" s="18" t="str">
        <f>IF(Junuary2023_Journal313[[#This Row],[Exit Price]]&lt;&gt;"",(Junuary2023_Journal313[[#This Row],[Exit Price]]-Junuary2023_Journal313[[#This Row],[Entry Price]])/Junuary2023_Journal313[[#This Row],[1R]],"")</f>
        <v/>
      </c>
      <c r="S319" s="14"/>
      <c r="T319" s="18"/>
      <c r="U319" s="14"/>
      <c r="V319" s="14"/>
    </row>
    <row r="320" spans="2:22" x14ac:dyDescent="0.25">
      <c r="B320" s="44">
        <v>3</v>
      </c>
      <c r="C320" s="34"/>
      <c r="D320" s="14"/>
      <c r="E320" s="14"/>
      <c r="F320" s="14"/>
      <c r="G320" s="14"/>
      <c r="H320" s="14"/>
      <c r="I320" s="15"/>
      <c r="J320" s="15"/>
      <c r="K320" s="15">
        <f>Junuary2023_Journal313[[#This Row],[Entry Price]]-Junuary2023_Journal313[[#This Row],[Stop Loss]]</f>
        <v>0</v>
      </c>
      <c r="L320" s="15">
        <f>Junuary2023_Journal313[[#This Row],[1R]]*2</f>
        <v>0</v>
      </c>
      <c r="M320" s="15">
        <f>Junuary2023_Journal313[[#This Row],[1R]]+Junuary2023_Journal313[[#This Row],[Entry Price]]</f>
        <v>0</v>
      </c>
      <c r="N320" s="15">
        <f>Junuary2023_Journal313[[#This Row],[2R]]+Junuary2023_Journal313[[#This Row],[Entry Price]]</f>
        <v>0</v>
      </c>
      <c r="O320" s="16"/>
      <c r="P320" s="15"/>
      <c r="Q320" s="17" t="str">
        <f>IF(AND(Junuary2023_Journal313[[#This Row],[Entry Date]]&lt;&gt;"",Junuary2023_Journal313[[#This Row],[Exit Date]]&lt;&gt;""),DATEDIF(Junuary2023_Journal313[[#This Row],[Entry Date]],Junuary2023_Journal313[[#This Row],[Exit Date]],"d"),"")</f>
        <v/>
      </c>
      <c r="R320" s="18" t="str">
        <f>IF(Junuary2023_Journal313[[#This Row],[Exit Price]]&lt;&gt;"",(Junuary2023_Journal313[[#This Row],[Exit Price]]-Junuary2023_Journal313[[#This Row],[Entry Price]])/Junuary2023_Journal313[[#This Row],[1R]],"")</f>
        <v/>
      </c>
      <c r="S320" s="14"/>
      <c r="T320" s="18"/>
      <c r="U320" s="14"/>
      <c r="V320" s="14"/>
    </row>
    <row r="321" spans="2:22" x14ac:dyDescent="0.25">
      <c r="B321" s="44">
        <v>4</v>
      </c>
      <c r="C321" s="34"/>
      <c r="D321" s="14"/>
      <c r="E321" s="14"/>
      <c r="F321" s="14"/>
      <c r="G321" s="14"/>
      <c r="H321" s="14"/>
      <c r="I321" s="15"/>
      <c r="J321" s="15"/>
      <c r="K321" s="15">
        <f>Junuary2023_Journal313[[#This Row],[Entry Price]]-Junuary2023_Journal313[[#This Row],[Stop Loss]]</f>
        <v>0</v>
      </c>
      <c r="L321" s="15">
        <f>Junuary2023_Journal313[[#This Row],[1R]]*2</f>
        <v>0</v>
      </c>
      <c r="M321" s="15">
        <f>Junuary2023_Journal313[[#This Row],[1R]]+Junuary2023_Journal313[[#This Row],[Entry Price]]</f>
        <v>0</v>
      </c>
      <c r="N321" s="15">
        <f>Junuary2023_Journal313[[#This Row],[2R]]+Junuary2023_Journal313[[#This Row],[Entry Price]]</f>
        <v>0</v>
      </c>
      <c r="O321" s="16"/>
      <c r="P321" s="15"/>
      <c r="Q321" s="17" t="str">
        <f>IF(AND(Junuary2023_Journal313[[#This Row],[Entry Date]]&lt;&gt;"",Junuary2023_Journal313[[#This Row],[Exit Date]]&lt;&gt;""),DATEDIF(Junuary2023_Journal313[[#This Row],[Entry Date]],Junuary2023_Journal313[[#This Row],[Exit Date]],"d"),"")</f>
        <v/>
      </c>
      <c r="R321" s="18" t="str">
        <f>IF(Junuary2023_Journal313[[#This Row],[Exit Price]]&lt;&gt;"",(Junuary2023_Journal313[[#This Row],[Exit Price]]-Junuary2023_Journal313[[#This Row],[Entry Price]])/Junuary2023_Journal313[[#This Row],[1R]],"")</f>
        <v/>
      </c>
      <c r="S321" s="14"/>
      <c r="T321" s="18"/>
      <c r="U321" s="14"/>
      <c r="V321" s="14"/>
    </row>
    <row r="322" spans="2:22" x14ac:dyDescent="0.25">
      <c r="B322" s="44">
        <v>5</v>
      </c>
      <c r="C322" s="34"/>
      <c r="D322" s="14"/>
      <c r="E322" s="14"/>
      <c r="F322" s="14"/>
      <c r="G322" s="14"/>
      <c r="H322" s="14"/>
      <c r="I322" s="15"/>
      <c r="J322" s="15"/>
      <c r="K322" s="15">
        <f>Junuary2023_Journal313[[#This Row],[Entry Price]]-Junuary2023_Journal313[[#This Row],[Stop Loss]]</f>
        <v>0</v>
      </c>
      <c r="L322" s="15">
        <f>Junuary2023_Journal313[[#This Row],[1R]]*2</f>
        <v>0</v>
      </c>
      <c r="M322" s="15">
        <f>Junuary2023_Journal313[[#This Row],[1R]]+Junuary2023_Journal313[[#This Row],[Entry Price]]</f>
        <v>0</v>
      </c>
      <c r="N322" s="15">
        <f>Junuary2023_Journal313[[#This Row],[2R]]+Junuary2023_Journal313[[#This Row],[Entry Price]]</f>
        <v>0</v>
      </c>
      <c r="O322" s="16"/>
      <c r="P322" s="15"/>
      <c r="Q322" s="17" t="str">
        <f>IF(AND(Junuary2023_Journal313[[#This Row],[Entry Date]]&lt;&gt;"",Junuary2023_Journal313[[#This Row],[Exit Date]]&lt;&gt;""),DATEDIF(Junuary2023_Journal313[[#This Row],[Entry Date]],Junuary2023_Journal313[[#This Row],[Exit Date]],"d"),"")</f>
        <v/>
      </c>
      <c r="R322" s="18" t="str">
        <f>IF(Junuary2023_Journal313[[#This Row],[Exit Price]]&lt;&gt;"",(Junuary2023_Journal313[[#This Row],[Exit Price]]-Junuary2023_Journal313[[#This Row],[Entry Price]])/Junuary2023_Journal313[[#This Row],[1R]],"")</f>
        <v/>
      </c>
      <c r="S322" s="14"/>
      <c r="T322" s="18"/>
      <c r="U322" s="14"/>
      <c r="V322" s="14"/>
    </row>
    <row r="323" spans="2:22" x14ac:dyDescent="0.25">
      <c r="B323" s="44">
        <v>6</v>
      </c>
      <c r="C323" s="34"/>
      <c r="D323" s="14"/>
      <c r="E323" s="14"/>
      <c r="F323" s="14"/>
      <c r="G323" s="14"/>
      <c r="H323" s="14"/>
      <c r="I323" s="15"/>
      <c r="J323" s="15"/>
      <c r="K323" s="15">
        <f>Junuary2023_Journal313[[#This Row],[Entry Price]]-Junuary2023_Journal313[[#This Row],[Stop Loss]]</f>
        <v>0</v>
      </c>
      <c r="L323" s="15">
        <f>Junuary2023_Journal313[[#This Row],[1R]]*2</f>
        <v>0</v>
      </c>
      <c r="M323" s="15">
        <f>Junuary2023_Journal313[[#This Row],[1R]]+Junuary2023_Journal313[[#This Row],[Entry Price]]</f>
        <v>0</v>
      </c>
      <c r="N323" s="15">
        <f>Junuary2023_Journal313[[#This Row],[2R]]+Junuary2023_Journal313[[#This Row],[Entry Price]]</f>
        <v>0</v>
      </c>
      <c r="O323" s="16"/>
      <c r="P323" s="15"/>
      <c r="Q323" s="17" t="str">
        <f>IF(AND(Junuary2023_Journal313[[#This Row],[Entry Date]]&lt;&gt;"",Junuary2023_Journal313[[#This Row],[Exit Date]]&lt;&gt;""),DATEDIF(Junuary2023_Journal313[[#This Row],[Entry Date]],Junuary2023_Journal313[[#This Row],[Exit Date]],"d"),"")</f>
        <v/>
      </c>
      <c r="R323" s="18" t="str">
        <f>IF(Junuary2023_Journal313[[#This Row],[Exit Price]]&lt;&gt;"",(Junuary2023_Journal313[[#This Row],[Exit Price]]-Junuary2023_Journal313[[#This Row],[Entry Price]])/Junuary2023_Journal313[[#This Row],[1R]],"")</f>
        <v/>
      </c>
      <c r="S323" s="14"/>
      <c r="T323" s="18"/>
      <c r="U323" s="14"/>
      <c r="V323" s="14"/>
    </row>
    <row r="324" spans="2:22" x14ac:dyDescent="0.25">
      <c r="B324" s="44">
        <v>7</v>
      </c>
      <c r="C324" s="35"/>
      <c r="D324" s="14"/>
      <c r="E324" s="19"/>
      <c r="F324" s="19"/>
      <c r="G324" s="19"/>
      <c r="H324" s="14"/>
      <c r="I324" s="15"/>
      <c r="J324" s="15"/>
      <c r="K324" s="15">
        <f>Junuary2023_Journal313[[#This Row],[Entry Price]]-Junuary2023_Journal313[[#This Row],[Stop Loss]]</f>
        <v>0</v>
      </c>
      <c r="L324" s="15">
        <f>Junuary2023_Journal313[[#This Row],[1R]]*2</f>
        <v>0</v>
      </c>
      <c r="M324" s="15">
        <f>Junuary2023_Journal313[[#This Row],[1R]]+Junuary2023_Journal313[[#This Row],[Entry Price]]</f>
        <v>0</v>
      </c>
      <c r="N324" s="15">
        <f>Junuary2023_Journal313[[#This Row],[2R]]+Junuary2023_Journal313[[#This Row],[Entry Price]]</f>
        <v>0</v>
      </c>
      <c r="O324" s="16"/>
      <c r="P324" s="15"/>
      <c r="Q324" s="17" t="str">
        <f>IF(AND(Junuary2023_Journal313[[#This Row],[Entry Date]]&lt;&gt;"",Junuary2023_Journal313[[#This Row],[Exit Date]]&lt;&gt;""),DATEDIF(Junuary2023_Journal313[[#This Row],[Entry Date]],Junuary2023_Journal313[[#This Row],[Exit Date]],"d"),"")</f>
        <v/>
      </c>
      <c r="R324" s="18" t="str">
        <f>IF(Junuary2023_Journal313[[#This Row],[Exit Price]]&lt;&gt;"",(Junuary2023_Journal313[[#This Row],[Exit Price]]-Junuary2023_Journal313[[#This Row],[Entry Price]])/Junuary2023_Journal313[[#This Row],[1R]],"")</f>
        <v/>
      </c>
      <c r="S324" s="14"/>
      <c r="T324" s="18"/>
      <c r="U324" s="14"/>
      <c r="V324" s="14"/>
    </row>
    <row r="325" spans="2:22" x14ac:dyDescent="0.25">
      <c r="B325" s="44">
        <v>8</v>
      </c>
      <c r="C325" s="35"/>
      <c r="D325" s="14"/>
      <c r="E325" s="19"/>
      <c r="F325" s="19"/>
      <c r="G325" s="19"/>
      <c r="H325" s="14"/>
      <c r="I325" s="15"/>
      <c r="J325" s="15"/>
      <c r="K325" s="15">
        <f>Junuary2023_Journal313[[#This Row],[Entry Price]]-Junuary2023_Journal313[[#This Row],[Stop Loss]]</f>
        <v>0</v>
      </c>
      <c r="L325" s="15">
        <f>Junuary2023_Journal313[[#This Row],[1R]]*2</f>
        <v>0</v>
      </c>
      <c r="M325" s="15">
        <f>Junuary2023_Journal313[[#This Row],[1R]]+Junuary2023_Journal313[[#This Row],[Entry Price]]</f>
        <v>0</v>
      </c>
      <c r="N325" s="15">
        <f>Junuary2023_Journal313[[#This Row],[2R]]+Junuary2023_Journal313[[#This Row],[Entry Price]]</f>
        <v>0</v>
      </c>
      <c r="O325" s="16"/>
      <c r="P325" s="15"/>
      <c r="Q325" s="17" t="str">
        <f>IF(AND(Junuary2023_Journal313[[#This Row],[Entry Date]]&lt;&gt;"",Junuary2023_Journal313[[#This Row],[Exit Date]]&lt;&gt;""),DATEDIF(Junuary2023_Journal313[[#This Row],[Entry Date]],Junuary2023_Journal313[[#This Row],[Exit Date]],"d"),"")</f>
        <v/>
      </c>
      <c r="R325" s="18" t="str">
        <f>IF(Junuary2023_Journal313[[#This Row],[Exit Price]]&lt;&gt;"",(Junuary2023_Journal313[[#This Row],[Exit Price]]-Junuary2023_Journal313[[#This Row],[Entry Price]])/Junuary2023_Journal313[[#This Row],[1R]],"")</f>
        <v/>
      </c>
      <c r="S325" s="14"/>
      <c r="T325" s="18"/>
      <c r="U325" s="14"/>
      <c r="V325" s="14"/>
    </row>
    <row r="326" spans="2:22" x14ac:dyDescent="0.25">
      <c r="B326" s="44">
        <v>9</v>
      </c>
      <c r="C326" s="35"/>
      <c r="D326" s="14"/>
      <c r="E326" s="19"/>
      <c r="F326" s="19"/>
      <c r="G326" s="19"/>
      <c r="H326" s="14"/>
      <c r="I326" s="15"/>
      <c r="J326" s="15"/>
      <c r="K326" s="15">
        <f>Junuary2023_Journal313[[#This Row],[Entry Price]]-Junuary2023_Journal313[[#This Row],[Stop Loss]]</f>
        <v>0</v>
      </c>
      <c r="L326" s="15">
        <f>Junuary2023_Journal313[[#This Row],[1R]]*2</f>
        <v>0</v>
      </c>
      <c r="M326" s="15">
        <f>Junuary2023_Journal313[[#This Row],[1R]]+Junuary2023_Journal313[[#This Row],[Entry Price]]</f>
        <v>0</v>
      </c>
      <c r="N326" s="15">
        <f>Junuary2023_Journal313[[#This Row],[2R]]+Junuary2023_Journal313[[#This Row],[Entry Price]]</f>
        <v>0</v>
      </c>
      <c r="O326" s="16"/>
      <c r="P326" s="15"/>
      <c r="Q326" s="17" t="str">
        <f>IF(AND(Junuary2023_Journal313[[#This Row],[Entry Date]]&lt;&gt;"",Junuary2023_Journal313[[#This Row],[Exit Date]]&lt;&gt;""),DATEDIF(Junuary2023_Journal313[[#This Row],[Entry Date]],Junuary2023_Journal313[[#This Row],[Exit Date]],"d"),"")</f>
        <v/>
      </c>
      <c r="R326" s="18" t="str">
        <f>IF(Junuary2023_Journal313[[#This Row],[Exit Price]]&lt;&gt;"",(Junuary2023_Journal313[[#This Row],[Exit Price]]-Junuary2023_Journal313[[#This Row],[Entry Price]])/Junuary2023_Journal313[[#This Row],[1R]],"")</f>
        <v/>
      </c>
      <c r="S326" s="14"/>
      <c r="T326" s="18"/>
      <c r="U326" s="14"/>
      <c r="V326" s="14"/>
    </row>
    <row r="327" spans="2:22" x14ac:dyDescent="0.25">
      <c r="B327" s="44">
        <v>10</v>
      </c>
      <c r="C327" s="35"/>
      <c r="D327" s="14"/>
      <c r="E327" s="19"/>
      <c r="F327" s="19"/>
      <c r="G327" s="19"/>
      <c r="H327" s="14"/>
      <c r="I327" s="15"/>
      <c r="J327" s="15"/>
      <c r="K327" s="15">
        <f>Junuary2023_Journal313[[#This Row],[Entry Price]]-Junuary2023_Journal313[[#This Row],[Stop Loss]]</f>
        <v>0</v>
      </c>
      <c r="L327" s="15">
        <f>Junuary2023_Journal313[[#This Row],[1R]]*2</f>
        <v>0</v>
      </c>
      <c r="M327" s="15">
        <f>Junuary2023_Journal313[[#This Row],[1R]]+Junuary2023_Journal313[[#This Row],[Entry Price]]</f>
        <v>0</v>
      </c>
      <c r="N327" s="15">
        <f>Junuary2023_Journal313[[#This Row],[2R]]+Junuary2023_Journal313[[#This Row],[Entry Price]]</f>
        <v>0</v>
      </c>
      <c r="O327" s="16"/>
      <c r="P327" s="15"/>
      <c r="Q327" s="17" t="str">
        <f>IF(AND(Junuary2023_Journal313[[#This Row],[Entry Date]]&lt;&gt;"",Junuary2023_Journal313[[#This Row],[Exit Date]]&lt;&gt;""),DATEDIF(Junuary2023_Journal313[[#This Row],[Entry Date]],Junuary2023_Journal313[[#This Row],[Exit Date]],"d"),"")</f>
        <v/>
      </c>
      <c r="R327" s="18" t="str">
        <f>IF(Junuary2023_Journal313[[#This Row],[Exit Price]]&lt;&gt;"",(Junuary2023_Journal313[[#This Row],[Exit Price]]-Junuary2023_Journal313[[#This Row],[Entry Price]])/Junuary2023_Journal313[[#This Row],[1R]],"")</f>
        <v/>
      </c>
      <c r="S327" s="14"/>
      <c r="T327" s="18"/>
      <c r="U327" s="14"/>
      <c r="V327" s="14"/>
    </row>
    <row r="328" spans="2:22" x14ac:dyDescent="0.25">
      <c r="B328" s="44">
        <v>11</v>
      </c>
      <c r="C328" s="35"/>
      <c r="D328" s="14"/>
      <c r="E328" s="19"/>
      <c r="F328" s="19"/>
      <c r="G328" s="19"/>
      <c r="H328" s="14"/>
      <c r="I328" s="15"/>
      <c r="J328" s="15"/>
      <c r="K328" s="15">
        <f>Junuary2023_Journal313[[#This Row],[Entry Price]]-Junuary2023_Journal313[[#This Row],[Stop Loss]]</f>
        <v>0</v>
      </c>
      <c r="L328" s="15">
        <f>Junuary2023_Journal313[[#This Row],[1R]]*2</f>
        <v>0</v>
      </c>
      <c r="M328" s="15">
        <f>Junuary2023_Journal313[[#This Row],[1R]]+Junuary2023_Journal313[[#This Row],[Entry Price]]</f>
        <v>0</v>
      </c>
      <c r="N328" s="15">
        <f>Junuary2023_Journal313[[#This Row],[2R]]+Junuary2023_Journal313[[#This Row],[Entry Price]]</f>
        <v>0</v>
      </c>
      <c r="O328" s="16"/>
      <c r="P328" s="15"/>
      <c r="Q328" s="17" t="str">
        <f>IF(AND(Junuary2023_Journal313[[#This Row],[Entry Date]]&lt;&gt;"",Junuary2023_Journal313[[#This Row],[Exit Date]]&lt;&gt;""),DATEDIF(Junuary2023_Journal313[[#This Row],[Entry Date]],Junuary2023_Journal313[[#This Row],[Exit Date]],"d"),"")</f>
        <v/>
      </c>
      <c r="R328" s="18" t="str">
        <f>IF(Junuary2023_Journal313[[#This Row],[Exit Price]]&lt;&gt;"",(Junuary2023_Journal313[[#This Row],[Exit Price]]-Junuary2023_Journal313[[#This Row],[Entry Price]])/Junuary2023_Journal313[[#This Row],[1R]],"")</f>
        <v/>
      </c>
      <c r="S328" s="14"/>
      <c r="T328" s="18"/>
      <c r="U328" s="14"/>
      <c r="V328" s="14"/>
    </row>
    <row r="329" spans="2:22" x14ac:dyDescent="0.25">
      <c r="B329" s="44">
        <v>12</v>
      </c>
      <c r="C329" s="35"/>
      <c r="D329" s="14"/>
      <c r="E329" s="19"/>
      <c r="F329" s="19"/>
      <c r="G329" s="19"/>
      <c r="H329" s="14"/>
      <c r="I329" s="15"/>
      <c r="J329" s="15"/>
      <c r="K329" s="15">
        <f>Junuary2023_Journal313[[#This Row],[Entry Price]]-Junuary2023_Journal313[[#This Row],[Stop Loss]]</f>
        <v>0</v>
      </c>
      <c r="L329" s="15">
        <f>Junuary2023_Journal313[[#This Row],[1R]]*2</f>
        <v>0</v>
      </c>
      <c r="M329" s="15">
        <f>Junuary2023_Journal313[[#This Row],[1R]]+Junuary2023_Journal313[[#This Row],[Entry Price]]</f>
        <v>0</v>
      </c>
      <c r="N329" s="15">
        <f>Junuary2023_Journal313[[#This Row],[2R]]+Junuary2023_Journal313[[#This Row],[Entry Price]]</f>
        <v>0</v>
      </c>
      <c r="O329" s="16"/>
      <c r="P329" s="15"/>
      <c r="Q329" s="17" t="str">
        <f>IF(AND(Junuary2023_Journal313[[#This Row],[Entry Date]]&lt;&gt;"",Junuary2023_Journal313[[#This Row],[Exit Date]]&lt;&gt;""),DATEDIF(Junuary2023_Journal313[[#This Row],[Entry Date]],Junuary2023_Journal313[[#This Row],[Exit Date]],"d"),"")</f>
        <v/>
      </c>
      <c r="R329" s="18" t="str">
        <f>IF(Junuary2023_Journal313[[#This Row],[Exit Price]]&lt;&gt;"",(Junuary2023_Journal313[[#This Row],[Exit Price]]-Junuary2023_Journal313[[#This Row],[Entry Price]])/Junuary2023_Journal313[[#This Row],[1R]],"")</f>
        <v/>
      </c>
      <c r="S329" s="14"/>
      <c r="T329" s="18"/>
      <c r="U329" s="14"/>
      <c r="V329" s="14"/>
    </row>
    <row r="330" spans="2:22" x14ac:dyDescent="0.25">
      <c r="B330" s="44">
        <v>13</v>
      </c>
      <c r="C330" s="35"/>
      <c r="D330" s="14"/>
      <c r="E330" s="19"/>
      <c r="F330" s="19"/>
      <c r="G330" s="19"/>
      <c r="H330" s="14"/>
      <c r="I330" s="15"/>
      <c r="J330" s="15"/>
      <c r="K330" s="15">
        <f>Junuary2023_Journal313[[#This Row],[Entry Price]]-Junuary2023_Journal313[[#This Row],[Stop Loss]]</f>
        <v>0</v>
      </c>
      <c r="L330" s="15">
        <f>Junuary2023_Journal313[[#This Row],[1R]]*2</f>
        <v>0</v>
      </c>
      <c r="M330" s="15">
        <f>Junuary2023_Journal313[[#This Row],[1R]]+Junuary2023_Journal313[[#This Row],[Entry Price]]</f>
        <v>0</v>
      </c>
      <c r="N330" s="15">
        <f>Junuary2023_Journal313[[#This Row],[2R]]+Junuary2023_Journal313[[#This Row],[Entry Price]]</f>
        <v>0</v>
      </c>
      <c r="O330" s="16"/>
      <c r="P330" s="15"/>
      <c r="Q330" s="17" t="str">
        <f>IF(AND(Junuary2023_Journal313[[#This Row],[Entry Date]]&lt;&gt;"",Junuary2023_Journal313[[#This Row],[Exit Date]]&lt;&gt;""),DATEDIF(Junuary2023_Journal313[[#This Row],[Entry Date]],Junuary2023_Journal313[[#This Row],[Exit Date]],"d"),"")</f>
        <v/>
      </c>
      <c r="R330" s="18" t="str">
        <f>IF(Junuary2023_Journal313[[#This Row],[Exit Price]]&lt;&gt;"",(Junuary2023_Journal313[[#This Row],[Exit Price]]-Junuary2023_Journal313[[#This Row],[Entry Price]])/Junuary2023_Journal313[[#This Row],[1R]],"")</f>
        <v/>
      </c>
      <c r="S330" s="14"/>
      <c r="T330" s="18"/>
      <c r="U330" s="14"/>
      <c r="V330" s="14"/>
    </row>
    <row r="331" spans="2:22" x14ac:dyDescent="0.25">
      <c r="B331" s="44">
        <v>14</v>
      </c>
      <c r="C331" s="35"/>
      <c r="D331" s="14"/>
      <c r="E331" s="19"/>
      <c r="F331" s="19"/>
      <c r="G331" s="19"/>
      <c r="H331" s="14"/>
      <c r="I331" s="15"/>
      <c r="J331" s="15"/>
      <c r="K331" s="15">
        <f>Junuary2023_Journal313[[#This Row],[Entry Price]]-Junuary2023_Journal313[[#This Row],[Stop Loss]]</f>
        <v>0</v>
      </c>
      <c r="L331" s="15">
        <f>Junuary2023_Journal313[[#This Row],[1R]]*2</f>
        <v>0</v>
      </c>
      <c r="M331" s="15">
        <f>Junuary2023_Journal313[[#This Row],[1R]]+Junuary2023_Journal313[[#This Row],[Entry Price]]</f>
        <v>0</v>
      </c>
      <c r="N331" s="15">
        <f>Junuary2023_Journal313[[#This Row],[2R]]+Junuary2023_Journal313[[#This Row],[Entry Price]]</f>
        <v>0</v>
      </c>
      <c r="O331" s="16"/>
      <c r="P331" s="15"/>
      <c r="Q331" s="17" t="str">
        <f>IF(AND(Junuary2023_Journal313[[#This Row],[Entry Date]]&lt;&gt;"",Junuary2023_Journal313[[#This Row],[Exit Date]]&lt;&gt;""),DATEDIF(Junuary2023_Journal313[[#This Row],[Entry Date]],Junuary2023_Journal313[[#This Row],[Exit Date]],"d"),"")</f>
        <v/>
      </c>
      <c r="R331" s="18" t="str">
        <f>IF(Junuary2023_Journal313[[#This Row],[Exit Price]]&lt;&gt;"",(Junuary2023_Journal313[[#This Row],[Exit Price]]-Junuary2023_Journal313[[#This Row],[Entry Price]])/Junuary2023_Journal313[[#This Row],[1R]],"")</f>
        <v/>
      </c>
      <c r="S331" s="14"/>
      <c r="T331" s="18"/>
      <c r="U331" s="14"/>
      <c r="V331" s="14"/>
    </row>
    <row r="332" spans="2:22" x14ac:dyDescent="0.25">
      <c r="B332" s="44">
        <v>15</v>
      </c>
      <c r="C332" s="35"/>
      <c r="D332" s="14"/>
      <c r="E332" s="19"/>
      <c r="F332" s="19"/>
      <c r="G332" s="19"/>
      <c r="H332" s="14"/>
      <c r="I332" s="15"/>
      <c r="J332" s="15"/>
      <c r="K332" s="15">
        <f>Junuary2023_Journal313[[#This Row],[Entry Price]]-Junuary2023_Journal313[[#This Row],[Stop Loss]]</f>
        <v>0</v>
      </c>
      <c r="L332" s="15">
        <f>Junuary2023_Journal313[[#This Row],[1R]]*2</f>
        <v>0</v>
      </c>
      <c r="M332" s="15">
        <f>Junuary2023_Journal313[[#This Row],[1R]]+Junuary2023_Journal313[[#This Row],[Entry Price]]</f>
        <v>0</v>
      </c>
      <c r="N332" s="15">
        <f>Junuary2023_Journal313[[#This Row],[2R]]+Junuary2023_Journal313[[#This Row],[Entry Price]]</f>
        <v>0</v>
      </c>
      <c r="O332" s="16"/>
      <c r="P332" s="15"/>
      <c r="Q332" s="17" t="str">
        <f>IF(AND(Junuary2023_Journal313[[#This Row],[Entry Date]]&lt;&gt;"",Junuary2023_Journal313[[#This Row],[Exit Date]]&lt;&gt;""),DATEDIF(Junuary2023_Journal313[[#This Row],[Entry Date]],Junuary2023_Journal313[[#This Row],[Exit Date]],"d"),"")</f>
        <v/>
      </c>
      <c r="R332" s="18" t="str">
        <f>IF(Junuary2023_Journal313[[#This Row],[Exit Price]]&lt;&gt;"",(Junuary2023_Journal313[[#This Row],[Exit Price]]-Junuary2023_Journal313[[#This Row],[Entry Price]])/Junuary2023_Journal313[[#This Row],[1R]],"")</f>
        <v/>
      </c>
      <c r="S332" s="14"/>
      <c r="T332" s="18"/>
      <c r="U332" s="14"/>
      <c r="V332" s="14"/>
    </row>
    <row r="333" spans="2:22" x14ac:dyDescent="0.25">
      <c r="B333" s="44">
        <v>16</v>
      </c>
      <c r="C333" s="35"/>
      <c r="D333" s="14"/>
      <c r="E333" s="19"/>
      <c r="F333" s="19"/>
      <c r="G333" s="19"/>
      <c r="H333" s="14"/>
      <c r="I333" s="15"/>
      <c r="J333" s="15"/>
      <c r="K333" s="15">
        <f>Junuary2023_Journal313[[#This Row],[Entry Price]]-Junuary2023_Journal313[[#This Row],[Stop Loss]]</f>
        <v>0</v>
      </c>
      <c r="L333" s="15">
        <f>Junuary2023_Journal313[[#This Row],[1R]]*2</f>
        <v>0</v>
      </c>
      <c r="M333" s="15">
        <f>Junuary2023_Journal313[[#This Row],[1R]]+Junuary2023_Journal313[[#This Row],[Entry Price]]</f>
        <v>0</v>
      </c>
      <c r="N333" s="15">
        <f>Junuary2023_Journal313[[#This Row],[2R]]+Junuary2023_Journal313[[#This Row],[Entry Price]]</f>
        <v>0</v>
      </c>
      <c r="O333" s="16"/>
      <c r="P333" s="15"/>
      <c r="Q333" s="17" t="str">
        <f>IF(AND(Junuary2023_Journal313[[#This Row],[Entry Date]]&lt;&gt;"",Junuary2023_Journal313[[#This Row],[Exit Date]]&lt;&gt;""),DATEDIF(Junuary2023_Journal313[[#This Row],[Entry Date]],Junuary2023_Journal313[[#This Row],[Exit Date]],"d"),"")</f>
        <v/>
      </c>
      <c r="R333" s="18" t="str">
        <f>IF(Junuary2023_Journal313[[#This Row],[Exit Price]]&lt;&gt;"",(Junuary2023_Journal313[[#This Row],[Exit Price]]-Junuary2023_Journal313[[#This Row],[Entry Price]])/Junuary2023_Journal313[[#This Row],[1R]],"")</f>
        <v/>
      </c>
      <c r="S333" s="14"/>
      <c r="T333" s="18"/>
      <c r="U333" s="14"/>
      <c r="V333" s="14"/>
    </row>
    <row r="334" spans="2:22" x14ac:dyDescent="0.25">
      <c r="B334" s="44">
        <v>17</v>
      </c>
      <c r="C334" s="35"/>
      <c r="D334" s="14"/>
      <c r="E334" s="19"/>
      <c r="F334" s="19"/>
      <c r="G334" s="19"/>
      <c r="H334" s="14"/>
      <c r="I334" s="15"/>
      <c r="J334" s="15"/>
      <c r="K334" s="15">
        <f>Junuary2023_Journal313[[#This Row],[Entry Price]]-Junuary2023_Journal313[[#This Row],[Stop Loss]]</f>
        <v>0</v>
      </c>
      <c r="L334" s="15">
        <f>Junuary2023_Journal313[[#This Row],[1R]]*2</f>
        <v>0</v>
      </c>
      <c r="M334" s="15">
        <f>Junuary2023_Journal313[[#This Row],[1R]]+Junuary2023_Journal313[[#This Row],[Entry Price]]</f>
        <v>0</v>
      </c>
      <c r="N334" s="15">
        <f>Junuary2023_Journal313[[#This Row],[2R]]+Junuary2023_Journal313[[#This Row],[Entry Price]]</f>
        <v>0</v>
      </c>
      <c r="O334" s="16"/>
      <c r="P334" s="15"/>
      <c r="Q334" s="17" t="str">
        <f>IF(AND(Junuary2023_Journal313[[#This Row],[Entry Date]]&lt;&gt;"",Junuary2023_Journal313[[#This Row],[Exit Date]]&lt;&gt;""),DATEDIF(Junuary2023_Journal313[[#This Row],[Entry Date]],Junuary2023_Journal313[[#This Row],[Exit Date]],"d"),"")</f>
        <v/>
      </c>
      <c r="R334" s="18" t="str">
        <f>IF(Junuary2023_Journal313[[#This Row],[Exit Price]]&lt;&gt;"",(Junuary2023_Journal313[[#This Row],[Exit Price]]-Junuary2023_Journal313[[#This Row],[Entry Price]])/Junuary2023_Journal313[[#This Row],[1R]],"")</f>
        <v/>
      </c>
      <c r="S334" s="14"/>
      <c r="T334" s="18"/>
      <c r="U334" s="14"/>
      <c r="V334" s="14"/>
    </row>
    <row r="335" spans="2:22" x14ac:dyDescent="0.25">
      <c r="B335" s="44">
        <v>18</v>
      </c>
      <c r="C335" s="35"/>
      <c r="D335" s="14"/>
      <c r="E335" s="19"/>
      <c r="F335" s="19"/>
      <c r="G335" s="19"/>
      <c r="H335" s="14"/>
      <c r="I335" s="15"/>
      <c r="J335" s="15"/>
      <c r="K335" s="15">
        <f>Junuary2023_Journal313[[#This Row],[Entry Price]]-Junuary2023_Journal313[[#This Row],[Stop Loss]]</f>
        <v>0</v>
      </c>
      <c r="L335" s="15">
        <f>Junuary2023_Journal313[[#This Row],[1R]]*2</f>
        <v>0</v>
      </c>
      <c r="M335" s="15">
        <f>Junuary2023_Journal313[[#This Row],[1R]]+Junuary2023_Journal313[[#This Row],[Entry Price]]</f>
        <v>0</v>
      </c>
      <c r="N335" s="15">
        <f>Junuary2023_Journal313[[#This Row],[2R]]+Junuary2023_Journal313[[#This Row],[Entry Price]]</f>
        <v>0</v>
      </c>
      <c r="O335" s="16"/>
      <c r="P335" s="15"/>
      <c r="Q335" s="17" t="str">
        <f>IF(AND(Junuary2023_Journal313[[#This Row],[Entry Date]]&lt;&gt;"",Junuary2023_Journal313[[#This Row],[Exit Date]]&lt;&gt;""),DATEDIF(Junuary2023_Journal313[[#This Row],[Entry Date]],Junuary2023_Journal313[[#This Row],[Exit Date]],"d"),"")</f>
        <v/>
      </c>
      <c r="R335" s="18" t="str">
        <f>IF(Junuary2023_Journal313[[#This Row],[Exit Price]]&lt;&gt;"",(Junuary2023_Journal313[[#This Row],[Exit Price]]-Junuary2023_Journal313[[#This Row],[Entry Price]])/Junuary2023_Journal313[[#This Row],[1R]],"")</f>
        <v/>
      </c>
      <c r="S335" s="14"/>
      <c r="T335" s="18"/>
      <c r="U335" s="14"/>
      <c r="V335" s="14"/>
    </row>
    <row r="336" spans="2:22" x14ac:dyDescent="0.25">
      <c r="B336" s="44">
        <v>19</v>
      </c>
      <c r="C336" s="35"/>
      <c r="D336" s="14"/>
      <c r="E336" s="19"/>
      <c r="F336" s="19"/>
      <c r="G336" s="19"/>
      <c r="H336" s="14"/>
      <c r="I336" s="15"/>
      <c r="J336" s="15"/>
      <c r="K336" s="15">
        <f>Junuary2023_Journal313[[#This Row],[Entry Price]]-Junuary2023_Journal313[[#This Row],[Stop Loss]]</f>
        <v>0</v>
      </c>
      <c r="L336" s="15">
        <f>Junuary2023_Journal313[[#This Row],[1R]]*2</f>
        <v>0</v>
      </c>
      <c r="M336" s="15">
        <f>Junuary2023_Journal313[[#This Row],[1R]]+Junuary2023_Journal313[[#This Row],[Entry Price]]</f>
        <v>0</v>
      </c>
      <c r="N336" s="15">
        <f>Junuary2023_Journal313[[#This Row],[2R]]+Junuary2023_Journal313[[#This Row],[Entry Price]]</f>
        <v>0</v>
      </c>
      <c r="O336" s="16"/>
      <c r="P336" s="15"/>
      <c r="Q336" s="17" t="str">
        <f>IF(AND(Junuary2023_Journal313[[#This Row],[Entry Date]]&lt;&gt;"",Junuary2023_Journal313[[#This Row],[Exit Date]]&lt;&gt;""),DATEDIF(Junuary2023_Journal313[[#This Row],[Entry Date]],Junuary2023_Journal313[[#This Row],[Exit Date]],"d"),"")</f>
        <v/>
      </c>
      <c r="R336" s="18" t="str">
        <f>IF(Junuary2023_Journal313[[#This Row],[Exit Price]]&lt;&gt;"",(Junuary2023_Journal313[[#This Row],[Exit Price]]-Junuary2023_Journal313[[#This Row],[Entry Price]])/Junuary2023_Journal313[[#This Row],[1R]],"")</f>
        <v/>
      </c>
      <c r="S336" s="14"/>
      <c r="T336" s="18"/>
      <c r="U336" s="14"/>
      <c r="V336" s="14"/>
    </row>
    <row r="337" spans="2:22" x14ac:dyDescent="0.25">
      <c r="B337" s="45">
        <v>20</v>
      </c>
      <c r="C337" s="35"/>
      <c r="D337" s="14"/>
      <c r="E337" s="19"/>
      <c r="F337" s="19"/>
      <c r="G337" s="19"/>
      <c r="H337" s="14"/>
      <c r="I337" s="15"/>
      <c r="J337" s="15"/>
      <c r="K337" s="15">
        <f>Junuary2023_Journal313[[#This Row],[Entry Price]]-Junuary2023_Journal313[[#This Row],[Stop Loss]]</f>
        <v>0</v>
      </c>
      <c r="L337" s="15">
        <f>Junuary2023_Journal313[[#This Row],[1R]]*2</f>
        <v>0</v>
      </c>
      <c r="M337" s="15">
        <f>Junuary2023_Journal313[[#This Row],[1R]]+Junuary2023_Journal313[[#This Row],[Entry Price]]</f>
        <v>0</v>
      </c>
      <c r="N337" s="15">
        <f>Junuary2023_Journal313[[#This Row],[2R]]+Junuary2023_Journal313[[#This Row],[Entry Price]]</f>
        <v>0</v>
      </c>
      <c r="O337" s="16"/>
      <c r="P337" s="15"/>
      <c r="Q337" s="17" t="str">
        <f>IF(AND(Junuary2023_Journal313[[#This Row],[Entry Date]]&lt;&gt;"",Junuary2023_Journal313[[#This Row],[Exit Date]]&lt;&gt;""),DATEDIF(Junuary2023_Journal313[[#This Row],[Entry Date]],Junuary2023_Journal313[[#This Row],[Exit Date]],"d"),"")</f>
        <v/>
      </c>
      <c r="R337" s="18" t="str">
        <f>IF(Junuary2023_Journal313[[#This Row],[Exit Price]]&lt;&gt;"",(Junuary2023_Journal313[[#This Row],[Exit Price]]-Junuary2023_Journal313[[#This Row],[Entry Price]])/Junuary2023_Journal313[[#This Row],[1R]],"")</f>
        <v/>
      </c>
      <c r="S337" s="14"/>
      <c r="T337" s="18"/>
      <c r="U337" s="14"/>
      <c r="V337" s="14"/>
    </row>
  </sheetData>
  <mergeCells count="25">
    <mergeCell ref="K148:N148"/>
    <mergeCell ref="Q148:R148"/>
    <mergeCell ref="K176:N176"/>
    <mergeCell ref="Q176:R176"/>
    <mergeCell ref="K204:N204"/>
    <mergeCell ref="Q204:R204"/>
    <mergeCell ref="K316:N316"/>
    <mergeCell ref="Q316:R316"/>
    <mergeCell ref="K232:N232"/>
    <mergeCell ref="Q232:R232"/>
    <mergeCell ref="K260:N260"/>
    <mergeCell ref="Q260:R260"/>
    <mergeCell ref="K288:N288"/>
    <mergeCell ref="Q288:R288"/>
    <mergeCell ref="Q64:R64"/>
    <mergeCell ref="K92:N92"/>
    <mergeCell ref="Q92:R92"/>
    <mergeCell ref="K120:N120"/>
    <mergeCell ref="Q120:R120"/>
    <mergeCell ref="K64:N64"/>
    <mergeCell ref="K8:N8"/>
    <mergeCell ref="Q8:R8"/>
    <mergeCell ref="K36:N36"/>
    <mergeCell ref="Q36:R36"/>
    <mergeCell ref="B1:V2"/>
  </mergeCells>
  <pageMargins left="0.7" right="0.7" top="0.75" bottom="0.75" header="0.3" footer="0.3"/>
  <pageSetup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C84F493-E323-417C-82CE-9E919184B510}">
          <x14:formula1>
            <xm:f>Dropdowns!$B$8:$B$10</xm:f>
          </x14:formula1>
          <xm:sqref>F10:F29 F38:F57 F66:F85 F94:F113 F122:F141 F150:F169 F178:F197 F206:F225 F234:F253 F262:F281 F290:F309 F318:F337</xm:sqref>
        </x14:dataValidation>
        <x14:dataValidation type="list" allowBlank="1" showInputMessage="1" showErrorMessage="1" xr:uid="{5D3CD5F1-14E6-48EB-AED9-DC65403B1A6E}">
          <x14:formula1>
            <xm:f>Dropdowns!$B$13:$B$23</xm:f>
          </x14:formula1>
          <xm:sqref>G10:G29 G38:G57 G66:G85 G94:G113 G122:G141 G150:G169 G178:G197 G206:G225 G234:G253 G262:G281 G290:G309 G318:G337</xm:sqref>
        </x14:dataValidation>
        <x14:dataValidation type="list" allowBlank="1" showInputMessage="1" showErrorMessage="1" xr:uid="{6DDC3398-2A08-4009-97CD-EDC65AF9241F}">
          <x14:formula1>
            <xm:f>Dropdowns!$B$26:$B$27</xm:f>
          </x14:formula1>
          <xm:sqref>H10:H29 H38:H57 H66:H85 H94:H113 H122:H141 H150:H169 H178:H197 H206:H225 H234:H253 H262:H281 H290:H309 H318:H337</xm:sqref>
        </x14:dataValidation>
        <x14:dataValidation type="list" allowBlank="1" showInputMessage="1" showErrorMessage="1" xr:uid="{F2451CA1-B831-4349-9992-930FD7A42C0D}">
          <x14:formula1>
            <xm:f>Dropdowns!$B$4:$B$5</xm:f>
          </x14:formula1>
          <xm:sqref>D10:D29 D38:D57 D66:D85 D94:D113 D122:D141 D150:D169 D178:D197 D206:D225 D234:D253 D262:D281 D290:D309 D318:D337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904D7-D347-49C7-B9C5-9E6E898FAE09}">
  <dimension ref="A1:C28"/>
  <sheetViews>
    <sheetView workbookViewId="0">
      <selection activeCell="C4" sqref="C4"/>
    </sheetView>
  </sheetViews>
  <sheetFormatPr defaultRowHeight="18" x14ac:dyDescent="0.25"/>
  <cols>
    <col min="1" max="1" width="5.7109375" style="1" bestFit="1" customWidth="1"/>
    <col min="2" max="2" width="79.5703125" style="3" customWidth="1"/>
    <col min="3" max="3" width="17.7109375" style="3" bestFit="1" customWidth="1"/>
    <col min="4" max="16384" width="9.140625" style="3"/>
  </cols>
  <sheetData>
    <row r="1" spans="1:3" ht="67.5" x14ac:dyDescent="0.45">
      <c r="B1" s="2" t="s">
        <v>36</v>
      </c>
    </row>
    <row r="2" spans="1:3" ht="18.75" thickBot="1" x14ac:dyDescent="0.3">
      <c r="B2" s="4"/>
      <c r="C2" s="4"/>
    </row>
    <row r="3" spans="1:3" ht="22.5" x14ac:dyDescent="0.45">
      <c r="B3" s="5" t="s">
        <v>1</v>
      </c>
      <c r="C3" s="4"/>
    </row>
    <row r="4" spans="1:3" x14ac:dyDescent="0.25">
      <c r="A4" s="1">
        <v>1</v>
      </c>
      <c r="B4" s="6" t="s">
        <v>38</v>
      </c>
      <c r="C4" s="4"/>
    </row>
    <row r="5" spans="1:3" x14ac:dyDescent="0.25">
      <c r="A5" s="1">
        <v>2</v>
      </c>
      <c r="B5" s="6" t="s">
        <v>39</v>
      </c>
      <c r="C5" s="4"/>
    </row>
    <row r="6" spans="1:3" x14ac:dyDescent="0.25">
      <c r="B6" s="11"/>
      <c r="C6" s="4"/>
    </row>
    <row r="7" spans="1:3" ht="22.5" x14ac:dyDescent="0.45">
      <c r="B7" s="8" t="s">
        <v>19</v>
      </c>
      <c r="C7" s="1"/>
    </row>
    <row r="8" spans="1:3" x14ac:dyDescent="0.25">
      <c r="A8" s="1">
        <v>1</v>
      </c>
      <c r="B8" s="6" t="s">
        <v>31</v>
      </c>
      <c r="C8" s="1"/>
    </row>
    <row r="9" spans="1:3" x14ac:dyDescent="0.25">
      <c r="A9" s="1">
        <v>2</v>
      </c>
      <c r="B9" s="6" t="s">
        <v>32</v>
      </c>
      <c r="C9" s="1"/>
    </row>
    <row r="10" spans="1:3" x14ac:dyDescent="0.25">
      <c r="A10" s="1">
        <v>3</v>
      </c>
      <c r="B10" s="6" t="s">
        <v>33</v>
      </c>
      <c r="C10" s="1"/>
    </row>
    <row r="11" spans="1:3" x14ac:dyDescent="0.25">
      <c r="B11" s="6"/>
      <c r="C11" s="1"/>
    </row>
    <row r="12" spans="1:3" ht="22.5" x14ac:dyDescent="0.45">
      <c r="A12" s="7"/>
      <c r="B12" s="8" t="s">
        <v>16</v>
      </c>
      <c r="C12" s="1"/>
    </row>
    <row r="13" spans="1:3" x14ac:dyDescent="0.25">
      <c r="A13" s="7">
        <v>1</v>
      </c>
      <c r="B13" s="9" t="s">
        <v>23</v>
      </c>
      <c r="C13" s="1"/>
    </row>
    <row r="14" spans="1:3" x14ac:dyDescent="0.25">
      <c r="A14" s="7">
        <v>2</v>
      </c>
      <c r="B14" s="9" t="s">
        <v>24</v>
      </c>
      <c r="C14" s="1"/>
    </row>
    <row r="15" spans="1:3" x14ac:dyDescent="0.25">
      <c r="A15" s="7">
        <v>3</v>
      </c>
      <c r="B15" s="9" t="s">
        <v>26</v>
      </c>
      <c r="C15" s="1"/>
    </row>
    <row r="16" spans="1:3" x14ac:dyDescent="0.25">
      <c r="A16" s="7">
        <v>4</v>
      </c>
      <c r="B16" s="9" t="s">
        <v>25</v>
      </c>
      <c r="C16" s="1"/>
    </row>
    <row r="17" spans="1:3" x14ac:dyDescent="0.25">
      <c r="A17" s="7">
        <v>5</v>
      </c>
      <c r="B17" s="9" t="s">
        <v>27</v>
      </c>
      <c r="C17" s="1"/>
    </row>
    <row r="18" spans="1:3" x14ac:dyDescent="0.25">
      <c r="A18" s="7">
        <v>6</v>
      </c>
      <c r="B18" s="9" t="s">
        <v>22</v>
      </c>
      <c r="C18" s="1"/>
    </row>
    <row r="19" spans="1:3" x14ac:dyDescent="0.25">
      <c r="A19" s="7">
        <v>7</v>
      </c>
      <c r="B19" s="9" t="s">
        <v>28</v>
      </c>
    </row>
    <row r="20" spans="1:3" x14ac:dyDescent="0.25">
      <c r="A20" s="7">
        <v>8</v>
      </c>
      <c r="B20" s="9" t="s">
        <v>18</v>
      </c>
    </row>
    <row r="21" spans="1:3" x14ac:dyDescent="0.25">
      <c r="A21" s="7">
        <v>9</v>
      </c>
      <c r="B21" s="9" t="s">
        <v>21</v>
      </c>
    </row>
    <row r="22" spans="1:3" x14ac:dyDescent="0.25">
      <c r="A22" s="7">
        <v>10</v>
      </c>
      <c r="B22" s="9" t="s">
        <v>29</v>
      </c>
    </row>
    <row r="23" spans="1:3" x14ac:dyDescent="0.25">
      <c r="A23" s="7">
        <v>11</v>
      </c>
      <c r="B23" s="9" t="s">
        <v>20</v>
      </c>
    </row>
    <row r="24" spans="1:3" x14ac:dyDescent="0.25">
      <c r="A24" s="7"/>
      <c r="B24" s="9"/>
    </row>
    <row r="25" spans="1:3" ht="22.5" x14ac:dyDescent="0.45">
      <c r="B25" s="8" t="s">
        <v>2</v>
      </c>
    </row>
    <row r="26" spans="1:3" x14ac:dyDescent="0.25">
      <c r="A26" s="1">
        <v>1</v>
      </c>
      <c r="B26" s="6" t="s">
        <v>17</v>
      </c>
    </row>
    <row r="27" spans="1:3" x14ac:dyDescent="0.25">
      <c r="A27" s="1">
        <v>2</v>
      </c>
      <c r="B27" s="6" t="s">
        <v>30</v>
      </c>
    </row>
    <row r="28" spans="1:3" ht="18.75" thickBot="1" x14ac:dyDescent="0.3">
      <c r="B2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Trade Journal</vt:lpstr>
      <vt:lpstr>Dropdowns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2023-03-16T19:44:44Z</dcterms:created>
  <dcterms:modified xsi:type="dcterms:W3CDTF">2023-03-21T15:56:03Z</dcterms:modified>
</cp:coreProperties>
</file>