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C8FA9D-EBD7-44CC-B6D5-976BD0F29C1A}" xr6:coauthVersionLast="47" xr6:coauthVersionMax="47" xr10:uidLastSave="{00000000-0000-0000-0000-000000000000}"/>
  <bookViews>
    <workbookView xWindow="-120" yWindow="-120" windowWidth="29040" windowHeight="15720" xr2:uid="{51A4F2C0-5B6A-447B-AEA7-D8D00160D82E}"/>
  </bookViews>
  <sheets>
    <sheet name="6월16일~6월22일 (25주차)" sheetId="9" r:id="rId1"/>
    <sheet name="6월23일~6월29일 (26주차)" sheetId="10" r:id="rId2"/>
    <sheet name="6월9일~6월15일 (24주차)" sheetId="8" r:id="rId3"/>
    <sheet name="6월2일~6월8일 (23주차)" sheetId="7" r:id="rId4"/>
    <sheet name="5월26일~6월1일 (22주차)" sheetId="6" r:id="rId5"/>
    <sheet name="5월19일~5월25일 (21주차)" sheetId="5" r:id="rId6"/>
    <sheet name="5월12일~5월18일 (20주차)" sheetId="4" r:id="rId7"/>
    <sheet name="5월5일~5월11일 (19주차)" sheetId="3" r:id="rId8"/>
    <sheet name="4월28일~5월4일 (18주차)" sheetId="2" r:id="rId9"/>
    <sheet name="4월21일~4월27일 (17주차)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7" i="10" l="1"/>
  <c r="AD7" i="10"/>
  <c r="AC7" i="10"/>
  <c r="AB7" i="10"/>
  <c r="AA7" i="10"/>
  <c r="Z7" i="10"/>
  <c r="Y7" i="10"/>
  <c r="AE5" i="10"/>
  <c r="AD5" i="10"/>
  <c r="AC5" i="10"/>
  <c r="AB5" i="10"/>
  <c r="AA5" i="10"/>
  <c r="Z5" i="10"/>
  <c r="Y5" i="10"/>
  <c r="Z7" i="9"/>
  <c r="Y7" i="9"/>
  <c r="AE5" i="9"/>
  <c r="AD5" i="9"/>
  <c r="AC5" i="9"/>
  <c r="AB5" i="9"/>
  <c r="AA5" i="9"/>
  <c r="Z5" i="9"/>
  <c r="Y5" i="9"/>
  <c r="J91" i="10"/>
  <c r="J89" i="10"/>
  <c r="J87" i="10"/>
  <c r="J85" i="10"/>
  <c r="N83" i="10"/>
  <c r="P64" i="10"/>
  <c r="C67" i="10" s="1"/>
  <c r="N64" i="10"/>
  <c r="K64" i="10"/>
  <c r="G67" i="10" s="1"/>
  <c r="I64" i="10"/>
  <c r="G64" i="10"/>
  <c r="E64" i="10"/>
  <c r="C64" i="10"/>
  <c r="P54" i="10"/>
  <c r="R54" i="10" s="1"/>
  <c r="N54" i="10"/>
  <c r="K54" i="10"/>
  <c r="I54" i="10"/>
  <c r="G54" i="10"/>
  <c r="E54" i="10"/>
  <c r="C54" i="10"/>
  <c r="C50" i="10"/>
  <c r="P50" i="10" s="1"/>
  <c r="U44" i="10"/>
  <c r="V44" i="10" s="1" a="1"/>
  <c r="V44" i="10" s="1"/>
  <c r="J44" i="10"/>
  <c r="K44" i="10" s="1" a="1"/>
  <c r="K44" i="10" s="1"/>
  <c r="U42" i="10"/>
  <c r="V42" i="10" s="1" a="1"/>
  <c r="V42" i="10" s="1"/>
  <c r="J42" i="10"/>
  <c r="K42" i="10" s="1" a="1"/>
  <c r="K42" i="10" s="1"/>
  <c r="U40" i="10"/>
  <c r="V40" i="10" s="1" a="1"/>
  <c r="V40" i="10" s="1"/>
  <c r="J40" i="10"/>
  <c r="K40" i="10" s="1" a="1"/>
  <c r="K40" i="10" s="1"/>
  <c r="U38" i="10"/>
  <c r="V38" i="10" s="1" a="1"/>
  <c r="V38" i="10" s="1"/>
  <c r="J38" i="10"/>
  <c r="K38" i="10" s="1" a="1"/>
  <c r="K38" i="10" s="1"/>
  <c r="U36" i="10"/>
  <c r="V36" i="10" s="1" a="1"/>
  <c r="V36" i="10" s="1"/>
  <c r="J36" i="10"/>
  <c r="K36" i="10" s="1" a="1"/>
  <c r="K36" i="10" s="1"/>
  <c r="U34" i="10"/>
  <c r="V34" i="10" s="1" a="1"/>
  <c r="V34" i="10" s="1"/>
  <c r="J34" i="10"/>
  <c r="K34" i="10" s="1" a="1"/>
  <c r="K34" i="10" s="1"/>
  <c r="U32" i="10"/>
  <c r="V32" i="10" s="1" a="1"/>
  <c r="V32" i="10" s="1"/>
  <c r="J32" i="10"/>
  <c r="K32" i="10" s="1" a="1"/>
  <c r="K32" i="10" s="1"/>
  <c r="AB31" i="10"/>
  <c r="U30" i="10"/>
  <c r="V30" i="10" s="1" a="1"/>
  <c r="V30" i="10" s="1"/>
  <c r="J30" i="10"/>
  <c r="K30" i="10" s="1" a="1"/>
  <c r="K30" i="10" s="1"/>
  <c r="AB29" i="10"/>
  <c r="U28" i="10"/>
  <c r="V28" i="10" s="1" a="1"/>
  <c r="V28" i="10" s="1"/>
  <c r="J28" i="10"/>
  <c r="K28" i="10" s="1" a="1"/>
  <c r="K28" i="10" s="1"/>
  <c r="AB27" i="10"/>
  <c r="S26" i="10"/>
  <c r="R26" i="10"/>
  <c r="O26" i="10"/>
  <c r="N26" i="10"/>
  <c r="T26" i="10" s="1"/>
  <c r="G26" i="10"/>
  <c r="AC14" i="10" s="1"/>
  <c r="AC16" i="10" s="1"/>
  <c r="K51" i="10" s="1"/>
  <c r="K56" i="10" s="1"/>
  <c r="D26" i="10"/>
  <c r="C26" i="10"/>
  <c r="I26" i="10" s="1"/>
  <c r="AB25" i="10"/>
  <c r="AB23" i="10"/>
  <c r="U22" i="10"/>
  <c r="V22" i="10" s="1" a="1"/>
  <c r="V22" i="10" s="1"/>
  <c r="J22" i="10"/>
  <c r="K22" i="10" s="1" a="1"/>
  <c r="K22" i="10" s="1"/>
  <c r="AB21" i="10"/>
  <c r="U20" i="10"/>
  <c r="V20" i="10" s="1" a="1"/>
  <c r="V20" i="10" s="1"/>
  <c r="K20" i="10" a="1"/>
  <c r="K20" i="10" s="1"/>
  <c r="J20" i="10"/>
  <c r="U18" i="10"/>
  <c r="V18" i="10" s="1" a="1"/>
  <c r="V18" i="10" s="1"/>
  <c r="K18" i="10"/>
  <c r="K18" i="10" a="1"/>
  <c r="J18" i="10"/>
  <c r="U16" i="10"/>
  <c r="V16" i="10" s="1" a="1"/>
  <c r="V16" i="10" s="1"/>
  <c r="J16" i="10"/>
  <c r="K16" i="10" s="1" a="1"/>
  <c r="K16" i="10" s="1"/>
  <c r="Z14" i="10"/>
  <c r="Z16" i="10" s="1"/>
  <c r="E51" i="10" s="1"/>
  <c r="E56" i="10" s="1"/>
  <c r="Y14" i="10"/>
  <c r="Y16" i="10" s="1"/>
  <c r="C51" i="10" s="1"/>
  <c r="C56" i="10" s="1"/>
  <c r="U14" i="10"/>
  <c r="V14" i="10" s="1" a="1"/>
  <c r="V14" i="10" s="1"/>
  <c r="J14" i="10"/>
  <c r="K14" i="10" s="1" a="1"/>
  <c r="K14" i="10" s="1"/>
  <c r="U12" i="10"/>
  <c r="V12" i="10" s="1" a="1"/>
  <c r="V12" i="10" s="1"/>
  <c r="J12" i="10"/>
  <c r="K12" i="10" s="1" a="1"/>
  <c r="K12" i="10" s="1"/>
  <c r="AE11" i="10"/>
  <c r="AD11" i="10"/>
  <c r="AC11" i="10"/>
  <c r="AB11" i="10"/>
  <c r="AA11" i="10"/>
  <c r="Z11" i="10"/>
  <c r="Y11" i="10"/>
  <c r="U10" i="10"/>
  <c r="V10" i="10" s="1" a="1"/>
  <c r="V10" i="10" s="1"/>
  <c r="J10" i="10"/>
  <c r="K10" i="10" s="1" a="1"/>
  <c r="K10" i="10" s="1"/>
  <c r="Y9" i="10"/>
  <c r="U8" i="10"/>
  <c r="V8" i="10" s="1" a="1"/>
  <c r="V8" i="10" s="1"/>
  <c r="J8" i="10"/>
  <c r="K8" i="10" s="1" a="1"/>
  <c r="K8" i="10" s="1"/>
  <c r="U6" i="10"/>
  <c r="V6" i="10" s="1" a="1"/>
  <c r="V6" i="10" s="1"/>
  <c r="U4" i="10"/>
  <c r="V4" i="10" s="1" a="1"/>
  <c r="V4" i="10" s="1"/>
  <c r="AC3" i="10"/>
  <c r="Z3" i="10"/>
  <c r="Y3" i="10"/>
  <c r="S2" i="10"/>
  <c r="Q2" i="10"/>
  <c r="N2" i="10"/>
  <c r="R2" i="10" s="1"/>
  <c r="I2" i="10"/>
  <c r="H2" i="10"/>
  <c r="G2" i="10"/>
  <c r="F2" i="10"/>
  <c r="E2" i="10"/>
  <c r="D2" i="10"/>
  <c r="A2" i="10"/>
  <c r="A1" i="10"/>
  <c r="L25" i="10" s="1"/>
  <c r="L26" i="10" s="1"/>
  <c r="E26" i="10" l="1"/>
  <c r="E50" i="10"/>
  <c r="G50" i="10"/>
  <c r="Z9" i="10"/>
  <c r="H26" i="10"/>
  <c r="K50" i="10"/>
  <c r="N50" i="10"/>
  <c r="P26" i="10"/>
  <c r="E58" i="10"/>
  <c r="E69" i="10"/>
  <c r="E75" i="10" s="1"/>
  <c r="C69" i="10"/>
  <c r="C75" i="10" s="1"/>
  <c r="K67" i="10"/>
  <c r="P69" i="10"/>
  <c r="N69" i="10"/>
  <c r="K69" i="10"/>
  <c r="I69" i="10"/>
  <c r="G69" i="10"/>
  <c r="G71" i="10"/>
  <c r="E71" i="10"/>
  <c r="E77" i="10" s="1"/>
  <c r="C71" i="10"/>
  <c r="C77" i="10" s="1"/>
  <c r="P71" i="10"/>
  <c r="N71" i="10"/>
  <c r="K71" i="10"/>
  <c r="I71" i="10"/>
  <c r="K77" i="10"/>
  <c r="K75" i="10"/>
  <c r="K58" i="10"/>
  <c r="C58" i="10"/>
  <c r="AE3" i="10"/>
  <c r="AE14" i="10"/>
  <c r="AE16" i="10" s="1"/>
  <c r="P51" i="10" s="1"/>
  <c r="P56" i="10" s="1"/>
  <c r="AE9" i="10"/>
  <c r="T2" i="10"/>
  <c r="L1" i="10"/>
  <c r="L2" i="10" s="1"/>
  <c r="F26" i="10"/>
  <c r="Q26" i="10"/>
  <c r="I50" i="10"/>
  <c r="A25" i="10"/>
  <c r="A26" i="10" s="1"/>
  <c r="O2" i="10"/>
  <c r="P2" i="10"/>
  <c r="AA9" i="10"/>
  <c r="AC9" i="10"/>
  <c r="AD3" i="10" l="1"/>
  <c r="AD9" i="10"/>
  <c r="AD14" i="10"/>
  <c r="AD16" i="10" s="1"/>
  <c r="N51" i="10" s="1"/>
  <c r="N56" i="10" s="1"/>
  <c r="N58" i="10" s="1"/>
  <c r="AA14" i="10"/>
  <c r="AA16" i="10" s="1"/>
  <c r="G51" i="10" s="1"/>
  <c r="G56" i="10" s="1"/>
  <c r="G58" i="10" s="1"/>
  <c r="AA3" i="10"/>
  <c r="AB14" i="10"/>
  <c r="AB16" i="10" s="1"/>
  <c r="I51" i="10" s="1"/>
  <c r="I56" i="10" s="1"/>
  <c r="AB9" i="10"/>
  <c r="AB3" i="10"/>
  <c r="P58" i="10"/>
  <c r="P77" i="10"/>
  <c r="P75" i="10"/>
  <c r="I73" i="10"/>
  <c r="G73" i="10"/>
  <c r="E73" i="10"/>
  <c r="E79" i="10" s="1"/>
  <c r="C73" i="10"/>
  <c r="C79" i="10" s="1"/>
  <c r="P73" i="10"/>
  <c r="P79" i="10" s="1"/>
  <c r="N73" i="10"/>
  <c r="K73" i="10"/>
  <c r="K79" i="10" s="1"/>
  <c r="G77" i="10" l="1"/>
  <c r="G79" i="10"/>
  <c r="G75" i="10"/>
  <c r="N77" i="10"/>
  <c r="N75" i="10"/>
  <c r="N79" i="10"/>
  <c r="I58" i="10"/>
  <c r="R58" i="10" s="1"/>
  <c r="I79" i="10"/>
  <c r="I77" i="10"/>
  <c r="I75" i="10"/>
  <c r="R56" i="10"/>
  <c r="R79" i="10" l="1"/>
  <c r="R77" i="10"/>
  <c r="R75" i="10"/>
  <c r="AE3" i="9" l="1"/>
  <c r="AD3" i="9"/>
  <c r="AC3" i="9"/>
  <c r="AB3" i="9"/>
  <c r="AA3" i="9"/>
  <c r="Z3" i="9"/>
  <c r="Y3" i="9"/>
  <c r="J18" i="9"/>
  <c r="K18" i="9" s="1" a="1"/>
  <c r="K18" i="9" s="1"/>
  <c r="U42" i="9"/>
  <c r="V42" i="9" s="1" a="1"/>
  <c r="V42" i="9" s="1"/>
  <c r="J44" i="9"/>
  <c r="K44" i="9" s="1" a="1"/>
  <c r="K44" i="9" s="1"/>
  <c r="J42" i="9"/>
  <c r="K42" i="9" s="1" a="1"/>
  <c r="K42" i="9" s="1"/>
  <c r="U20" i="9"/>
  <c r="V20" i="9" s="1" a="1"/>
  <c r="V20" i="9" s="1"/>
  <c r="J91" i="9"/>
  <c r="J89" i="9"/>
  <c r="J87" i="9"/>
  <c r="J85" i="9"/>
  <c r="N83" i="9"/>
  <c r="P64" i="9"/>
  <c r="N64" i="9"/>
  <c r="K64" i="9"/>
  <c r="I64" i="9"/>
  <c r="G64" i="9"/>
  <c r="E64" i="9"/>
  <c r="C64" i="9"/>
  <c r="R54" i="9"/>
  <c r="P54" i="9"/>
  <c r="N54" i="9"/>
  <c r="K54" i="9"/>
  <c r="I54" i="9"/>
  <c r="G54" i="9"/>
  <c r="E54" i="9"/>
  <c r="C54" i="9"/>
  <c r="C50" i="9"/>
  <c r="P50" i="9" s="1"/>
  <c r="U44" i="9"/>
  <c r="V44" i="9" s="1" a="1"/>
  <c r="V44" i="9" s="1"/>
  <c r="U40" i="9"/>
  <c r="V40" i="9" s="1" a="1"/>
  <c r="V40" i="9" s="1"/>
  <c r="J40" i="9"/>
  <c r="K40" i="9" s="1" a="1"/>
  <c r="K40" i="9" s="1"/>
  <c r="U38" i="9"/>
  <c r="V38" i="9" s="1" a="1"/>
  <c r="V38" i="9" s="1"/>
  <c r="J38" i="9"/>
  <c r="K38" i="9" s="1" a="1"/>
  <c r="K38" i="9" s="1"/>
  <c r="U36" i="9"/>
  <c r="V36" i="9" s="1" a="1"/>
  <c r="V36" i="9" s="1"/>
  <c r="J36" i="9"/>
  <c r="K36" i="9" s="1" a="1"/>
  <c r="K36" i="9" s="1"/>
  <c r="U34" i="9"/>
  <c r="V34" i="9" s="1" a="1"/>
  <c r="V34" i="9" s="1"/>
  <c r="J34" i="9"/>
  <c r="K34" i="9" s="1" a="1"/>
  <c r="K34" i="9" s="1"/>
  <c r="U32" i="9"/>
  <c r="V32" i="9" s="1" a="1"/>
  <c r="V32" i="9" s="1"/>
  <c r="J32" i="9"/>
  <c r="K32" i="9" s="1" a="1"/>
  <c r="K32" i="9" s="1"/>
  <c r="AB31" i="9"/>
  <c r="U30" i="9"/>
  <c r="V30" i="9" s="1" a="1"/>
  <c r="V30" i="9" s="1"/>
  <c r="J30" i="9"/>
  <c r="K30" i="9" s="1" a="1"/>
  <c r="K30" i="9" s="1"/>
  <c r="AB29" i="9"/>
  <c r="U28" i="9"/>
  <c r="V28" i="9" s="1" a="1"/>
  <c r="V28" i="9" s="1"/>
  <c r="J28" i="9"/>
  <c r="K28" i="9" s="1" a="1"/>
  <c r="K28" i="9" s="1"/>
  <c r="AB27" i="9"/>
  <c r="N26" i="9"/>
  <c r="O26" i="9" s="1"/>
  <c r="C26" i="9"/>
  <c r="D26" i="9" s="1"/>
  <c r="AB25" i="9"/>
  <c r="AB23" i="9"/>
  <c r="U22" i="9"/>
  <c r="V22" i="9" s="1" a="1"/>
  <c r="V22" i="9" s="1"/>
  <c r="J22" i="9"/>
  <c r="K22" i="9" s="1" a="1"/>
  <c r="K22" i="9" s="1"/>
  <c r="AB21" i="9"/>
  <c r="K20" i="9" a="1"/>
  <c r="K20" i="9" s="1"/>
  <c r="J20" i="9"/>
  <c r="U18" i="9"/>
  <c r="V18" i="9" s="1" a="1"/>
  <c r="V18" i="9" s="1"/>
  <c r="U16" i="9"/>
  <c r="V16" i="9" s="1" a="1"/>
  <c r="V16" i="9" s="1"/>
  <c r="J16" i="9"/>
  <c r="K16" i="9" s="1" a="1"/>
  <c r="K16" i="9" s="1"/>
  <c r="Y14" i="9"/>
  <c r="Y16" i="9" s="1"/>
  <c r="C51" i="9" s="1"/>
  <c r="C56" i="9" s="1"/>
  <c r="U14" i="9"/>
  <c r="V14" i="9" s="1" a="1"/>
  <c r="V14" i="9" s="1"/>
  <c r="J14" i="9"/>
  <c r="K14" i="9" s="1" a="1"/>
  <c r="K14" i="9" s="1"/>
  <c r="U12" i="9"/>
  <c r="V12" i="9" s="1" a="1"/>
  <c r="V12" i="9" s="1"/>
  <c r="J12" i="9"/>
  <c r="K12" i="9" s="1" a="1"/>
  <c r="K12" i="9" s="1"/>
  <c r="AE11" i="9"/>
  <c r="AD11" i="9"/>
  <c r="AC11" i="9"/>
  <c r="AB11" i="9"/>
  <c r="AA11" i="9"/>
  <c r="Z11" i="9"/>
  <c r="Y11" i="9"/>
  <c r="U10" i="9"/>
  <c r="V10" i="9" s="1" a="1"/>
  <c r="V10" i="9" s="1"/>
  <c r="J10" i="9"/>
  <c r="K10" i="9" s="1" a="1"/>
  <c r="K10" i="9" s="1"/>
  <c r="U8" i="9"/>
  <c r="V8" i="9" s="1" a="1"/>
  <c r="V8" i="9" s="1"/>
  <c r="J8" i="9"/>
  <c r="K8" i="9" s="1" a="1"/>
  <c r="K8" i="9" s="1"/>
  <c r="U6" i="9"/>
  <c r="V6" i="9" s="1" a="1"/>
  <c r="V6" i="9" s="1"/>
  <c r="U4" i="9"/>
  <c r="V4" i="9" s="1" a="1"/>
  <c r="V4" i="9" s="1"/>
  <c r="N2" i="9"/>
  <c r="S2" i="9" s="1"/>
  <c r="I2" i="9"/>
  <c r="H2" i="9"/>
  <c r="G2" i="9"/>
  <c r="F2" i="9"/>
  <c r="E2" i="9"/>
  <c r="D2" i="9"/>
  <c r="A1" i="9"/>
  <c r="A2" i="9" s="1"/>
  <c r="Y9" i="8"/>
  <c r="Z9" i="8"/>
  <c r="AA9" i="8"/>
  <c r="AE9" i="8"/>
  <c r="AD9" i="8"/>
  <c r="AC9" i="8"/>
  <c r="AB9" i="8"/>
  <c r="AE7" i="8"/>
  <c r="AD7" i="8"/>
  <c r="AC7" i="8"/>
  <c r="Y7" i="8"/>
  <c r="Z7" i="8"/>
  <c r="AA7" i="8"/>
  <c r="AB7" i="8"/>
  <c r="C67" i="9" l="1"/>
  <c r="E69" i="9" s="1"/>
  <c r="G67" i="9"/>
  <c r="I71" i="9" s="1"/>
  <c r="N50" i="9"/>
  <c r="K50" i="9"/>
  <c r="I50" i="9"/>
  <c r="H26" i="9"/>
  <c r="AD14" i="9" s="1"/>
  <c r="AD16" i="9" s="1"/>
  <c r="N51" i="9" s="1"/>
  <c r="N56" i="9" s="1"/>
  <c r="N58" i="9" s="1"/>
  <c r="F26" i="9"/>
  <c r="G26" i="9"/>
  <c r="E50" i="9"/>
  <c r="Q26" i="9"/>
  <c r="R26" i="9"/>
  <c r="S26" i="9"/>
  <c r="Y9" i="9"/>
  <c r="Q2" i="9"/>
  <c r="T2" i="9"/>
  <c r="C58" i="9"/>
  <c r="Z14" i="9"/>
  <c r="Z16" i="9" s="1"/>
  <c r="E51" i="9" s="1"/>
  <c r="E56" i="9" s="1"/>
  <c r="Z9" i="9"/>
  <c r="K71" i="9"/>
  <c r="E26" i="9"/>
  <c r="P26" i="9"/>
  <c r="G50" i="9"/>
  <c r="L1" i="9"/>
  <c r="L2" i="9" s="1"/>
  <c r="A25" i="9"/>
  <c r="A26" i="9" s="1"/>
  <c r="L25" i="9"/>
  <c r="L26" i="9" s="1"/>
  <c r="O2" i="9"/>
  <c r="P2" i="9"/>
  <c r="I26" i="9"/>
  <c r="T26" i="9"/>
  <c r="R2" i="9"/>
  <c r="J91" i="8"/>
  <c r="J89" i="8"/>
  <c r="J87" i="8"/>
  <c r="J85" i="8"/>
  <c r="N83" i="8"/>
  <c r="P64" i="8"/>
  <c r="N64" i="8"/>
  <c r="K64" i="8"/>
  <c r="I64" i="8"/>
  <c r="G64" i="8"/>
  <c r="E64" i="8"/>
  <c r="C64" i="8"/>
  <c r="P54" i="8"/>
  <c r="N54" i="8"/>
  <c r="K54" i="8"/>
  <c r="I54" i="8"/>
  <c r="G54" i="8"/>
  <c r="E54" i="8"/>
  <c r="C54" i="8"/>
  <c r="R54" i="8" s="1"/>
  <c r="C50" i="8"/>
  <c r="P50" i="8" s="1"/>
  <c r="V44" i="8" a="1"/>
  <c r="V44" i="8" s="1"/>
  <c r="U44" i="8"/>
  <c r="K44" i="8" a="1"/>
  <c r="K44" i="8" s="1"/>
  <c r="J44" i="8"/>
  <c r="V42" i="8" a="1"/>
  <c r="V42" i="8" s="1"/>
  <c r="U42" i="8"/>
  <c r="K42" i="8"/>
  <c r="K42" i="8" a="1"/>
  <c r="J42" i="8"/>
  <c r="U40" i="8"/>
  <c r="V40" i="8" s="1" a="1"/>
  <c r="V40" i="8" s="1"/>
  <c r="J40" i="8"/>
  <c r="K40" i="8" s="1" a="1"/>
  <c r="K40" i="8" s="1"/>
  <c r="U38" i="8"/>
  <c r="V38" i="8" s="1" a="1"/>
  <c r="V38" i="8" s="1"/>
  <c r="J38" i="8"/>
  <c r="K38" i="8" s="1" a="1"/>
  <c r="K38" i="8" s="1"/>
  <c r="U36" i="8"/>
  <c r="V36" i="8" s="1" a="1"/>
  <c r="V36" i="8" s="1"/>
  <c r="J36" i="8"/>
  <c r="K36" i="8" s="1" a="1"/>
  <c r="K36" i="8" s="1"/>
  <c r="U34" i="8"/>
  <c r="V34" i="8" s="1" a="1"/>
  <c r="V34" i="8" s="1"/>
  <c r="J34" i="8"/>
  <c r="K34" i="8" s="1" a="1"/>
  <c r="K34" i="8" s="1"/>
  <c r="U32" i="8"/>
  <c r="V32" i="8" s="1" a="1"/>
  <c r="V32" i="8" s="1"/>
  <c r="J32" i="8"/>
  <c r="K32" i="8" s="1" a="1"/>
  <c r="K32" i="8" s="1"/>
  <c r="AB31" i="8"/>
  <c r="U30" i="8"/>
  <c r="V30" i="8" s="1" a="1"/>
  <c r="V30" i="8" s="1"/>
  <c r="J30" i="8"/>
  <c r="K30" i="8" s="1" a="1"/>
  <c r="K30" i="8" s="1"/>
  <c r="AB29" i="8"/>
  <c r="U28" i="8"/>
  <c r="V28" i="8" s="1" a="1"/>
  <c r="V28" i="8" s="1"/>
  <c r="J28" i="8"/>
  <c r="K28" i="8" s="1" a="1"/>
  <c r="K28" i="8" s="1"/>
  <c r="AB27" i="8"/>
  <c r="N26" i="8"/>
  <c r="O26" i="8" s="1"/>
  <c r="C26" i="8"/>
  <c r="D26" i="8" s="1"/>
  <c r="AB25" i="8"/>
  <c r="AB23" i="8"/>
  <c r="U22" i="8"/>
  <c r="V22" i="8" s="1" a="1"/>
  <c r="V22" i="8" s="1"/>
  <c r="J22" i="8"/>
  <c r="K22" i="8" s="1" a="1"/>
  <c r="K22" i="8" s="1"/>
  <c r="AB21" i="8"/>
  <c r="U20" i="8"/>
  <c r="V20" i="8" s="1" a="1"/>
  <c r="V20" i="8" s="1"/>
  <c r="J20" i="8"/>
  <c r="K20" i="8" s="1" a="1"/>
  <c r="K20" i="8" s="1"/>
  <c r="U18" i="8"/>
  <c r="V18" i="8" s="1" a="1"/>
  <c r="V18" i="8" s="1"/>
  <c r="J18" i="8"/>
  <c r="K18" i="8" s="1" a="1"/>
  <c r="K18" i="8" s="1"/>
  <c r="U16" i="8"/>
  <c r="V16" i="8" s="1" a="1"/>
  <c r="V16" i="8" s="1"/>
  <c r="J16" i="8"/>
  <c r="K16" i="8" s="1" a="1"/>
  <c r="K16" i="8" s="1"/>
  <c r="Y14" i="8"/>
  <c r="Y16" i="8" s="1"/>
  <c r="C51" i="8" s="1"/>
  <c r="C56" i="8" s="1"/>
  <c r="U14" i="8"/>
  <c r="V14" i="8" s="1" a="1"/>
  <c r="V14" i="8" s="1"/>
  <c r="J14" i="8"/>
  <c r="K14" i="8" s="1" a="1"/>
  <c r="K14" i="8" s="1"/>
  <c r="U12" i="8"/>
  <c r="V12" i="8" s="1" a="1"/>
  <c r="V12" i="8" s="1"/>
  <c r="K12" i="8" a="1"/>
  <c r="K12" i="8" s="1"/>
  <c r="J12" i="8"/>
  <c r="AE11" i="8"/>
  <c r="AD11" i="8"/>
  <c r="AC11" i="8"/>
  <c r="AB11" i="8"/>
  <c r="AA11" i="8"/>
  <c r="Z11" i="8"/>
  <c r="Y11" i="8"/>
  <c r="U10" i="8"/>
  <c r="V10" i="8" s="1" a="1"/>
  <c r="V10" i="8" s="1"/>
  <c r="J10" i="8"/>
  <c r="K10" i="8" s="1" a="1"/>
  <c r="K10" i="8" s="1"/>
  <c r="U8" i="8"/>
  <c r="V8" i="8" s="1" a="1"/>
  <c r="V8" i="8" s="1"/>
  <c r="J8" i="8"/>
  <c r="K8" i="8" s="1" a="1"/>
  <c r="K8" i="8" s="1"/>
  <c r="U6" i="8"/>
  <c r="V6" i="8" s="1" a="1"/>
  <c r="V6" i="8" s="1"/>
  <c r="Y5" i="8"/>
  <c r="U4" i="8"/>
  <c r="V4" i="8" s="1" a="1"/>
  <c r="V4" i="8" s="1"/>
  <c r="Y3" i="8"/>
  <c r="T2" i="8"/>
  <c r="N2" i="8"/>
  <c r="R2" i="8" s="1"/>
  <c r="I2" i="8"/>
  <c r="H2" i="8"/>
  <c r="G2" i="8"/>
  <c r="F2" i="8"/>
  <c r="E2" i="8"/>
  <c r="D2" i="8"/>
  <c r="A1" i="8"/>
  <c r="L25" i="8" s="1"/>
  <c r="L26" i="8" s="1"/>
  <c r="K64" i="7"/>
  <c r="P71" i="9" l="1"/>
  <c r="C71" i="9"/>
  <c r="C77" i="9" s="1"/>
  <c r="E71" i="9"/>
  <c r="E77" i="9" s="1"/>
  <c r="G71" i="9"/>
  <c r="N71" i="9"/>
  <c r="I69" i="9"/>
  <c r="G69" i="9"/>
  <c r="N69" i="9"/>
  <c r="N75" i="9" s="1"/>
  <c r="C69" i="9"/>
  <c r="C75" i="9" s="1"/>
  <c r="P69" i="9"/>
  <c r="K67" i="9"/>
  <c r="N73" i="9" s="1"/>
  <c r="N79" i="9" s="1"/>
  <c r="K69" i="9"/>
  <c r="AC7" i="9"/>
  <c r="AD9" i="9"/>
  <c r="N77" i="9"/>
  <c r="AC14" i="9"/>
  <c r="AC16" i="9" s="1"/>
  <c r="K51" i="9" s="1"/>
  <c r="K56" i="9" s="1"/>
  <c r="AC9" i="9"/>
  <c r="AD7" i="9"/>
  <c r="AB9" i="9"/>
  <c r="AB14" i="9"/>
  <c r="AB16" i="9" s="1"/>
  <c r="I51" i="9" s="1"/>
  <c r="I56" i="9" s="1"/>
  <c r="AB7" i="9"/>
  <c r="AE7" i="9"/>
  <c r="AE14" i="9"/>
  <c r="AE16" i="9" s="1"/>
  <c r="P51" i="9" s="1"/>
  <c r="P56" i="9" s="1"/>
  <c r="AE9" i="9"/>
  <c r="AA7" i="9"/>
  <c r="AA14" i="9"/>
  <c r="AA16" i="9" s="1"/>
  <c r="G51" i="9" s="1"/>
  <c r="G56" i="9" s="1"/>
  <c r="AA9" i="9"/>
  <c r="E58" i="9"/>
  <c r="E75" i="9"/>
  <c r="G67" i="8"/>
  <c r="P71" i="8" s="1"/>
  <c r="C67" i="8"/>
  <c r="P69" i="8" s="1"/>
  <c r="E50" i="8"/>
  <c r="H26" i="8"/>
  <c r="S2" i="8"/>
  <c r="I26" i="8"/>
  <c r="C58" i="8"/>
  <c r="Z5" i="8"/>
  <c r="Z14" i="8"/>
  <c r="Z16" i="8" s="1"/>
  <c r="E51" i="8" s="1"/>
  <c r="E56" i="8" s="1"/>
  <c r="Z3" i="8"/>
  <c r="E26" i="8"/>
  <c r="P26" i="8"/>
  <c r="G50" i="8"/>
  <c r="F26" i="8"/>
  <c r="Q26" i="8"/>
  <c r="I50" i="8"/>
  <c r="K71" i="8"/>
  <c r="A2" i="8"/>
  <c r="A25" i="8"/>
  <c r="A26" i="8" s="1"/>
  <c r="G26" i="8"/>
  <c r="R26" i="8"/>
  <c r="K50" i="8"/>
  <c r="L1" i="8"/>
  <c r="L2" i="8" s="1"/>
  <c r="S26" i="8"/>
  <c r="N50" i="8"/>
  <c r="P2" i="8"/>
  <c r="T26" i="8"/>
  <c r="O2" i="8"/>
  <c r="Q2" i="8"/>
  <c r="C73" i="9" l="1"/>
  <c r="C79" i="9" s="1"/>
  <c r="G73" i="9"/>
  <c r="E73" i="9"/>
  <c r="E79" i="9" s="1"/>
  <c r="P73" i="9"/>
  <c r="I73" i="9"/>
  <c r="I79" i="9" s="1"/>
  <c r="K73" i="9"/>
  <c r="K75" i="9"/>
  <c r="K79" i="9"/>
  <c r="K77" i="9"/>
  <c r="K58" i="9"/>
  <c r="I58" i="9"/>
  <c r="I75" i="9"/>
  <c r="I77" i="9"/>
  <c r="P58" i="9"/>
  <c r="P79" i="9"/>
  <c r="P77" i="9"/>
  <c r="P75" i="9"/>
  <c r="G58" i="9"/>
  <c r="G79" i="9"/>
  <c r="G77" i="9"/>
  <c r="G75" i="9"/>
  <c r="R56" i="9"/>
  <c r="K67" i="8"/>
  <c r="N71" i="8"/>
  <c r="G71" i="8"/>
  <c r="E71" i="8"/>
  <c r="I71" i="8"/>
  <c r="N69" i="8"/>
  <c r="C71" i="8"/>
  <c r="C77" i="8" s="1"/>
  <c r="G69" i="8"/>
  <c r="I69" i="8"/>
  <c r="C69" i="8"/>
  <c r="C75" i="8" s="1"/>
  <c r="E69" i="8"/>
  <c r="K69" i="8"/>
  <c r="E58" i="8"/>
  <c r="E77" i="8"/>
  <c r="E75" i="8"/>
  <c r="AB5" i="8"/>
  <c r="AB14" i="8"/>
  <c r="AB16" i="8" s="1"/>
  <c r="I51" i="8" s="1"/>
  <c r="I56" i="8" s="1"/>
  <c r="AB3" i="8"/>
  <c r="AE3" i="8"/>
  <c r="AE5" i="8"/>
  <c r="AE14" i="8"/>
  <c r="AE16" i="8" s="1"/>
  <c r="P51" i="8" s="1"/>
  <c r="P56" i="8" s="1"/>
  <c r="AC5" i="8"/>
  <c r="AC14" i="8"/>
  <c r="AC16" i="8" s="1"/>
  <c r="K51" i="8" s="1"/>
  <c r="K56" i="8" s="1"/>
  <c r="AC3" i="8"/>
  <c r="AD14" i="8"/>
  <c r="AD16" i="8" s="1"/>
  <c r="N51" i="8" s="1"/>
  <c r="N56" i="8" s="1"/>
  <c r="AD3" i="8"/>
  <c r="AD5" i="8"/>
  <c r="AA5" i="8"/>
  <c r="AA3" i="8"/>
  <c r="AA14" i="8"/>
  <c r="AA16" i="8" s="1"/>
  <c r="G51" i="8" s="1"/>
  <c r="G56" i="8" s="1"/>
  <c r="I73" i="8"/>
  <c r="G73" i="8"/>
  <c r="E73" i="8"/>
  <c r="E79" i="8" s="1"/>
  <c r="C73" i="8"/>
  <c r="C79" i="8" s="1"/>
  <c r="P73" i="8"/>
  <c r="N73" i="8"/>
  <c r="K73" i="8"/>
  <c r="R75" i="9" l="1"/>
  <c r="R79" i="9"/>
  <c r="R58" i="9"/>
  <c r="R77" i="9"/>
  <c r="G58" i="8"/>
  <c r="G79" i="8"/>
  <c r="G77" i="8"/>
  <c r="G75" i="8"/>
  <c r="I58" i="8"/>
  <c r="I79" i="8"/>
  <c r="I77" i="8"/>
  <c r="I75" i="8"/>
  <c r="N58" i="8"/>
  <c r="N79" i="8"/>
  <c r="N77" i="8"/>
  <c r="N75" i="8"/>
  <c r="P58" i="8"/>
  <c r="P79" i="8"/>
  <c r="P77" i="8"/>
  <c r="P75" i="8"/>
  <c r="R56" i="8"/>
  <c r="K79" i="8"/>
  <c r="K77" i="8"/>
  <c r="K75" i="8"/>
  <c r="K58" i="8"/>
  <c r="R77" i="8" l="1"/>
  <c r="R79" i="8"/>
  <c r="R58" i="8"/>
  <c r="R75" i="8"/>
  <c r="N83" i="7" l="1"/>
  <c r="AE7" i="7" l="1"/>
  <c r="AD7" i="7"/>
  <c r="AC7" i="7"/>
  <c r="AB7" i="7"/>
  <c r="AA7" i="7"/>
  <c r="Z7" i="7"/>
  <c r="Y7" i="7"/>
  <c r="AE5" i="7"/>
  <c r="AD5" i="7"/>
  <c r="AC5" i="7"/>
  <c r="AB5" i="7"/>
  <c r="AA5" i="7"/>
  <c r="Z5" i="7"/>
  <c r="Y5" i="7"/>
  <c r="N54" i="7"/>
  <c r="K54" i="7"/>
  <c r="I54" i="7"/>
  <c r="G54" i="7"/>
  <c r="E54" i="7"/>
  <c r="C54" i="7"/>
  <c r="J91" i="7" l="1"/>
  <c r="J89" i="7"/>
  <c r="J87" i="7"/>
  <c r="J85" i="7"/>
  <c r="P64" i="7"/>
  <c r="N64" i="7"/>
  <c r="I64" i="7"/>
  <c r="G64" i="7"/>
  <c r="E64" i="7"/>
  <c r="C64" i="7"/>
  <c r="C50" i="7"/>
  <c r="I50" i="7" s="1"/>
  <c r="U44" i="7"/>
  <c r="V44" i="7" s="1" a="1"/>
  <c r="V44" i="7" s="1"/>
  <c r="J44" i="7"/>
  <c r="K44" i="7" s="1" a="1"/>
  <c r="K44" i="7" s="1"/>
  <c r="U42" i="7"/>
  <c r="V42" i="7" s="1" a="1"/>
  <c r="V42" i="7" s="1"/>
  <c r="J42" i="7"/>
  <c r="K42" i="7" s="1" a="1"/>
  <c r="K42" i="7" s="1"/>
  <c r="U40" i="7"/>
  <c r="V40" i="7" s="1" a="1"/>
  <c r="V40" i="7" s="1"/>
  <c r="J40" i="7"/>
  <c r="K40" i="7" s="1" a="1"/>
  <c r="K40" i="7" s="1"/>
  <c r="U38" i="7"/>
  <c r="V38" i="7" s="1" a="1"/>
  <c r="V38" i="7" s="1"/>
  <c r="J38" i="7"/>
  <c r="K38" i="7" s="1" a="1"/>
  <c r="K38" i="7" s="1"/>
  <c r="U36" i="7"/>
  <c r="V36" i="7" s="1" a="1"/>
  <c r="V36" i="7" s="1"/>
  <c r="J36" i="7"/>
  <c r="K36" i="7" s="1" a="1"/>
  <c r="K36" i="7" s="1"/>
  <c r="U34" i="7"/>
  <c r="V34" i="7" s="1" a="1"/>
  <c r="V34" i="7" s="1"/>
  <c r="J34" i="7"/>
  <c r="K34" i="7" s="1" a="1"/>
  <c r="K34" i="7" s="1"/>
  <c r="U32" i="7"/>
  <c r="V32" i="7" s="1" a="1"/>
  <c r="V32" i="7" s="1"/>
  <c r="J32" i="7"/>
  <c r="K32" i="7" s="1" a="1"/>
  <c r="K32" i="7" s="1"/>
  <c r="AB31" i="7"/>
  <c r="U30" i="7"/>
  <c r="V30" i="7" s="1" a="1"/>
  <c r="V30" i="7" s="1"/>
  <c r="J30" i="7"/>
  <c r="K30" i="7" s="1" a="1"/>
  <c r="K30" i="7" s="1"/>
  <c r="AB29" i="7"/>
  <c r="U28" i="7"/>
  <c r="V28" i="7" s="1" a="1"/>
  <c r="V28" i="7" s="1"/>
  <c r="J28" i="7"/>
  <c r="K28" i="7" s="1" a="1"/>
  <c r="K28" i="7" s="1"/>
  <c r="AB27" i="7"/>
  <c r="T26" i="7"/>
  <c r="R26" i="7"/>
  <c r="N26" i="7"/>
  <c r="S26" i="7" s="1"/>
  <c r="I26" i="7"/>
  <c r="AE14" i="7" s="1"/>
  <c r="AE16" i="7" s="1"/>
  <c r="P51" i="7" s="1"/>
  <c r="P56" i="7" s="1"/>
  <c r="G26" i="7"/>
  <c r="F26" i="7"/>
  <c r="E26" i="7"/>
  <c r="C26" i="7"/>
  <c r="H26" i="7" s="1"/>
  <c r="AB25" i="7"/>
  <c r="AB23" i="7"/>
  <c r="V22" i="7"/>
  <c r="V22" i="7" a="1"/>
  <c r="U22" i="7"/>
  <c r="K22" i="7"/>
  <c r="K22" i="7" a="1"/>
  <c r="J22" i="7"/>
  <c r="AB21" i="7"/>
  <c r="V20" i="7" a="1"/>
  <c r="V20" i="7" s="1"/>
  <c r="U20" i="7"/>
  <c r="K20" i="7" a="1"/>
  <c r="K20" i="7" s="1"/>
  <c r="J20" i="7"/>
  <c r="U18" i="7"/>
  <c r="V18" i="7" s="1" a="1"/>
  <c r="V18" i="7" s="1"/>
  <c r="J18" i="7"/>
  <c r="K18" i="7" s="1" a="1"/>
  <c r="K18" i="7" s="1"/>
  <c r="U16" i="7"/>
  <c r="V16" i="7" s="1" a="1"/>
  <c r="V16" i="7" s="1"/>
  <c r="J16" i="7"/>
  <c r="K16" i="7" s="1" a="1"/>
  <c r="K16" i="7" s="1"/>
  <c r="Y14" i="7"/>
  <c r="Y16" i="7" s="1"/>
  <c r="C51" i="7" s="1"/>
  <c r="C56" i="7" s="1"/>
  <c r="U14" i="7"/>
  <c r="V14" i="7" s="1" a="1"/>
  <c r="V14" i="7" s="1"/>
  <c r="J14" i="7"/>
  <c r="K14" i="7" s="1" a="1"/>
  <c r="K14" i="7" s="1"/>
  <c r="U12" i="7"/>
  <c r="V12" i="7" s="1" a="1"/>
  <c r="V12" i="7" s="1"/>
  <c r="J12" i="7"/>
  <c r="K12" i="7" s="1" a="1"/>
  <c r="K12" i="7" s="1"/>
  <c r="AE11" i="7"/>
  <c r="AD11" i="7"/>
  <c r="AC11" i="7"/>
  <c r="AB11" i="7"/>
  <c r="AA11" i="7"/>
  <c r="Z11" i="7"/>
  <c r="Y11" i="7"/>
  <c r="U10" i="7"/>
  <c r="V10" i="7" s="1" a="1"/>
  <c r="V10" i="7" s="1"/>
  <c r="J10" i="7"/>
  <c r="K10" i="7" s="1" a="1"/>
  <c r="K10" i="7" s="1"/>
  <c r="AE9" i="7"/>
  <c r="AC9" i="7"/>
  <c r="Y9" i="7"/>
  <c r="U8" i="7"/>
  <c r="V8" i="7" s="1" a="1"/>
  <c r="V8" i="7" s="1"/>
  <c r="J8" i="7"/>
  <c r="K8" i="7" s="1" a="1"/>
  <c r="K8" i="7" s="1"/>
  <c r="U6" i="7"/>
  <c r="V6" i="7" s="1" a="1"/>
  <c r="V6" i="7" s="1"/>
  <c r="U4" i="7"/>
  <c r="V4" i="7" s="1" a="1"/>
  <c r="V4" i="7" s="1"/>
  <c r="AE3" i="7"/>
  <c r="AC3" i="7"/>
  <c r="Y3" i="7"/>
  <c r="N2" i="7"/>
  <c r="P2" i="7" s="1"/>
  <c r="I2" i="7"/>
  <c r="H2" i="7"/>
  <c r="G2" i="7"/>
  <c r="F2" i="7"/>
  <c r="E2" i="7"/>
  <c r="D2" i="7"/>
  <c r="A1" i="7"/>
  <c r="L25" i="7" s="1"/>
  <c r="L26" i="7" s="1"/>
  <c r="AC5" i="6"/>
  <c r="C54" i="6"/>
  <c r="J91" i="6"/>
  <c r="J89" i="6"/>
  <c r="J87" i="6"/>
  <c r="J85" i="6"/>
  <c r="N83" i="6"/>
  <c r="P64" i="6"/>
  <c r="N64" i="6"/>
  <c r="I64" i="6"/>
  <c r="G64" i="6"/>
  <c r="E64" i="6"/>
  <c r="C64" i="6"/>
  <c r="C50" i="6"/>
  <c r="N50" i="6" s="1"/>
  <c r="U44" i="6"/>
  <c r="V44" i="6" s="1" a="1"/>
  <c r="V44" i="6" s="1"/>
  <c r="J44" i="6"/>
  <c r="K44" i="6" s="1" a="1"/>
  <c r="K44" i="6" s="1"/>
  <c r="U42" i="6"/>
  <c r="V42" i="6" s="1" a="1"/>
  <c r="V42" i="6" s="1"/>
  <c r="J42" i="6"/>
  <c r="K42" i="6" s="1" a="1"/>
  <c r="K42" i="6" s="1"/>
  <c r="U40" i="6"/>
  <c r="V40" i="6" s="1" a="1"/>
  <c r="V40" i="6" s="1"/>
  <c r="J40" i="6"/>
  <c r="K40" i="6" s="1" a="1"/>
  <c r="K40" i="6" s="1"/>
  <c r="U38" i="6"/>
  <c r="V38" i="6" s="1" a="1"/>
  <c r="V38" i="6" s="1"/>
  <c r="J38" i="6"/>
  <c r="K38" i="6" s="1" a="1"/>
  <c r="K38" i="6" s="1"/>
  <c r="U36" i="6"/>
  <c r="V36" i="6" s="1" a="1"/>
  <c r="V36" i="6" s="1"/>
  <c r="J36" i="6"/>
  <c r="K36" i="6" s="1" a="1"/>
  <c r="K36" i="6" s="1"/>
  <c r="U34" i="6"/>
  <c r="V34" i="6" s="1" a="1"/>
  <c r="V34" i="6" s="1"/>
  <c r="J34" i="6"/>
  <c r="K34" i="6" s="1" a="1"/>
  <c r="K34" i="6" s="1"/>
  <c r="U32" i="6"/>
  <c r="V32" i="6" s="1" a="1"/>
  <c r="V32" i="6" s="1"/>
  <c r="J32" i="6"/>
  <c r="K32" i="6" s="1" a="1"/>
  <c r="K32" i="6" s="1"/>
  <c r="AB31" i="6"/>
  <c r="U30" i="6"/>
  <c r="V30" i="6" s="1" a="1"/>
  <c r="V30" i="6" s="1"/>
  <c r="J30" i="6"/>
  <c r="K30" i="6" s="1" a="1"/>
  <c r="K30" i="6" s="1"/>
  <c r="AB29" i="6"/>
  <c r="U28" i="6"/>
  <c r="V28" i="6" s="1" a="1"/>
  <c r="V28" i="6" s="1"/>
  <c r="J28" i="6"/>
  <c r="K28" i="6" s="1" a="1"/>
  <c r="K28" i="6" s="1"/>
  <c r="AB27" i="6"/>
  <c r="N26" i="6"/>
  <c r="S26" i="6" s="1"/>
  <c r="C26" i="6"/>
  <c r="H26" i="6" s="1"/>
  <c r="AB25" i="6"/>
  <c r="AB23" i="6"/>
  <c r="U22" i="6"/>
  <c r="V22" i="6" s="1" a="1"/>
  <c r="V22" i="6" s="1"/>
  <c r="J22" i="6"/>
  <c r="K22" i="6" s="1" a="1"/>
  <c r="K22" i="6" s="1"/>
  <c r="AB21" i="6"/>
  <c r="V20" i="6" a="1"/>
  <c r="V20" i="6" s="1"/>
  <c r="U20" i="6"/>
  <c r="J20" i="6"/>
  <c r="K20" i="6" s="1" a="1"/>
  <c r="K20" i="6" s="1"/>
  <c r="U18" i="6"/>
  <c r="V18" i="6" s="1" a="1"/>
  <c r="V18" i="6" s="1"/>
  <c r="J18" i="6"/>
  <c r="K18" i="6" s="1" a="1"/>
  <c r="K18" i="6" s="1"/>
  <c r="U16" i="6"/>
  <c r="V16" i="6" s="1" a="1"/>
  <c r="V16" i="6" s="1"/>
  <c r="J16" i="6"/>
  <c r="K16" i="6" s="1" a="1"/>
  <c r="K16" i="6" s="1"/>
  <c r="Y14" i="6"/>
  <c r="Y16" i="6" s="1"/>
  <c r="C51" i="6" s="1"/>
  <c r="C56" i="6" s="1"/>
  <c r="U14" i="6"/>
  <c r="V14" i="6" s="1" a="1"/>
  <c r="V14" i="6" s="1"/>
  <c r="J14" i="6"/>
  <c r="K14" i="6" s="1" a="1"/>
  <c r="K14" i="6" s="1"/>
  <c r="U12" i="6"/>
  <c r="V12" i="6" s="1" a="1"/>
  <c r="V12" i="6" s="1"/>
  <c r="J12" i="6"/>
  <c r="K12" i="6" s="1" a="1"/>
  <c r="K12" i="6" s="1"/>
  <c r="AE11" i="6"/>
  <c r="AD11" i="6"/>
  <c r="AC11" i="6"/>
  <c r="AB11" i="6"/>
  <c r="AA11" i="6"/>
  <c r="Z11" i="6"/>
  <c r="Y11" i="6"/>
  <c r="U10" i="6"/>
  <c r="V10" i="6" s="1" a="1"/>
  <c r="V10" i="6" s="1"/>
  <c r="J10" i="6"/>
  <c r="K10" i="6" s="1" a="1"/>
  <c r="K10" i="6" s="1"/>
  <c r="Y9" i="6"/>
  <c r="U8" i="6"/>
  <c r="V8" i="6" s="1" a="1"/>
  <c r="V8" i="6" s="1"/>
  <c r="J8" i="6"/>
  <c r="K8" i="6" s="1" a="1"/>
  <c r="K8" i="6" s="1"/>
  <c r="Y7" i="6"/>
  <c r="U6" i="6"/>
  <c r="V6" i="6" s="1" a="1"/>
  <c r="V6" i="6" s="1"/>
  <c r="Y5" i="6"/>
  <c r="U4" i="6"/>
  <c r="V4" i="6" s="1" a="1"/>
  <c r="V4" i="6" s="1"/>
  <c r="Y3" i="6"/>
  <c r="N2" i="6"/>
  <c r="R2" i="6" s="1"/>
  <c r="I2" i="6"/>
  <c r="H2" i="6"/>
  <c r="G2" i="6"/>
  <c r="F2" i="6"/>
  <c r="E2" i="6"/>
  <c r="D2" i="6"/>
  <c r="A2" i="6"/>
  <c r="L1" i="6"/>
  <c r="L2" i="6" s="1"/>
  <c r="A1" i="6"/>
  <c r="L25" i="6" s="1"/>
  <c r="L26" i="6" s="1"/>
  <c r="K54" i="5"/>
  <c r="P54" i="5"/>
  <c r="N54" i="5"/>
  <c r="I54" i="5"/>
  <c r="G54" i="5"/>
  <c r="E54" i="5"/>
  <c r="C54" i="5"/>
  <c r="P54" i="4"/>
  <c r="N54" i="4"/>
  <c r="K54" i="4"/>
  <c r="I54" i="4"/>
  <c r="G54" i="4"/>
  <c r="E54" i="4"/>
  <c r="C54" i="4"/>
  <c r="AE5" i="5"/>
  <c r="AD5" i="5"/>
  <c r="AC5" i="5"/>
  <c r="AB5" i="5"/>
  <c r="AA5" i="5"/>
  <c r="Z5" i="5"/>
  <c r="Y5" i="5"/>
  <c r="K56" i="4"/>
  <c r="P56" i="3"/>
  <c r="N56" i="3"/>
  <c r="K56" i="3"/>
  <c r="I56" i="3"/>
  <c r="G56" i="3"/>
  <c r="E56" i="3"/>
  <c r="C56" i="3"/>
  <c r="AE7" i="5"/>
  <c r="AD7" i="5"/>
  <c r="AC7" i="5"/>
  <c r="AB7" i="5"/>
  <c r="AA7" i="5"/>
  <c r="Z7" i="5"/>
  <c r="Y7" i="5"/>
  <c r="G67" i="7" l="1"/>
  <c r="K71" i="7" s="1"/>
  <c r="C67" i="7"/>
  <c r="K69" i="7" s="1"/>
  <c r="K50" i="7"/>
  <c r="L1" i="7"/>
  <c r="L2" i="7" s="1"/>
  <c r="N50" i="7"/>
  <c r="A2" i="7"/>
  <c r="P50" i="7"/>
  <c r="O26" i="7"/>
  <c r="AA3" i="7"/>
  <c r="AA9" i="7"/>
  <c r="AC14" i="7"/>
  <c r="AC16" i="7" s="1"/>
  <c r="K51" i="7" s="1"/>
  <c r="K56" i="7" s="1"/>
  <c r="K58" i="7" s="1"/>
  <c r="P26" i="7"/>
  <c r="AA14" i="7"/>
  <c r="AA16" i="7" s="1"/>
  <c r="G51" i="7" s="1"/>
  <c r="G56" i="7" s="1"/>
  <c r="G58" i="7" s="1"/>
  <c r="D26" i="7"/>
  <c r="Q26" i="7"/>
  <c r="AB9" i="7" s="1"/>
  <c r="C58" i="7"/>
  <c r="AD3" i="7"/>
  <c r="AD14" i="7"/>
  <c r="AD16" i="7" s="1"/>
  <c r="N51" i="7" s="1"/>
  <c r="N56" i="7" s="1"/>
  <c r="AD9" i="7"/>
  <c r="S2" i="7"/>
  <c r="E50" i="7"/>
  <c r="R2" i="7"/>
  <c r="T2" i="7"/>
  <c r="G50" i="7"/>
  <c r="A25" i="7"/>
  <c r="A26" i="7" s="1"/>
  <c r="Q2" i="7"/>
  <c r="O2" i="7"/>
  <c r="P26" i="6"/>
  <c r="G67" i="6"/>
  <c r="I71" i="6" s="1"/>
  <c r="C67" i="6"/>
  <c r="P69" i="6" s="1"/>
  <c r="T26" i="6"/>
  <c r="G50" i="6"/>
  <c r="E26" i="6"/>
  <c r="P50" i="6"/>
  <c r="O2" i="6"/>
  <c r="P2" i="6"/>
  <c r="Q2" i="6"/>
  <c r="I26" i="6"/>
  <c r="AE7" i="6" s="1"/>
  <c r="AD3" i="6"/>
  <c r="AD7" i="6"/>
  <c r="AD5" i="6"/>
  <c r="AD14" i="6"/>
  <c r="AD16" i="6" s="1"/>
  <c r="N51" i="6" s="1"/>
  <c r="N56" i="6" s="1"/>
  <c r="AD9" i="6"/>
  <c r="C58" i="6"/>
  <c r="D26" i="6"/>
  <c r="O26" i="6"/>
  <c r="E50" i="6"/>
  <c r="S2" i="6"/>
  <c r="AE3" i="6"/>
  <c r="T2" i="6"/>
  <c r="AE9" i="6"/>
  <c r="AE5" i="6"/>
  <c r="F26" i="6"/>
  <c r="Q26" i="6"/>
  <c r="I50" i="6"/>
  <c r="A25" i="6"/>
  <c r="A26" i="6" s="1"/>
  <c r="G26" i="6"/>
  <c r="R26" i="6"/>
  <c r="K50" i="6"/>
  <c r="P56" i="4"/>
  <c r="N56" i="4"/>
  <c r="I56" i="4"/>
  <c r="E56" i="4"/>
  <c r="C56" i="4"/>
  <c r="R54" i="5"/>
  <c r="J91" i="5"/>
  <c r="J89" i="5"/>
  <c r="J87" i="5"/>
  <c r="J85" i="5"/>
  <c r="N83" i="5"/>
  <c r="P64" i="5"/>
  <c r="N64" i="5"/>
  <c r="I64" i="5"/>
  <c r="G64" i="5"/>
  <c r="E64" i="5"/>
  <c r="C64" i="5"/>
  <c r="P50" i="5"/>
  <c r="C50" i="5"/>
  <c r="N50" i="5" s="1"/>
  <c r="V44" i="5" a="1"/>
  <c r="V44" i="5" s="1"/>
  <c r="U44" i="5"/>
  <c r="K44" i="5" a="1"/>
  <c r="K44" i="5" s="1"/>
  <c r="J44" i="5"/>
  <c r="V42" i="5" a="1"/>
  <c r="V42" i="5" s="1"/>
  <c r="U42" i="5"/>
  <c r="K42" i="5"/>
  <c r="K42" i="5" a="1"/>
  <c r="J42" i="5"/>
  <c r="U40" i="5"/>
  <c r="V40" i="5" s="1" a="1"/>
  <c r="V40" i="5" s="1"/>
  <c r="J40" i="5"/>
  <c r="K40" i="5" s="1" a="1"/>
  <c r="K40" i="5" s="1"/>
  <c r="U38" i="5"/>
  <c r="V38" i="5" s="1" a="1"/>
  <c r="V38" i="5" s="1"/>
  <c r="J38" i="5"/>
  <c r="K38" i="5" s="1" a="1"/>
  <c r="K38" i="5" s="1"/>
  <c r="U36" i="5"/>
  <c r="V36" i="5" s="1" a="1"/>
  <c r="V36" i="5" s="1"/>
  <c r="J36" i="5"/>
  <c r="K36" i="5" s="1" a="1"/>
  <c r="K36" i="5" s="1"/>
  <c r="U34" i="5"/>
  <c r="V34" i="5" s="1" a="1"/>
  <c r="V34" i="5" s="1"/>
  <c r="K34" i="5" a="1"/>
  <c r="K34" i="5" s="1"/>
  <c r="J34" i="5"/>
  <c r="U32" i="5"/>
  <c r="V32" i="5" s="1" a="1"/>
  <c r="V32" i="5" s="1"/>
  <c r="J32" i="5"/>
  <c r="K32" i="5" s="1" a="1"/>
  <c r="K32" i="5" s="1"/>
  <c r="AB31" i="5"/>
  <c r="U30" i="5"/>
  <c r="V30" i="5" s="1" a="1"/>
  <c r="V30" i="5" s="1"/>
  <c r="J30" i="5"/>
  <c r="K30" i="5" s="1" a="1"/>
  <c r="K30" i="5" s="1"/>
  <c r="AB29" i="5"/>
  <c r="U28" i="5"/>
  <c r="V28" i="5" s="1" a="1"/>
  <c r="V28" i="5" s="1"/>
  <c r="J28" i="5"/>
  <c r="K28" i="5" s="1" a="1"/>
  <c r="K28" i="5" s="1"/>
  <c r="AB27" i="5"/>
  <c r="N26" i="5"/>
  <c r="S26" i="5" s="1"/>
  <c r="C26" i="5"/>
  <c r="AB25" i="5"/>
  <c r="AB23" i="5"/>
  <c r="U22" i="5"/>
  <c r="V22" i="5" s="1" a="1"/>
  <c r="V22" i="5" s="1"/>
  <c r="K22" i="5" a="1"/>
  <c r="K22" i="5" s="1"/>
  <c r="J22" i="5"/>
  <c r="AB21" i="5"/>
  <c r="V20" i="5" a="1"/>
  <c r="V20" i="5" s="1"/>
  <c r="U20" i="5"/>
  <c r="J20" i="5"/>
  <c r="K20" i="5" s="1" a="1"/>
  <c r="K20" i="5" s="1"/>
  <c r="U18" i="5"/>
  <c r="V18" i="5" s="1" a="1"/>
  <c r="V18" i="5" s="1"/>
  <c r="J18" i="5"/>
  <c r="K18" i="5" s="1" a="1"/>
  <c r="K18" i="5" s="1"/>
  <c r="U16" i="5"/>
  <c r="V16" i="5" s="1" a="1"/>
  <c r="V16" i="5" s="1"/>
  <c r="J16" i="5"/>
  <c r="K16" i="5" s="1" a="1"/>
  <c r="K16" i="5" s="1"/>
  <c r="U14" i="5"/>
  <c r="V14" i="5" s="1" a="1"/>
  <c r="V14" i="5" s="1"/>
  <c r="J14" i="5"/>
  <c r="K14" i="5" s="1" a="1"/>
  <c r="K14" i="5" s="1"/>
  <c r="U12" i="5"/>
  <c r="V12" i="5" s="1" a="1"/>
  <c r="V12" i="5" s="1"/>
  <c r="J12" i="5"/>
  <c r="K12" i="5" s="1" a="1"/>
  <c r="K12" i="5" s="1"/>
  <c r="AE11" i="5"/>
  <c r="AD11" i="5"/>
  <c r="AC11" i="5"/>
  <c r="AB11" i="5"/>
  <c r="AA11" i="5"/>
  <c r="Z11" i="5"/>
  <c r="Y11" i="5"/>
  <c r="U10" i="5"/>
  <c r="V10" i="5" s="1" a="1"/>
  <c r="V10" i="5" s="1"/>
  <c r="J10" i="5"/>
  <c r="K10" i="5" s="1" a="1"/>
  <c r="K10" i="5" s="1"/>
  <c r="U8" i="5"/>
  <c r="V8" i="5" s="1" a="1"/>
  <c r="V8" i="5" s="1"/>
  <c r="J8" i="5"/>
  <c r="K8" i="5" s="1" a="1"/>
  <c r="K8" i="5" s="1"/>
  <c r="U6" i="5"/>
  <c r="V6" i="5" s="1" a="1"/>
  <c r="V6" i="5" s="1"/>
  <c r="U4" i="5"/>
  <c r="V4" i="5" s="1" a="1"/>
  <c r="V4" i="5" s="1"/>
  <c r="Y3" i="5"/>
  <c r="N2" i="5"/>
  <c r="Q2" i="5" s="1"/>
  <c r="I2" i="5"/>
  <c r="H2" i="5"/>
  <c r="G2" i="5"/>
  <c r="F2" i="5"/>
  <c r="E2" i="5"/>
  <c r="D2" i="5"/>
  <c r="A1" i="5"/>
  <c r="L25" i="5" s="1"/>
  <c r="L26" i="5" s="1"/>
  <c r="A1" i="4"/>
  <c r="A25" i="4" s="1"/>
  <c r="A26" i="4" s="1"/>
  <c r="J91" i="4"/>
  <c r="AE5" i="4"/>
  <c r="AD5" i="4"/>
  <c r="AC5" i="4"/>
  <c r="AB5" i="4"/>
  <c r="AA5" i="4"/>
  <c r="Z5" i="4"/>
  <c r="Y5" i="4"/>
  <c r="Y5" i="2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V40" i="4" s="1" a="1"/>
  <c r="V40" i="4" s="1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J91" i="3"/>
  <c r="J89" i="3"/>
  <c r="J87" i="3"/>
  <c r="J85" i="3"/>
  <c r="E71" i="7" l="1"/>
  <c r="C71" i="7"/>
  <c r="C77" i="7" s="1"/>
  <c r="G71" i="7"/>
  <c r="G77" i="7" s="1"/>
  <c r="N71" i="7"/>
  <c r="N77" i="7" s="1"/>
  <c r="P71" i="7"/>
  <c r="P77" i="7" s="1"/>
  <c r="I71" i="7"/>
  <c r="N69" i="7"/>
  <c r="N75" i="7" s="1"/>
  <c r="K67" i="7"/>
  <c r="C73" i="7" s="1"/>
  <c r="C79" i="7" s="1"/>
  <c r="C69" i="7"/>
  <c r="C75" i="7" s="1"/>
  <c r="E69" i="7"/>
  <c r="I69" i="7"/>
  <c r="P69" i="7"/>
  <c r="P75" i="7" s="1"/>
  <c r="G69" i="7"/>
  <c r="G75" i="7" s="1"/>
  <c r="G71" i="6"/>
  <c r="K71" i="6"/>
  <c r="N71" i="6"/>
  <c r="N77" i="6" s="1"/>
  <c r="P71" i="6"/>
  <c r="C71" i="6"/>
  <c r="C77" i="6" s="1"/>
  <c r="E71" i="6"/>
  <c r="I69" i="6"/>
  <c r="K69" i="6"/>
  <c r="G69" i="6"/>
  <c r="K67" i="6"/>
  <c r="I73" i="6" s="1"/>
  <c r="N69" i="6"/>
  <c r="N75" i="6" s="1"/>
  <c r="K75" i="7"/>
  <c r="K77" i="7"/>
  <c r="AB3" i="7"/>
  <c r="AB14" i="7"/>
  <c r="AB16" i="7" s="1"/>
  <c r="I51" i="7" s="1"/>
  <c r="I56" i="7" s="1"/>
  <c r="Z3" i="7"/>
  <c r="Z9" i="7"/>
  <c r="Z14" i="7"/>
  <c r="Z16" i="7" s="1"/>
  <c r="E51" i="7" s="1"/>
  <c r="E56" i="7" s="1"/>
  <c r="E58" i="7" s="1"/>
  <c r="N58" i="7"/>
  <c r="E69" i="6"/>
  <c r="C69" i="6"/>
  <c r="C75" i="6" s="1"/>
  <c r="AE14" i="6"/>
  <c r="AE16" i="6" s="1"/>
  <c r="P51" i="6" s="1"/>
  <c r="P56" i="6" s="1"/>
  <c r="AA3" i="6"/>
  <c r="AA7" i="6"/>
  <c r="AA5" i="6"/>
  <c r="AA14" i="6"/>
  <c r="AA16" i="6" s="1"/>
  <c r="G51" i="6" s="1"/>
  <c r="G56" i="6" s="1"/>
  <c r="AA9" i="6"/>
  <c r="AB5" i="6"/>
  <c r="AB3" i="6"/>
  <c r="AB7" i="6"/>
  <c r="AB14" i="6"/>
  <c r="AB16" i="6" s="1"/>
  <c r="I51" i="6" s="1"/>
  <c r="I56" i="6" s="1"/>
  <c r="AB9" i="6"/>
  <c r="Z7" i="6"/>
  <c r="Z5" i="6"/>
  <c r="Z14" i="6"/>
  <c r="Z16" i="6" s="1"/>
  <c r="E51" i="6" s="1"/>
  <c r="E56" i="6" s="1"/>
  <c r="Z9" i="6"/>
  <c r="Z3" i="6"/>
  <c r="AC14" i="6"/>
  <c r="AC16" i="6" s="1"/>
  <c r="K51" i="6" s="1"/>
  <c r="K56" i="6" s="1"/>
  <c r="AC9" i="6"/>
  <c r="AC3" i="6"/>
  <c r="AC7" i="6"/>
  <c r="G67" i="5"/>
  <c r="P71" i="5" s="1"/>
  <c r="C67" i="5"/>
  <c r="N69" i="5" s="1"/>
  <c r="I26" i="5"/>
  <c r="L1" i="5"/>
  <c r="L2" i="5" s="1"/>
  <c r="T26" i="5"/>
  <c r="A2" i="5"/>
  <c r="P2" i="5"/>
  <c r="R2" i="5"/>
  <c r="S2" i="5"/>
  <c r="AE3" i="5"/>
  <c r="D26" i="5"/>
  <c r="O26" i="5"/>
  <c r="E50" i="5"/>
  <c r="T2" i="5"/>
  <c r="AE9" i="5"/>
  <c r="AE14" i="5"/>
  <c r="AE16" i="5" s="1"/>
  <c r="E26" i="5"/>
  <c r="P26" i="5"/>
  <c r="G50" i="5"/>
  <c r="F26" i="5"/>
  <c r="Q26" i="5"/>
  <c r="I50" i="5"/>
  <c r="N71" i="5"/>
  <c r="Y9" i="5"/>
  <c r="Y14" i="5"/>
  <c r="Y16" i="5" s="1"/>
  <c r="A25" i="5"/>
  <c r="A26" i="5" s="1"/>
  <c r="G26" i="5"/>
  <c r="R26" i="5"/>
  <c r="K50" i="5"/>
  <c r="O2" i="5"/>
  <c r="H26" i="5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AB31" i="3"/>
  <c r="AB29" i="3"/>
  <c r="AB27" i="3"/>
  <c r="AB25" i="3"/>
  <c r="AB23" i="3"/>
  <c r="AB21" i="3"/>
  <c r="G73" i="7" l="1"/>
  <c r="G79" i="7" s="1"/>
  <c r="I73" i="7"/>
  <c r="I75" i="7"/>
  <c r="E73" i="7"/>
  <c r="E79" i="7" s="1"/>
  <c r="K73" i="7"/>
  <c r="K79" i="7" s="1"/>
  <c r="N73" i="7"/>
  <c r="N79" i="7" s="1"/>
  <c r="P73" i="7"/>
  <c r="P79" i="7" s="1"/>
  <c r="E73" i="6"/>
  <c r="E79" i="6" s="1"/>
  <c r="C73" i="6"/>
  <c r="C79" i="6" s="1"/>
  <c r="K73" i="6"/>
  <c r="K79" i="6" s="1"/>
  <c r="N73" i="6"/>
  <c r="N79" i="6" s="1"/>
  <c r="P73" i="6"/>
  <c r="P79" i="6" s="1"/>
  <c r="G73" i="6"/>
  <c r="G79" i="6" s="1"/>
  <c r="P77" i="6"/>
  <c r="P54" i="7"/>
  <c r="I79" i="7"/>
  <c r="R56" i="7"/>
  <c r="E75" i="7"/>
  <c r="E77" i="7"/>
  <c r="I77" i="7"/>
  <c r="I58" i="7"/>
  <c r="C51" i="5"/>
  <c r="C56" i="5" s="1"/>
  <c r="G75" i="6"/>
  <c r="P75" i="6"/>
  <c r="G77" i="6"/>
  <c r="K77" i="6"/>
  <c r="K75" i="6"/>
  <c r="E77" i="6"/>
  <c r="E75" i="6"/>
  <c r="R56" i="6"/>
  <c r="I79" i="6"/>
  <c r="I77" i="6"/>
  <c r="I75" i="6"/>
  <c r="P51" i="5"/>
  <c r="P56" i="5" s="1"/>
  <c r="P54" i="6" s="1"/>
  <c r="P58" i="6" s="1"/>
  <c r="E71" i="5"/>
  <c r="C71" i="5"/>
  <c r="I71" i="5"/>
  <c r="G71" i="5"/>
  <c r="K71" i="5"/>
  <c r="P69" i="5"/>
  <c r="K67" i="5"/>
  <c r="I73" i="5" s="1"/>
  <c r="C69" i="5"/>
  <c r="G69" i="5"/>
  <c r="E69" i="5"/>
  <c r="I69" i="5"/>
  <c r="K69" i="5"/>
  <c r="AB14" i="5"/>
  <c r="AB16" i="5" s="1"/>
  <c r="AB9" i="5"/>
  <c r="AB3" i="5"/>
  <c r="AC3" i="5"/>
  <c r="AC9" i="5"/>
  <c r="AC14" i="5"/>
  <c r="AC16" i="5" s="1"/>
  <c r="Z14" i="5"/>
  <c r="Z16" i="5" s="1"/>
  <c r="Z9" i="5"/>
  <c r="Z3" i="5"/>
  <c r="AA14" i="5"/>
  <c r="AA16" i="5" s="1"/>
  <c r="AA3" i="5"/>
  <c r="AA9" i="5"/>
  <c r="AD3" i="5"/>
  <c r="AD14" i="5"/>
  <c r="AD16" i="5" s="1"/>
  <c r="AD9" i="5"/>
  <c r="N71" i="4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AA14" i="4"/>
  <c r="AA16" i="4" s="1"/>
  <c r="G51" i="4" s="1"/>
  <c r="G56" i="4" s="1"/>
  <c r="R56" i="4" s="1"/>
  <c r="Z14" i="4"/>
  <c r="Z16" i="4" s="1"/>
  <c r="E51" i="4" s="1"/>
  <c r="AB14" i="4"/>
  <c r="AB16" i="4" s="1"/>
  <c r="I51" i="4" s="1"/>
  <c r="P58" i="4"/>
  <c r="AE3" i="3"/>
  <c r="AD3" i="3"/>
  <c r="AC3" i="3"/>
  <c r="AB3" i="3"/>
  <c r="AA3" i="3"/>
  <c r="Z3" i="3"/>
  <c r="Y3" i="3"/>
  <c r="AE3" i="2"/>
  <c r="AD3" i="2"/>
  <c r="AC3" i="2"/>
  <c r="AB3" i="2"/>
  <c r="AA3" i="2"/>
  <c r="Z3" i="2"/>
  <c r="Y3" i="2"/>
  <c r="Y9" i="3"/>
  <c r="AE11" i="3"/>
  <c r="AD11" i="3"/>
  <c r="AC11" i="3"/>
  <c r="AB11" i="3"/>
  <c r="AA11" i="3"/>
  <c r="Z11" i="3"/>
  <c r="Y11" i="3"/>
  <c r="N83" i="3"/>
  <c r="P64" i="3"/>
  <c r="N64" i="3"/>
  <c r="G67" i="3" s="1"/>
  <c r="I64" i="3"/>
  <c r="G64" i="3"/>
  <c r="E64" i="3"/>
  <c r="C64" i="3"/>
  <c r="N50" i="3"/>
  <c r="K50" i="3"/>
  <c r="I50" i="3"/>
  <c r="G50" i="3"/>
  <c r="C50" i="3"/>
  <c r="P50" i="3" s="1"/>
  <c r="U44" i="3"/>
  <c r="V44" i="3" s="1" a="1"/>
  <c r="V44" i="3" s="1"/>
  <c r="J44" i="3"/>
  <c r="K44" i="3" s="1" a="1"/>
  <c r="K44" i="3" s="1"/>
  <c r="V42" i="3" a="1"/>
  <c r="V42" i="3" s="1"/>
  <c r="U42" i="3"/>
  <c r="J42" i="3"/>
  <c r="K42" i="3" s="1" a="1"/>
  <c r="K42" i="3" s="1"/>
  <c r="U40" i="3"/>
  <c r="V40" i="3" s="1" a="1"/>
  <c r="V40" i="3" s="1"/>
  <c r="J40" i="3"/>
  <c r="K40" i="3" s="1" a="1"/>
  <c r="K40" i="3" s="1"/>
  <c r="U38" i="3"/>
  <c r="V38" i="3" s="1" a="1"/>
  <c r="V38" i="3" s="1"/>
  <c r="J38" i="3"/>
  <c r="K38" i="3" s="1" a="1"/>
  <c r="K38" i="3" s="1"/>
  <c r="U36" i="3"/>
  <c r="V36" i="3" s="1" a="1"/>
  <c r="V36" i="3" s="1"/>
  <c r="J36" i="3"/>
  <c r="K36" i="3" s="1" a="1"/>
  <c r="K36" i="3" s="1"/>
  <c r="U34" i="3"/>
  <c r="V34" i="3" s="1" a="1"/>
  <c r="V34" i="3" s="1"/>
  <c r="J34" i="3"/>
  <c r="K34" i="3" s="1" a="1"/>
  <c r="K34" i="3" s="1"/>
  <c r="U32" i="3"/>
  <c r="V32" i="3" s="1" a="1"/>
  <c r="V32" i="3" s="1"/>
  <c r="J32" i="3"/>
  <c r="K32" i="3" s="1" a="1"/>
  <c r="K32" i="3" s="1"/>
  <c r="U30" i="3"/>
  <c r="V30" i="3" s="1" a="1"/>
  <c r="V30" i="3" s="1"/>
  <c r="J30" i="3"/>
  <c r="K30" i="3" s="1" a="1"/>
  <c r="K30" i="3" s="1"/>
  <c r="U28" i="3"/>
  <c r="V28" i="3" s="1" a="1"/>
  <c r="V28" i="3" s="1"/>
  <c r="J28" i="3"/>
  <c r="K28" i="3" s="1" a="1"/>
  <c r="K28" i="3" s="1"/>
  <c r="N26" i="3"/>
  <c r="R26" i="3" s="1"/>
  <c r="C26" i="3"/>
  <c r="Y7" i="3" s="1"/>
  <c r="L25" i="3"/>
  <c r="L26" i="3" s="1"/>
  <c r="A25" i="3"/>
  <c r="A26" i="3" s="1"/>
  <c r="U22" i="3"/>
  <c r="V22" i="3" s="1" a="1"/>
  <c r="V22" i="3" s="1"/>
  <c r="J22" i="3"/>
  <c r="K22" i="3" s="1" a="1"/>
  <c r="K22" i="3" s="1"/>
  <c r="U20" i="3"/>
  <c r="V20" i="3" s="1" a="1"/>
  <c r="V20" i="3" s="1"/>
  <c r="K20" i="3"/>
  <c r="K20" i="3" a="1"/>
  <c r="J20" i="3"/>
  <c r="U18" i="3"/>
  <c r="V18" i="3" s="1" a="1"/>
  <c r="V18" i="3" s="1"/>
  <c r="J18" i="3"/>
  <c r="K18" i="3" s="1" a="1"/>
  <c r="K18" i="3" s="1"/>
  <c r="U16" i="3"/>
  <c r="V16" i="3" s="1" a="1"/>
  <c r="V16" i="3" s="1"/>
  <c r="J16" i="3"/>
  <c r="K16" i="3" s="1" a="1"/>
  <c r="K16" i="3" s="1"/>
  <c r="U14" i="3"/>
  <c r="V14" i="3" s="1" a="1"/>
  <c r="V14" i="3" s="1"/>
  <c r="J14" i="3"/>
  <c r="K14" i="3" s="1" a="1"/>
  <c r="K14" i="3" s="1"/>
  <c r="U12" i="3"/>
  <c r="V12" i="3" s="1" a="1"/>
  <c r="V12" i="3" s="1"/>
  <c r="J12" i="3"/>
  <c r="K12" i="3" s="1" a="1"/>
  <c r="K12" i="3" s="1"/>
  <c r="U10" i="3"/>
  <c r="V10" i="3" s="1" a="1"/>
  <c r="V10" i="3" s="1"/>
  <c r="J10" i="3"/>
  <c r="K10" i="3" s="1" a="1"/>
  <c r="K10" i="3" s="1"/>
  <c r="U8" i="3"/>
  <c r="V8" i="3" s="1" a="1"/>
  <c r="V8" i="3" s="1"/>
  <c r="J8" i="3"/>
  <c r="K8" i="3" s="1" a="1"/>
  <c r="K8" i="3" s="1"/>
  <c r="U6" i="3"/>
  <c r="V6" i="3" s="1" a="1"/>
  <c r="V6" i="3" s="1"/>
  <c r="U4" i="3"/>
  <c r="V4" i="3" s="1" a="1"/>
  <c r="V4" i="3" s="1"/>
  <c r="S2" i="3"/>
  <c r="R2" i="3"/>
  <c r="N2" i="3"/>
  <c r="Q2" i="3" s="1"/>
  <c r="I2" i="3"/>
  <c r="H2" i="3"/>
  <c r="G2" i="3"/>
  <c r="F2" i="3"/>
  <c r="E2" i="3"/>
  <c r="D2" i="3"/>
  <c r="A2" i="3"/>
  <c r="L1" i="3"/>
  <c r="L2" i="3" s="1"/>
  <c r="J89" i="2"/>
  <c r="J93" i="2"/>
  <c r="J91" i="2"/>
  <c r="J87" i="2"/>
  <c r="J85" i="2"/>
  <c r="N83" i="2"/>
  <c r="P64" i="2"/>
  <c r="N64" i="2"/>
  <c r="I64" i="2"/>
  <c r="G64" i="2"/>
  <c r="E64" i="2"/>
  <c r="C64" i="2"/>
  <c r="C50" i="2"/>
  <c r="P50" i="2" s="1"/>
  <c r="U44" i="2"/>
  <c r="V44" i="2" s="1" a="1"/>
  <c r="V44" i="2" s="1"/>
  <c r="J44" i="2"/>
  <c r="K44" i="2" s="1" a="1"/>
  <c r="K44" i="2" s="1"/>
  <c r="U42" i="2"/>
  <c r="V42" i="2" s="1" a="1"/>
  <c r="V42" i="2" s="1"/>
  <c r="J42" i="2"/>
  <c r="K42" i="2" s="1" a="1"/>
  <c r="K42" i="2" s="1"/>
  <c r="U40" i="2"/>
  <c r="V40" i="2" s="1" a="1"/>
  <c r="V40" i="2" s="1"/>
  <c r="J40" i="2"/>
  <c r="K40" i="2" s="1" a="1"/>
  <c r="K40" i="2" s="1"/>
  <c r="U38" i="2"/>
  <c r="V38" i="2" s="1" a="1"/>
  <c r="V38" i="2" s="1"/>
  <c r="J38" i="2"/>
  <c r="K38" i="2" s="1" a="1"/>
  <c r="K38" i="2" s="1"/>
  <c r="U36" i="2"/>
  <c r="V36" i="2" s="1" a="1"/>
  <c r="V36" i="2" s="1"/>
  <c r="J36" i="2"/>
  <c r="K36" i="2" s="1" a="1"/>
  <c r="K36" i="2" s="1"/>
  <c r="U34" i="2"/>
  <c r="V34" i="2" s="1" a="1"/>
  <c r="V34" i="2" s="1"/>
  <c r="J34" i="2"/>
  <c r="K34" i="2" s="1" a="1"/>
  <c r="K34" i="2" s="1"/>
  <c r="U32" i="2"/>
  <c r="V32" i="2" s="1" a="1"/>
  <c r="V32" i="2" s="1"/>
  <c r="J32" i="2"/>
  <c r="K32" i="2" s="1" a="1"/>
  <c r="K32" i="2" s="1"/>
  <c r="AD31" i="2"/>
  <c r="U30" i="2"/>
  <c r="V30" i="2" s="1" a="1"/>
  <c r="V30" i="2" s="1"/>
  <c r="J30" i="2"/>
  <c r="K30" i="2" s="1" a="1"/>
  <c r="K30" i="2" s="1"/>
  <c r="AD29" i="2"/>
  <c r="U28" i="2"/>
  <c r="V28" i="2" s="1" a="1"/>
  <c r="V28" i="2" s="1"/>
  <c r="J28" i="2"/>
  <c r="K28" i="2" s="1" a="1"/>
  <c r="K28" i="2" s="1"/>
  <c r="AD27" i="2"/>
  <c r="N26" i="2"/>
  <c r="Q26" i="2" s="1"/>
  <c r="C26" i="2"/>
  <c r="F26" i="2" s="1"/>
  <c r="AD25" i="2"/>
  <c r="L25" i="2"/>
  <c r="L26" i="2" s="1"/>
  <c r="A25" i="2"/>
  <c r="A26" i="2" s="1"/>
  <c r="AD23" i="2"/>
  <c r="U22" i="2"/>
  <c r="V22" i="2" s="1" a="1"/>
  <c r="V22" i="2" s="1"/>
  <c r="J22" i="2"/>
  <c r="K22" i="2" s="1" a="1"/>
  <c r="K22" i="2" s="1"/>
  <c r="AD21" i="2"/>
  <c r="U20" i="2"/>
  <c r="V20" i="2" s="1" a="1"/>
  <c r="V20" i="2" s="1"/>
  <c r="J20" i="2"/>
  <c r="K20" i="2" s="1" a="1"/>
  <c r="K20" i="2" s="1"/>
  <c r="U18" i="2"/>
  <c r="V18" i="2" s="1" a="1"/>
  <c r="V18" i="2" s="1"/>
  <c r="J18" i="2"/>
  <c r="K18" i="2" s="1" a="1"/>
  <c r="K18" i="2" s="1"/>
  <c r="U16" i="2"/>
  <c r="V16" i="2" s="1" a="1"/>
  <c r="V16" i="2" s="1"/>
  <c r="J16" i="2"/>
  <c r="K16" i="2" s="1" a="1"/>
  <c r="K16" i="2" s="1"/>
  <c r="Y14" i="2"/>
  <c r="Y16" i="2" s="1"/>
  <c r="C51" i="2" s="1"/>
  <c r="C56" i="2" s="1"/>
  <c r="U14" i="2"/>
  <c r="V14" i="2" s="1" a="1"/>
  <c r="V14" i="2" s="1"/>
  <c r="J14" i="2"/>
  <c r="K14" i="2" s="1" a="1"/>
  <c r="K14" i="2" s="1"/>
  <c r="U12" i="2"/>
  <c r="V12" i="2" s="1" a="1"/>
  <c r="V12" i="2" s="1"/>
  <c r="J12" i="2"/>
  <c r="K12" i="2" s="1" a="1"/>
  <c r="K12" i="2" s="1"/>
  <c r="AE11" i="2"/>
  <c r="AD11" i="2"/>
  <c r="AC11" i="2"/>
  <c r="AB11" i="2"/>
  <c r="AA11" i="2"/>
  <c r="Z11" i="2"/>
  <c r="Y11" i="2"/>
  <c r="U10" i="2"/>
  <c r="V10" i="2" s="1" a="1"/>
  <c r="V10" i="2" s="1"/>
  <c r="J10" i="2"/>
  <c r="K10" i="2" s="1" a="1"/>
  <c r="K10" i="2" s="1"/>
  <c r="U8" i="2"/>
  <c r="V8" i="2" s="1" a="1"/>
  <c r="V8" i="2" s="1"/>
  <c r="J8" i="2"/>
  <c r="K8" i="2" s="1" a="1"/>
  <c r="K8" i="2" s="1"/>
  <c r="U6" i="2"/>
  <c r="V6" i="2" s="1" a="1"/>
  <c r="V6" i="2" s="1"/>
  <c r="U4" i="2"/>
  <c r="V4" i="2" s="1" a="1"/>
  <c r="V4" i="2" s="1"/>
  <c r="N2" i="2"/>
  <c r="R2" i="2" s="1"/>
  <c r="I2" i="2"/>
  <c r="H2" i="2"/>
  <c r="G2" i="2"/>
  <c r="F2" i="2"/>
  <c r="E2" i="2"/>
  <c r="D2" i="2"/>
  <c r="A2" i="2"/>
  <c r="L1" i="2"/>
  <c r="L2" i="2" s="1"/>
  <c r="N83" i="1"/>
  <c r="J91" i="1"/>
  <c r="J93" i="1"/>
  <c r="J89" i="1"/>
  <c r="J87" i="1"/>
  <c r="J85" i="1"/>
  <c r="AE5" i="1"/>
  <c r="AD5" i="1"/>
  <c r="AC5" i="1"/>
  <c r="AB5" i="1"/>
  <c r="AA5" i="1"/>
  <c r="Z5" i="1"/>
  <c r="Y5" i="1"/>
  <c r="AE14" i="1"/>
  <c r="AE16" i="1" s="1"/>
  <c r="P51" i="1" s="1"/>
  <c r="AD14" i="1"/>
  <c r="AD16" i="1" s="1"/>
  <c r="N51" i="1" s="1"/>
  <c r="N56" i="1" s="1"/>
  <c r="AC14" i="1"/>
  <c r="AC16" i="1" s="1"/>
  <c r="K51" i="1" s="1"/>
  <c r="AB14" i="1"/>
  <c r="AB16" i="1" s="1"/>
  <c r="I51" i="1" s="1"/>
  <c r="AA14" i="1"/>
  <c r="AA16" i="1" s="1"/>
  <c r="G51" i="1" s="1"/>
  <c r="Z14" i="1"/>
  <c r="Z16" i="1" s="1"/>
  <c r="E51" i="1" s="1"/>
  <c r="Y14" i="1"/>
  <c r="AE9" i="1"/>
  <c r="AD9" i="1"/>
  <c r="AC9" i="1"/>
  <c r="AB9" i="1"/>
  <c r="AA9" i="1"/>
  <c r="Z9" i="1"/>
  <c r="Y9" i="1"/>
  <c r="AE7" i="1"/>
  <c r="AD7" i="1"/>
  <c r="AC7" i="1"/>
  <c r="AB7" i="1"/>
  <c r="AA7" i="1"/>
  <c r="Z7" i="1"/>
  <c r="Y7" i="1"/>
  <c r="R75" i="7" l="1"/>
  <c r="R54" i="7"/>
  <c r="P58" i="7"/>
  <c r="R58" i="7" s="1"/>
  <c r="R79" i="7"/>
  <c r="R77" i="7"/>
  <c r="I51" i="5"/>
  <c r="I56" i="5" s="1"/>
  <c r="C58" i="5"/>
  <c r="C77" i="5"/>
  <c r="C75" i="5"/>
  <c r="R79" i="6"/>
  <c r="R77" i="6"/>
  <c r="R75" i="6"/>
  <c r="E51" i="5"/>
  <c r="E56" i="5" s="1"/>
  <c r="E54" i="6" s="1"/>
  <c r="E58" i="6" s="1"/>
  <c r="G51" i="5"/>
  <c r="G56" i="5" s="1"/>
  <c r="G54" i="6" s="1"/>
  <c r="K51" i="5"/>
  <c r="K56" i="5" s="1"/>
  <c r="P77" i="5"/>
  <c r="P75" i="5"/>
  <c r="P58" i="5"/>
  <c r="N51" i="5"/>
  <c r="N56" i="5" s="1"/>
  <c r="N54" i="6" s="1"/>
  <c r="N58" i="6" s="1"/>
  <c r="N73" i="5"/>
  <c r="P73" i="5"/>
  <c r="P79" i="5" s="1"/>
  <c r="C73" i="5"/>
  <c r="C79" i="5" s="1"/>
  <c r="E73" i="5"/>
  <c r="G73" i="5"/>
  <c r="K73" i="5"/>
  <c r="K73" i="4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C67" i="3"/>
  <c r="G69" i="3" s="1"/>
  <c r="E50" i="3"/>
  <c r="I71" i="3"/>
  <c r="G71" i="3"/>
  <c r="C71" i="3"/>
  <c r="E71" i="3"/>
  <c r="P71" i="3"/>
  <c r="N71" i="3"/>
  <c r="K71" i="3"/>
  <c r="D26" i="3"/>
  <c r="O26" i="3"/>
  <c r="T2" i="3"/>
  <c r="E26" i="3"/>
  <c r="P26" i="3"/>
  <c r="F26" i="3"/>
  <c r="Q26" i="3"/>
  <c r="Y14" i="3"/>
  <c r="Y16" i="3" s="1"/>
  <c r="C51" i="3" s="1"/>
  <c r="H26" i="3"/>
  <c r="S26" i="3"/>
  <c r="P2" i="3"/>
  <c r="I26" i="3"/>
  <c r="T26" i="3"/>
  <c r="G26" i="3"/>
  <c r="O2" i="3"/>
  <c r="Y5" i="3"/>
  <c r="O26" i="2"/>
  <c r="Y9" i="2"/>
  <c r="P26" i="2"/>
  <c r="Y7" i="2"/>
  <c r="G26" i="2"/>
  <c r="AC9" i="2" s="1"/>
  <c r="T26" i="2"/>
  <c r="R26" i="2"/>
  <c r="D26" i="2"/>
  <c r="Z5" i="2" s="1"/>
  <c r="S26" i="2"/>
  <c r="H26" i="2"/>
  <c r="AD7" i="2" s="1"/>
  <c r="G50" i="2"/>
  <c r="I26" i="2"/>
  <c r="C67" i="2"/>
  <c r="C69" i="2" s="1"/>
  <c r="C75" i="2" s="1"/>
  <c r="G67" i="2"/>
  <c r="P71" i="2" s="1"/>
  <c r="I50" i="2"/>
  <c r="S2" i="2"/>
  <c r="K50" i="2"/>
  <c r="Q2" i="2"/>
  <c r="T2" i="2"/>
  <c r="N50" i="2"/>
  <c r="AC5" i="2"/>
  <c r="E26" i="2"/>
  <c r="AA9" i="2" s="1"/>
  <c r="E50" i="2"/>
  <c r="AB5" i="2"/>
  <c r="AB14" i="2"/>
  <c r="AB16" i="2" s="1"/>
  <c r="AB9" i="2"/>
  <c r="AB7" i="2"/>
  <c r="C58" i="2"/>
  <c r="AC7" i="2"/>
  <c r="O2" i="2"/>
  <c r="P2" i="2"/>
  <c r="Y16" i="1"/>
  <c r="C51" i="1" s="1"/>
  <c r="Z11" i="1"/>
  <c r="Y11" i="1"/>
  <c r="K58" i="5" l="1"/>
  <c r="K54" i="6"/>
  <c r="K58" i="6" s="1"/>
  <c r="I54" i="6"/>
  <c r="I58" i="6" s="1"/>
  <c r="I79" i="5"/>
  <c r="I75" i="5"/>
  <c r="I58" i="5"/>
  <c r="I77" i="5"/>
  <c r="G58" i="6"/>
  <c r="E75" i="5"/>
  <c r="E58" i="5"/>
  <c r="E77" i="5"/>
  <c r="E79" i="5"/>
  <c r="G77" i="5"/>
  <c r="G75" i="5"/>
  <c r="G58" i="5"/>
  <c r="G79" i="5"/>
  <c r="K77" i="5"/>
  <c r="K75" i="5"/>
  <c r="K79" i="5"/>
  <c r="N77" i="5"/>
  <c r="N75" i="5"/>
  <c r="R56" i="5"/>
  <c r="N58" i="5"/>
  <c r="N79" i="5"/>
  <c r="R79" i="4"/>
  <c r="R58" i="4"/>
  <c r="R77" i="4"/>
  <c r="R75" i="4"/>
  <c r="K67" i="3"/>
  <c r="I73" i="3" s="1"/>
  <c r="K69" i="3"/>
  <c r="N69" i="3"/>
  <c r="I69" i="3"/>
  <c r="P69" i="3"/>
  <c r="C69" i="3"/>
  <c r="C75" i="3" s="1"/>
  <c r="E69" i="3"/>
  <c r="AB14" i="3"/>
  <c r="AB16" i="3" s="1"/>
  <c r="I51" i="3" s="1"/>
  <c r="AB9" i="3"/>
  <c r="AB7" i="3"/>
  <c r="AB5" i="3"/>
  <c r="C58" i="3"/>
  <c r="C77" i="3"/>
  <c r="Z9" i="3"/>
  <c r="Z5" i="3"/>
  <c r="Z14" i="3"/>
  <c r="Z16" i="3" s="1"/>
  <c r="E51" i="3" s="1"/>
  <c r="Z7" i="3"/>
  <c r="AC5" i="3"/>
  <c r="AC7" i="3"/>
  <c r="AC14" i="3"/>
  <c r="AC16" i="3" s="1"/>
  <c r="K51" i="3" s="1"/>
  <c r="AC9" i="3"/>
  <c r="AE7" i="3"/>
  <c r="AE5" i="3"/>
  <c r="AE14" i="3"/>
  <c r="AE16" i="3" s="1"/>
  <c r="P51" i="3" s="1"/>
  <c r="R56" i="3" s="1"/>
  <c r="AE9" i="3"/>
  <c r="AD7" i="3"/>
  <c r="AD5" i="3"/>
  <c r="AD14" i="3"/>
  <c r="AD16" i="3" s="1"/>
  <c r="N51" i="3" s="1"/>
  <c r="AD9" i="3"/>
  <c r="AA5" i="3"/>
  <c r="AA7" i="3"/>
  <c r="AA14" i="3"/>
  <c r="AA16" i="3" s="1"/>
  <c r="G51" i="3" s="1"/>
  <c r="AA9" i="3"/>
  <c r="AD9" i="2"/>
  <c r="AD14" i="2"/>
  <c r="AD16" i="2" s="1"/>
  <c r="N51" i="2" s="1"/>
  <c r="N56" i="2" s="1"/>
  <c r="N58" i="2" s="1"/>
  <c r="Z9" i="2"/>
  <c r="Z7" i="2"/>
  <c r="Z14" i="2"/>
  <c r="Z16" i="2" s="1"/>
  <c r="E51" i="2" s="1"/>
  <c r="E56" i="2" s="1"/>
  <c r="AC14" i="2"/>
  <c r="AC16" i="2" s="1"/>
  <c r="K51" i="2" s="1"/>
  <c r="K56" i="2" s="1"/>
  <c r="K58" i="2" s="1"/>
  <c r="AE7" i="2"/>
  <c r="AE5" i="2"/>
  <c r="AE9" i="2"/>
  <c r="AE14" i="2"/>
  <c r="AE16" i="2" s="1"/>
  <c r="P51" i="2" s="1"/>
  <c r="P56" i="2" s="1"/>
  <c r="P58" i="2" s="1"/>
  <c r="AD5" i="2"/>
  <c r="I51" i="2"/>
  <c r="I56" i="2" s="1"/>
  <c r="C71" i="2"/>
  <c r="C77" i="2" s="1"/>
  <c r="I69" i="2"/>
  <c r="G69" i="2"/>
  <c r="K69" i="2"/>
  <c r="E69" i="2"/>
  <c r="N69" i="2"/>
  <c r="P69" i="2"/>
  <c r="I71" i="2"/>
  <c r="K67" i="2"/>
  <c r="C73" i="2" s="1"/>
  <c r="C79" i="2" s="1"/>
  <c r="K71" i="2"/>
  <c r="E71" i="2"/>
  <c r="N71" i="2"/>
  <c r="G71" i="2"/>
  <c r="AA14" i="2"/>
  <c r="AA16" i="2" s="1"/>
  <c r="G51" i="2" s="1"/>
  <c r="AA5" i="2"/>
  <c r="AA7" i="2"/>
  <c r="AD31" i="1"/>
  <c r="AD29" i="1"/>
  <c r="AD27" i="1"/>
  <c r="AD25" i="1"/>
  <c r="AD23" i="1"/>
  <c r="AD21" i="1"/>
  <c r="R58" i="6" l="1"/>
  <c r="R54" i="6"/>
  <c r="R79" i="5"/>
  <c r="R58" i="5"/>
  <c r="R77" i="5"/>
  <c r="R75" i="5"/>
  <c r="N73" i="3"/>
  <c r="N79" i="3" s="1"/>
  <c r="P73" i="3"/>
  <c r="P79" i="3" s="1"/>
  <c r="K73" i="3"/>
  <c r="K79" i="3" s="1"/>
  <c r="E73" i="3"/>
  <c r="E79" i="3" s="1"/>
  <c r="G73" i="3"/>
  <c r="G79" i="3" s="1"/>
  <c r="C73" i="3"/>
  <c r="C79" i="3" s="1"/>
  <c r="P58" i="3"/>
  <c r="P77" i="3"/>
  <c r="P75" i="3"/>
  <c r="G58" i="3"/>
  <c r="G77" i="3"/>
  <c r="G75" i="3"/>
  <c r="N77" i="3"/>
  <c r="N75" i="3"/>
  <c r="N58" i="3"/>
  <c r="K77" i="3"/>
  <c r="K75" i="3"/>
  <c r="K58" i="3"/>
  <c r="E77" i="3"/>
  <c r="E58" i="3"/>
  <c r="E75" i="3"/>
  <c r="I58" i="3"/>
  <c r="I79" i="3"/>
  <c r="I77" i="3"/>
  <c r="I75" i="3"/>
  <c r="N75" i="2"/>
  <c r="N77" i="2"/>
  <c r="P75" i="2"/>
  <c r="K77" i="2"/>
  <c r="K75" i="2"/>
  <c r="P77" i="2"/>
  <c r="I58" i="2"/>
  <c r="E58" i="2"/>
  <c r="E77" i="2"/>
  <c r="E75" i="2"/>
  <c r="G56" i="2"/>
  <c r="I77" i="2"/>
  <c r="I75" i="2"/>
  <c r="I73" i="2"/>
  <c r="I79" i="2" s="1"/>
  <c r="E73" i="2"/>
  <c r="E79" i="2" s="1"/>
  <c r="G73" i="2"/>
  <c r="N73" i="2"/>
  <c r="N79" i="2" s="1"/>
  <c r="P73" i="2"/>
  <c r="P79" i="2" s="1"/>
  <c r="K73" i="2"/>
  <c r="K79" i="2" s="1"/>
  <c r="AE11" i="1"/>
  <c r="AD11" i="1"/>
  <c r="AC11" i="1"/>
  <c r="AB11" i="1"/>
  <c r="AA11" i="1"/>
  <c r="J16" i="1"/>
  <c r="R77" i="3" l="1"/>
  <c r="R79" i="3"/>
  <c r="R75" i="3"/>
  <c r="R58" i="3"/>
  <c r="G77" i="2"/>
  <c r="R77" i="2" s="1"/>
  <c r="G79" i="2"/>
  <c r="R79" i="2" s="1"/>
  <c r="G58" i="2"/>
  <c r="R58" i="2" s="1"/>
  <c r="G75" i="2"/>
  <c r="R75" i="2" s="1"/>
  <c r="A25" i="1"/>
  <c r="L25" i="1"/>
  <c r="L1" i="1"/>
  <c r="J22" i="1"/>
  <c r="K22" i="1" s="1" a="1"/>
  <c r="K22" i="1" s="1"/>
  <c r="J20" i="1"/>
  <c r="K20" i="1" s="1" a="1"/>
  <c r="K20" i="1" s="1"/>
  <c r="U22" i="1"/>
  <c r="V22" i="1" s="1" a="1"/>
  <c r="V22" i="1" s="1"/>
  <c r="U20" i="1"/>
  <c r="V20" i="1" s="1" a="1"/>
  <c r="V20" i="1" s="1"/>
  <c r="J44" i="1"/>
  <c r="K44" i="1" s="1" a="1"/>
  <c r="K44" i="1" s="1"/>
  <c r="J42" i="1"/>
  <c r="K42" i="1" s="1" a="1"/>
  <c r="K42" i="1" s="1"/>
  <c r="U44" i="1"/>
  <c r="V44" i="1" s="1" a="1"/>
  <c r="V44" i="1" s="1"/>
  <c r="U42" i="1"/>
  <c r="V42" i="1" s="1" a="1"/>
  <c r="V42" i="1" s="1"/>
  <c r="P64" i="1"/>
  <c r="N64" i="1"/>
  <c r="I64" i="1"/>
  <c r="G64" i="1"/>
  <c r="E64" i="1"/>
  <c r="C64" i="1"/>
  <c r="C67" i="1" l="1"/>
  <c r="G69" i="1" s="1"/>
  <c r="G67" i="1"/>
  <c r="I71" i="1" s="1"/>
  <c r="I69" i="1" l="1"/>
  <c r="G71" i="1"/>
  <c r="P71" i="1"/>
  <c r="E71" i="1"/>
  <c r="K71" i="1"/>
  <c r="C71" i="1"/>
  <c r="N71" i="1"/>
  <c r="C69" i="1"/>
  <c r="E69" i="1"/>
  <c r="K67" i="1"/>
  <c r="K73" i="1" s="1"/>
  <c r="N69" i="1"/>
  <c r="P69" i="1"/>
  <c r="K69" i="1"/>
  <c r="N73" i="1" l="1"/>
  <c r="P73" i="1"/>
  <c r="E73" i="1"/>
  <c r="C73" i="1"/>
  <c r="G73" i="1"/>
  <c r="I73" i="1"/>
  <c r="N58" i="1"/>
  <c r="K56" i="1"/>
  <c r="K58" i="1" s="1"/>
  <c r="C56" i="1"/>
  <c r="C58" i="1" s="1"/>
  <c r="C50" i="1"/>
  <c r="E50" i="1" s="1"/>
  <c r="N26" i="1"/>
  <c r="O26" i="1" s="1"/>
  <c r="N2" i="1"/>
  <c r="R2" i="1" s="1"/>
  <c r="C26" i="1"/>
  <c r="E26" i="1" s="1"/>
  <c r="U18" i="1"/>
  <c r="V18" i="1" s="1" a="1"/>
  <c r="V18" i="1" s="1"/>
  <c r="U16" i="1"/>
  <c r="V16" i="1" s="1" a="1"/>
  <c r="V16" i="1" s="1"/>
  <c r="U14" i="1"/>
  <c r="V14" i="1" s="1" a="1"/>
  <c r="V14" i="1" s="1"/>
  <c r="U12" i="1"/>
  <c r="V12" i="1" s="1" a="1"/>
  <c r="V12" i="1" s="1"/>
  <c r="U10" i="1"/>
  <c r="V10" i="1" s="1" a="1"/>
  <c r="V10" i="1" s="1"/>
  <c r="U8" i="1"/>
  <c r="V8" i="1" s="1" a="1"/>
  <c r="V8" i="1" s="1"/>
  <c r="U6" i="1"/>
  <c r="V6" i="1" s="1" a="1"/>
  <c r="V6" i="1" s="1"/>
  <c r="U4" i="1"/>
  <c r="V4" i="1" s="1" a="1"/>
  <c r="V4" i="1" s="1"/>
  <c r="U40" i="1"/>
  <c r="V40" i="1" s="1" a="1"/>
  <c r="V40" i="1" s="1"/>
  <c r="U38" i="1"/>
  <c r="V38" i="1" s="1" a="1"/>
  <c r="V38" i="1" s="1"/>
  <c r="U36" i="1"/>
  <c r="V36" i="1" s="1" a="1"/>
  <c r="V36" i="1" s="1"/>
  <c r="U34" i="1"/>
  <c r="V34" i="1" s="1" a="1"/>
  <c r="V34" i="1" s="1"/>
  <c r="U32" i="1"/>
  <c r="V32" i="1" s="1" a="1"/>
  <c r="V32" i="1" s="1"/>
  <c r="U30" i="1"/>
  <c r="V30" i="1" s="1" a="1"/>
  <c r="V30" i="1" s="1"/>
  <c r="U28" i="1"/>
  <c r="V28" i="1" s="1" a="1"/>
  <c r="V28" i="1" s="1"/>
  <c r="J40" i="1"/>
  <c r="K40" i="1" s="1" a="1"/>
  <c r="K40" i="1" s="1"/>
  <c r="J38" i="1"/>
  <c r="K38" i="1" s="1" a="1"/>
  <c r="K38" i="1" s="1"/>
  <c r="J36" i="1"/>
  <c r="K36" i="1" s="1" a="1"/>
  <c r="K36" i="1" s="1"/>
  <c r="J34" i="1"/>
  <c r="K34" i="1" s="1" a="1"/>
  <c r="K34" i="1" s="1"/>
  <c r="J32" i="1"/>
  <c r="K32" i="1" s="1" a="1"/>
  <c r="K32" i="1" s="1"/>
  <c r="J30" i="1"/>
  <c r="K30" i="1" s="1" a="1"/>
  <c r="K30" i="1" s="1"/>
  <c r="J28" i="1"/>
  <c r="K28" i="1" s="1" a="1"/>
  <c r="K28" i="1" s="1"/>
  <c r="J18" i="1"/>
  <c r="K18" i="1" s="1" a="1"/>
  <c r="K18" i="1" s="1"/>
  <c r="K16" i="1" a="1"/>
  <c r="K16" i="1" s="1"/>
  <c r="J14" i="1"/>
  <c r="K14" i="1" s="1" a="1"/>
  <c r="K14" i="1" s="1"/>
  <c r="J12" i="1"/>
  <c r="K12" i="1" s="1" a="1"/>
  <c r="K12" i="1" s="1"/>
  <c r="J10" i="1"/>
  <c r="K10" i="1" s="1" a="1"/>
  <c r="K10" i="1" s="1"/>
  <c r="J8" i="1"/>
  <c r="K8" i="1" s="1" a="1"/>
  <c r="K8" i="1" s="1"/>
  <c r="L26" i="1"/>
  <c r="A26" i="1"/>
  <c r="L2" i="1"/>
  <c r="I2" i="1"/>
  <c r="H2" i="1"/>
  <c r="G2" i="1"/>
  <c r="F2" i="1"/>
  <c r="E2" i="1"/>
  <c r="D2" i="1"/>
  <c r="A2" i="1"/>
  <c r="I56" i="1" l="1"/>
  <c r="I58" i="1" s="1"/>
  <c r="E56" i="1"/>
  <c r="E58" i="1" s="1"/>
  <c r="G56" i="1"/>
  <c r="G58" i="1" s="1"/>
  <c r="P56" i="1"/>
  <c r="P58" i="1" s="1"/>
  <c r="K77" i="1"/>
  <c r="K79" i="1"/>
  <c r="K75" i="1"/>
  <c r="D26" i="1"/>
  <c r="Z3" i="1" s="1"/>
  <c r="O2" i="1"/>
  <c r="S2" i="1"/>
  <c r="P26" i="1"/>
  <c r="T2" i="1"/>
  <c r="K50" i="1"/>
  <c r="N50" i="1"/>
  <c r="AA3" i="1"/>
  <c r="G26" i="1"/>
  <c r="Y3" i="1"/>
  <c r="H26" i="1"/>
  <c r="Q26" i="1"/>
  <c r="G50" i="1"/>
  <c r="I50" i="1"/>
  <c r="C77" i="1"/>
  <c r="C79" i="1"/>
  <c r="C75" i="1"/>
  <c r="N75" i="1"/>
  <c r="N77" i="1"/>
  <c r="N79" i="1"/>
  <c r="P50" i="1"/>
  <c r="S26" i="1"/>
  <c r="T26" i="1"/>
  <c r="R26" i="1"/>
  <c r="P2" i="1"/>
  <c r="Q2" i="1"/>
  <c r="F26" i="1"/>
  <c r="I26" i="1"/>
  <c r="I79" i="1" l="1"/>
  <c r="G77" i="1"/>
  <c r="I77" i="1"/>
  <c r="G79" i="1"/>
  <c r="G75" i="1"/>
  <c r="E77" i="1"/>
  <c r="E79" i="1"/>
  <c r="E75" i="1"/>
  <c r="I75" i="1"/>
  <c r="P79" i="1"/>
  <c r="R58" i="1"/>
  <c r="P75" i="1"/>
  <c r="P77" i="1"/>
  <c r="AD3" i="1"/>
  <c r="AE3" i="1"/>
  <c r="AB3" i="1"/>
  <c r="AC3" i="1"/>
  <c r="R75" i="1" l="1"/>
  <c r="R79" i="1"/>
  <c r="R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<sst xmlns="http://schemas.openxmlformats.org/spreadsheetml/2006/main" count="2651" uniqueCount="259">
  <si>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</si>
  <si>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</si>
  <si>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</si>
  <si>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</si>
  <si>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</si>
  <si>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</si>
  <si>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</si>
  <si>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</si>
  <si>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</si>
  <si>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</si>
  <si>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</si>
  <si>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</si>
  <si>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</si>
  <si>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</si>
  <si>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</si>
  <si>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</si>
  <si>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</si>
  <si>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</si>
  <si>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</si>
  <si>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</si>
  <si>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</si>
  <si>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</si>
  <si>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</si>
  <si>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</si>
  <si>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</si>
  <si>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</si>
  <si>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</si>
  <si>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</si>
  <si>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</si>
  <si>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</si>
  <si>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</si>
  <si>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</si>
  <si>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</si>
  <si>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</si>
  <si>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</si>
  <si>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홍지오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</si>
  <si>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</si>
  <si>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</si>
  <si>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</si>
  <si>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12~20</t>
    <phoneticPr fontId="2" type="noConversion"/>
  </si>
  <si>
    <t>R</t>
    <phoneticPr fontId="2" type="noConversion"/>
  </si>
  <si>
    <t>11~17</t>
    <phoneticPr fontId="2" type="noConversion"/>
  </si>
  <si>
    <t>9~14</t>
    <phoneticPr fontId="2" type="noConversion"/>
  </si>
  <si>
    <t>11~20</t>
    <phoneticPr fontId="2" type="noConversion"/>
  </si>
  <si>
    <t>9~15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</si>
  <si>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</si>
  <si>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</si>
  <si>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</si>
  <si>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</si>
  <si>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</si>
  <si>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</si>
  <si>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</si>
  <si>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</si>
  <si>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</si>
  <si>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</si>
  <si>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</si>
  <si>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</si>
  <si>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</si>
  <si>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</si>
  <si>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</si>
  <si>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</si>
  <si>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</si>
  <si>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</si>
  <si>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</si>
  <si>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</si>
  <si>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</si>
  <si>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</si>
  <si>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</si>
  <si>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</si>
  <si>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</si>
  <si>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</si>
  <si>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</si>
  <si>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</si>
  <si>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</si>
  <si>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</si>
  <si>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</si>
  <si>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</si>
  <si>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</si>
  <si>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</si>
  <si>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</si>
  <si>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</si>
  <si>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</si>
  <si>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</si>
  <si>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</si>
  <si>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</si>
  <si>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10.3~16</t>
    <phoneticPr fontId="2" type="noConversion"/>
  </si>
  <si>
    <t>9~18</t>
    <phoneticPr fontId="2" type="noConversion"/>
  </si>
  <si>
    <t>10~19</t>
    <phoneticPr fontId="2" type="noConversion"/>
  </si>
  <si>
    <t>11.3~22.3</t>
    <phoneticPr fontId="2" type="noConversion"/>
  </si>
  <si>
    <t>12.3~22.3</t>
    <phoneticPr fontId="2" type="noConversion"/>
  </si>
  <si>
    <t>11.3~21.3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</si>
  <si>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</si>
  <si>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</si>
  <si>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</si>
  <si>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윤승관    (첫출근)</t>
    <phoneticPr fontId="2" type="noConversion"/>
  </si>
  <si>
    <t>전주        인건비</t>
    <phoneticPr fontId="2" type="noConversion"/>
  </si>
  <si>
    <t>전주대비</t>
    <phoneticPr fontId="2" type="noConversion"/>
  </si>
  <si>
    <t>전주대비 예상평균</t>
    <phoneticPr fontId="2" type="noConversion"/>
  </si>
  <si>
    <t>박대용  (OP교육)</t>
    <phoneticPr fontId="2" type="noConversion"/>
  </si>
  <si>
    <t>12.3~20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</si>
  <si>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</si>
  <si>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</si>
  <si>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</si>
  <si>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12~17.5</t>
    <phoneticPr fontId="2" type="noConversion"/>
  </si>
  <si>
    <t>댄</t>
    <phoneticPr fontId="2" type="noConversion"/>
  </si>
  <si>
    <t>제리</t>
    <phoneticPr fontId="2" type="noConversion"/>
  </si>
  <si>
    <t>미라클</t>
    <phoneticPr fontId="2" type="noConversion"/>
  </si>
  <si>
    <t>루피</t>
    <phoneticPr fontId="2" type="noConversion"/>
  </si>
  <si>
    <t>금월 Labor 현황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</si>
  <si>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</si>
  <si>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</si>
  <si>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</si>
  <si>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</si>
  <si>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</si>
  <si>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</si>
  <si>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</si>
  <si>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</si>
  <si>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</si>
  <si>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</si>
  <si>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</si>
  <si>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</si>
  <si>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주간평균</t>
    <phoneticPr fontId="2" type="noConversion"/>
  </si>
  <si>
    <t>월간평균 Labor</t>
    <phoneticPr fontId="2" type="noConversion"/>
  </si>
  <si>
    <t>연차</t>
    <phoneticPr fontId="2" type="noConversion"/>
  </si>
  <si>
    <t>R</t>
    <phoneticPr fontId="2" type="noConversion"/>
  </si>
  <si>
    <t>9~16</t>
    <phoneticPr fontId="2" type="noConversion"/>
  </si>
  <si>
    <t>10.3~17</t>
    <phoneticPr fontId="2" type="noConversion"/>
  </si>
  <si>
    <t>강민지    OP교육</t>
    <phoneticPr fontId="2" type="noConversion"/>
  </si>
  <si>
    <t>윤승관</t>
    <phoneticPr fontId="2" type="noConversion"/>
  </si>
  <si>
    <t>15~22.3</t>
    <phoneticPr fontId="2" type="noConversion"/>
  </si>
  <si>
    <t>13.3~21</t>
    <phoneticPr fontId="2" type="noConversion"/>
  </si>
  <si>
    <t>11~18</t>
    <phoneticPr fontId="2" type="noConversion"/>
  </si>
  <si>
    <t>11~16.3</t>
    <phoneticPr fontId="2" type="noConversion"/>
  </si>
  <si>
    <t>9~15.3</t>
    <phoneticPr fontId="2" type="noConversion"/>
  </si>
  <si>
    <t>9-16.3</t>
    <phoneticPr fontId="2" type="noConversion"/>
  </si>
  <si>
    <t>박대용    프랩교육</t>
    <phoneticPr fontId="2" type="noConversion"/>
  </si>
  <si>
    <t>10~17.3</t>
    <phoneticPr fontId="2" type="noConversion"/>
  </si>
  <si>
    <t>댄</t>
    <phoneticPr fontId="2" type="noConversion"/>
  </si>
  <si>
    <t>제리</t>
    <phoneticPr fontId="2" type="noConversion"/>
  </si>
  <si>
    <t>루피</t>
    <phoneticPr fontId="2" type="noConversion"/>
  </si>
  <si>
    <t>R</t>
    <phoneticPr fontId="2" type="noConversion"/>
  </si>
  <si>
    <t>박대용</t>
    <phoneticPr fontId="2" type="noConversion"/>
  </si>
  <si>
    <t>R</t>
    <phoneticPr fontId="2" type="noConversion"/>
  </si>
  <si>
    <t>11.3~16</t>
    <phoneticPr fontId="2" type="noConversion"/>
  </si>
  <si>
    <t>주말</t>
    <phoneticPr fontId="2" type="noConversion"/>
  </si>
  <si>
    <t>15주차</t>
    <phoneticPr fontId="2" type="noConversion"/>
  </si>
  <si>
    <t>16주차</t>
    <phoneticPr fontId="2" type="noConversion"/>
  </si>
  <si>
    <t>17주차</t>
    <phoneticPr fontId="2" type="noConversion"/>
  </si>
  <si>
    <t>18주차</t>
    <phoneticPr fontId="2" type="noConversion"/>
  </si>
  <si>
    <t>최근 Labor 현황</t>
    <phoneticPr fontId="2" type="noConversion"/>
  </si>
  <si>
    <t>12~19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</si>
  <si>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</si>
  <si>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</si>
  <si>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</si>
  <si>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전주대비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</si>
  <si>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</si>
  <si>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</si>
  <si>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</si>
  <si>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댄</t>
    <phoneticPr fontId="2" type="noConversion"/>
  </si>
  <si>
    <t>제이슨</t>
    <phoneticPr fontId="2" type="noConversion"/>
  </si>
  <si>
    <t>미라클</t>
    <phoneticPr fontId="2" type="noConversion"/>
  </si>
  <si>
    <t>제리</t>
    <phoneticPr fontId="2" type="noConversion"/>
  </si>
  <si>
    <t>루피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</si>
  <si>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</si>
  <si>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</si>
  <si>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</si>
  <si>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</si>
  <si>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</si>
  <si>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</si>
  <si>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</si>
  <si>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</si>
  <si>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</si>
  <si>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</si>
  <si>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</si>
  <si>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</si>
  <si>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</si>
  <si>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</si>
  <si>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</si>
  <si>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</si>
  <si>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</si>
  <si>
    <t>전주총합</t>
    <phoneticPr fontId="2" type="noConversion"/>
  </si>
  <si>
    <t>스케쥴 작성시 체크리스트</t>
    <phoneticPr fontId="2" type="noConversion"/>
  </si>
  <si>
    <t>1.# 각 요일별 오픈인원 (이모님 제외2인), 마감인원 (요일별 상이, 5~6인)</t>
    <phoneticPr fontId="2" type="noConversion"/>
  </si>
  <si>
    <t>2.# 각 요일별 10시 30분 출근자 있는지 여부 확인할 것</t>
    <phoneticPr fontId="2" type="noConversion"/>
  </si>
  <si>
    <t>4.# 코엑스 홈페이지에서 각 일자별 박람회 유형 및 동시개최 확인</t>
    <phoneticPr fontId="2" type="noConversion"/>
  </si>
  <si>
    <t>주휴</t>
    <phoneticPr fontId="2" type="noConversion"/>
  </si>
  <si>
    <t>14~20.3</t>
    <phoneticPr fontId="2" type="noConversion"/>
  </si>
  <si>
    <t>11~17.3</t>
    <phoneticPr fontId="2" type="noConversion"/>
  </si>
  <si>
    <t>3.# 각 요일별 런치, 디너 피크타임 인원체크 (각 최소 5인 이상)</t>
    <phoneticPr fontId="2" type="noConversion"/>
  </si>
  <si>
    <t>5.# 런치, 디너 출근자간 시간 간격 확인 (동시 출근자 너무 많지 않도록)</t>
    <phoneticPr fontId="2" type="noConversion"/>
  </si>
  <si>
    <t>6.# 매출 대비 예상 인건비율 확인 (인건비율 목표 19%)</t>
    <phoneticPr fontId="2" type="noConversion"/>
  </si>
  <si>
    <t>12~21</t>
    <phoneticPr fontId="2" type="noConversion"/>
  </si>
  <si>
    <t>스케쥴 취합 시작</t>
    <phoneticPr fontId="2" type="noConversion"/>
  </si>
  <si>
    <t>스케쥴 취합</t>
    <phoneticPr fontId="2" type="noConversion"/>
  </si>
  <si>
    <t>스케쥴 작성</t>
    <phoneticPr fontId="2" type="noConversion"/>
  </si>
  <si>
    <t>단톡방 공지</t>
    <phoneticPr fontId="2" type="noConversion"/>
  </si>
  <si>
    <t>스케쥴 최종 수정</t>
    <phoneticPr fontId="2" type="noConversion"/>
  </si>
  <si>
    <t>HR 스케쥴 등록</t>
    <phoneticPr fontId="2" type="noConversion"/>
  </si>
  <si>
    <t>홍</t>
    <phoneticPr fontId="2" type="noConversion"/>
  </si>
  <si>
    <t>콩</t>
    <phoneticPr fontId="2" type="noConversion"/>
  </si>
  <si>
    <t>갔</t>
    <phoneticPr fontId="2" type="noConversion"/>
  </si>
  <si>
    <t>어</t>
    <phoneticPr fontId="2" type="noConversion"/>
  </si>
  <si>
    <t>요</t>
    <phoneticPr fontId="2" type="noConversion"/>
  </si>
  <si>
    <r>
      <t xml:space="preserve">박대용        </t>
    </r>
    <r>
      <rPr>
        <b/>
        <sz val="8"/>
        <color theme="1"/>
        <rFont val="맑은 고딕"/>
        <family val="3"/>
        <charset val="129"/>
        <scheme val="minor"/>
      </rPr>
      <t>라인&amp;프랩</t>
    </r>
    <phoneticPr fontId="2" type="noConversion"/>
  </si>
  <si>
    <t>12~18.3</t>
    <phoneticPr fontId="2" type="noConversion"/>
  </si>
  <si>
    <t>14.3~21</t>
    <phoneticPr fontId="2" type="noConversion"/>
  </si>
  <si>
    <t>12.3~21.3</t>
    <phoneticPr fontId="2" type="noConversion"/>
  </si>
  <si>
    <t>15.3~22.3</t>
    <phoneticPr fontId="2" type="noConversion"/>
  </si>
  <si>
    <t>12~17</t>
    <phoneticPr fontId="2" type="noConversion"/>
  </si>
  <si>
    <t>금년 월 평균 Labor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</si>
  <si>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</si>
  <si>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</si>
  <si>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</si>
  <si>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</si>
  <si>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</si>
  <si>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</si>
  <si>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</si>
  <si>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</si>
  <si>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</si>
  <si>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</si>
  <si>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</si>
  <si>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</si>
  <si>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주간       근무시간</t>
    <phoneticPr fontId="2" type="noConversion"/>
  </si>
  <si>
    <t>14~21.3</t>
    <phoneticPr fontId="2" type="noConversion"/>
  </si>
  <si>
    <t>23주차</t>
    <phoneticPr fontId="2" type="noConversion"/>
  </si>
  <si>
    <t>24주차</t>
    <phoneticPr fontId="2" type="noConversion"/>
  </si>
  <si>
    <t>25주차</t>
    <phoneticPr fontId="2" type="noConversion"/>
  </si>
  <si>
    <t>26주차</t>
    <phoneticPr fontId="2" type="noConversion"/>
  </si>
  <si>
    <t>박소윤</t>
    <phoneticPr fontId="2" type="noConversion"/>
  </si>
  <si>
    <t>오채원</t>
    <phoneticPr fontId="2" type="noConversion"/>
  </si>
  <si>
    <t>18.3~22.3</t>
    <phoneticPr fontId="2" type="noConversion"/>
  </si>
  <si>
    <t>12.3~18</t>
    <phoneticPr fontId="2" type="noConversion"/>
  </si>
  <si>
    <t>박찬민</t>
    <phoneticPr fontId="2" type="noConversion"/>
  </si>
  <si>
    <t>11~16</t>
    <phoneticPr fontId="2" type="noConversion"/>
  </si>
  <si>
    <t>15~18</t>
    <phoneticPr fontId="2" type="noConversion"/>
  </si>
  <si>
    <t>제리</t>
    <phoneticPr fontId="2" type="noConversion"/>
  </si>
  <si>
    <t>제이슨</t>
    <phoneticPr fontId="2" type="noConversion"/>
  </si>
  <si>
    <t>미라클</t>
    <phoneticPr fontId="2" type="noConversion"/>
  </si>
  <si>
    <t>댄</t>
    <phoneticPr fontId="2" type="noConversion"/>
  </si>
  <si>
    <t>김준하</t>
    <phoneticPr fontId="2" type="noConversion"/>
  </si>
  <si>
    <t>박지아</t>
    <phoneticPr fontId="2" type="noConversion"/>
  </si>
  <si>
    <t>김지호</t>
    <phoneticPr fontId="2" type="noConversion"/>
  </si>
  <si>
    <t>13.3~19</t>
    <phoneticPr fontId="2" type="noConversion"/>
  </si>
  <si>
    <t>11~14</t>
    <phoneticPr fontId="2" type="noConversion"/>
  </si>
  <si>
    <t>예비군</t>
    <phoneticPr fontId="2" type="noConversion"/>
  </si>
  <si>
    <t>타피</t>
    <phoneticPr fontId="2" type="noConversion"/>
  </si>
  <si>
    <t>제리</t>
    <phoneticPr fontId="2" type="noConversion"/>
  </si>
  <si>
    <t>타피</t>
    <phoneticPr fontId="2" type="noConversion"/>
  </si>
  <si>
    <t>미라클</t>
    <phoneticPr fontId="2" type="noConversion"/>
  </si>
  <si>
    <t>배진현</t>
    <phoneticPr fontId="2" type="noConversion"/>
  </si>
  <si>
    <t>R</t>
    <phoneticPr fontId="2" type="noConversion"/>
  </si>
  <si>
    <t>10.3~15</t>
    <phoneticPr fontId="2" type="noConversion"/>
  </si>
  <si>
    <t>12.3~17</t>
    <phoneticPr fontId="2" type="noConversion"/>
  </si>
  <si>
    <t>10.3~20.3</t>
    <phoneticPr fontId="2" type="noConversion"/>
  </si>
  <si>
    <t>R</t>
    <phoneticPr fontId="2" type="noConversion"/>
  </si>
  <si>
    <t>14.3~20.3</t>
    <phoneticPr fontId="2" type="noConversion"/>
  </si>
  <si>
    <t>15~22.3</t>
    <phoneticPr fontId="2" type="noConversion"/>
  </si>
  <si>
    <t>누락보충</t>
    <phoneticPr fontId="2" type="noConversion"/>
  </si>
  <si>
    <t>14~16.3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</si>
</sst>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  <numFmt numFmtId="179" formatCode="mm&quot;월&quot;\ dd&quot;일&quot;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9" borderId="2" xfId="0" applyNumberFormat="1" applyFont="1" applyFill="1" applyBorder="1" applyAlignment="1">
      <alignment horizontal="center" vertical="center"/>
    </xf>
    <xf numFmtId="49" fontId="15" fillId="9" borderId="3" xfId="0" applyNumberFormat="1" applyFont="1" applyFill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0" fontId="12" fillId="15" borderId="2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77" fontId="12" fillId="15" borderId="3" xfId="0" applyNumberFormat="1" applyFont="1" applyFill="1" applyBorder="1" applyAlignment="1">
      <alignment horizontal="center" vertical="center"/>
    </xf>
    <xf numFmtId="177" fontId="13" fillId="15" borderId="3" xfId="0" applyNumberFormat="1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7" fontId="22" fillId="0" borderId="3" xfId="0" applyNumberFormat="1" applyFont="1" applyBorder="1" applyAlignment="1">
      <alignment horizontal="center" vertical="center"/>
    </xf>
    <xf numFmtId="0" fontId="22" fillId="15" borderId="2" xfId="0" applyFont="1" applyFill="1" applyBorder="1" applyAlignment="1">
      <alignment horizontal="center" vertical="center"/>
    </xf>
    <xf numFmtId="177" fontId="22" fillId="1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9" fontId="15" fillId="9" borderId="3" xfId="0" applyNumberFormat="1" applyFont="1" applyFill="1" applyBorder="1" applyAlignment="1">
      <alignment horizontal="center" vertical="center"/>
    </xf>
    <xf numFmtId="49" fontId="15" fillId="10" borderId="2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77" fontId="22" fillId="0" borderId="9" xfId="0" applyNumberFormat="1" applyFont="1" applyBorder="1" applyAlignment="1">
      <alignment horizontal="center" vertical="center"/>
    </xf>
    <xf numFmtId="0" fontId="15" fillId="16" borderId="2" xfId="0" applyFont="1" applyFill="1" applyBorder="1" applyAlignment="1">
      <alignment horizontal="center" vertical="center"/>
    </xf>
    <xf numFmtId="0" fontId="15" fillId="16" borderId="3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49" fontId="15" fillId="16" borderId="2" xfId="0" applyNumberFormat="1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10" fontId="22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10" fontId="12" fillId="0" borderId="1" xfId="2" applyNumberFormat="1" applyFont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2" fillId="0" borderId="2" xfId="2" applyNumberFormat="1" applyFont="1" applyBorder="1" applyAlignment="1">
      <alignment horizontal="center" vertical="center"/>
    </xf>
    <xf numFmtId="10" fontId="22" fillId="0" borderId="3" xfId="2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22" fillId="15" borderId="4" xfId="0" applyFont="1" applyFill="1" applyBorder="1" applyAlignment="1">
      <alignment horizontal="center" vertical="center" wrapText="1"/>
    </xf>
    <xf numFmtId="0" fontId="22" fillId="15" borderId="5" xfId="0" applyFont="1" applyFill="1" applyBorder="1" applyAlignment="1">
      <alignment horizontal="center" vertical="center" wrapText="1"/>
    </xf>
    <xf numFmtId="0" fontId="22" fillId="15" borderId="6" xfId="0" applyFont="1" applyFill="1" applyBorder="1" applyAlignment="1">
      <alignment horizontal="center" vertical="center" wrapText="1"/>
    </xf>
    <xf numFmtId="0" fontId="22" fillId="15" borderId="7" xfId="0" applyFont="1" applyFill="1" applyBorder="1" applyAlignment="1">
      <alignment horizontal="center" vertical="center" wrapText="1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8" fillId="7" borderId="8" xfId="2" applyFont="1" applyFill="1" applyBorder="1" applyAlignment="1">
      <alignment horizontal="center" vertical="center"/>
    </xf>
    <xf numFmtId="9" fontId="8" fillId="7" borderId="5" xfId="2" applyFont="1" applyFill="1" applyBorder="1" applyAlignment="1">
      <alignment horizontal="center" vertical="center"/>
    </xf>
    <xf numFmtId="9" fontId="8" fillId="7" borderId="0" xfId="2" applyFont="1" applyFill="1" applyBorder="1" applyAlignment="1">
      <alignment horizontal="center" vertical="center"/>
    </xf>
    <xf numFmtId="9" fontId="8" fillId="7" borderId="11" xfId="2" applyFont="1" applyFill="1" applyBorder="1" applyAlignment="1">
      <alignment horizontal="center" vertical="center"/>
    </xf>
    <xf numFmtId="9" fontId="8" fillId="6" borderId="8" xfId="2" applyFont="1" applyFill="1" applyBorder="1" applyAlignment="1">
      <alignment horizontal="center" vertical="center"/>
    </xf>
    <xf numFmtId="9" fontId="8" fillId="6" borderId="5" xfId="2" applyFont="1" applyFill="1" applyBorder="1" applyAlignment="1">
      <alignment horizontal="center" vertical="center"/>
    </xf>
    <xf numFmtId="9" fontId="8" fillId="6" borderId="13" xfId="2" applyFont="1" applyFill="1" applyBorder="1" applyAlignment="1">
      <alignment horizontal="center" vertical="center"/>
    </xf>
    <xf numFmtId="9" fontId="8" fillId="6" borderId="7" xfId="2" applyFont="1" applyFill="1" applyBorder="1" applyAlignment="1">
      <alignment horizontal="center" vertical="center"/>
    </xf>
    <xf numFmtId="9" fontId="8" fillId="2" borderId="8" xfId="2" applyFont="1" applyFill="1" applyBorder="1" applyAlignment="1">
      <alignment horizontal="center" vertical="center"/>
    </xf>
    <xf numFmtId="9" fontId="8" fillId="2" borderId="5" xfId="2" applyFont="1" applyFill="1" applyBorder="1" applyAlignment="1">
      <alignment horizontal="center" vertical="center"/>
    </xf>
    <xf numFmtId="9" fontId="8" fillId="2" borderId="13" xfId="2" applyFont="1" applyFill="1" applyBorder="1" applyAlignment="1">
      <alignment horizontal="center" vertical="center"/>
    </xf>
    <xf numFmtId="9" fontId="8" fillId="2" borderId="7" xfId="2" applyFont="1" applyFill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7" borderId="19" xfId="2" applyFont="1" applyFill="1" applyBorder="1" applyAlignment="1">
      <alignment horizontal="center" vertical="center"/>
    </xf>
    <xf numFmtId="9" fontId="0" fillId="7" borderId="16" xfId="2" applyFont="1" applyFill="1" applyBorder="1" applyAlignment="1">
      <alignment horizontal="center" vertical="center"/>
    </xf>
    <xf numFmtId="9" fontId="0" fillId="7" borderId="18" xfId="2" applyFont="1" applyFill="1" applyBorder="1" applyAlignment="1">
      <alignment horizontal="center" vertical="center"/>
    </xf>
    <xf numFmtId="9" fontId="0" fillId="7" borderId="15" xfId="2" applyFont="1" applyFill="1" applyBorder="1" applyAlignment="1">
      <alignment horizontal="center" vertical="center"/>
    </xf>
    <xf numFmtId="9" fontId="0" fillId="7" borderId="8" xfId="2" applyFont="1" applyFill="1" applyBorder="1" applyAlignment="1">
      <alignment horizontal="center" vertical="center"/>
    </xf>
    <xf numFmtId="9" fontId="0" fillId="7" borderId="13" xfId="2" applyFont="1" applyFill="1" applyBorder="1" applyAlignment="1">
      <alignment horizontal="center" vertical="center"/>
    </xf>
    <xf numFmtId="9" fontId="0" fillId="7" borderId="5" xfId="2" applyFont="1" applyFill="1" applyBorder="1" applyAlignment="1">
      <alignment horizontal="center" vertical="center"/>
    </xf>
    <xf numFmtId="9" fontId="0" fillId="7" borderId="7" xfId="2" applyFont="1" applyFill="1" applyBorder="1" applyAlignment="1">
      <alignment horizontal="center" vertical="center"/>
    </xf>
    <xf numFmtId="9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9" fontId="0" fillId="6" borderId="19" xfId="2" applyFont="1" applyFill="1" applyBorder="1" applyAlignment="1">
      <alignment horizontal="center" vertical="center"/>
    </xf>
    <xf numFmtId="9" fontId="0" fillId="6" borderId="16" xfId="2" applyFont="1" applyFill="1" applyBorder="1" applyAlignment="1">
      <alignment horizontal="center" vertical="center"/>
    </xf>
    <xf numFmtId="9" fontId="0" fillId="6" borderId="18" xfId="2" applyFont="1" applyFill="1" applyBorder="1" applyAlignment="1">
      <alignment horizontal="center" vertical="center"/>
    </xf>
    <xf numFmtId="9" fontId="0" fillId="6" borderId="15" xfId="2" applyFont="1" applyFill="1" applyBorder="1" applyAlignment="1">
      <alignment horizontal="center" vertical="center"/>
    </xf>
    <xf numFmtId="9" fontId="0" fillId="6" borderId="8" xfId="2" applyFont="1" applyFill="1" applyBorder="1" applyAlignment="1">
      <alignment horizontal="center" vertical="center"/>
    </xf>
    <xf numFmtId="9" fontId="0" fillId="6" borderId="13" xfId="2" applyFont="1" applyFill="1" applyBorder="1" applyAlignment="1">
      <alignment horizontal="center" vertical="center"/>
    </xf>
    <xf numFmtId="9" fontId="0" fillId="6" borderId="5" xfId="2" applyFont="1" applyFill="1" applyBorder="1" applyAlignment="1">
      <alignment horizontal="center" vertical="center"/>
    </xf>
    <xf numFmtId="9" fontId="0" fillId="6" borderId="7" xfId="2" applyFont="1" applyFill="1" applyBorder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9" fontId="0" fillId="2" borderId="19" xfId="2" applyFont="1" applyFill="1" applyBorder="1" applyAlignment="1">
      <alignment horizontal="center" vertical="center"/>
    </xf>
    <xf numFmtId="9" fontId="0" fillId="2" borderId="16" xfId="2" applyFont="1" applyFill="1" applyBorder="1" applyAlignment="1">
      <alignment horizontal="center" vertical="center"/>
    </xf>
    <xf numFmtId="9" fontId="0" fillId="2" borderId="18" xfId="2" applyFont="1" applyFill="1" applyBorder="1" applyAlignment="1">
      <alignment horizontal="center" vertical="center"/>
    </xf>
    <xf numFmtId="9" fontId="0" fillId="2" borderId="15" xfId="2" applyFont="1" applyFill="1" applyBorder="1" applyAlignment="1">
      <alignment horizontal="center" vertical="center"/>
    </xf>
    <xf numFmtId="9" fontId="0" fillId="2" borderId="8" xfId="2" applyFont="1" applyFill="1" applyBorder="1" applyAlignment="1">
      <alignment horizontal="center" vertical="center"/>
    </xf>
    <xf numFmtId="9" fontId="0" fillId="2" borderId="13" xfId="2" applyFont="1" applyFill="1" applyBorder="1" applyAlignment="1">
      <alignment horizontal="center" vertical="center"/>
    </xf>
    <xf numFmtId="9" fontId="0" fillId="2" borderId="5" xfId="2" applyFont="1" applyFill="1" applyBorder="1" applyAlignment="1">
      <alignment horizontal="center" vertical="center"/>
    </xf>
    <xf numFmtId="9" fontId="0" fillId="2" borderId="7" xfId="2" applyFont="1" applyFill="1" applyBorder="1" applyAlignment="1">
      <alignment horizontal="center" vertical="center"/>
    </xf>
    <xf numFmtId="9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60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999"/>
      <color rgb="FFFF5050"/>
      <color rgb="FF85DFFF"/>
      <color rgb="FFCCFFCC"/>
      <color rgb="FFFF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2C1A-6339-43CB-B29A-F75DBE01F6A8}">
  <sheetPr>
    <pageSetUpPr fitToPage="1"/>
  </sheetPr>
  <dimension ref="A1:AI138"/>
  <sheetViews>
    <sheetView tabSelected="1" topLeftCell="A10" zoomScale="90" zoomScaleNormal="90" workbookViewId="0">
      <selection activeCell="A41" sqref="A41:B42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5">
        <f>C2</f>
        <v>45459</v>
      </c>
      <c r="B1" s="246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5">
        <f>A1</f>
        <v>45459</v>
      </c>
      <c r="M1" s="246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25</v>
      </c>
      <c r="B2" s="14" t="s">
        <v>0</v>
      </c>
      <c r="C2" s="7">
        <v>45459</v>
      </c>
      <c r="D2" s="8">
        <f>C2+1</f>
        <v>45460</v>
      </c>
      <c r="E2" s="8">
        <f>C2+2</f>
        <v>45461</v>
      </c>
      <c r="F2" s="63">
        <f>C2+3</f>
        <v>45462</v>
      </c>
      <c r="G2" s="63">
        <f>C2+4</f>
        <v>45463</v>
      </c>
      <c r="H2" s="8">
        <f>C2+5</f>
        <v>45464</v>
      </c>
      <c r="I2" s="9">
        <f>C2+6</f>
        <v>45465</v>
      </c>
      <c r="J2" s="6"/>
      <c r="K2" s="6"/>
      <c r="L2" s="13">
        <f>WEEKNUM(L1,1)</f>
        <v>25</v>
      </c>
      <c r="M2" s="14" t="s">
        <v>0</v>
      </c>
      <c r="N2" s="10">
        <f>C2</f>
        <v>45459</v>
      </c>
      <c r="O2" s="11">
        <f>N2+1</f>
        <v>45460</v>
      </c>
      <c r="P2" s="8">
        <f>N2+2</f>
        <v>45461</v>
      </c>
      <c r="Q2" s="65">
        <f>N2+3</f>
        <v>45462</v>
      </c>
      <c r="R2" s="73">
        <f>N2+4</f>
        <v>45463</v>
      </c>
      <c r="S2" s="11">
        <f>N2+5</f>
        <v>45464</v>
      </c>
      <c r="T2" s="12">
        <f>N2+6</f>
        <v>45465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 t="s">
        <v>105</v>
      </c>
      <c r="D3" s="251" t="s">
        <v>159</v>
      </c>
      <c r="E3" s="251" t="s">
        <v>159</v>
      </c>
      <c r="F3" s="251" t="s">
        <v>159</v>
      </c>
      <c r="G3" s="251" t="s">
        <v>159</v>
      </c>
      <c r="H3" s="251" t="s">
        <v>105</v>
      </c>
      <c r="I3" s="251" t="s">
        <v>246</v>
      </c>
      <c r="J3" s="6"/>
      <c r="K3" s="6"/>
      <c r="L3" s="264" t="s">
        <v>228</v>
      </c>
      <c r="M3" s="283"/>
      <c r="N3" s="88" t="s">
        <v>252</v>
      </c>
      <c r="O3" s="31"/>
      <c r="P3" s="31" t="s">
        <v>40</v>
      </c>
      <c r="Q3" s="32" t="s">
        <v>230</v>
      </c>
      <c r="R3" s="31" t="s">
        <v>256</v>
      </c>
      <c r="S3" s="31" t="s">
        <v>258</v>
      </c>
      <c r="T3" s="32" t="s">
        <v>151</v>
      </c>
      <c r="X3" s="278" t="s">
        <v>79</v>
      </c>
      <c r="Y3" s="274">
        <f t="shared" ref="Y3:AE3" si="0">COUNTIFS(C7:C44,"9~14")+COUNTIFS(C7:C44,"9~14.3")+COUNTIFS(C7:C44,"9~15")+COUNTIFS(C7:C44,"9~16")+COUNTIFS(C7:C44,"9~17")+COUNTIFS(C7:C44,"9~18")+COUNTIFS(C7:C44,"9~19")+COUNTIFS(C7:C44,"9~20")+COUNTIFS(C7:C44,"9.3~16.3")+COUNTIFS(C7:C44,"9~16.3")+COUNTIFS(N3:N44,"9~14")+COUNTIFS(N3:N44,"9~14.3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74">
        <f t="shared" si="0"/>
        <v>3</v>
      </c>
      <c r="AA3" s="274">
        <f t="shared" si="0"/>
        <v>3</v>
      </c>
      <c r="AB3" s="274">
        <f t="shared" si="0"/>
        <v>3</v>
      </c>
      <c r="AC3" s="274">
        <f t="shared" si="0"/>
        <v>2</v>
      </c>
      <c r="AD3" s="274">
        <f t="shared" si="0"/>
        <v>2</v>
      </c>
      <c r="AE3" s="274">
        <f t="shared" si="0"/>
        <v>2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51"/>
      <c r="G4" s="251"/>
      <c r="H4" s="251"/>
      <c r="I4" s="251"/>
      <c r="J4" s="6"/>
      <c r="K4" s="6"/>
      <c r="L4" s="264"/>
      <c r="M4" s="283"/>
      <c r="N4" s="89">
        <v>4</v>
      </c>
      <c r="O4" s="36"/>
      <c r="P4" s="36"/>
      <c r="Q4" s="41">
        <v>4</v>
      </c>
      <c r="R4" s="36" t="s">
        <v>257</v>
      </c>
      <c r="S4" s="36" t="s">
        <v>257</v>
      </c>
      <c r="T4" s="41">
        <v>8</v>
      </c>
      <c r="U4" s="16">
        <f>SUM(N4:T4)</f>
        <v>16</v>
      </c>
      <c r="V4" s="16" t="str" cm="1">
        <f t="array" ref="V4">_xlfn.IFS(U4&gt;15,"O",U4=15,"O",U4&lt;15,"X")</f>
        <v>O</v>
      </c>
      <c r="X4" s="278"/>
      <c r="Y4" s="275"/>
      <c r="Z4" s="275"/>
      <c r="AA4" s="275"/>
      <c r="AB4" s="275"/>
      <c r="AC4" s="275"/>
      <c r="AD4" s="275"/>
      <c r="AE4" s="275"/>
    </row>
    <row r="5" spans="1:31" ht="14.1" customHeight="1" x14ac:dyDescent="0.3">
      <c r="A5" s="224" t="s">
        <v>9</v>
      </c>
      <c r="B5" s="224"/>
      <c r="C5" s="251" t="s">
        <v>247</v>
      </c>
      <c r="D5" s="251" t="s">
        <v>105</v>
      </c>
      <c r="E5" s="251" t="s">
        <v>105</v>
      </c>
      <c r="F5" s="251" t="s">
        <v>248</v>
      </c>
      <c r="G5" s="251" t="s">
        <v>248</v>
      </c>
      <c r="H5" s="251" t="s">
        <v>248</v>
      </c>
      <c r="I5" s="251" t="s">
        <v>247</v>
      </c>
      <c r="J5" s="243" t="s">
        <v>222</v>
      </c>
      <c r="K5" s="273" t="s">
        <v>71</v>
      </c>
      <c r="L5" s="230" t="s">
        <v>240</v>
      </c>
      <c r="M5" s="231"/>
      <c r="N5" s="42"/>
      <c r="O5" s="42"/>
      <c r="P5" s="42"/>
      <c r="Q5" s="42"/>
      <c r="R5" s="42"/>
      <c r="S5" s="42"/>
      <c r="T5" s="42" t="s">
        <v>250</v>
      </c>
      <c r="U5" s="6"/>
      <c r="X5" s="261" t="s">
        <v>80</v>
      </c>
      <c r="Y5" s="271">
        <f t="shared" ref="Y5:AE5" si="1">COUNTIFS(C7:C44,"8~14")+COUNTIFS(C7:C44,"8~15")+COUNTIFS(C7:C44,"8~16")+COUNTIFS(C7:C44,"8~17")+COUNTIFS(C7:C44,"8~18")+COUNTIFS(C7:C44,"8~19")+COUNTIFS(C7:C44,"9~14")+COUNTIFS(C7:C44,"9~14.3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")+COUNTIFS(C7:C44,"11.3~16.3")+COUNTIFS(C7:C44,"11.3~17")+COUNTIFS(C7:C44,"11.3~17.3")+COUNTIFS(C7:C44,"11.3~18")+COUNTIFS(C7:C44,"11.3~18.3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14.3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")+COUNTIFS(N3:N44,"11.3~16.3")+COUNTIFS(N3:N44,"11.3~17")+COUNTIFS(N3:N44,"11.3~17.3")+COUNTIFS(N3:N44,"11.3~18")+COUNTIFS(N3:N44,"11.3~18.3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8</v>
      </c>
      <c r="Z5" s="271">
        <f t="shared" si="1"/>
        <v>6</v>
      </c>
      <c r="AA5" s="271">
        <f t="shared" si="1"/>
        <v>7</v>
      </c>
      <c r="AB5" s="271">
        <f t="shared" si="1"/>
        <v>7</v>
      </c>
      <c r="AC5" s="271">
        <f t="shared" si="1"/>
        <v>5</v>
      </c>
      <c r="AD5" s="271">
        <f t="shared" si="1"/>
        <v>7</v>
      </c>
      <c r="AE5" s="271">
        <f t="shared" si="1"/>
        <v>7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43"/>
      <c r="K6" s="273"/>
      <c r="L6" s="241"/>
      <c r="M6" s="242"/>
      <c r="N6" s="43"/>
      <c r="O6" s="43"/>
      <c r="P6" s="43"/>
      <c r="Q6" s="43"/>
      <c r="R6" s="43"/>
      <c r="S6" s="43"/>
      <c r="T6" s="43"/>
      <c r="U6" s="16">
        <f>SUM(N6:T6)</f>
        <v>0</v>
      </c>
      <c r="V6" s="16" t="str" cm="1">
        <f t="array" ref="V6">_xlfn.IFS(U6&gt;15,"O",U6=15,"O",U6&lt;15,"X")</f>
        <v>X</v>
      </c>
      <c r="X6" s="261"/>
      <c r="Y6" s="272"/>
      <c r="Z6" s="272"/>
      <c r="AA6" s="272"/>
      <c r="AB6" s="272"/>
      <c r="AC6" s="272"/>
      <c r="AD6" s="272"/>
      <c r="AE6" s="272"/>
    </row>
    <row r="7" spans="1:31" ht="14.1" customHeight="1" x14ac:dyDescent="0.3">
      <c r="A7" s="230" t="s">
        <v>10</v>
      </c>
      <c r="B7" s="231"/>
      <c r="C7" s="31"/>
      <c r="D7" s="47" t="s">
        <v>86</v>
      </c>
      <c r="E7" s="47" t="s">
        <v>86</v>
      </c>
      <c r="F7" s="47" t="s">
        <v>86</v>
      </c>
      <c r="G7" s="47" t="s">
        <v>86</v>
      </c>
      <c r="H7" s="47" t="s">
        <v>86</v>
      </c>
      <c r="I7" s="31" t="s">
        <v>250</v>
      </c>
      <c r="J7" s="24"/>
      <c r="K7" s="6"/>
      <c r="L7" s="230" t="s">
        <v>232</v>
      </c>
      <c r="M7" s="231"/>
      <c r="N7" s="31"/>
      <c r="O7" s="47" t="s">
        <v>86</v>
      </c>
      <c r="P7" s="47" t="s">
        <v>86</v>
      </c>
      <c r="Q7" s="47" t="s">
        <v>86</v>
      </c>
      <c r="R7" s="47" t="s">
        <v>86</v>
      </c>
      <c r="S7" s="31"/>
      <c r="T7" s="31" t="s">
        <v>250</v>
      </c>
      <c r="U7" s="6"/>
      <c r="X7" s="269" t="s">
        <v>81</v>
      </c>
      <c r="Y7" s="262">
        <f t="shared" ref="Y7:AE7" si="2">COUNTIFS(C7:C44,"9~20")+COUNTIFS(C7:C44,"10~20")+COUNTIFS(C7:C44,"10.3~19.3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+COUNTIFS(C7:C44,"18.3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+COUNTIFS(N3:N44,"18.3~22.3")</f>
        <v>7</v>
      </c>
      <c r="Z7" s="262">
        <f t="shared" si="2"/>
        <v>5</v>
      </c>
      <c r="AA7" s="262">
        <f t="shared" si="2"/>
        <v>5</v>
      </c>
      <c r="AB7" s="262">
        <f t="shared" si="2"/>
        <v>5</v>
      </c>
      <c r="AC7" s="262">
        <f t="shared" si="2"/>
        <v>7</v>
      </c>
      <c r="AD7" s="262">
        <f t="shared" si="2"/>
        <v>5</v>
      </c>
      <c r="AE7" s="262">
        <f t="shared" si="2"/>
        <v>7</v>
      </c>
    </row>
    <row r="8" spans="1:31" ht="14.1" customHeight="1" x14ac:dyDescent="0.3">
      <c r="A8" s="241"/>
      <c r="B8" s="242"/>
      <c r="C8" s="36"/>
      <c r="D8" s="40">
        <v>8</v>
      </c>
      <c r="E8" s="40">
        <v>8</v>
      </c>
      <c r="F8" s="40">
        <v>8</v>
      </c>
      <c r="G8" s="4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41"/>
      <c r="M8" s="242"/>
      <c r="N8" s="36"/>
      <c r="O8" s="40">
        <v>8</v>
      </c>
      <c r="P8" s="40">
        <v>8</v>
      </c>
      <c r="Q8" s="40">
        <v>8</v>
      </c>
      <c r="R8" s="40">
        <v>8</v>
      </c>
      <c r="S8" s="36"/>
      <c r="T8" s="36"/>
      <c r="U8" s="16">
        <f>SUM(N8:T8)</f>
        <v>32</v>
      </c>
      <c r="V8" s="16" t="str" cm="1">
        <f t="array" ref="V8">_xlfn.IFS(U8&gt;15,"O",U8=15,"O",U8&lt;15,"X")</f>
        <v>O</v>
      </c>
      <c r="X8" s="270"/>
      <c r="Y8" s="263"/>
      <c r="Z8" s="263"/>
      <c r="AA8" s="263"/>
      <c r="AB8" s="263"/>
      <c r="AC8" s="263"/>
      <c r="AD8" s="263"/>
      <c r="AE8" s="263"/>
    </row>
    <row r="9" spans="1:31" ht="14.1" customHeight="1" x14ac:dyDescent="0.3">
      <c r="A9" s="264" t="s">
        <v>11</v>
      </c>
      <c r="B9" s="264"/>
      <c r="C9" s="32" t="s">
        <v>89</v>
      </c>
      <c r="D9" s="81" t="s">
        <v>88</v>
      </c>
      <c r="E9" s="31"/>
      <c r="F9" s="91" t="s">
        <v>253</v>
      </c>
      <c r="G9" s="31"/>
      <c r="H9" s="91" t="s">
        <v>253</v>
      </c>
      <c r="I9" s="91" t="s">
        <v>253</v>
      </c>
      <c r="J9" s="6"/>
      <c r="K9" s="6"/>
      <c r="L9" s="230" t="s">
        <v>23</v>
      </c>
      <c r="M9" s="231"/>
      <c r="N9" s="42"/>
      <c r="O9" s="42"/>
      <c r="P9" s="42"/>
      <c r="Q9" s="42"/>
      <c r="R9" s="42"/>
      <c r="S9" s="42"/>
      <c r="T9" s="42" t="s">
        <v>250</v>
      </c>
      <c r="U9" s="6"/>
      <c r="X9" s="265" t="s">
        <v>82</v>
      </c>
      <c r="Y9" s="267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C7:C44,"18.3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+COUNTIFS(N3:N44,"18.3~22.3")</f>
        <v>5</v>
      </c>
      <c r="Z9" s="267">
        <f t="shared" si="3"/>
        <v>5</v>
      </c>
      <c r="AA9" s="267">
        <f t="shared" si="3"/>
        <v>5</v>
      </c>
      <c r="AB9" s="267">
        <f t="shared" si="3"/>
        <v>5</v>
      </c>
      <c r="AC9" s="267">
        <f t="shared" si="3"/>
        <v>7</v>
      </c>
      <c r="AD9" s="267">
        <f t="shared" si="3"/>
        <v>5</v>
      </c>
      <c r="AE9" s="267">
        <f t="shared" si="3"/>
        <v>6</v>
      </c>
    </row>
    <row r="10" spans="1:31" ht="14.1" customHeight="1" x14ac:dyDescent="0.3">
      <c r="A10" s="264"/>
      <c r="B10" s="264"/>
      <c r="C10" s="41">
        <v>9</v>
      </c>
      <c r="D10" s="45">
        <v>10</v>
      </c>
      <c r="E10" s="36"/>
      <c r="F10" s="46">
        <v>9</v>
      </c>
      <c r="G10" s="36"/>
      <c r="H10" s="46">
        <v>9</v>
      </c>
      <c r="I10" s="46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41"/>
      <c r="M10" s="242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43" t="s">
        <v>13</v>
      </c>
      <c r="B11" s="253"/>
      <c r="C11" s="78" t="s">
        <v>91</v>
      </c>
      <c r="D11" s="81" t="s">
        <v>88</v>
      </c>
      <c r="E11" s="32" t="s">
        <v>89</v>
      </c>
      <c r="F11" s="31"/>
      <c r="G11" s="31" t="s">
        <v>250</v>
      </c>
      <c r="H11" s="78" t="s">
        <v>91</v>
      </c>
      <c r="I11" s="78" t="s">
        <v>91</v>
      </c>
      <c r="J11" s="6"/>
      <c r="K11" s="6"/>
      <c r="L11" s="230" t="s">
        <v>24</v>
      </c>
      <c r="M11" s="231"/>
      <c r="N11" s="37" t="s">
        <v>43</v>
      </c>
      <c r="O11" s="31"/>
      <c r="P11" s="31"/>
      <c r="Q11" s="39" t="s">
        <v>42</v>
      </c>
      <c r="R11" s="31"/>
      <c r="S11" s="31" t="s">
        <v>40</v>
      </c>
      <c r="T11" s="37" t="s">
        <v>43</v>
      </c>
      <c r="U11" s="6"/>
      <c r="X11" s="261" t="s">
        <v>84</v>
      </c>
      <c r="Y11" s="251">
        <f t="shared" ref="Y11:AE11" si="4">COUNT(C10,C12,C14,C16,C18,C28,C30,C32,C34,C36,C38,C40,C42,C44,C20,C22,N4,N6,N8,N10,N12,N14,N16,N18,N20,N22,N28,N30,N32,N34,N36,N38,N40,N42,N44)</f>
        <v>12</v>
      </c>
      <c r="Z11" s="251">
        <f t="shared" si="4"/>
        <v>8</v>
      </c>
      <c r="AA11" s="251">
        <f>COUNT(E10,E12,E14,E16,E18,E28,E30,E32,E34,E36,E38,E40,E42,E44,E20,E22,P4,P6,P8,P10,P12,P14,P16,P18,P20,P22,P28,P30,P32,P34,P36,P38,P40,P42,P44)</f>
        <v>9</v>
      </c>
      <c r="AB11" s="251">
        <f t="shared" si="4"/>
        <v>10</v>
      </c>
      <c r="AC11" s="251">
        <f t="shared" si="4"/>
        <v>10</v>
      </c>
      <c r="AD11" s="251">
        <f t="shared" si="4"/>
        <v>10</v>
      </c>
      <c r="AE11" s="251">
        <f t="shared" si="4"/>
        <v>13</v>
      </c>
    </row>
    <row r="12" spans="1:31" ht="14.1" customHeight="1" x14ac:dyDescent="0.3">
      <c r="A12" s="259"/>
      <c r="B12" s="260"/>
      <c r="C12" s="40">
        <v>9</v>
      </c>
      <c r="D12" s="45">
        <v>10</v>
      </c>
      <c r="E12" s="41">
        <v>9</v>
      </c>
      <c r="F12" s="36"/>
      <c r="G12" s="36"/>
      <c r="H12" s="40">
        <v>9</v>
      </c>
      <c r="I12" s="40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41"/>
      <c r="M12" s="242"/>
      <c r="N12" s="38">
        <v>8</v>
      </c>
      <c r="O12" s="36"/>
      <c r="P12" s="36"/>
      <c r="Q12" s="40">
        <v>4.5</v>
      </c>
      <c r="R12" s="36"/>
      <c r="S12" s="36"/>
      <c r="T12" s="38">
        <v>8</v>
      </c>
      <c r="U12" s="16">
        <f>SUM(N12:T12)</f>
        <v>20.5</v>
      </c>
      <c r="V12" s="16" t="str" cm="1">
        <f t="array" ref="V12">_xlfn.IFS(U12&gt;15,"O",U12=15,"O",U12&lt;15,"X")</f>
        <v>O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30" t="s">
        <v>14</v>
      </c>
      <c r="B13" s="231"/>
      <c r="C13" s="31"/>
      <c r="D13" s="31" t="s">
        <v>123</v>
      </c>
      <c r="E13" s="81" t="s">
        <v>88</v>
      </c>
      <c r="F13" s="32" t="s">
        <v>89</v>
      </c>
      <c r="G13" s="32" t="s">
        <v>89</v>
      </c>
      <c r="H13" s="32" t="s">
        <v>89</v>
      </c>
      <c r="I13" s="31" t="s">
        <v>250</v>
      </c>
      <c r="J13" s="6"/>
      <c r="K13" s="6"/>
      <c r="L13" s="230" t="s">
        <v>25</v>
      </c>
      <c r="M13" s="231"/>
      <c r="N13" s="54" t="s">
        <v>143</v>
      </c>
      <c r="O13" s="31"/>
      <c r="P13" s="31"/>
      <c r="Q13" s="54" t="s">
        <v>143</v>
      </c>
      <c r="R13" s="54" t="s">
        <v>143</v>
      </c>
      <c r="S13" s="31" t="s">
        <v>40</v>
      </c>
      <c r="T13" s="54" t="s">
        <v>143</v>
      </c>
      <c r="U13" s="6"/>
    </row>
    <row r="14" spans="1:31" ht="14.1" customHeight="1" x14ac:dyDescent="0.3">
      <c r="A14" s="241"/>
      <c r="B14" s="242"/>
      <c r="C14" s="36"/>
      <c r="D14" s="36"/>
      <c r="E14" s="45">
        <v>10</v>
      </c>
      <c r="F14" s="41">
        <v>9</v>
      </c>
      <c r="G14" s="41">
        <v>9</v>
      </c>
      <c r="H14" s="41">
        <v>9</v>
      </c>
      <c r="I14" s="36"/>
      <c r="J14" s="16">
        <f>SUM(C14:I14)</f>
        <v>37</v>
      </c>
      <c r="K14" s="16" t="str" cm="1">
        <f t="array" ref="K14">_xlfn.IFS(J14=46,"O",J14&lt;46,"LOW",J14&gt;46,"HIGH")</f>
        <v>LOW</v>
      </c>
      <c r="L14" s="241"/>
      <c r="M14" s="242"/>
      <c r="N14" s="30">
        <v>4</v>
      </c>
      <c r="O14" s="36"/>
      <c r="P14" s="36"/>
      <c r="Q14" s="30">
        <v>4</v>
      </c>
      <c r="R14" s="30">
        <v>4</v>
      </c>
      <c r="S14" s="36"/>
      <c r="T14" s="30">
        <v>4</v>
      </c>
      <c r="U14" s="16">
        <f>SUM(N14:T14)</f>
        <v>16</v>
      </c>
      <c r="V14" s="16" t="str" cm="1">
        <f t="array" ref="V14">_xlfn.IFS(U14&gt;15,"O",U14=15,"O",U14&lt;15,"X")</f>
        <v>O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1">
        <f t="shared" si="5"/>
        <v>5</v>
      </c>
      <c r="AA14" s="251">
        <f t="shared" si="5"/>
        <v>5</v>
      </c>
      <c r="AB14" s="251">
        <f t="shared" si="5"/>
        <v>5</v>
      </c>
      <c r="AC14" s="251">
        <f t="shared" si="5"/>
        <v>7</v>
      </c>
      <c r="AD14" s="251">
        <f t="shared" si="5"/>
        <v>5</v>
      </c>
      <c r="AE14" s="251">
        <f t="shared" si="5"/>
        <v>6</v>
      </c>
    </row>
    <row r="15" spans="1:31" ht="14.1" customHeight="1" x14ac:dyDescent="0.3">
      <c r="A15" s="243" t="s">
        <v>15</v>
      </c>
      <c r="B15" s="253"/>
      <c r="C15" s="32" t="s">
        <v>89</v>
      </c>
      <c r="D15" s="32" t="s">
        <v>89</v>
      </c>
      <c r="E15" s="32" t="s">
        <v>89</v>
      </c>
      <c r="F15" s="80" t="s">
        <v>250</v>
      </c>
      <c r="G15" s="31"/>
      <c r="H15" s="32" t="s">
        <v>89</v>
      </c>
      <c r="I15" s="81" t="s">
        <v>88</v>
      </c>
      <c r="J15" s="6"/>
      <c r="K15" s="6"/>
      <c r="L15" s="230" t="s">
        <v>26</v>
      </c>
      <c r="M15" s="231"/>
      <c r="N15" s="54" t="s">
        <v>153</v>
      </c>
      <c r="O15" s="31"/>
      <c r="P15" s="31"/>
      <c r="Q15" s="31"/>
      <c r="R15" s="31"/>
      <c r="S15" s="31" t="s">
        <v>40</v>
      </c>
      <c r="T15" s="54" t="s">
        <v>251</v>
      </c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43"/>
      <c r="B16" s="253"/>
      <c r="C16" s="41">
        <v>9</v>
      </c>
      <c r="D16" s="41">
        <v>9</v>
      </c>
      <c r="E16" s="41">
        <v>9</v>
      </c>
      <c r="F16" s="80"/>
      <c r="G16" s="36"/>
      <c r="H16" s="41">
        <v>9</v>
      </c>
      <c r="I16" s="45">
        <v>10</v>
      </c>
      <c r="J16" s="16">
        <f>SUM(C16:I16)</f>
        <v>46</v>
      </c>
      <c r="K16" s="16" t="str" cm="1">
        <f t="array" ref="K16">_xlfn.IFS(J16=46,"O",J16&lt;46,"LOW",J16&gt;46,"HIGH")</f>
        <v>O</v>
      </c>
      <c r="L16" s="232"/>
      <c r="M16" s="233"/>
      <c r="N16" s="87">
        <v>8</v>
      </c>
      <c r="O16" s="80"/>
      <c r="P16" s="80"/>
      <c r="Q16" s="80"/>
      <c r="R16" s="80"/>
      <c r="S16" s="80"/>
      <c r="T16" s="87">
        <v>4</v>
      </c>
      <c r="U16" s="16">
        <f>SUM(N16:T16)</f>
        <v>12</v>
      </c>
      <c r="V16" s="16" t="str" cm="1">
        <f t="array" ref="V16">_xlfn.IFS(U16&gt;15,"O",U16=15,"O",U16&lt;15,"X")</f>
        <v>X</v>
      </c>
      <c r="X16" s="252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1.0374999999999999</v>
      </c>
      <c r="AC16" s="256">
        <f t="shared" si="6"/>
        <v>1.4524999999999999</v>
      </c>
      <c r="AD16" s="256">
        <f t="shared" si="6"/>
        <v>1.0374999999999999</v>
      </c>
      <c r="AE16" s="256">
        <f t="shared" si="6"/>
        <v>1.2449999999999999</v>
      </c>
    </row>
    <row r="17" spans="1:31" ht="14.1" customHeight="1" x14ac:dyDescent="0.3">
      <c r="A17" s="257"/>
      <c r="B17" s="257"/>
      <c r="C17" s="83"/>
      <c r="D17" s="83"/>
      <c r="E17" s="83"/>
      <c r="F17" s="83"/>
      <c r="G17" s="83"/>
      <c r="H17" s="83"/>
      <c r="I17" s="83"/>
      <c r="J17" s="6"/>
      <c r="K17" s="6"/>
      <c r="L17" s="238"/>
      <c r="M17" s="238"/>
      <c r="N17" s="90"/>
      <c r="O17" s="90"/>
      <c r="P17" s="90"/>
      <c r="Q17" s="90"/>
      <c r="R17" s="90"/>
      <c r="S17" s="90"/>
      <c r="T17" s="90"/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58"/>
      <c r="B18" s="258"/>
      <c r="C18" s="82"/>
      <c r="D18" s="82"/>
      <c r="E18" s="82"/>
      <c r="F18" s="82"/>
      <c r="G18" s="82"/>
      <c r="H18" s="82"/>
      <c r="I18" s="82"/>
      <c r="J18" s="16">
        <f>SUM(C18:I18)</f>
        <v>0</v>
      </c>
      <c r="K18" s="16" t="str" cm="1">
        <f t="array" ref="K18">_xlfn.IFS(J18=46,"O",J18&lt;46,"LOW",J18&gt;46,"HIGH")</f>
        <v>LOW</v>
      </c>
      <c r="L18" s="219"/>
      <c r="M18" s="219"/>
      <c r="N18" s="24"/>
      <c r="O18" s="24"/>
      <c r="P18" s="24"/>
      <c r="Q18" s="24"/>
      <c r="R18" s="24"/>
      <c r="S18" s="24"/>
      <c r="T18" s="24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19"/>
      <c r="M19" s="219"/>
      <c r="N19" s="24"/>
      <c r="O19" s="24"/>
      <c r="P19" s="24"/>
      <c r="Q19" s="24"/>
      <c r="R19" s="24"/>
      <c r="S19" s="24"/>
      <c r="T19" s="24"/>
      <c r="Y19" s="249" t="s">
        <v>67</v>
      </c>
      <c r="Z19" s="249" t="s">
        <v>63</v>
      </c>
      <c r="AA19" s="249" t="s">
        <v>64</v>
      </c>
      <c r="AB19" s="249" t="s">
        <v>65</v>
      </c>
      <c r="AC19" s="249" t="s">
        <v>66</v>
      </c>
      <c r="AD19" s="249" t="s">
        <v>144</v>
      </c>
      <c r="AE19" s="249" t="s">
        <v>152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19"/>
      <c r="M20" s="219"/>
      <c r="N20" s="24"/>
      <c r="O20" s="24"/>
      <c r="P20" s="24"/>
      <c r="Q20" s="24"/>
      <c r="R20" s="24"/>
      <c r="S20" s="24"/>
      <c r="T20" s="24"/>
      <c r="U20" s="16">
        <f>SUM(N20:T20)</f>
        <v>0</v>
      </c>
      <c r="V20" s="16" t="str" cm="1">
        <f t="array" ref="V20">_xlfn.IFS(U20&gt;15,"O",U20=15,"O",U20&lt;15,"X")</f>
        <v>X</v>
      </c>
      <c r="Y20" s="250"/>
      <c r="Z20" s="250"/>
      <c r="AA20" s="250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Y21" s="239" t="s">
        <v>10</v>
      </c>
      <c r="Z21" s="239">
        <v>4</v>
      </c>
      <c r="AA21" s="239">
        <v>4</v>
      </c>
      <c r="AB21" s="239">
        <f>Z21-AA21</f>
        <v>0</v>
      </c>
      <c r="AC21" s="239"/>
      <c r="AD21" s="239"/>
      <c r="AE21" s="239">
        <v>0</v>
      </c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0"/>
      <c r="Z22" s="240"/>
      <c r="AA22" s="240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39" t="s">
        <v>11</v>
      </c>
      <c r="Z23" s="239">
        <v>5</v>
      </c>
      <c r="AA23" s="239">
        <v>4</v>
      </c>
      <c r="AB23" s="239">
        <f>Z23-AA23</f>
        <v>1</v>
      </c>
      <c r="AC23" s="239"/>
      <c r="AD23" s="239">
        <v>5</v>
      </c>
      <c r="AE23" s="23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0"/>
      <c r="Z24" s="240"/>
      <c r="AA24" s="240"/>
      <c r="AB24" s="240"/>
      <c r="AC24" s="240"/>
      <c r="AD24" s="240"/>
      <c r="AE24" s="240"/>
    </row>
    <row r="25" spans="1:31" ht="14.1" customHeight="1" x14ac:dyDescent="0.3">
      <c r="A25" s="245">
        <f>A1</f>
        <v>45459</v>
      </c>
      <c r="B25" s="246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43" t="s">
        <v>222</v>
      </c>
      <c r="K25" s="244" t="s">
        <v>69</v>
      </c>
      <c r="L25" s="245">
        <f>A1</f>
        <v>45459</v>
      </c>
      <c r="M25" s="246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Y25" s="239" t="s">
        <v>12</v>
      </c>
      <c r="Z25" s="239">
        <v>4</v>
      </c>
      <c r="AA25" s="239">
        <v>3</v>
      </c>
      <c r="AB25" s="239">
        <f>Z25-AA25</f>
        <v>1</v>
      </c>
      <c r="AC25" s="239"/>
      <c r="AD25" s="239">
        <v>5</v>
      </c>
      <c r="AE25" s="239">
        <v>0</v>
      </c>
    </row>
    <row r="26" spans="1:31" ht="14.1" customHeight="1" x14ac:dyDescent="0.3">
      <c r="A26" s="13">
        <f>WEEKNUM(A25,1)</f>
        <v>25</v>
      </c>
      <c r="B26" s="14" t="s">
        <v>0</v>
      </c>
      <c r="C26" s="7">
        <f>C2</f>
        <v>45459</v>
      </c>
      <c r="D26" s="8">
        <f>C26+1</f>
        <v>45460</v>
      </c>
      <c r="E26" s="8">
        <f>C26+2</f>
        <v>45461</v>
      </c>
      <c r="F26" s="63">
        <f>C26+3</f>
        <v>45462</v>
      </c>
      <c r="G26" s="63">
        <f>C26+4</f>
        <v>45463</v>
      </c>
      <c r="H26" s="8">
        <f>C26+5</f>
        <v>45464</v>
      </c>
      <c r="I26" s="9">
        <f>C26+6</f>
        <v>45465</v>
      </c>
      <c r="J26" s="243"/>
      <c r="K26" s="244"/>
      <c r="L26" s="13">
        <f>WEEKNUM(L25,1)</f>
        <v>25</v>
      </c>
      <c r="M26" s="14" t="s">
        <v>0</v>
      </c>
      <c r="N26" s="10">
        <f>C2</f>
        <v>45459</v>
      </c>
      <c r="O26" s="11">
        <f>N26+1</f>
        <v>45460</v>
      </c>
      <c r="P26" s="11">
        <f>N26+2</f>
        <v>45461</v>
      </c>
      <c r="Q26" s="65">
        <f>N26+3</f>
        <v>45462</v>
      </c>
      <c r="R26" s="73">
        <f>N26+4</f>
        <v>45463</v>
      </c>
      <c r="S26" s="11">
        <f>N26+5</f>
        <v>45464</v>
      </c>
      <c r="T26" s="12">
        <f>N26+6</f>
        <v>45465</v>
      </c>
      <c r="U26" s="243"/>
      <c r="V26" s="247"/>
      <c r="Y26" s="240"/>
      <c r="Z26" s="240"/>
      <c r="AA26" s="240"/>
      <c r="AB26" s="240"/>
      <c r="AC26" s="240"/>
      <c r="AD26" s="240"/>
      <c r="AE26" s="240"/>
    </row>
    <row r="27" spans="1:31" ht="14.1" customHeight="1" x14ac:dyDescent="0.3">
      <c r="A27" s="230" t="s">
        <v>17</v>
      </c>
      <c r="B27" s="231"/>
      <c r="C27" s="42"/>
      <c r="D27" s="42"/>
      <c r="E27" s="42"/>
      <c r="F27" s="42"/>
      <c r="G27" s="42"/>
      <c r="H27" s="42"/>
      <c r="I27" s="42" t="s">
        <v>250</v>
      </c>
      <c r="J27" s="6"/>
      <c r="K27" s="6"/>
      <c r="L27" s="230" t="s">
        <v>229</v>
      </c>
      <c r="M27" s="231"/>
      <c r="N27" s="31"/>
      <c r="O27" s="31"/>
      <c r="P27" s="31"/>
      <c r="Q27" s="32" t="s">
        <v>230</v>
      </c>
      <c r="R27" s="31"/>
      <c r="S27" s="31" t="s">
        <v>250</v>
      </c>
      <c r="T27" s="32" t="s">
        <v>151</v>
      </c>
      <c r="Y27" s="239" t="s">
        <v>13</v>
      </c>
      <c r="Z27" s="239">
        <v>4</v>
      </c>
      <c r="AA27" s="239">
        <v>3</v>
      </c>
      <c r="AB27" s="239">
        <f>Z27-AA27</f>
        <v>1</v>
      </c>
      <c r="AC27" s="239"/>
      <c r="AD27" s="239">
        <v>2</v>
      </c>
      <c r="AE27" s="239">
        <v>0</v>
      </c>
    </row>
    <row r="28" spans="1:31" ht="14.1" customHeight="1" x14ac:dyDescent="0.3">
      <c r="A28" s="241"/>
      <c r="B28" s="242"/>
      <c r="C28" s="43"/>
      <c r="D28" s="43"/>
      <c r="E28" s="43"/>
      <c r="F28" s="43"/>
      <c r="G28" s="43"/>
      <c r="H28" s="43"/>
      <c r="I28" s="43"/>
      <c r="J28" s="16">
        <f>SUM(C28:I28)</f>
        <v>0</v>
      </c>
      <c r="K28" s="16" t="str" cm="1">
        <f t="array" ref="K28">_xlfn.IFS(J28&gt;15,"O",J28=15,"O",J28&lt;15,"X")</f>
        <v>X</v>
      </c>
      <c r="L28" s="232"/>
      <c r="M28" s="233"/>
      <c r="N28" s="80"/>
      <c r="O28" s="80"/>
      <c r="P28" s="80"/>
      <c r="Q28" s="41">
        <v>4</v>
      </c>
      <c r="R28" s="80"/>
      <c r="S28" s="80"/>
      <c r="T28" s="41">
        <v>8</v>
      </c>
      <c r="U28" s="16">
        <f>SUM(N28:T28)</f>
        <v>12</v>
      </c>
      <c r="V28" s="16" t="str" cm="1">
        <f t="array" ref="V28">_xlfn.IFS(U28&gt;15,"O",U28=15,"O",U28&lt;15,"X")</f>
        <v>X</v>
      </c>
      <c r="Y28" s="240"/>
      <c r="Z28" s="240"/>
      <c r="AA28" s="240"/>
      <c r="AB28" s="240"/>
      <c r="AC28" s="240"/>
      <c r="AD28" s="240"/>
      <c r="AE28" s="240"/>
    </row>
    <row r="29" spans="1:31" ht="14.1" customHeight="1" x14ac:dyDescent="0.3">
      <c r="A29" s="230" t="s">
        <v>18</v>
      </c>
      <c r="B29" s="231"/>
      <c r="C29" s="35" t="s">
        <v>242</v>
      </c>
      <c r="D29" s="31"/>
      <c r="E29" s="31"/>
      <c r="F29" s="31"/>
      <c r="G29" s="31"/>
      <c r="H29" s="31" t="s">
        <v>250</v>
      </c>
      <c r="I29" s="35" t="s">
        <v>242</v>
      </c>
      <c r="J29" s="6"/>
      <c r="K29" s="6"/>
      <c r="L29" s="230" t="s">
        <v>27</v>
      </c>
      <c r="M29" s="231"/>
      <c r="N29" s="31"/>
      <c r="O29" s="31"/>
      <c r="P29" s="32" t="s">
        <v>151</v>
      </c>
      <c r="Q29" s="32" t="s">
        <v>151</v>
      </c>
      <c r="R29" s="31" t="s">
        <v>250</v>
      </c>
      <c r="S29" s="32" t="s">
        <v>151</v>
      </c>
      <c r="T29" s="32" t="s">
        <v>151</v>
      </c>
      <c r="U29" s="6"/>
      <c r="Y29" s="239" t="s">
        <v>14</v>
      </c>
      <c r="Z29" s="239">
        <v>4</v>
      </c>
      <c r="AA29" s="239">
        <v>4</v>
      </c>
      <c r="AB29" s="239">
        <f>Z29-AA29</f>
        <v>0</v>
      </c>
      <c r="AC29" s="239"/>
      <c r="AD29" s="239">
        <v>4</v>
      </c>
      <c r="AE29" s="239">
        <v>0</v>
      </c>
    </row>
    <row r="30" spans="1:31" ht="14.1" customHeight="1" x14ac:dyDescent="0.3">
      <c r="A30" s="241"/>
      <c r="B30" s="242"/>
      <c r="C30" s="46">
        <v>5</v>
      </c>
      <c r="D30" s="36"/>
      <c r="E30" s="36"/>
      <c r="F30" s="36"/>
      <c r="G30" s="36"/>
      <c r="H30" s="36"/>
      <c r="I30" s="46">
        <v>5</v>
      </c>
      <c r="J30" s="16">
        <f>SUM(C30:I30)</f>
        <v>10</v>
      </c>
      <c r="K30" s="16" t="str" cm="1">
        <f t="array" ref="K30">_xlfn.IFS(J30&gt;15,"O",J30=15,"O",J30&lt;15,"X")</f>
        <v>X</v>
      </c>
      <c r="L30" s="241"/>
      <c r="M30" s="242"/>
      <c r="N30" s="36"/>
      <c r="O30" s="36"/>
      <c r="P30" s="41">
        <v>8</v>
      </c>
      <c r="Q30" s="41">
        <v>8</v>
      </c>
      <c r="R30" s="36"/>
      <c r="S30" s="41">
        <v>8</v>
      </c>
      <c r="T30" s="41">
        <v>8</v>
      </c>
      <c r="U30" s="16">
        <f>SUM(N30:T30)</f>
        <v>32</v>
      </c>
      <c r="V30" s="16" t="str" cm="1">
        <f t="array" ref="V30">_xlfn.IFS(U30&gt;15,"O",U30=15,"O",U30&lt;15,"X")</f>
        <v>O</v>
      </c>
      <c r="Y30" s="240"/>
      <c r="Z30" s="240"/>
      <c r="AA30" s="240"/>
      <c r="AB30" s="240"/>
      <c r="AC30" s="240"/>
      <c r="AD30" s="240"/>
      <c r="AE30" s="240"/>
    </row>
    <row r="31" spans="1:31" ht="14.1" customHeight="1" x14ac:dyDescent="0.3">
      <c r="A31" s="230" t="s">
        <v>19</v>
      </c>
      <c r="B31" s="231"/>
      <c r="C31" s="42"/>
      <c r="D31" s="42"/>
      <c r="E31" s="42"/>
      <c r="F31" s="42"/>
      <c r="G31" s="42"/>
      <c r="H31" s="42"/>
      <c r="I31" s="42" t="s">
        <v>250</v>
      </c>
      <c r="J31" s="6"/>
      <c r="K31" s="6"/>
      <c r="L31" s="230" t="s">
        <v>28</v>
      </c>
      <c r="M31" s="231"/>
      <c r="N31" s="31"/>
      <c r="O31" s="31"/>
      <c r="P31" s="31"/>
      <c r="Q31" s="32" t="s">
        <v>48</v>
      </c>
      <c r="R31" s="32" t="s">
        <v>48</v>
      </c>
      <c r="S31" s="32" t="s">
        <v>151</v>
      </c>
      <c r="T31" s="31" t="s">
        <v>250</v>
      </c>
      <c r="U31" s="6"/>
      <c r="Y31" s="239" t="s">
        <v>15</v>
      </c>
      <c r="Z31" s="239">
        <v>4</v>
      </c>
      <c r="AA31" s="239">
        <v>4</v>
      </c>
      <c r="AB31" s="239">
        <f>Z31-AA31</f>
        <v>0</v>
      </c>
      <c r="AC31" s="239"/>
      <c r="AD31" s="239">
        <v>5</v>
      </c>
      <c r="AE31" s="239">
        <v>0</v>
      </c>
    </row>
    <row r="32" spans="1:31" ht="14.1" customHeight="1" x14ac:dyDescent="0.3">
      <c r="A32" s="241"/>
      <c r="B32" s="242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 cm="1">
        <f t="array" ref="K32">_xlfn.IFS(J32&gt;15,"O",J32=15,"O",J32&lt;15,"X")</f>
        <v>X</v>
      </c>
      <c r="L32" s="241"/>
      <c r="M32" s="242"/>
      <c r="N32" s="36"/>
      <c r="O32" s="36"/>
      <c r="P32" s="36"/>
      <c r="Q32" s="41">
        <v>5</v>
      </c>
      <c r="R32" s="41">
        <v>5</v>
      </c>
      <c r="S32" s="41">
        <v>8</v>
      </c>
      <c r="T32" s="36"/>
      <c r="U32" s="16">
        <f>SUM(N32:T32)</f>
        <v>18</v>
      </c>
      <c r="V32" s="16" t="str" cm="1">
        <f t="array" ref="V32">_xlfn.IFS(U32&gt;15,"O",U32=15,"O",U32&lt;15,"X")</f>
        <v>O</v>
      </c>
      <c r="Y32" s="240"/>
      <c r="Z32" s="240"/>
      <c r="AA32" s="240"/>
      <c r="AB32" s="240"/>
      <c r="AC32" s="240"/>
      <c r="AD32" s="240"/>
      <c r="AE32" s="240"/>
    </row>
    <row r="33" spans="1:35" ht="14.1" customHeight="1" x14ac:dyDescent="0.3">
      <c r="A33" s="230" t="s">
        <v>20</v>
      </c>
      <c r="B33" s="231"/>
      <c r="C33" s="42"/>
      <c r="D33" s="42"/>
      <c r="E33" s="42"/>
      <c r="F33" s="42"/>
      <c r="G33" s="42"/>
      <c r="H33" s="42"/>
      <c r="I33" s="42" t="s">
        <v>250</v>
      </c>
      <c r="J33" s="6"/>
      <c r="K33" s="6"/>
      <c r="L33" s="230" t="s">
        <v>29</v>
      </c>
      <c r="M33" s="231"/>
      <c r="N33" s="32" t="s">
        <v>151</v>
      </c>
      <c r="O33" s="32" t="s">
        <v>151</v>
      </c>
      <c r="P33" s="31"/>
      <c r="Q33" s="31"/>
      <c r="R33" s="31"/>
      <c r="S33" s="31"/>
      <c r="T33" s="31" t="s">
        <v>250</v>
      </c>
      <c r="U33" s="6"/>
    </row>
    <row r="34" spans="1:35" ht="14.1" customHeight="1" x14ac:dyDescent="0.3">
      <c r="A34" s="241"/>
      <c r="B34" s="242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 cm="1">
        <f t="array" ref="K34">_xlfn.IFS(J34&gt;15,"O",J34=15,"O",J34&lt;15,"X")</f>
        <v>X</v>
      </c>
      <c r="L34" s="241"/>
      <c r="M34" s="242"/>
      <c r="N34" s="41">
        <v>8</v>
      </c>
      <c r="O34" s="41">
        <v>8</v>
      </c>
      <c r="P34" s="36"/>
      <c r="Q34" s="36"/>
      <c r="R34" s="36"/>
      <c r="S34" s="36"/>
      <c r="T34" s="36"/>
      <c r="U34" s="16">
        <f>SUM(N34:T34)</f>
        <v>16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30" t="s">
        <v>21</v>
      </c>
      <c r="B35" s="231"/>
      <c r="C35" s="51"/>
      <c r="D35" s="47" t="s">
        <v>93</v>
      </c>
      <c r="E35" s="47" t="s">
        <v>93</v>
      </c>
      <c r="F35" s="51"/>
      <c r="G35" s="47" t="s">
        <v>93</v>
      </c>
      <c r="H35" s="47" t="s">
        <v>93</v>
      </c>
      <c r="I35" s="31" t="s">
        <v>250</v>
      </c>
      <c r="J35" s="6"/>
      <c r="K35" s="6"/>
      <c r="L35" s="230" t="s">
        <v>31</v>
      </c>
      <c r="M35" s="231"/>
      <c r="N35" s="39" t="s">
        <v>125</v>
      </c>
      <c r="O35" s="39" t="s">
        <v>125</v>
      </c>
      <c r="P35" s="39" t="s">
        <v>125</v>
      </c>
      <c r="Q35" s="31"/>
      <c r="R35" s="31"/>
      <c r="S35" s="31"/>
      <c r="T35" s="31" t="s">
        <v>40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41"/>
      <c r="B36" s="242"/>
      <c r="C36" s="36"/>
      <c r="D36" s="40">
        <v>8</v>
      </c>
      <c r="E36" s="40">
        <v>8</v>
      </c>
      <c r="F36" s="36"/>
      <c r="G36" s="40">
        <v>8</v>
      </c>
      <c r="H36" s="40">
        <v>8</v>
      </c>
      <c r="I36" s="36"/>
      <c r="J36" s="16">
        <f>SUM(C36:I36)</f>
        <v>32</v>
      </c>
      <c r="K36" s="16" t="str" cm="1">
        <f t="array" ref="K36">_xlfn.IFS(J36&gt;15,"O",J36=15,"O",J36&lt;15,"X")</f>
        <v>O</v>
      </c>
      <c r="L36" s="241"/>
      <c r="M36" s="242"/>
      <c r="N36" s="40">
        <v>6.5</v>
      </c>
      <c r="O36" s="40">
        <v>6.5</v>
      </c>
      <c r="P36" s="40">
        <v>6.5</v>
      </c>
      <c r="Q36" s="36"/>
      <c r="R36" s="36"/>
      <c r="S36" s="36"/>
      <c r="T36" s="36"/>
      <c r="U36" s="16">
        <f>SUM(N36:T36)</f>
        <v>19.5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24" t="s">
        <v>239</v>
      </c>
      <c r="B37" s="224"/>
      <c r="C37" s="51"/>
      <c r="D37" s="32" t="s">
        <v>38</v>
      </c>
      <c r="E37" s="32" t="s">
        <v>38</v>
      </c>
      <c r="F37" s="51"/>
      <c r="G37" s="32" t="s">
        <v>38</v>
      </c>
      <c r="H37" s="54" t="s">
        <v>243</v>
      </c>
      <c r="I37" s="51" t="s">
        <v>250</v>
      </c>
      <c r="J37" s="6"/>
      <c r="K37" s="6"/>
      <c r="L37" s="230" t="s">
        <v>32</v>
      </c>
      <c r="M37" s="231"/>
      <c r="N37" s="32" t="s">
        <v>38</v>
      </c>
      <c r="O37" s="31"/>
      <c r="P37" s="54" t="s">
        <v>126</v>
      </c>
      <c r="Q37" s="54" t="s">
        <v>126</v>
      </c>
      <c r="R37" s="54" t="s">
        <v>126</v>
      </c>
      <c r="S37" s="31"/>
      <c r="T37" s="31" t="s">
        <v>250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24"/>
      <c r="B38" s="224"/>
      <c r="C38" s="36"/>
      <c r="D38" s="41">
        <v>6</v>
      </c>
      <c r="E38" s="41">
        <v>6</v>
      </c>
      <c r="F38" s="36"/>
      <c r="G38" s="41">
        <v>6</v>
      </c>
      <c r="H38" s="30">
        <v>3</v>
      </c>
      <c r="I38" s="36"/>
      <c r="J38" s="16">
        <f>SUM(C38:I38)</f>
        <v>21</v>
      </c>
      <c r="K38" s="16" t="str" cm="1">
        <f t="array" ref="K38">_xlfn.IFS(J38&gt;15,"O",J38=15,"O",J38&lt;15,"X")</f>
        <v>O</v>
      </c>
      <c r="L38" s="241"/>
      <c r="M38" s="242"/>
      <c r="N38" s="41">
        <v>6</v>
      </c>
      <c r="O38" s="36"/>
      <c r="P38" s="30">
        <v>6</v>
      </c>
      <c r="Q38" s="30">
        <v>6</v>
      </c>
      <c r="R38" s="30">
        <v>6</v>
      </c>
      <c r="S38" s="36"/>
      <c r="T38" s="36"/>
      <c r="U38" s="16">
        <f>SUM(N38:T38)</f>
        <v>24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24" t="s">
        <v>241</v>
      </c>
      <c r="B39" s="224"/>
      <c r="C39" s="42"/>
      <c r="D39" s="42"/>
      <c r="E39" s="42"/>
      <c r="F39" s="42"/>
      <c r="G39" s="42"/>
      <c r="H39" s="42"/>
      <c r="I39" s="71" t="s">
        <v>250</v>
      </c>
      <c r="J39" s="6"/>
      <c r="K39" s="6"/>
      <c r="L39" s="230" t="s">
        <v>33</v>
      </c>
      <c r="M39" s="231"/>
      <c r="N39" s="31"/>
      <c r="O39" s="31"/>
      <c r="P39" s="31"/>
      <c r="Q39" s="31" t="s">
        <v>250</v>
      </c>
      <c r="R39" s="32" t="s">
        <v>48</v>
      </c>
      <c r="S39" s="54" t="s">
        <v>126</v>
      </c>
      <c r="T39" s="32" t="s">
        <v>38</v>
      </c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24"/>
      <c r="B40" s="224"/>
      <c r="C40" s="43"/>
      <c r="D40" s="43"/>
      <c r="E40" s="43"/>
      <c r="F40" s="43"/>
      <c r="G40" s="43"/>
      <c r="H40" s="43"/>
      <c r="I40" s="43"/>
      <c r="J40" s="16">
        <f>SUM(C40:I40)</f>
        <v>0</v>
      </c>
      <c r="K40" s="16" t="str" cm="1">
        <f t="array" ref="K40">_xlfn.IFS(J40&gt;15,"O",J40=15,"O",J40&lt;15,"X")</f>
        <v>X</v>
      </c>
      <c r="L40" s="241"/>
      <c r="M40" s="242"/>
      <c r="N40" s="36"/>
      <c r="O40" s="36"/>
      <c r="P40" s="36"/>
      <c r="Q40" s="36"/>
      <c r="R40" s="41">
        <v>5</v>
      </c>
      <c r="S40" s="30">
        <v>6</v>
      </c>
      <c r="T40" s="41">
        <v>6</v>
      </c>
      <c r="U40" s="16">
        <f>SUM(N40:T40)</f>
        <v>17</v>
      </c>
      <c r="V40" s="16" t="str" cm="1">
        <f t="array" ref="V40">_xlfn.IFS(U40&gt;15,"O",U40=15,"O",U40&lt;15,"X")</f>
        <v>O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224" t="s">
        <v>22</v>
      </c>
      <c r="B41" s="224"/>
      <c r="C41" s="31"/>
      <c r="D41" s="31"/>
      <c r="E41" s="31"/>
      <c r="F41" s="31" t="s">
        <v>250</v>
      </c>
      <c r="G41" s="32" t="s">
        <v>38</v>
      </c>
      <c r="H41" s="32" t="s">
        <v>38</v>
      </c>
      <c r="I41" s="84"/>
      <c r="L41" s="230" t="s">
        <v>34</v>
      </c>
      <c r="M41" s="231"/>
      <c r="N41" s="32" t="s">
        <v>38</v>
      </c>
      <c r="O41" s="31"/>
      <c r="P41" s="31"/>
      <c r="Q41" s="31"/>
      <c r="R41" s="32" t="s">
        <v>38</v>
      </c>
      <c r="S41" s="31" t="s">
        <v>250</v>
      </c>
      <c r="T41" s="32" t="s">
        <v>38</v>
      </c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224"/>
      <c r="B42" s="224"/>
      <c r="C42" s="36"/>
      <c r="D42" s="36"/>
      <c r="E42" s="36"/>
      <c r="F42" s="36"/>
      <c r="G42" s="41">
        <v>6</v>
      </c>
      <c r="H42" s="41">
        <v>6</v>
      </c>
      <c r="I42" s="75"/>
      <c r="J42" s="16">
        <f>SUM(C42:I42)</f>
        <v>12</v>
      </c>
      <c r="K42" s="16" t="str" cm="1">
        <f t="array" ref="K42">_xlfn.IFS(J42&gt;15,"O",J42=15,"O",J42&lt;15,"X")</f>
        <v>X</v>
      </c>
      <c r="L42" s="241"/>
      <c r="M42" s="242"/>
      <c r="N42" s="41">
        <v>6</v>
      </c>
      <c r="O42" s="36"/>
      <c r="P42" s="36"/>
      <c r="Q42" s="36"/>
      <c r="R42" s="41">
        <v>6</v>
      </c>
      <c r="S42" s="36"/>
      <c r="T42" s="41">
        <v>6</v>
      </c>
      <c r="U42" s="16">
        <f>SUM(N42:T42)</f>
        <v>18</v>
      </c>
      <c r="V42" s="16" t="str" cm="1">
        <f t="array" ref="V42">_xlfn.IFS(U42&gt;15,"O",U42=15,"O",U42&lt;15,"X")</f>
        <v>O</v>
      </c>
      <c r="X42" s="66" t="s">
        <v>190</v>
      </c>
    </row>
    <row r="43" spans="1:35" ht="14.1" customHeight="1" x14ac:dyDescent="0.3">
      <c r="A43" s="280" t="s">
        <v>141</v>
      </c>
      <c r="B43" s="281"/>
      <c r="C43" s="31"/>
      <c r="D43" s="31" t="s">
        <v>244</v>
      </c>
      <c r="E43" s="31" t="s">
        <v>244</v>
      </c>
      <c r="F43" s="31" t="s">
        <v>244</v>
      </c>
      <c r="G43" s="31" t="s">
        <v>244</v>
      </c>
      <c r="H43" s="31" t="s">
        <v>250</v>
      </c>
      <c r="I43" s="47" t="s">
        <v>86</v>
      </c>
      <c r="J43" s="2"/>
      <c r="K43" s="2"/>
      <c r="L43" s="282"/>
      <c r="M43" s="282"/>
      <c r="N43" s="31"/>
      <c r="O43" s="31"/>
      <c r="P43" s="31"/>
      <c r="Q43" s="31"/>
      <c r="R43" s="31"/>
      <c r="S43" s="31"/>
      <c r="T43" s="31"/>
      <c r="U43" s="2"/>
      <c r="V43" s="2"/>
      <c r="X43" s="66"/>
    </row>
    <row r="44" spans="1:35" ht="14.1" customHeight="1" x14ac:dyDescent="0.3">
      <c r="A44" s="259"/>
      <c r="B44" s="260"/>
      <c r="C44" s="36"/>
      <c r="D44" s="36"/>
      <c r="E44" s="36"/>
      <c r="F44" s="36"/>
      <c r="G44" s="36"/>
      <c r="H44" s="36"/>
      <c r="I44" s="40">
        <v>8</v>
      </c>
      <c r="J44" s="16">
        <f>SUM(C44:I44)</f>
        <v>8</v>
      </c>
      <c r="K44" s="16" t="str" cm="1">
        <f t="array" ref="K44">_xlfn.IFS(J44&gt;15,"O",J44=15,"O",J44&lt;15,"X")</f>
        <v>X</v>
      </c>
      <c r="L44" s="282"/>
      <c r="M44" s="282"/>
      <c r="N44" s="36"/>
      <c r="O44" s="36"/>
      <c r="P44" s="36"/>
      <c r="Q44" s="36"/>
      <c r="R44" s="36"/>
      <c r="S44" s="36"/>
      <c r="T44" s="36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97" t="s">
        <v>193</v>
      </c>
      <c r="D48" s="97"/>
      <c r="E48" s="97" t="s">
        <v>194</v>
      </c>
      <c r="F48" s="97"/>
      <c r="G48" s="97" t="s">
        <v>195</v>
      </c>
      <c r="H48" s="97"/>
      <c r="I48" s="97" t="s">
        <v>196</v>
      </c>
      <c r="J48" s="97"/>
      <c r="K48" s="97" t="s">
        <v>197</v>
      </c>
      <c r="L48" s="97"/>
      <c r="M48" s="97"/>
      <c r="N48" s="97" t="s">
        <v>192</v>
      </c>
      <c r="O48" s="97"/>
      <c r="P48" s="97" t="s">
        <v>193</v>
      </c>
      <c r="Q48" s="97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45459</v>
      </c>
      <c r="D50" s="216"/>
      <c r="E50" s="217">
        <f>C50+1</f>
        <v>45460</v>
      </c>
      <c r="F50" s="217"/>
      <c r="G50" s="217">
        <f>C50+2</f>
        <v>45461</v>
      </c>
      <c r="H50" s="217"/>
      <c r="I50" s="217">
        <f>C50+3</f>
        <v>45462</v>
      </c>
      <c r="J50" s="217"/>
      <c r="K50" s="217">
        <f>C50+4</f>
        <v>45463</v>
      </c>
      <c r="L50" s="217"/>
      <c r="M50" s="217"/>
      <c r="N50" s="217">
        <f>C50+5</f>
        <v>45464</v>
      </c>
      <c r="O50" s="217"/>
      <c r="P50" s="221">
        <f>C50+6</f>
        <v>45465</v>
      </c>
      <c r="Q50" s="221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83.537499999999994</v>
      </c>
      <c r="D51" s="215"/>
      <c r="E51" s="215">
        <f>SUM(D8,D9,D12,D14,D16,D18,D20,D22,D28,D30,D32,D34,D36,D38,D40,D42,D44,O4,O6,O8,O10,O12,O14,O16,O18,O20,O22,O28,O30,O32,O34,O36,O38,O40,O42,O44,Z16)</f>
        <v>64.537499999999994</v>
      </c>
      <c r="F51" s="215"/>
      <c r="G51" s="215">
        <f>SUM(E8,E10,E12,E14,E16,E18,E20,E22,E28,E30,E32,E34,E36,E44,E38,E40,E42,P4,P6,P8,P10,P12,P14,P16,P18,P20,P22,P28,P30,P32,P34,P36,P38,P40,P42,P44,AA16)</f>
        <v>79.537499999999994</v>
      </c>
      <c r="H51" s="215"/>
      <c r="I51" s="215">
        <f>SUM(F8,F10,F12,F14,F16,F18,F20,F22,F28,F30,F32,F34,F36,F38,F40,F42,F44,Q4,Q6,Q8,Q10,Q12,Q14,Q16,Q18,Q20,Q22,Q28,Q30,Q32,Q34,Q36,Q38,Q40,Q42,Q44,AB16)</f>
        <v>70.537499999999994</v>
      </c>
      <c r="J51" s="215"/>
      <c r="K51" s="215">
        <f>SUM(G8,G10,G12,G14,G16,G18,G20,G22,G28,G30,G32,G34,G36,G38,G40,G42,G44,R4,R6,R8,R10,R12,R14,R16,R18,R20,R22,R28,R30,R32,R34,R36,R38,R40,R42,R44,AC16)</f>
        <v>72.452500000000001</v>
      </c>
      <c r="L51" s="215"/>
      <c r="M51" s="215"/>
      <c r="N51" s="215">
        <f>SUM(H8,H10,H12,H14,H16,H18,H20,H22,H28,H30,H32,H34,H36,H38,H40,H42,H44,S4,S6,S8,S10,S12,S14,S16,S18,S20,S22,S28,S30,S32,S34,S36,S38,S40,S42,S44,AD16)</f>
        <v>84.037499999999994</v>
      </c>
      <c r="O51" s="215"/>
      <c r="P51" s="215">
        <f>SUM(I8,I10,I12,I14,I16,I18,I20,I22,I28,I30,I32,I34,I36,I38,I40,I42,I44,T4,T6,T8,T10,T12,T14,T16,T18,T20,T22,T28,T30,T32,T34,T36,T38,T40,T42,T44,AE16)</f>
        <v>94.245000000000005</v>
      </c>
      <c r="Q51" s="215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f>'5월26일~6월1일 (22주차)'!C56</f>
        <v>1250553.4124999999</v>
      </c>
      <c r="D54" s="207"/>
      <c r="E54" s="207">
        <f>'5월26일~6월1일 (22주차)'!E56</f>
        <v>903729.41249999998</v>
      </c>
      <c r="F54" s="207"/>
      <c r="G54" s="207">
        <f>'5월26일~6월1일 (22주차)'!G56</f>
        <v>1253551.9950000001</v>
      </c>
      <c r="H54" s="207"/>
      <c r="I54" s="207">
        <f>'5월26일~6월1일 (22주차)'!I56</f>
        <v>1120494.4124999999</v>
      </c>
      <c r="J54" s="207"/>
      <c r="K54" s="213">
        <f>'5월26일~6월1일 (22주차)'!K56</f>
        <v>1137943.9950000001</v>
      </c>
      <c r="L54" s="213"/>
      <c r="M54" s="213"/>
      <c r="N54" s="207">
        <f>'5월26일~6월1일 (22주차)'!N56</f>
        <v>1358935.9124999999</v>
      </c>
      <c r="O54" s="207"/>
      <c r="P54" s="207">
        <f>'5월26일~6월1일 (22주차)'!P56</f>
        <v>1344484.9124999999</v>
      </c>
      <c r="Q54" s="207"/>
      <c r="R54" s="211">
        <f>SUM(C54:Q55)</f>
        <v>8369694.0524999993</v>
      </c>
      <c r="S54" s="212"/>
      <c r="T54" s="208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R55" s="212"/>
      <c r="S55" s="212"/>
      <c r="T55" s="208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C51*14451</f>
        <v>1207200.4124999999</v>
      </c>
      <c r="D56" s="207"/>
      <c r="E56" s="207">
        <f>E51*14451</f>
        <v>932631.41249999986</v>
      </c>
      <c r="F56" s="207"/>
      <c r="G56" s="207">
        <f>G51*14451</f>
        <v>1149396.4124999999</v>
      </c>
      <c r="H56" s="207"/>
      <c r="I56" s="207">
        <f>I51*14451</f>
        <v>1019337.4124999999</v>
      </c>
      <c r="J56" s="207"/>
      <c r="K56" s="213">
        <f>K51*14451</f>
        <v>1047011.0775</v>
      </c>
      <c r="L56" s="213"/>
      <c r="M56" s="213"/>
      <c r="N56" s="207">
        <f>N51*14451</f>
        <v>1214425.9124999999</v>
      </c>
      <c r="O56" s="207"/>
      <c r="P56" s="207">
        <f>P51*14451</f>
        <v>1361934.4950000001</v>
      </c>
      <c r="Q56" s="207"/>
      <c r="R56" s="211">
        <f>SUM(C56:Q57)</f>
        <v>7931937.1349999988</v>
      </c>
      <c r="S56" s="212"/>
      <c r="T56" s="20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12"/>
      <c r="S57" s="212"/>
      <c r="T57" s="20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210">
        <f>C56/C54-100%</f>
        <v>-3.4667051856131725E-2</v>
      </c>
      <c r="D58" s="210"/>
      <c r="E58" s="210">
        <f>E56/E54-100%</f>
        <v>3.1980811513091956E-2</v>
      </c>
      <c r="F58" s="210"/>
      <c r="G58" s="210">
        <f>G56/G54-100%</f>
        <v>-8.3088362441639529E-2</v>
      </c>
      <c r="H58" s="210"/>
      <c r="I58" s="210">
        <f>I56/I54-100%</f>
        <v>-9.0278897307754291E-2</v>
      </c>
      <c r="J58" s="210"/>
      <c r="K58" s="210">
        <f>K56/K54-100%</f>
        <v>-7.9909835545114105E-2</v>
      </c>
      <c r="L58" s="210"/>
      <c r="M58" s="210"/>
      <c r="N58" s="210">
        <f>N56/N54-100%</f>
        <v>-0.10634055562940314</v>
      </c>
      <c r="O58" s="210"/>
      <c r="P58" s="210">
        <f>P56/P54-100%</f>
        <v>1.2978637646110736E-2</v>
      </c>
      <c r="Q58" s="210"/>
      <c r="R58" s="210">
        <f>AVERAGE(C58:Q59)</f>
        <v>-4.9903607660120017E-2</v>
      </c>
      <c r="S58" s="210"/>
      <c r="T58" s="208" t="s">
        <v>96</v>
      </c>
    </row>
    <row r="59" spans="1:35" ht="14.1" customHeight="1" x14ac:dyDescent="0.3">
      <c r="A59" s="209"/>
      <c r="B59" s="209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0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5370410</v>
      </c>
      <c r="D60" s="207"/>
      <c r="E60" s="207">
        <v>4480530</v>
      </c>
      <c r="F60" s="207"/>
      <c r="G60" s="207">
        <v>3916150</v>
      </c>
      <c r="H60" s="207"/>
      <c r="I60" s="207">
        <v>5489290</v>
      </c>
      <c r="J60" s="207"/>
      <c r="K60" s="207">
        <v>5251670</v>
      </c>
      <c r="L60" s="207"/>
      <c r="M60" s="207"/>
      <c r="N60" s="207">
        <v>6360570</v>
      </c>
      <c r="O60" s="207"/>
      <c r="P60" s="207">
        <v>4683140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3978240</v>
      </c>
      <c r="D62" s="207"/>
      <c r="E62" s="207">
        <v>2681030</v>
      </c>
      <c r="F62" s="207"/>
      <c r="G62" s="207">
        <v>4620310</v>
      </c>
      <c r="H62" s="207"/>
      <c r="I62" s="207">
        <v>4188220</v>
      </c>
      <c r="J62" s="207"/>
      <c r="K62" s="207">
        <v>3994710</v>
      </c>
      <c r="L62" s="207"/>
      <c r="M62" s="207"/>
      <c r="N62" s="207">
        <v>3646610</v>
      </c>
      <c r="O62" s="207"/>
      <c r="P62" s="207">
        <v>5485380</v>
      </c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206">
        <f>C62/C60-100%</f>
        <v>-0.25922974223569517</v>
      </c>
      <c r="D64" s="206"/>
      <c r="E64" s="206">
        <f>E62/E60-100%</f>
        <v>-0.40162659328249117</v>
      </c>
      <c r="F64" s="206"/>
      <c r="G64" s="206">
        <f>G62/G60-100%</f>
        <v>0.17980925143316773</v>
      </c>
      <c r="H64" s="206"/>
      <c r="I64" s="206">
        <f>I62/I60-100%</f>
        <v>-0.23701972386228454</v>
      </c>
      <c r="J64" s="206"/>
      <c r="K64" s="206">
        <f>K62/K60-100%</f>
        <v>-0.23934481793410478</v>
      </c>
      <c r="L64" s="206"/>
      <c r="M64" s="206"/>
      <c r="N64" s="206">
        <f>N62/N60-100%</f>
        <v>-0.42668502980078826</v>
      </c>
      <c r="O64" s="206"/>
      <c r="P64" s="206">
        <f>P62/P60-100%</f>
        <v>0.17130386877180692</v>
      </c>
      <c r="Q64" s="20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185">
        <f>AVERAGE(C64:Q65)</f>
        <v>-0.17325611241576988</v>
      </c>
      <c r="D67" s="186"/>
      <c r="E67" s="189" t="s">
        <v>54</v>
      </c>
      <c r="F67" s="190"/>
      <c r="G67" s="193">
        <f>AVERAGE(K64:Q65)</f>
        <v>-0.16490865965436205</v>
      </c>
      <c r="H67" s="194"/>
      <c r="I67" s="197" t="s">
        <v>55</v>
      </c>
      <c r="J67" s="198"/>
      <c r="K67" s="201">
        <f>AVERAGE(C67,G67)</f>
        <v>-0.16908238603506598</v>
      </c>
      <c r="L67" s="201"/>
      <c r="M67" s="202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187"/>
      <c r="D68" s="188"/>
      <c r="E68" s="191"/>
      <c r="F68" s="192"/>
      <c r="G68" s="195"/>
      <c r="H68" s="196"/>
      <c r="I68" s="199"/>
      <c r="J68" s="200"/>
      <c r="K68" s="203"/>
      <c r="L68" s="203"/>
      <c r="M68" s="204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3288985.6033430877</v>
      </c>
      <c r="D69" s="176"/>
      <c r="E69" s="179">
        <f>E62+E62*C67</f>
        <v>2216525.1649299483</v>
      </c>
      <c r="F69" s="180"/>
      <c r="G69" s="179">
        <f>G62+G62*C67</f>
        <v>3819813.0512442943</v>
      </c>
      <c r="H69" s="180"/>
      <c r="I69" s="179">
        <f>I62+I62*C67</f>
        <v>3462585.2848580242</v>
      </c>
      <c r="J69" s="180"/>
      <c r="K69" s="154">
        <f>K62+K62*C67</f>
        <v>3302602.0751716001</v>
      </c>
      <c r="L69" s="158"/>
      <c r="M69" s="155"/>
      <c r="N69" s="154">
        <f>N62+N62*C67</f>
        <v>3014812.5279035293</v>
      </c>
      <c r="O69" s="155"/>
      <c r="P69" s="158">
        <f>P62+P62*C67</f>
        <v>4535004.3860767838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3322193.7738166307</v>
      </c>
      <c r="D71" s="164"/>
      <c r="E71" s="163">
        <f>E62+E62*G67</f>
        <v>2238904.9362068656</v>
      </c>
      <c r="F71" s="164"/>
      <c r="G71" s="163">
        <f>G62+G62*G67</f>
        <v>3858380.8707123543</v>
      </c>
      <c r="H71" s="164"/>
      <c r="I71" s="163">
        <f>I62+I62*G67</f>
        <v>3497546.2534624077</v>
      </c>
      <c r="J71" s="164"/>
      <c r="K71" s="163">
        <f>K62+K62*G67</f>
        <v>3335947.7281921236</v>
      </c>
      <c r="L71" s="167"/>
      <c r="M71" s="164"/>
      <c r="N71" s="163">
        <f>N62+N62*G67</f>
        <v>3045252.4326178068</v>
      </c>
      <c r="O71" s="164"/>
      <c r="P71" s="167">
        <f>P62+P62*G67</f>
        <v>4580793.336505156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3305589.6885798592</v>
      </c>
      <c r="D73" s="129"/>
      <c r="E73" s="128">
        <f>E62+E62*K67</f>
        <v>2227715.0505684069</v>
      </c>
      <c r="F73" s="148"/>
      <c r="G73" s="128">
        <f>G62+G62*K67</f>
        <v>3839096.9609783245</v>
      </c>
      <c r="H73" s="129"/>
      <c r="I73" s="128">
        <f>I62+I62*K67</f>
        <v>3480065.7691602157</v>
      </c>
      <c r="J73" s="129"/>
      <c r="K73" s="128">
        <f>K62+K62*K67</f>
        <v>3319274.9016818618</v>
      </c>
      <c r="L73" s="132"/>
      <c r="M73" s="129"/>
      <c r="N73" s="128">
        <f>N62+N62*K67</f>
        <v>3030032.4802606683</v>
      </c>
      <c r="O73" s="129"/>
      <c r="P73" s="132">
        <f>P62+P62*K67</f>
        <v>4557898.8612909699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141">
        <f>C56/C69</f>
        <v>0.3670433860436913</v>
      </c>
      <c r="D75" s="142"/>
      <c r="E75" s="141">
        <f>E56/E69</f>
        <v>0.42076283511514972</v>
      </c>
      <c r="F75" s="142"/>
      <c r="G75" s="141">
        <f>G56/G69</f>
        <v>0.30090383929275988</v>
      </c>
      <c r="H75" s="142"/>
      <c r="I75" s="141">
        <f>I56/I69</f>
        <v>0.29438622550543059</v>
      </c>
      <c r="J75" s="142"/>
      <c r="K75" s="141">
        <f>K56/K69</f>
        <v>0.31702610658766645</v>
      </c>
      <c r="L75" s="145"/>
      <c r="M75" s="142"/>
      <c r="N75" s="141">
        <f>N56/N69</f>
        <v>0.40281971142812639</v>
      </c>
      <c r="O75" s="142"/>
      <c r="P75" s="145">
        <f>P56/P69</f>
        <v>0.30031602597372675</v>
      </c>
      <c r="Q75" s="151"/>
      <c r="R75" s="153">
        <f>AVERAGE(C75:Q76)</f>
        <v>0.34332258999236442</v>
      </c>
      <c r="S75" s="153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143"/>
      <c r="D76" s="144"/>
      <c r="E76" s="143"/>
      <c r="F76" s="144"/>
      <c r="G76" s="143"/>
      <c r="H76" s="144"/>
      <c r="I76" s="143"/>
      <c r="J76" s="144"/>
      <c r="K76" s="143"/>
      <c r="L76" s="146"/>
      <c r="M76" s="144"/>
      <c r="N76" s="143"/>
      <c r="O76" s="144"/>
      <c r="P76" s="146"/>
      <c r="Q76" s="152"/>
      <c r="R76" s="153"/>
      <c r="S76" s="153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119">
        <f>C56/C71</f>
        <v>0.36337447322138999</v>
      </c>
      <c r="D77" s="120"/>
      <c r="E77" s="119">
        <f>E56/E71</f>
        <v>0.41655695041704466</v>
      </c>
      <c r="F77" s="120"/>
      <c r="G77" s="119">
        <f>G56/G71</f>
        <v>0.29789604785382223</v>
      </c>
      <c r="H77" s="120"/>
      <c r="I77" s="119">
        <f>I56/I71</f>
        <v>0.29144358319519104</v>
      </c>
      <c r="J77" s="120"/>
      <c r="K77" s="119">
        <f>K56/K71</f>
        <v>0.31385715928690971</v>
      </c>
      <c r="L77" s="123"/>
      <c r="M77" s="120"/>
      <c r="N77" s="119">
        <f>N56/N71</f>
        <v>0.39879318361008131</v>
      </c>
      <c r="O77" s="120"/>
      <c r="P77" s="123">
        <f>P56/P71</f>
        <v>0.29731411023206444</v>
      </c>
      <c r="Q77" s="125"/>
      <c r="R77" s="127">
        <f>AVERAGE(C77:Q78)</f>
        <v>0.33989078683092899</v>
      </c>
      <c r="S77" s="127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121"/>
      <c r="D78" s="122"/>
      <c r="E78" s="121"/>
      <c r="F78" s="122"/>
      <c r="G78" s="121"/>
      <c r="H78" s="122"/>
      <c r="I78" s="121"/>
      <c r="J78" s="122"/>
      <c r="K78" s="121"/>
      <c r="L78" s="124"/>
      <c r="M78" s="122"/>
      <c r="N78" s="121"/>
      <c r="O78" s="122"/>
      <c r="P78" s="124"/>
      <c r="Q78" s="126"/>
      <c r="R78" s="127"/>
      <c r="S78" s="127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106">
        <f>C56/C73</f>
        <v>0.36519971509792398</v>
      </c>
      <c r="D79" s="107"/>
      <c r="E79" s="106">
        <f>E56/E73</f>
        <v>0.41864932961782375</v>
      </c>
      <c r="F79" s="107"/>
      <c r="G79" s="106">
        <f>G56/G73</f>
        <v>0.29939238945585184</v>
      </c>
      <c r="H79" s="107"/>
      <c r="I79" s="106">
        <f>I56/I73</f>
        <v>0.29290751385597491</v>
      </c>
      <c r="J79" s="107"/>
      <c r="K79" s="106">
        <f>K56/K73</f>
        <v>0.31543367407426365</v>
      </c>
      <c r="L79" s="110"/>
      <c r="M79" s="107"/>
      <c r="N79" s="106">
        <f>N56/N73</f>
        <v>0.40079633482857085</v>
      </c>
      <c r="O79" s="107"/>
      <c r="P79" s="110">
        <f>P56/P73</f>
        <v>0.29880752874236632</v>
      </c>
      <c r="Q79" s="112"/>
      <c r="R79" s="114">
        <f>AVERAGE(C79:Q80)</f>
        <v>0.34159806938182508</v>
      </c>
      <c r="S79" s="114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108"/>
      <c r="D80" s="109"/>
      <c r="E80" s="108"/>
      <c r="F80" s="109"/>
      <c r="G80" s="108"/>
      <c r="H80" s="109"/>
      <c r="I80" s="108"/>
      <c r="J80" s="109"/>
      <c r="K80" s="108"/>
      <c r="L80" s="111"/>
      <c r="M80" s="109"/>
      <c r="N80" s="108"/>
      <c r="O80" s="109"/>
      <c r="P80" s="111"/>
      <c r="Q80" s="113"/>
      <c r="R80" s="114"/>
      <c r="S80" s="114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149</v>
      </c>
      <c r="B83" s="94"/>
      <c r="C83" s="98" t="s">
        <v>72</v>
      </c>
      <c r="D83" s="98" t="s">
        <v>73</v>
      </c>
      <c r="E83" s="98" t="s">
        <v>74</v>
      </c>
      <c r="F83" s="98" t="s">
        <v>75</v>
      </c>
      <c r="G83" s="98" t="s">
        <v>76</v>
      </c>
      <c r="H83" s="98" t="s">
        <v>77</v>
      </c>
      <c r="I83" s="98" t="s">
        <v>78</v>
      </c>
      <c r="J83" s="98" t="s">
        <v>121</v>
      </c>
      <c r="L83" s="99" t="s">
        <v>122</v>
      </c>
      <c r="M83" s="99"/>
      <c r="N83" s="100">
        <f>AVERAGE(C85:I94)</f>
        <v>0.28721111111111114</v>
      </c>
      <c r="O83"/>
      <c r="P83" s="55"/>
      <c r="Q83" s="97"/>
      <c r="R83" s="97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101"/>
      <c r="O84"/>
      <c r="P84"/>
      <c r="Q84" s="97"/>
      <c r="R84" s="97"/>
    </row>
    <row r="85" spans="1:26" ht="14.1" customHeight="1" x14ac:dyDescent="0.3">
      <c r="A85" s="94" t="s">
        <v>179</v>
      </c>
      <c r="B85" s="94"/>
      <c r="C85" s="93"/>
      <c r="D85" s="93"/>
      <c r="E85" s="93"/>
      <c r="F85" s="93"/>
      <c r="G85" s="93"/>
      <c r="H85" s="93"/>
      <c r="I85" s="93">
        <v>0.27579999999999999</v>
      </c>
      <c r="J85" s="95" t="e">
        <f>AVERAGE(C85:H86)</f>
        <v>#DIV/0!</v>
      </c>
      <c r="L85" s="99" t="s">
        <v>156</v>
      </c>
      <c r="M85" s="99"/>
      <c r="N85" s="100">
        <v>0.2427</v>
      </c>
    </row>
    <row r="86" spans="1:26" ht="14.1" customHeight="1" x14ac:dyDescent="0.3">
      <c r="A86" s="94"/>
      <c r="B86" s="94"/>
      <c r="C86" s="93"/>
      <c r="D86" s="93"/>
      <c r="E86" s="93"/>
      <c r="F86" s="93"/>
      <c r="G86" s="93"/>
      <c r="H86" s="93"/>
      <c r="I86" s="93"/>
      <c r="J86" s="95"/>
      <c r="L86" s="99"/>
      <c r="M86" s="99"/>
      <c r="N86" s="101"/>
    </row>
    <row r="87" spans="1:26" ht="14.1" customHeight="1" x14ac:dyDescent="0.3">
      <c r="A87" s="94" t="s">
        <v>224</v>
      </c>
      <c r="B87" s="94"/>
      <c r="C87" s="93">
        <v>0.29880000000000001</v>
      </c>
      <c r="D87" s="93">
        <v>0.39850000000000002</v>
      </c>
      <c r="E87" s="93">
        <v>0.23300000000000001</v>
      </c>
      <c r="F87" s="93">
        <v>0.22739999999999999</v>
      </c>
      <c r="G87" s="93">
        <v>0.28220000000000001</v>
      </c>
      <c r="H87" s="93">
        <v>0.30719999999999997</v>
      </c>
      <c r="I87" s="93">
        <v>0.22639999999999999</v>
      </c>
      <c r="J87" s="95">
        <f>AVERAGE(C87:I88)</f>
        <v>0.28192857142857142</v>
      </c>
      <c r="L87"/>
      <c r="M87"/>
    </row>
    <row r="88" spans="1:26" ht="14.1" customHeight="1" x14ac:dyDescent="0.3">
      <c r="A88" s="94"/>
      <c r="B88" s="94"/>
      <c r="C88" s="93"/>
      <c r="D88" s="93"/>
      <c r="E88" s="93"/>
      <c r="F88" s="93"/>
      <c r="G88" s="93"/>
      <c r="H88" s="93"/>
      <c r="I88" s="93"/>
      <c r="J88" s="95"/>
      <c r="L88" s="96" t="s">
        <v>209</v>
      </c>
      <c r="M88" s="96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94" t="s">
        <v>225</v>
      </c>
      <c r="B89" s="94"/>
      <c r="C89" s="93">
        <v>0.33560000000000001</v>
      </c>
      <c r="D89" s="93"/>
      <c r="E89" s="93"/>
      <c r="F89" s="93"/>
      <c r="G89" s="93"/>
      <c r="H89" s="93"/>
      <c r="I89" s="93"/>
      <c r="J89" s="95">
        <f>AVERAGE(C89:I90)</f>
        <v>0.33560000000000001</v>
      </c>
      <c r="L89" s="96"/>
      <c r="M89" s="96"/>
      <c r="N89" s="93">
        <v>0.21920000000000001</v>
      </c>
      <c r="O89" s="93">
        <v>0.2024</v>
      </c>
      <c r="P89" s="93">
        <v>0.20780000000000001</v>
      </c>
      <c r="Q89" s="93">
        <v>0.28749999999999998</v>
      </c>
      <c r="R89" s="93">
        <v>0.2427</v>
      </c>
      <c r="S89" s="93"/>
    </row>
    <row r="90" spans="1:26" ht="14.1" customHeight="1" x14ac:dyDescent="0.3">
      <c r="A90" s="94"/>
      <c r="B90" s="94"/>
      <c r="C90" s="93"/>
      <c r="D90" s="93"/>
      <c r="E90" s="93"/>
      <c r="F90" s="93"/>
      <c r="G90" s="93"/>
      <c r="H90" s="93"/>
      <c r="I90" s="93"/>
      <c r="J90" s="95"/>
      <c r="L90" s="96"/>
      <c r="M90" s="96"/>
      <c r="N90" s="93"/>
      <c r="O90" s="93"/>
      <c r="P90" s="93"/>
      <c r="Q90" s="93"/>
      <c r="R90" s="93"/>
      <c r="S90" s="93"/>
    </row>
    <row r="91" spans="1:26" ht="14.1" customHeight="1" x14ac:dyDescent="0.3">
      <c r="A91" s="94" t="s">
        <v>226</v>
      </c>
      <c r="B91" s="94"/>
      <c r="C91" s="93"/>
      <c r="D91" s="93"/>
      <c r="E91" s="93"/>
      <c r="F91" s="93"/>
      <c r="G91" s="93"/>
      <c r="H91" s="93"/>
      <c r="I91" s="93"/>
      <c r="J91" s="95" t="e">
        <f>AVERAGE(C91:I92)</f>
        <v>#DIV/0!</v>
      </c>
      <c r="L91" s="96"/>
      <c r="M91" s="96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94"/>
      <c r="B92" s="94"/>
      <c r="C92" s="93"/>
      <c r="D92" s="93"/>
      <c r="E92" s="93"/>
      <c r="F92" s="93"/>
      <c r="G92" s="93"/>
      <c r="H92" s="93"/>
      <c r="I92" s="93"/>
      <c r="J92" s="95"/>
      <c r="L92" s="96"/>
      <c r="M92" s="96"/>
      <c r="N92" s="93"/>
      <c r="O92" s="93"/>
      <c r="P92" s="93"/>
      <c r="Q92" s="93"/>
      <c r="R92" s="93"/>
      <c r="S92" s="93"/>
    </row>
    <row r="93" spans="1:26" ht="14.1" customHeight="1" x14ac:dyDescent="0.3">
      <c r="A93" s="94" t="s">
        <v>227</v>
      </c>
      <c r="B93" s="94"/>
      <c r="C93" s="93"/>
      <c r="D93" s="93"/>
      <c r="E93" s="93"/>
      <c r="F93" s="93"/>
      <c r="G93" s="93"/>
      <c r="H93" s="93"/>
      <c r="I93" s="93"/>
      <c r="J93" s="95"/>
      <c r="L93" s="96"/>
      <c r="M93" s="96"/>
      <c r="N93" s="93"/>
      <c r="O93" s="93"/>
      <c r="P93" s="93"/>
      <c r="Q93" s="93"/>
      <c r="R93" s="93"/>
      <c r="S93" s="93"/>
    </row>
    <row r="94" spans="1:26" ht="14.1" customHeight="1" x14ac:dyDescent="0.3">
      <c r="A94" s="94"/>
      <c r="B94" s="94"/>
      <c r="C94" s="93"/>
      <c r="D94" s="93"/>
      <c r="E94" s="93"/>
      <c r="F94" s="93"/>
      <c r="G94" s="93"/>
      <c r="H94" s="93"/>
      <c r="I94" s="93"/>
      <c r="J94" s="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2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J93:J94"/>
    <mergeCell ref="A93:B94"/>
    <mergeCell ref="C93:C94"/>
    <mergeCell ref="D93:D94"/>
    <mergeCell ref="E93:E94"/>
    <mergeCell ref="F93:F94"/>
    <mergeCell ref="G93:G94"/>
    <mergeCell ref="A87:B88"/>
    <mergeCell ref="C87:C88"/>
    <mergeCell ref="D87:D88"/>
    <mergeCell ref="E87:E88"/>
    <mergeCell ref="F87:F88"/>
    <mergeCell ref="G87:G88"/>
    <mergeCell ref="H87:H88"/>
    <mergeCell ref="I87:I88"/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H93:H94"/>
    <mergeCell ref="I93:I94"/>
  </mergeCells>
  <phoneticPr fontId="2" type="noConversion"/>
  <conditionalFormatting sqref="C85:I94">
    <cfRule type="cellIs" dxfId="138" priority="17" operator="between">
      <formula>0.35</formula>
      <formula>1</formula>
    </cfRule>
    <cfRule type="cellIs" dxfId="137" priority="18" operator="between">
      <formula>0.2</formula>
      <formula>0.25</formula>
    </cfRule>
    <cfRule type="cellIs" dxfId="136" priority="19" operator="between">
      <formula>0.1</formula>
      <formula>0.2</formula>
    </cfRule>
    <cfRule type="cellIs" dxfId="135" priority="20" operator="between">
      <formula>0.3</formula>
      <formula>0.35</formula>
    </cfRule>
    <cfRule type="cellIs" dxfId="134" priority="21" operator="between">
      <formula>0.25</formula>
      <formula>0.3</formula>
    </cfRule>
  </conditionalFormatting>
  <conditionalFormatting sqref="K8 K10 K12 K14 K16 K18">
    <cfRule type="cellIs" dxfId="133" priority="11" operator="between">
      <formula>"LOW"</formula>
      <formula>"HIGH"</formula>
    </cfRule>
  </conditionalFormatting>
  <conditionalFormatting sqref="N83 N85">
    <cfRule type="cellIs" dxfId="132" priority="12" operator="between">
      <formula>0.35</formula>
      <formula>1</formula>
    </cfRule>
    <cfRule type="cellIs" dxfId="131" priority="13" operator="between">
      <formula>0.2</formula>
      <formula>0.25</formula>
    </cfRule>
    <cfRule type="cellIs" dxfId="130" priority="14" operator="between">
      <formula>0.1</formula>
      <formula>0.2</formula>
    </cfRule>
    <cfRule type="cellIs" dxfId="129" priority="15" operator="between">
      <formula>0.3</formula>
      <formula>0.35</formula>
    </cfRule>
    <cfRule type="cellIs" dxfId="128" priority="16" operator="between">
      <formula>0.25</formula>
      <formula>0.3</formula>
    </cfRule>
  </conditionalFormatting>
  <conditionalFormatting sqref="N89:S89">
    <cfRule type="cellIs" dxfId="127" priority="6" operator="between">
      <formula>0.35</formula>
      <formula>1</formula>
    </cfRule>
    <cfRule type="cellIs" dxfId="126" priority="7" operator="between">
      <formula>0.2</formula>
      <formula>0.25</formula>
    </cfRule>
    <cfRule type="cellIs" dxfId="125" priority="8" operator="between">
      <formula>0.1</formula>
      <formula>0.2</formula>
    </cfRule>
    <cfRule type="cellIs" dxfId="124" priority="9" operator="between">
      <formula>0.3</formula>
      <formula>0.35</formula>
    </cfRule>
    <cfRule type="cellIs" dxfId="123" priority="10" operator="between">
      <formula>0.25</formula>
      <formula>0.3</formula>
    </cfRule>
  </conditionalFormatting>
  <conditionalFormatting sqref="N92:S92">
    <cfRule type="cellIs" dxfId="122" priority="1" operator="between">
      <formula>0.35</formula>
      <formula>1</formula>
    </cfRule>
    <cfRule type="cellIs" dxfId="121" priority="2" operator="between">
      <formula>0.2</formula>
      <formula>0.25</formula>
    </cfRule>
    <cfRule type="cellIs" dxfId="120" priority="3" operator="between">
      <formula>0.1</formula>
      <formula>0.2</formula>
    </cfRule>
    <cfRule type="cellIs" dxfId="119" priority="4" operator="between">
      <formula>0.3</formula>
      <formula>0.35</formula>
    </cfRule>
    <cfRule type="cellIs" dxfId="118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7F64-AE62-4DA6-9437-BF8736DB2705}">
  <sheetPr>
    <pageSetUpPr fitToPage="1"/>
  </sheetPr>
  <dimension ref="A1:AI138"/>
  <sheetViews>
    <sheetView zoomScale="90" zoomScaleNormal="90" workbookViewId="0">
      <selection activeCell="U16" sqref="U16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5">
        <f>C2</f>
        <v>45466</v>
      </c>
      <c r="B1" s="246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5">
        <f>A1</f>
        <v>45466</v>
      </c>
      <c r="M1" s="246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26</v>
      </c>
      <c r="B2" s="14" t="s">
        <v>0</v>
      </c>
      <c r="C2" s="7">
        <v>45466</v>
      </c>
      <c r="D2" s="8">
        <f>C2+1</f>
        <v>45467</v>
      </c>
      <c r="E2" s="8">
        <f>C2+2</f>
        <v>45468</v>
      </c>
      <c r="F2" s="63">
        <f>C2+3</f>
        <v>45469</v>
      </c>
      <c r="G2" s="63">
        <f>C2+4</f>
        <v>45470</v>
      </c>
      <c r="H2" s="8">
        <f>C2+5</f>
        <v>45471</v>
      </c>
      <c r="I2" s="9">
        <f>C2+6</f>
        <v>45472</v>
      </c>
      <c r="J2" s="6"/>
      <c r="K2" s="6"/>
      <c r="L2" s="13">
        <f>WEEKNUM(L1,1)</f>
        <v>26</v>
      </c>
      <c r="M2" s="14" t="s">
        <v>0</v>
      </c>
      <c r="N2" s="10">
        <f>C2</f>
        <v>45466</v>
      </c>
      <c r="O2" s="11">
        <f>N2+1</f>
        <v>45467</v>
      </c>
      <c r="P2" s="8">
        <f>N2+2</f>
        <v>45468</v>
      </c>
      <c r="Q2" s="65">
        <f>N2+3</f>
        <v>45469</v>
      </c>
      <c r="R2" s="73">
        <f>N2+4</f>
        <v>45470</v>
      </c>
      <c r="S2" s="11">
        <f>N2+5</f>
        <v>45471</v>
      </c>
      <c r="T2" s="12">
        <f>N2+6</f>
        <v>45472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/>
      <c r="D3" s="251"/>
      <c r="E3" s="251"/>
      <c r="F3" s="251"/>
      <c r="G3" s="251"/>
      <c r="H3" s="251"/>
      <c r="I3" s="251"/>
      <c r="J3" s="6"/>
      <c r="K3" s="6"/>
      <c r="L3" s="276" t="s">
        <v>228</v>
      </c>
      <c r="M3" s="277"/>
      <c r="N3" s="32" t="s">
        <v>100</v>
      </c>
      <c r="O3" s="31"/>
      <c r="P3" s="31"/>
      <c r="Q3" s="31"/>
      <c r="R3" s="54" t="s">
        <v>41</v>
      </c>
      <c r="S3" s="35" t="s">
        <v>255</v>
      </c>
      <c r="T3" s="31"/>
      <c r="X3" s="278" t="s">
        <v>79</v>
      </c>
      <c r="Y3" s="274">
        <f t="shared" ref="Y3:AE3" si="0">COUNTIFS(C7:C44,"9~14")+COUNTIFS(C7:C44,"9~14.3")+COUNTIFS(C7:C44,"9~15")+COUNTIFS(C7:C44,"9~16")+COUNTIFS(C7:C44,"9~17")+COUNTIFS(C7:C44,"9~18")+COUNTIFS(C7:C44,"9~19")+COUNTIFS(C7:C44,"9~20")+COUNTIFS(C7:C44,"9.3~16.3")+COUNTIFS(C7:C44,"9~16.3")+COUNTIFS(N3:N44,"9~14")+COUNTIFS(N3:N44,"9~14.3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1</v>
      </c>
      <c r="Z3" s="274">
        <f t="shared" si="0"/>
        <v>1</v>
      </c>
      <c r="AA3" s="274">
        <f t="shared" si="0"/>
        <v>1</v>
      </c>
      <c r="AB3" s="274">
        <f t="shared" si="0"/>
        <v>2</v>
      </c>
      <c r="AC3" s="274">
        <f t="shared" si="0"/>
        <v>1</v>
      </c>
      <c r="AD3" s="274">
        <f t="shared" si="0"/>
        <v>1</v>
      </c>
      <c r="AE3" s="274">
        <f t="shared" si="0"/>
        <v>0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51"/>
      <c r="G4" s="251"/>
      <c r="H4" s="251"/>
      <c r="I4" s="251"/>
      <c r="J4" s="6"/>
      <c r="K4" s="6"/>
      <c r="L4" s="276"/>
      <c r="M4" s="277"/>
      <c r="N4" s="41">
        <v>5.5</v>
      </c>
      <c r="O4" s="36"/>
      <c r="P4" s="36"/>
      <c r="Q4" s="36"/>
      <c r="R4" s="30">
        <v>5.5</v>
      </c>
      <c r="S4" s="46">
        <v>5.5</v>
      </c>
      <c r="T4" s="36"/>
      <c r="U4" s="16">
        <f>SUM(N4:T4)</f>
        <v>16.5</v>
      </c>
      <c r="V4" s="16" t="str" cm="1">
        <f t="array" ref="V4">_xlfn.IFS(U4&gt;15,"O",U4=15,"O",U4&lt;15,"X")</f>
        <v>O</v>
      </c>
      <c r="X4" s="278"/>
      <c r="Y4" s="275"/>
      <c r="Z4" s="275"/>
      <c r="AA4" s="275"/>
      <c r="AB4" s="275"/>
      <c r="AC4" s="275"/>
      <c r="AD4" s="275"/>
      <c r="AE4" s="275"/>
    </row>
    <row r="5" spans="1:31" ht="14.1" customHeight="1" x14ac:dyDescent="0.3">
      <c r="A5" s="224" t="s">
        <v>9</v>
      </c>
      <c r="B5" s="224"/>
      <c r="C5" s="251"/>
      <c r="D5" s="251"/>
      <c r="E5" s="251"/>
      <c r="F5" s="251"/>
      <c r="G5" s="251"/>
      <c r="H5" s="251"/>
      <c r="I5" s="251"/>
      <c r="J5" s="243" t="s">
        <v>222</v>
      </c>
      <c r="K5" s="273" t="s">
        <v>71</v>
      </c>
      <c r="L5" s="225" t="s">
        <v>240</v>
      </c>
      <c r="M5" s="226"/>
      <c r="N5" s="32" t="s">
        <v>151</v>
      </c>
      <c r="O5" s="31"/>
      <c r="P5" s="32" t="s">
        <v>151</v>
      </c>
      <c r="Q5" s="32" t="s">
        <v>151</v>
      </c>
      <c r="R5" s="32" t="s">
        <v>151</v>
      </c>
      <c r="S5" s="31"/>
      <c r="T5" s="31"/>
      <c r="U5" s="6"/>
      <c r="X5" s="261" t="s">
        <v>80</v>
      </c>
      <c r="Y5" s="271">
        <f t="shared" ref="Y5:AE5" si="1">COUNTIFS(C7:C44,"8~14")+COUNTIFS(C7:C44,"8~15")+COUNTIFS(C7:C44,"8~16")+COUNTIFS(C7:C44,"8~17")+COUNTIFS(C7:C44,"8~18")+COUNTIFS(C7:C44,"8~19")+COUNTIFS(C7:C44,"9~14")+COUNTIFS(C7:C44,"9~14.3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")+COUNTIFS(C7:C44,"11.3~16.3")+COUNTIFS(C7:C44,"11.3~17")+COUNTIFS(C7:C44,"11.3~17.3")+COUNTIFS(C7:C44,"11.3~18")+COUNTIFS(C7:C44,"11.3~18.3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14.3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")+COUNTIFS(N3:N44,"11.3~16.3")+COUNTIFS(N3:N44,"11.3~17")+COUNTIFS(N3:N44,"11.3~17.3")+COUNTIFS(N3:N44,"11.3~18")+COUNTIFS(N3:N44,"11.3~18.3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3</v>
      </c>
      <c r="Z5" s="271">
        <f t="shared" si="1"/>
        <v>3</v>
      </c>
      <c r="AA5" s="271">
        <f t="shared" si="1"/>
        <v>3</v>
      </c>
      <c r="AB5" s="271">
        <f t="shared" si="1"/>
        <v>4</v>
      </c>
      <c r="AC5" s="271">
        <f t="shared" si="1"/>
        <v>4</v>
      </c>
      <c r="AD5" s="271">
        <f t="shared" si="1"/>
        <v>4</v>
      </c>
      <c r="AE5" s="271">
        <f t="shared" si="1"/>
        <v>2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43"/>
      <c r="K6" s="273"/>
      <c r="L6" s="227"/>
      <c r="M6" s="228"/>
      <c r="N6" s="41">
        <v>8</v>
      </c>
      <c r="O6" s="36"/>
      <c r="P6" s="41">
        <v>8</v>
      </c>
      <c r="Q6" s="41">
        <v>8</v>
      </c>
      <c r="R6" s="41">
        <v>8</v>
      </c>
      <c r="S6" s="36"/>
      <c r="T6" s="36"/>
      <c r="U6" s="16">
        <f>SUM(N6:T6)</f>
        <v>32</v>
      </c>
      <c r="V6" s="16" t="str" cm="1">
        <f t="array" ref="V6">_xlfn.IFS(U6&gt;15,"O",U6=15,"O",U6&lt;15,"X")</f>
        <v>O</v>
      </c>
      <c r="X6" s="261"/>
      <c r="Y6" s="272"/>
      <c r="Z6" s="272"/>
      <c r="AA6" s="272"/>
      <c r="AB6" s="272"/>
      <c r="AC6" s="272"/>
      <c r="AD6" s="272"/>
      <c r="AE6" s="272"/>
    </row>
    <row r="7" spans="1:31" ht="14.1" customHeight="1" x14ac:dyDescent="0.3">
      <c r="A7" s="230" t="s">
        <v>10</v>
      </c>
      <c r="B7" s="231"/>
      <c r="C7" s="31"/>
      <c r="D7" s="53" t="s">
        <v>36</v>
      </c>
      <c r="E7" s="53" t="s">
        <v>36</v>
      </c>
      <c r="F7" s="53" t="s">
        <v>36</v>
      </c>
      <c r="G7" s="53" t="s">
        <v>36</v>
      </c>
      <c r="H7" s="53" t="s">
        <v>36</v>
      </c>
      <c r="I7" s="31"/>
      <c r="J7" s="24"/>
      <c r="K7" s="6"/>
      <c r="L7" s="225" t="s">
        <v>232</v>
      </c>
      <c r="M7" s="226"/>
      <c r="N7" s="31"/>
      <c r="O7" s="47" t="s">
        <v>86</v>
      </c>
      <c r="P7" s="47" t="s">
        <v>86</v>
      </c>
      <c r="Q7" s="47" t="s">
        <v>86</v>
      </c>
      <c r="R7" s="47" t="s">
        <v>86</v>
      </c>
      <c r="S7" s="31"/>
      <c r="T7" s="31"/>
      <c r="U7" s="6"/>
      <c r="X7" s="269" t="s">
        <v>81</v>
      </c>
      <c r="Y7" s="262">
        <f t="shared" ref="Y7:AE7" si="2">COUNTIFS(C7:C44,"9~20")+COUNTIFS(C7:C44,"10~20")+COUNTIFS(C7:C44,"10.3~19.3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+COUNTIFS(C7:C44,"18.3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+COUNTIFS(N3:N44,"18.3~22.3")</f>
        <v>4</v>
      </c>
      <c r="Z7" s="262">
        <f t="shared" si="2"/>
        <v>3</v>
      </c>
      <c r="AA7" s="262">
        <f t="shared" si="2"/>
        <v>4</v>
      </c>
      <c r="AB7" s="262">
        <f t="shared" si="2"/>
        <v>4</v>
      </c>
      <c r="AC7" s="262">
        <f t="shared" si="2"/>
        <v>4</v>
      </c>
      <c r="AD7" s="262">
        <f t="shared" si="2"/>
        <v>5</v>
      </c>
      <c r="AE7" s="262">
        <f t="shared" si="2"/>
        <v>4</v>
      </c>
    </row>
    <row r="8" spans="1:31" ht="14.1" customHeight="1" x14ac:dyDescent="0.3">
      <c r="A8" s="241"/>
      <c r="B8" s="242"/>
      <c r="C8" s="36"/>
      <c r="D8" s="30">
        <v>8</v>
      </c>
      <c r="E8" s="3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27"/>
      <c r="M8" s="228"/>
      <c r="N8" s="36"/>
      <c r="O8" s="40">
        <v>8</v>
      </c>
      <c r="P8" s="40">
        <v>8</v>
      </c>
      <c r="Q8" s="40">
        <v>8</v>
      </c>
      <c r="R8" s="40">
        <v>8</v>
      </c>
      <c r="S8" s="36"/>
      <c r="T8" s="36"/>
      <c r="U8" s="16">
        <f>SUM(N8:T8)</f>
        <v>32</v>
      </c>
      <c r="V8" s="16" t="str" cm="1">
        <f t="array" ref="V8">_xlfn.IFS(U8&gt;15,"O",U8=15,"O",U8&lt;15,"X")</f>
        <v>O</v>
      </c>
      <c r="X8" s="270"/>
      <c r="Y8" s="263"/>
      <c r="Z8" s="263"/>
      <c r="AA8" s="263"/>
      <c r="AB8" s="263"/>
      <c r="AC8" s="263"/>
      <c r="AD8" s="263"/>
      <c r="AE8" s="263"/>
    </row>
    <row r="9" spans="1:31" ht="14.1" customHeight="1" x14ac:dyDescent="0.3">
      <c r="A9" s="264" t="s">
        <v>11</v>
      </c>
      <c r="B9" s="264"/>
      <c r="C9" s="31"/>
      <c r="D9" s="31"/>
      <c r="E9" s="31"/>
      <c r="F9" s="31"/>
      <c r="G9" s="31"/>
      <c r="H9" s="31"/>
      <c r="I9" s="31"/>
      <c r="J9" s="6"/>
      <c r="K9" s="6"/>
      <c r="L9" s="225" t="s">
        <v>23</v>
      </c>
      <c r="M9" s="226"/>
      <c r="N9" s="42"/>
      <c r="O9" s="42"/>
      <c r="P9" s="42"/>
      <c r="Q9" s="42"/>
      <c r="R9" s="42"/>
      <c r="S9" s="42"/>
      <c r="T9" s="42"/>
      <c r="U9" s="6"/>
      <c r="X9" s="265" t="s">
        <v>82</v>
      </c>
      <c r="Y9" s="267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C7:C44,"18.3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+COUNTIFS(N3:N44,"18.3~22.3")</f>
        <v>3</v>
      </c>
      <c r="Z9" s="267">
        <f t="shared" si="3"/>
        <v>3</v>
      </c>
      <c r="AA9" s="267">
        <f t="shared" si="3"/>
        <v>4</v>
      </c>
      <c r="AB9" s="267">
        <f t="shared" si="3"/>
        <v>4</v>
      </c>
      <c r="AC9" s="267">
        <f t="shared" si="3"/>
        <v>4</v>
      </c>
      <c r="AD9" s="267">
        <f t="shared" si="3"/>
        <v>3</v>
      </c>
      <c r="AE9" s="267">
        <f t="shared" si="3"/>
        <v>3</v>
      </c>
    </row>
    <row r="10" spans="1:31" ht="14.1" customHeight="1" x14ac:dyDescent="0.3">
      <c r="A10" s="264"/>
      <c r="B10" s="264"/>
      <c r="C10" s="36"/>
      <c r="D10" s="36"/>
      <c r="E10" s="36"/>
      <c r="F10" s="36"/>
      <c r="G10" s="36"/>
      <c r="H10" s="36"/>
      <c r="I10" s="36"/>
      <c r="J10" s="16">
        <f>SUM(C10:I10)</f>
        <v>0</v>
      </c>
      <c r="K10" s="16" t="str" cm="1">
        <f t="array" ref="K10">_xlfn.IFS(J10=46,"O",J10&lt;46,"LOW",J10&gt;46,"HIGH")</f>
        <v>LOW</v>
      </c>
      <c r="L10" s="227"/>
      <c r="M10" s="22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43" t="s">
        <v>13</v>
      </c>
      <c r="B11" s="253"/>
      <c r="C11" s="31"/>
      <c r="D11" s="31"/>
      <c r="E11" s="31"/>
      <c r="F11" s="31"/>
      <c r="G11" s="31"/>
      <c r="H11" s="31"/>
      <c r="I11" s="31"/>
      <c r="J11" s="6"/>
      <c r="K11" s="6"/>
      <c r="L11" s="225" t="s">
        <v>24</v>
      </c>
      <c r="M11" s="226"/>
      <c r="N11" s="37" t="s">
        <v>43</v>
      </c>
      <c r="O11" s="31"/>
      <c r="P11" s="31"/>
      <c r="Q11" s="31"/>
      <c r="R11" s="31"/>
      <c r="S11" s="37" t="s">
        <v>43</v>
      </c>
      <c r="T11" s="37" t="s">
        <v>43</v>
      </c>
      <c r="U11" s="6"/>
      <c r="X11" s="261" t="s">
        <v>84</v>
      </c>
      <c r="Y11" s="251">
        <f t="shared" ref="Y11:AE11" si="4">COUNT(C10,C12,C14,C16,C18,C28,C30,C32,C34,C36,C38,C40,C42,C44,C20,C22,N4,N6,N8,N10,N12,N14,N16,N18,N20,N22,N28,N30,N32,N34,N36,N38,N40,N42,N44)</f>
        <v>7</v>
      </c>
      <c r="Z11" s="251">
        <f t="shared" si="4"/>
        <v>7</v>
      </c>
      <c r="AA11" s="251">
        <f>COUNT(E10,E12,E14,E16,E18,E28,E30,E32,E34,E36,E38,E40,E42,E44,E20,E22,P4,P6,P8,P10,P12,P14,P16,P18,P20,P22,P28,P30,P32,P34,P36,P38,P40,P42,P44)</f>
        <v>7</v>
      </c>
      <c r="AB11" s="251">
        <f t="shared" si="4"/>
        <v>9</v>
      </c>
      <c r="AC11" s="251">
        <f t="shared" si="4"/>
        <v>9</v>
      </c>
      <c r="AD11" s="251">
        <f t="shared" si="4"/>
        <v>8</v>
      </c>
      <c r="AE11" s="251">
        <f t="shared" si="4"/>
        <v>6</v>
      </c>
    </row>
    <row r="12" spans="1:31" ht="14.1" customHeight="1" x14ac:dyDescent="0.3">
      <c r="A12" s="259"/>
      <c r="B12" s="260"/>
      <c r="C12" s="36"/>
      <c r="D12" s="36"/>
      <c r="E12" s="36"/>
      <c r="F12" s="36"/>
      <c r="G12" s="36"/>
      <c r="H12" s="36"/>
      <c r="I12" s="36"/>
      <c r="J12" s="16">
        <f>SUM(C12:I12)</f>
        <v>0</v>
      </c>
      <c r="K12" s="16" t="str" cm="1">
        <f t="array" ref="K12">_xlfn.IFS(J12=46,"O",J12&lt;46,"LOW",J12&gt;46,"HIGH")</f>
        <v>LOW</v>
      </c>
      <c r="L12" s="227"/>
      <c r="M12" s="228"/>
      <c r="N12" s="38">
        <v>8</v>
      </c>
      <c r="O12" s="36"/>
      <c r="P12" s="36"/>
      <c r="Q12" s="36"/>
      <c r="R12" s="36"/>
      <c r="S12" s="38">
        <v>8</v>
      </c>
      <c r="T12" s="38">
        <v>8</v>
      </c>
      <c r="U12" s="16">
        <f>SUM(N12:T12)</f>
        <v>24</v>
      </c>
      <c r="V12" s="16" t="str" cm="1">
        <f t="array" ref="V12">_xlfn.IFS(U12&gt;15,"O",U12=15,"O",U12&lt;15,"X")</f>
        <v>O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30" t="s">
        <v>14</v>
      </c>
      <c r="B13" s="231"/>
      <c r="C13" s="31"/>
      <c r="D13" s="31"/>
      <c r="E13" s="31"/>
      <c r="F13" s="31"/>
      <c r="G13" s="31"/>
      <c r="H13" s="31"/>
      <c r="I13" s="31"/>
      <c r="J13" s="6"/>
      <c r="K13" s="6"/>
      <c r="L13" s="230" t="s">
        <v>25</v>
      </c>
      <c r="M13" s="231"/>
      <c r="N13" s="31"/>
      <c r="O13" s="31"/>
      <c r="P13" s="31"/>
      <c r="Q13" s="31"/>
      <c r="R13" s="31"/>
      <c r="S13" s="31"/>
      <c r="T13" s="31"/>
      <c r="U13" s="6"/>
    </row>
    <row r="14" spans="1:31" ht="14.1" customHeight="1" x14ac:dyDescent="0.3">
      <c r="A14" s="241"/>
      <c r="B14" s="242"/>
      <c r="C14" s="36"/>
      <c r="D14" s="36"/>
      <c r="E14" s="36"/>
      <c r="F14" s="36"/>
      <c r="G14" s="36"/>
      <c r="H14" s="36"/>
      <c r="I14" s="36"/>
      <c r="J14" s="16">
        <f>SUM(C14:I14)</f>
        <v>0</v>
      </c>
      <c r="K14" s="16" t="str" cm="1">
        <f t="array" ref="K14">_xlfn.IFS(J14=46,"O",J14&lt;46,"LOW",J14&gt;46,"HIGH")</f>
        <v>LOW</v>
      </c>
      <c r="L14" s="241"/>
      <c r="M14" s="242"/>
      <c r="N14" s="36"/>
      <c r="O14" s="36"/>
      <c r="P14" s="36"/>
      <c r="Q14" s="36"/>
      <c r="R14" s="36"/>
      <c r="S14" s="36"/>
      <c r="T14" s="36"/>
      <c r="U14" s="16">
        <f>SUM(N14:T14)</f>
        <v>0</v>
      </c>
      <c r="V14" s="16" t="str" cm="1">
        <f t="array" ref="V14">_xlfn.IFS(U14&gt;15,"O",U14=15,"O",U14&lt;15,"X")</f>
        <v>X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3</v>
      </c>
      <c r="Z14" s="251">
        <f t="shared" si="5"/>
        <v>3</v>
      </c>
      <c r="AA14" s="251">
        <f t="shared" si="5"/>
        <v>4</v>
      </c>
      <c r="AB14" s="251">
        <f t="shared" si="5"/>
        <v>4</v>
      </c>
      <c r="AC14" s="251">
        <f t="shared" si="5"/>
        <v>4</v>
      </c>
      <c r="AD14" s="251">
        <f t="shared" si="5"/>
        <v>3</v>
      </c>
      <c r="AE14" s="251">
        <f t="shared" si="5"/>
        <v>3</v>
      </c>
    </row>
    <row r="15" spans="1:31" ht="14.1" customHeight="1" x14ac:dyDescent="0.3">
      <c r="A15" s="243" t="s">
        <v>15</v>
      </c>
      <c r="B15" s="253"/>
      <c r="C15" s="31"/>
      <c r="D15" s="31"/>
      <c r="E15" s="31"/>
      <c r="F15" s="31"/>
      <c r="G15" s="31"/>
      <c r="H15" s="31"/>
      <c r="I15" s="31"/>
      <c r="J15" s="6"/>
      <c r="K15" s="6"/>
      <c r="L15" s="225" t="s">
        <v>26</v>
      </c>
      <c r="M15" s="226"/>
      <c r="N15" s="31"/>
      <c r="O15" s="31"/>
      <c r="P15" s="31"/>
      <c r="Q15" s="31"/>
      <c r="R15" s="32" t="s">
        <v>151</v>
      </c>
      <c r="S15" s="32" t="s">
        <v>151</v>
      </c>
      <c r="T15" s="32" t="s">
        <v>151</v>
      </c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43"/>
      <c r="B16" s="253"/>
      <c r="C16" s="36"/>
      <c r="D16" s="36"/>
      <c r="E16" s="36"/>
      <c r="F16" s="36"/>
      <c r="G16" s="36"/>
      <c r="H16" s="36"/>
      <c r="I16" s="36"/>
      <c r="J16" s="16">
        <f>SUM(C16:I16)</f>
        <v>0</v>
      </c>
      <c r="K16" s="16" t="str" cm="1">
        <f t="array" ref="K16">_xlfn.IFS(J16=46,"O",J16&lt;46,"LOW",J16&gt;46,"HIGH")</f>
        <v>LOW</v>
      </c>
      <c r="L16" s="254"/>
      <c r="M16" s="255"/>
      <c r="N16" s="80"/>
      <c r="O16" s="80"/>
      <c r="P16" s="80"/>
      <c r="Q16" s="80"/>
      <c r="R16" s="41">
        <v>8</v>
      </c>
      <c r="S16" s="41">
        <v>8</v>
      </c>
      <c r="T16" s="41">
        <v>8</v>
      </c>
      <c r="U16" s="16">
        <f>SUM(N16:T16)</f>
        <v>24</v>
      </c>
      <c r="V16" s="16" t="str" cm="1">
        <f t="array" ref="V16">_xlfn.IFS(U16&gt;15,"O",U16=15,"O",U16&lt;15,"X")</f>
        <v>O</v>
      </c>
      <c r="X16" s="252" t="s">
        <v>102</v>
      </c>
      <c r="Y16" s="256">
        <f t="shared" ref="Y16:AE16" si="6">(Y14*0.25)*0.83</f>
        <v>0.62249999999999994</v>
      </c>
      <c r="Z16" s="256">
        <f t="shared" si="6"/>
        <v>0.62249999999999994</v>
      </c>
      <c r="AA16" s="256">
        <f t="shared" si="6"/>
        <v>0.83</v>
      </c>
      <c r="AB16" s="256">
        <f t="shared" si="6"/>
        <v>0.83</v>
      </c>
      <c r="AC16" s="256">
        <f t="shared" si="6"/>
        <v>0.83</v>
      </c>
      <c r="AD16" s="256">
        <f t="shared" si="6"/>
        <v>0.62249999999999994</v>
      </c>
      <c r="AE16" s="256">
        <f t="shared" si="6"/>
        <v>0.62249999999999994</v>
      </c>
    </row>
    <row r="17" spans="1:31" ht="14.1" customHeight="1" x14ac:dyDescent="0.3">
      <c r="A17" s="257"/>
      <c r="B17" s="257"/>
      <c r="C17" s="83"/>
      <c r="D17" s="83"/>
      <c r="E17" s="83"/>
      <c r="F17" s="83"/>
      <c r="G17" s="83"/>
      <c r="H17" s="83"/>
      <c r="I17" s="83"/>
      <c r="J17" s="6"/>
      <c r="K17" s="6"/>
      <c r="L17" s="230" t="s">
        <v>229</v>
      </c>
      <c r="M17" s="231"/>
      <c r="N17" s="31"/>
      <c r="O17" s="31"/>
      <c r="P17" s="31"/>
      <c r="Q17" s="31"/>
      <c r="R17" s="31"/>
      <c r="S17" s="31"/>
      <c r="T17" s="31"/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58"/>
      <c r="B18" s="258"/>
      <c r="C18" s="82"/>
      <c r="D18" s="82"/>
      <c r="E18" s="82"/>
      <c r="F18" s="82"/>
      <c r="G18" s="82"/>
      <c r="H18" s="82"/>
      <c r="I18" s="82"/>
      <c r="J18" s="16">
        <f>SUM(C18:I18)</f>
        <v>0</v>
      </c>
      <c r="K18" s="16" t="str" cm="1">
        <f t="array" ref="K18">_xlfn.IFS(J18=46,"O",J18&lt;46,"LOW",J18&gt;46,"HIGH")</f>
        <v>LOW</v>
      </c>
      <c r="L18" s="241"/>
      <c r="M18" s="242"/>
      <c r="N18" s="36"/>
      <c r="O18" s="36"/>
      <c r="P18" s="36"/>
      <c r="Q18" s="36"/>
      <c r="R18" s="36"/>
      <c r="S18" s="36"/>
      <c r="T18" s="36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38"/>
      <c r="M19" s="238"/>
      <c r="N19" s="24"/>
      <c r="O19" s="24"/>
      <c r="P19" s="24"/>
      <c r="Q19" s="24"/>
      <c r="R19" s="24"/>
      <c r="S19" s="24"/>
      <c r="T19" s="24"/>
      <c r="Y19" s="249" t="s">
        <v>67</v>
      </c>
      <c r="Z19" s="249" t="s">
        <v>63</v>
      </c>
      <c r="AA19" s="249" t="s">
        <v>64</v>
      </c>
      <c r="AB19" s="249" t="s">
        <v>65</v>
      </c>
      <c r="AC19" s="249" t="s">
        <v>66</v>
      </c>
      <c r="AD19" s="249" t="s">
        <v>144</v>
      </c>
      <c r="AE19" s="249" t="s">
        <v>152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19"/>
      <c r="M20" s="219"/>
      <c r="N20" s="24"/>
      <c r="O20" s="24"/>
      <c r="P20" s="24"/>
      <c r="Q20" s="24"/>
      <c r="R20" s="24"/>
      <c r="S20" s="24"/>
      <c r="T20" s="24"/>
      <c r="U20" s="16">
        <f>SUM(N20:T20)</f>
        <v>0</v>
      </c>
      <c r="V20" s="16" t="str" cm="1">
        <f t="array" ref="V20">_xlfn.IFS(U20&gt;15,"O",U20=15,"O",U20&lt;15,"X")</f>
        <v>X</v>
      </c>
      <c r="Y20" s="250"/>
      <c r="Z20" s="250"/>
      <c r="AA20" s="250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Y21" s="239" t="s">
        <v>10</v>
      </c>
      <c r="Z21" s="239">
        <v>4</v>
      </c>
      <c r="AA21" s="239">
        <v>4</v>
      </c>
      <c r="AB21" s="239">
        <f>Z21-AA21</f>
        <v>0</v>
      </c>
      <c r="AC21" s="239"/>
      <c r="AD21" s="239"/>
      <c r="AE21" s="239">
        <v>0</v>
      </c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0"/>
      <c r="Z22" s="240"/>
      <c r="AA22" s="240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39" t="s">
        <v>11</v>
      </c>
      <c r="Z23" s="239">
        <v>5</v>
      </c>
      <c r="AA23" s="239">
        <v>4</v>
      </c>
      <c r="AB23" s="239">
        <f>Z23-AA23</f>
        <v>1</v>
      </c>
      <c r="AC23" s="239"/>
      <c r="AD23" s="239">
        <v>4</v>
      </c>
      <c r="AE23" s="23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0"/>
      <c r="Z24" s="240"/>
      <c r="AA24" s="240"/>
      <c r="AB24" s="240"/>
      <c r="AC24" s="240"/>
      <c r="AD24" s="240"/>
      <c r="AE24" s="240"/>
    </row>
    <row r="25" spans="1:31" ht="14.1" customHeight="1" x14ac:dyDescent="0.3">
      <c r="A25" s="245">
        <f>A1</f>
        <v>45466</v>
      </c>
      <c r="B25" s="246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43" t="s">
        <v>222</v>
      </c>
      <c r="K25" s="244" t="s">
        <v>69</v>
      </c>
      <c r="L25" s="245">
        <f>A1</f>
        <v>45466</v>
      </c>
      <c r="M25" s="246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Y25" s="239" t="s">
        <v>12</v>
      </c>
      <c r="Z25" s="239">
        <v>4</v>
      </c>
      <c r="AA25" s="239">
        <v>3</v>
      </c>
      <c r="AB25" s="239">
        <f>Z25-AA25</f>
        <v>1</v>
      </c>
      <c r="AC25" s="239"/>
      <c r="AD25" s="239">
        <v>5</v>
      </c>
      <c r="AE25" s="239">
        <v>0</v>
      </c>
    </row>
    <row r="26" spans="1:31" ht="14.1" customHeight="1" x14ac:dyDescent="0.3">
      <c r="A26" s="13">
        <f>WEEKNUM(A25,1)</f>
        <v>26</v>
      </c>
      <c r="B26" s="14" t="s">
        <v>0</v>
      </c>
      <c r="C26" s="7">
        <f>C2</f>
        <v>45466</v>
      </c>
      <c r="D26" s="8">
        <f>C26+1</f>
        <v>45467</v>
      </c>
      <c r="E26" s="8">
        <f>C26+2</f>
        <v>45468</v>
      </c>
      <c r="F26" s="63">
        <f>C26+3</f>
        <v>45469</v>
      </c>
      <c r="G26" s="63">
        <f>C26+4</f>
        <v>45470</v>
      </c>
      <c r="H26" s="8">
        <f>C26+5</f>
        <v>45471</v>
      </c>
      <c r="I26" s="9">
        <f>C26+6</f>
        <v>45472</v>
      </c>
      <c r="J26" s="243"/>
      <c r="K26" s="244"/>
      <c r="L26" s="13">
        <f>WEEKNUM(L25,1)</f>
        <v>26</v>
      </c>
      <c r="M26" s="14" t="s">
        <v>0</v>
      </c>
      <c r="N26" s="10">
        <f>C2</f>
        <v>45466</v>
      </c>
      <c r="O26" s="11">
        <f>N26+1</f>
        <v>45467</v>
      </c>
      <c r="P26" s="11">
        <f>N26+2</f>
        <v>45468</v>
      </c>
      <c r="Q26" s="65">
        <f>N26+3</f>
        <v>45469</v>
      </c>
      <c r="R26" s="73">
        <f>N26+4</f>
        <v>45470</v>
      </c>
      <c r="S26" s="11">
        <f>N26+5</f>
        <v>45471</v>
      </c>
      <c r="T26" s="12">
        <f>N26+6</f>
        <v>45472</v>
      </c>
      <c r="U26" s="243"/>
      <c r="V26" s="247"/>
      <c r="Y26" s="240"/>
      <c r="Z26" s="240"/>
      <c r="AA26" s="240"/>
      <c r="AB26" s="240"/>
      <c r="AC26" s="240"/>
      <c r="AD26" s="240"/>
      <c r="AE26" s="240"/>
    </row>
    <row r="27" spans="1:31" ht="14.1" customHeight="1" x14ac:dyDescent="0.3">
      <c r="A27" s="230" t="s">
        <v>17</v>
      </c>
      <c r="B27" s="231"/>
      <c r="C27" s="31"/>
      <c r="D27" s="31"/>
      <c r="E27" s="31"/>
      <c r="F27" s="31"/>
      <c r="G27" s="31"/>
      <c r="H27" s="31"/>
      <c r="I27" s="31"/>
      <c r="J27" s="6"/>
      <c r="K27" s="6"/>
      <c r="L27" s="225" t="s">
        <v>27</v>
      </c>
      <c r="M27" s="226"/>
      <c r="N27" s="31"/>
      <c r="O27" s="31"/>
      <c r="P27" s="32" t="s">
        <v>151</v>
      </c>
      <c r="Q27" s="32" t="s">
        <v>151</v>
      </c>
      <c r="R27" s="31"/>
      <c r="S27" s="32" t="s">
        <v>151</v>
      </c>
      <c r="T27" s="32" t="s">
        <v>151</v>
      </c>
      <c r="Y27" s="239" t="s">
        <v>13</v>
      </c>
      <c r="Z27" s="239">
        <v>4</v>
      </c>
      <c r="AA27" s="239">
        <v>3</v>
      </c>
      <c r="AB27" s="239">
        <f>Z27-AA27</f>
        <v>1</v>
      </c>
      <c r="AC27" s="239"/>
      <c r="AD27" s="239">
        <v>2</v>
      </c>
      <c r="AE27" s="239">
        <v>0</v>
      </c>
    </row>
    <row r="28" spans="1:31" ht="14.1" customHeight="1" x14ac:dyDescent="0.3">
      <c r="A28" s="241"/>
      <c r="B28" s="242"/>
      <c r="C28" s="36"/>
      <c r="D28" s="36"/>
      <c r="E28" s="36"/>
      <c r="F28" s="36"/>
      <c r="G28" s="36"/>
      <c r="H28" s="36"/>
      <c r="I28" s="36"/>
      <c r="J28" s="16">
        <f>SUM(C28:I28)</f>
        <v>0</v>
      </c>
      <c r="K28" s="16" t="str" cm="1">
        <f t="array" ref="K28">_xlfn.IFS(J28&gt;15,"O",J28=15,"O",J28&lt;15,"X")</f>
        <v>X</v>
      </c>
      <c r="L28" s="227"/>
      <c r="M28" s="228"/>
      <c r="N28" s="36"/>
      <c r="O28" s="36"/>
      <c r="P28" s="41">
        <v>8</v>
      </c>
      <c r="Q28" s="41">
        <v>8</v>
      </c>
      <c r="R28" s="36"/>
      <c r="S28" s="41">
        <v>8</v>
      </c>
      <c r="T28" s="41">
        <v>8</v>
      </c>
      <c r="U28" s="16">
        <f>SUM(N28:T28)</f>
        <v>32</v>
      </c>
      <c r="V28" s="16" t="str" cm="1">
        <f t="array" ref="V28">_xlfn.IFS(U28&gt;15,"O",U28=15,"O",U28&lt;15,"X")</f>
        <v>O</v>
      </c>
      <c r="Y28" s="240"/>
      <c r="Z28" s="240"/>
      <c r="AA28" s="240"/>
      <c r="AB28" s="240"/>
      <c r="AC28" s="240"/>
      <c r="AD28" s="240"/>
      <c r="AE28" s="240"/>
    </row>
    <row r="29" spans="1:31" ht="14.1" customHeight="1" x14ac:dyDescent="0.3">
      <c r="A29" s="230" t="s">
        <v>18</v>
      </c>
      <c r="B29" s="231"/>
      <c r="C29" s="31"/>
      <c r="D29" s="31"/>
      <c r="E29" s="31"/>
      <c r="F29" s="31"/>
      <c r="G29" s="31"/>
      <c r="H29" s="31"/>
      <c r="I29" s="31"/>
      <c r="J29" s="6"/>
      <c r="K29" s="6"/>
      <c r="L29" s="225" t="s">
        <v>28</v>
      </c>
      <c r="M29" s="226"/>
      <c r="N29" s="31"/>
      <c r="O29" s="31"/>
      <c r="P29" s="32" t="s">
        <v>38</v>
      </c>
      <c r="Q29" s="32" t="s">
        <v>38</v>
      </c>
      <c r="R29" s="32" t="s">
        <v>38</v>
      </c>
      <c r="S29" s="31"/>
      <c r="T29" s="31"/>
      <c r="U29" s="6"/>
      <c r="Y29" s="239" t="s">
        <v>14</v>
      </c>
      <c r="Z29" s="239">
        <v>4</v>
      </c>
      <c r="AA29" s="239">
        <v>4</v>
      </c>
      <c r="AB29" s="239">
        <f>Z29-AA29</f>
        <v>0</v>
      </c>
      <c r="AC29" s="239"/>
      <c r="AD29" s="239">
        <v>2</v>
      </c>
      <c r="AE29" s="239">
        <v>0</v>
      </c>
    </row>
    <row r="30" spans="1:31" ht="14.1" customHeight="1" x14ac:dyDescent="0.3">
      <c r="A30" s="241"/>
      <c r="B30" s="242"/>
      <c r="C30" s="36"/>
      <c r="D30" s="36"/>
      <c r="E30" s="36"/>
      <c r="F30" s="36"/>
      <c r="G30" s="36"/>
      <c r="H30" s="36"/>
      <c r="I30" s="36"/>
      <c r="J30" s="16">
        <f>SUM(C30:I30)</f>
        <v>0</v>
      </c>
      <c r="K30" s="16" t="str" cm="1">
        <f t="array" ref="K30">_xlfn.IFS(J30&gt;15,"O",J30=15,"O",J30&lt;15,"X")</f>
        <v>X</v>
      </c>
      <c r="L30" s="227"/>
      <c r="M30" s="228"/>
      <c r="N30" s="36"/>
      <c r="O30" s="36"/>
      <c r="P30" s="41">
        <v>6</v>
      </c>
      <c r="Q30" s="41">
        <v>6</v>
      </c>
      <c r="R30" s="41">
        <v>6</v>
      </c>
      <c r="S30" s="36"/>
      <c r="T30" s="36"/>
      <c r="U30" s="16">
        <f>SUM(N30:T30)</f>
        <v>18</v>
      </c>
      <c r="V30" s="16" t="str" cm="1">
        <f t="array" ref="V30">_xlfn.IFS(U30&gt;15,"O",U30=15,"O",U30&lt;15,"X")</f>
        <v>O</v>
      </c>
      <c r="Y30" s="240"/>
      <c r="Z30" s="240"/>
      <c r="AA30" s="240"/>
      <c r="AB30" s="240"/>
      <c r="AC30" s="240"/>
      <c r="AD30" s="240"/>
      <c r="AE30" s="240"/>
    </row>
    <row r="31" spans="1:31" ht="14.1" customHeight="1" x14ac:dyDescent="0.3">
      <c r="A31" s="225" t="s">
        <v>19</v>
      </c>
      <c r="B31" s="226"/>
      <c r="C31" s="31"/>
      <c r="D31" s="32" t="s">
        <v>38</v>
      </c>
      <c r="E31" s="31"/>
      <c r="F31" s="32" t="s">
        <v>38</v>
      </c>
      <c r="G31" s="31"/>
      <c r="H31" s="31"/>
      <c r="I31" s="31"/>
      <c r="J31" s="6"/>
      <c r="K31" s="6"/>
      <c r="L31" s="225" t="s">
        <v>29</v>
      </c>
      <c r="M31" s="226"/>
      <c r="N31" s="32" t="s">
        <v>151</v>
      </c>
      <c r="O31" s="32" t="s">
        <v>151</v>
      </c>
      <c r="P31" s="31"/>
      <c r="Q31" s="31"/>
      <c r="R31" s="31"/>
      <c r="S31" s="31"/>
      <c r="T31" s="31"/>
      <c r="U31" s="6"/>
      <c r="Y31" s="239" t="s">
        <v>15</v>
      </c>
      <c r="Z31" s="239">
        <v>4</v>
      </c>
      <c r="AA31" s="239">
        <v>4</v>
      </c>
      <c r="AB31" s="239">
        <f>Z31-AA31</f>
        <v>0</v>
      </c>
      <c r="AC31" s="239"/>
      <c r="AD31" s="239">
        <v>5</v>
      </c>
      <c r="AE31" s="239">
        <v>0</v>
      </c>
    </row>
    <row r="32" spans="1:31" ht="14.1" customHeight="1" x14ac:dyDescent="0.3">
      <c r="A32" s="227"/>
      <c r="B32" s="228"/>
      <c r="C32" s="36"/>
      <c r="D32" s="41">
        <v>6</v>
      </c>
      <c r="E32" s="36"/>
      <c r="F32" s="41">
        <v>6</v>
      </c>
      <c r="G32" s="36"/>
      <c r="H32" s="36"/>
      <c r="I32" s="36"/>
      <c r="J32" s="16">
        <f>SUM(C32:I32)</f>
        <v>12</v>
      </c>
      <c r="K32" s="16" t="str" cm="1">
        <f t="array" ref="K32">_xlfn.IFS(J32&gt;15,"O",J32=15,"O",J32&lt;15,"X")</f>
        <v>X</v>
      </c>
      <c r="L32" s="227"/>
      <c r="M32" s="228"/>
      <c r="N32" s="41">
        <v>8</v>
      </c>
      <c r="O32" s="41">
        <v>8</v>
      </c>
      <c r="P32" s="36"/>
      <c r="Q32" s="36"/>
      <c r="R32" s="36"/>
      <c r="S32" s="36"/>
      <c r="T32" s="36"/>
      <c r="U32" s="16">
        <f>SUM(N32:T32)</f>
        <v>16</v>
      </c>
      <c r="V32" s="16" t="str" cm="1">
        <f t="array" ref="V32">_xlfn.IFS(U32&gt;15,"O",U32=15,"O",U32&lt;15,"X")</f>
        <v>O</v>
      </c>
      <c r="Y32" s="240"/>
      <c r="Z32" s="240"/>
      <c r="AA32" s="240"/>
      <c r="AB32" s="240"/>
      <c r="AC32" s="240"/>
      <c r="AD32" s="240"/>
      <c r="AE32" s="240"/>
    </row>
    <row r="33" spans="1:35" ht="14.1" customHeight="1" x14ac:dyDescent="0.3">
      <c r="A33" s="225" t="s">
        <v>20</v>
      </c>
      <c r="B33" s="226"/>
      <c r="C33" s="42"/>
      <c r="D33" s="42"/>
      <c r="E33" s="42"/>
      <c r="F33" s="42"/>
      <c r="G33" s="42"/>
      <c r="H33" s="42"/>
      <c r="I33" s="42"/>
      <c r="J33" s="6"/>
      <c r="K33" s="6"/>
      <c r="L33" s="225" t="s">
        <v>31</v>
      </c>
      <c r="M33" s="226"/>
      <c r="N33" s="39" t="s">
        <v>125</v>
      </c>
      <c r="O33" s="31"/>
      <c r="P33" s="31"/>
      <c r="Q33" s="39" t="s">
        <v>125</v>
      </c>
      <c r="R33" s="31"/>
      <c r="S33" s="39" t="s">
        <v>125</v>
      </c>
      <c r="T33" s="31" t="s">
        <v>254</v>
      </c>
      <c r="U33" s="6"/>
    </row>
    <row r="34" spans="1:35" ht="14.1" customHeight="1" x14ac:dyDescent="0.3">
      <c r="A34" s="227"/>
      <c r="B34" s="228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 cm="1">
        <f t="array" ref="K34">_xlfn.IFS(J34&gt;15,"O",J34=15,"O",J34&lt;15,"X")</f>
        <v>X</v>
      </c>
      <c r="L34" s="227"/>
      <c r="M34" s="228"/>
      <c r="N34" s="40">
        <v>6.5</v>
      </c>
      <c r="O34" s="36"/>
      <c r="P34" s="36"/>
      <c r="Q34" s="40">
        <v>6.5</v>
      </c>
      <c r="R34" s="36"/>
      <c r="S34" s="40">
        <v>6.5</v>
      </c>
      <c r="T34" s="36"/>
      <c r="U34" s="16">
        <f>SUM(N34:T34)</f>
        <v>19.5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25" t="s">
        <v>21</v>
      </c>
      <c r="B35" s="226"/>
      <c r="C35" s="47" t="s">
        <v>93</v>
      </c>
      <c r="D35" s="47" t="s">
        <v>93</v>
      </c>
      <c r="E35" s="51"/>
      <c r="F35" s="47" t="s">
        <v>93</v>
      </c>
      <c r="G35" s="47" t="s">
        <v>93</v>
      </c>
      <c r="H35" s="51"/>
      <c r="I35" s="47" t="s">
        <v>93</v>
      </c>
      <c r="J35" s="6"/>
      <c r="K35" s="6"/>
      <c r="L35" s="225" t="s">
        <v>32</v>
      </c>
      <c r="M35" s="226"/>
      <c r="N35" s="31"/>
      <c r="O35" s="54" t="s">
        <v>126</v>
      </c>
      <c r="P35" s="54" t="s">
        <v>126</v>
      </c>
      <c r="Q35" s="54" t="s">
        <v>126</v>
      </c>
      <c r="R35" s="54" t="s">
        <v>126</v>
      </c>
      <c r="S35" s="31"/>
      <c r="T35" s="31"/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27"/>
      <c r="B36" s="228"/>
      <c r="C36" s="40">
        <v>8</v>
      </c>
      <c r="D36" s="40">
        <v>8</v>
      </c>
      <c r="E36" s="36"/>
      <c r="F36" s="40">
        <v>8</v>
      </c>
      <c r="G36" s="40">
        <v>8</v>
      </c>
      <c r="H36" s="36"/>
      <c r="I36" s="40">
        <v>8</v>
      </c>
      <c r="J36" s="16">
        <f>SUM(C36:I36)</f>
        <v>40</v>
      </c>
      <c r="K36" s="16" t="str" cm="1">
        <f t="array" ref="K36">_xlfn.IFS(J36&gt;15,"O",J36=15,"O",J36&lt;15,"X")</f>
        <v>O</v>
      </c>
      <c r="L36" s="227"/>
      <c r="M36" s="228"/>
      <c r="N36" s="36"/>
      <c r="O36" s="30">
        <v>6</v>
      </c>
      <c r="P36" s="30">
        <v>6</v>
      </c>
      <c r="Q36" s="30">
        <v>6</v>
      </c>
      <c r="R36" s="30">
        <v>6</v>
      </c>
      <c r="S36" s="36"/>
      <c r="T36" s="36"/>
      <c r="U36" s="16">
        <f>SUM(N36:T36)</f>
        <v>24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24" t="s">
        <v>239</v>
      </c>
      <c r="B37" s="224"/>
      <c r="C37" s="51"/>
      <c r="D37" s="31"/>
      <c r="E37" s="31"/>
      <c r="F37" s="51"/>
      <c r="G37" s="31"/>
      <c r="H37" s="31"/>
      <c r="I37" s="31"/>
      <c r="J37" s="6"/>
      <c r="K37" s="6"/>
      <c r="L37" s="225" t="s">
        <v>33</v>
      </c>
      <c r="M37" s="226"/>
      <c r="N37" s="54" t="s">
        <v>126</v>
      </c>
      <c r="O37" s="31"/>
      <c r="P37" s="31"/>
      <c r="Q37" s="31"/>
      <c r="R37" s="31"/>
      <c r="S37" s="54" t="s">
        <v>126</v>
      </c>
      <c r="T37" s="54" t="s">
        <v>126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24"/>
      <c r="B38" s="224"/>
      <c r="C38" s="36"/>
      <c r="D38" s="36"/>
      <c r="E38" s="36"/>
      <c r="F38" s="36"/>
      <c r="G38" s="36"/>
      <c r="H38" s="36"/>
      <c r="I38" s="36"/>
      <c r="J38" s="16">
        <f>SUM(C38:I38)</f>
        <v>0</v>
      </c>
      <c r="K38" s="16" t="str" cm="1">
        <f t="array" ref="K38">_xlfn.IFS(J38&gt;15,"O",J38=15,"O",J38&lt;15,"X")</f>
        <v>X</v>
      </c>
      <c r="L38" s="227"/>
      <c r="M38" s="228"/>
      <c r="N38" s="30">
        <v>6</v>
      </c>
      <c r="O38" s="36"/>
      <c r="P38" s="36"/>
      <c r="Q38" s="36"/>
      <c r="R38" s="36"/>
      <c r="S38" s="30">
        <v>6</v>
      </c>
      <c r="T38" s="30">
        <v>6</v>
      </c>
      <c r="U38" s="16">
        <f>SUM(N38:T38)</f>
        <v>18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29" t="s">
        <v>241</v>
      </c>
      <c r="B39" s="229"/>
      <c r="C39" s="31" t="s">
        <v>254</v>
      </c>
      <c r="D39" s="32" t="s">
        <v>38</v>
      </c>
      <c r="E39" s="32" t="s">
        <v>38</v>
      </c>
      <c r="F39" s="51"/>
      <c r="G39" s="32" t="s">
        <v>38</v>
      </c>
      <c r="H39" s="32" t="s">
        <v>38</v>
      </c>
      <c r="I39" s="32" t="s">
        <v>38</v>
      </c>
      <c r="J39" s="6"/>
      <c r="K39" s="6"/>
      <c r="L39" s="230" t="s">
        <v>34</v>
      </c>
      <c r="M39" s="231"/>
      <c r="N39" s="31"/>
      <c r="O39" s="31"/>
      <c r="P39" s="31"/>
      <c r="Q39" s="31"/>
      <c r="R39" s="31"/>
      <c r="S39" s="31"/>
      <c r="T39" s="31"/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29"/>
      <c r="B40" s="229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41">
        <v>6</v>
      </c>
      <c r="J40" s="16">
        <f>SUM(C40:I40)</f>
        <v>30</v>
      </c>
      <c r="K40" s="16" t="str" cm="1">
        <f t="array" ref="K40">_xlfn.IFS(J40&gt;15,"O",J40=15,"O",J40&lt;15,"X")</f>
        <v>O</v>
      </c>
      <c r="L40" s="232"/>
      <c r="M40" s="233"/>
      <c r="N40" s="80"/>
      <c r="O40" s="80"/>
      <c r="P40" s="80"/>
      <c r="Q40" s="80"/>
      <c r="R40" s="80"/>
      <c r="S40" s="80"/>
      <c r="T40" s="80"/>
      <c r="U40" s="16">
        <f>SUM(N40:T40)</f>
        <v>0</v>
      </c>
      <c r="V40" s="16" t="str" cm="1">
        <f t="array" ref="V40">_xlfn.IFS(U40&gt;15,"O",U40=15,"O",U40&lt;15,"X")</f>
        <v>X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234" t="s">
        <v>141</v>
      </c>
      <c r="B41" s="235"/>
      <c r="C41" s="31"/>
      <c r="D41" s="54" t="s">
        <v>87</v>
      </c>
      <c r="E41" s="54" t="s">
        <v>87</v>
      </c>
      <c r="F41" s="54" t="s">
        <v>87</v>
      </c>
      <c r="G41" s="54" t="s">
        <v>87</v>
      </c>
      <c r="H41" s="54" t="s">
        <v>87</v>
      </c>
      <c r="I41" s="51"/>
      <c r="L41" s="238"/>
      <c r="M41" s="238"/>
      <c r="N41" s="90"/>
      <c r="O41" s="90"/>
      <c r="P41" s="90"/>
      <c r="Q41" s="90"/>
      <c r="R41" s="90"/>
      <c r="S41" s="90"/>
      <c r="T41" s="90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236"/>
      <c r="B42" s="237"/>
      <c r="C42" s="80"/>
      <c r="D42" s="87">
        <v>8</v>
      </c>
      <c r="E42" s="87">
        <v>8</v>
      </c>
      <c r="F42" s="87">
        <v>8</v>
      </c>
      <c r="G42" s="87">
        <v>8</v>
      </c>
      <c r="H42" s="87">
        <v>8</v>
      </c>
      <c r="I42" s="80"/>
      <c r="J42" s="16">
        <f>SUM(C42:I42)</f>
        <v>40</v>
      </c>
      <c r="K42" s="16" t="str" cm="1">
        <f t="array" ref="K42">_xlfn.IFS(J42&gt;15,"O",J42=15,"O",J42&lt;15,"X")</f>
        <v>O</v>
      </c>
      <c r="L42" s="219"/>
      <c r="M42" s="219"/>
      <c r="N42" s="24"/>
      <c r="O42" s="24"/>
      <c r="P42" s="24"/>
      <c r="Q42" s="24"/>
      <c r="R42" s="24"/>
      <c r="S42" s="24"/>
      <c r="T42" s="24"/>
      <c r="U42" s="16">
        <f>SUM(N42:T42)</f>
        <v>0</v>
      </c>
      <c r="V42" s="16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222"/>
      <c r="B43" s="222"/>
      <c r="C43" s="90"/>
      <c r="D43" s="90"/>
      <c r="E43" s="90"/>
      <c r="F43" s="90"/>
      <c r="G43" s="90"/>
      <c r="H43" s="90"/>
      <c r="I43" s="92"/>
      <c r="J43" s="2"/>
      <c r="K43" s="2"/>
      <c r="L43" s="97"/>
      <c r="M43" s="97"/>
      <c r="N43" s="24"/>
      <c r="O43" s="24"/>
      <c r="P43" s="24"/>
      <c r="Q43" s="24"/>
      <c r="R43" s="24"/>
      <c r="S43" s="24"/>
      <c r="T43" s="24"/>
      <c r="U43" s="2"/>
      <c r="V43" s="2"/>
      <c r="X43" s="66"/>
    </row>
    <row r="44" spans="1:35" ht="14.1" customHeight="1" x14ac:dyDescent="0.3">
      <c r="A44" s="223"/>
      <c r="B44" s="223"/>
      <c r="C44" s="24"/>
      <c r="D44" s="24"/>
      <c r="E44" s="24"/>
      <c r="F44" s="24"/>
      <c r="G44" s="24"/>
      <c r="H44" s="24"/>
      <c r="I44" s="24"/>
      <c r="J44" s="16">
        <f>SUM(C44:I44)</f>
        <v>0</v>
      </c>
      <c r="K44" s="16" t="str" cm="1">
        <f t="array" ref="K44">_xlfn.IFS(J44&gt;15,"O",J44=15,"O",J44&lt;15,"X")</f>
        <v>X</v>
      </c>
      <c r="L44" s="97"/>
      <c r="M44" s="97"/>
      <c r="N44" s="24"/>
      <c r="O44" s="24"/>
      <c r="P44" s="24"/>
      <c r="Q44" s="24"/>
      <c r="R44" s="24"/>
      <c r="S44" s="24"/>
      <c r="T44" s="24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97" t="s">
        <v>193</v>
      </c>
      <c r="D48" s="97"/>
      <c r="E48" s="97" t="s">
        <v>194</v>
      </c>
      <c r="F48" s="97"/>
      <c r="G48" s="97" t="s">
        <v>195</v>
      </c>
      <c r="H48" s="97"/>
      <c r="I48" s="97" t="s">
        <v>196</v>
      </c>
      <c r="J48" s="97"/>
      <c r="K48" s="97" t="s">
        <v>197</v>
      </c>
      <c r="L48" s="97"/>
      <c r="M48" s="97"/>
      <c r="N48" s="97" t="s">
        <v>192</v>
      </c>
      <c r="O48" s="97"/>
      <c r="P48" s="97" t="s">
        <v>193</v>
      </c>
      <c r="Q48" s="97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45466</v>
      </c>
      <c r="D50" s="216"/>
      <c r="E50" s="217">
        <f>C50+1</f>
        <v>45467</v>
      </c>
      <c r="F50" s="217"/>
      <c r="G50" s="217">
        <f>C50+2</f>
        <v>45468</v>
      </c>
      <c r="H50" s="217"/>
      <c r="I50" s="217">
        <f>C50+3</f>
        <v>45469</v>
      </c>
      <c r="J50" s="217"/>
      <c r="K50" s="217">
        <f>C50+4</f>
        <v>45470</v>
      </c>
      <c r="L50" s="217"/>
      <c r="M50" s="217"/>
      <c r="N50" s="217">
        <f>C50+5</f>
        <v>45471</v>
      </c>
      <c r="O50" s="217"/>
      <c r="P50" s="221">
        <f>C50+6</f>
        <v>45472</v>
      </c>
      <c r="Q50" s="221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50.622500000000002</v>
      </c>
      <c r="D51" s="215"/>
      <c r="E51" s="215">
        <f>SUM(D8,D9,D12,D14,D16,D18,D20,D22,D28,D30,D32,D34,D36,D38,D40,D42,D44,O4,O6,O8,O10,O12,O14,O16,O18,O20,O22,O28,O30,O32,O34,O36,O38,O40,O42,O44,Z16)</f>
        <v>58.622500000000002</v>
      </c>
      <c r="F51" s="215"/>
      <c r="G51" s="215">
        <f>SUM(E8,E10,E12,E14,E16,E18,E20,E22,E28,E30,E32,E34,E36,E44,E38,E40,E42,P4,P6,P8,P10,P12,P14,P16,P18,P20,P22,P28,P30,P32,P34,P36,P38,P40,P42,P44,AA16)</f>
        <v>58.83</v>
      </c>
      <c r="H51" s="215"/>
      <c r="I51" s="215">
        <f>SUM(F8,F10,F12,F14,F16,F18,F20,F22,F28,F30,F32,F34,F36,F38,F40,F42,F44,Q4,Q6,Q8,Q10,Q12,Q14,Q16,Q18,Q20,Q22,Q28,Q30,Q32,Q34,Q36,Q38,Q40,Q42,Q44,AB16)</f>
        <v>73.33</v>
      </c>
      <c r="J51" s="215"/>
      <c r="K51" s="215">
        <f>SUM(G8,G10,G12,G14,G16,G18,G20,G22,G28,G30,G32,G34,G36,G38,G40,G42,G44,R4,R6,R8,R10,R12,R14,R16,R18,R20,R22,R28,R30,R32,R34,R36,R38,R40,R42,R44,AC16)</f>
        <v>72.33</v>
      </c>
      <c r="L51" s="215"/>
      <c r="M51" s="215"/>
      <c r="N51" s="215">
        <f>SUM(H8,H10,H12,H14,H16,H18,H20,H22,H28,H30,H32,H34,H36,H38,H40,H42,H44,S4,S6,S8,S10,S12,S14,S16,S18,S20,S22,S28,S30,S32,S34,S36,S38,S40,S42,S44,AD16)</f>
        <v>64.622500000000002</v>
      </c>
      <c r="O51" s="215"/>
      <c r="P51" s="215">
        <f>SUM(I8,I10,I12,I14,I16,I18,I20,I22,I28,I30,I32,I34,I36,I38,I40,I42,I44,T4,T6,T8,T10,T12,T14,T16,T18,T20,T22,T28,T30,T32,T34,T36,T38,T40,T42,T44,AE16)</f>
        <v>44.622500000000002</v>
      </c>
      <c r="Q51" s="215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f>'5월26일~6월1일 (22주차)'!C56</f>
        <v>1250553.4124999999</v>
      </c>
      <c r="D54" s="207"/>
      <c r="E54" s="207">
        <f>'5월26일~6월1일 (22주차)'!E56</f>
        <v>903729.41249999998</v>
      </c>
      <c r="F54" s="207"/>
      <c r="G54" s="207">
        <f>'5월26일~6월1일 (22주차)'!G56</f>
        <v>1253551.9950000001</v>
      </c>
      <c r="H54" s="207"/>
      <c r="I54" s="207">
        <f>'5월26일~6월1일 (22주차)'!I56</f>
        <v>1120494.4124999999</v>
      </c>
      <c r="J54" s="207"/>
      <c r="K54" s="213">
        <f>'5월26일~6월1일 (22주차)'!K56</f>
        <v>1137943.9950000001</v>
      </c>
      <c r="L54" s="213"/>
      <c r="M54" s="213"/>
      <c r="N54" s="207">
        <f>'5월26일~6월1일 (22주차)'!N56</f>
        <v>1358935.9124999999</v>
      </c>
      <c r="O54" s="207"/>
      <c r="P54" s="207">
        <f>'5월26일~6월1일 (22주차)'!P56</f>
        <v>1344484.9124999999</v>
      </c>
      <c r="Q54" s="207"/>
      <c r="R54" s="211">
        <f>SUM(C54:Q55)</f>
        <v>8369694.0524999993</v>
      </c>
      <c r="S54" s="212"/>
      <c r="T54" s="208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R55" s="212"/>
      <c r="S55" s="212"/>
      <c r="T55" s="208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C51*14451</f>
        <v>731545.74750000006</v>
      </c>
      <c r="D56" s="207"/>
      <c r="E56" s="207">
        <f>E51*14451</f>
        <v>847153.74750000006</v>
      </c>
      <c r="F56" s="207"/>
      <c r="G56" s="207">
        <f>G51*14451</f>
        <v>850152.33</v>
      </c>
      <c r="H56" s="207"/>
      <c r="I56" s="207">
        <f>I51*14451</f>
        <v>1059691.83</v>
      </c>
      <c r="J56" s="207"/>
      <c r="K56" s="213">
        <f>K51*14451</f>
        <v>1045240.83</v>
      </c>
      <c r="L56" s="213"/>
      <c r="M56" s="213"/>
      <c r="N56" s="207">
        <f>N51*14451</f>
        <v>933859.74750000006</v>
      </c>
      <c r="O56" s="207"/>
      <c r="P56" s="207">
        <f>P51*14451</f>
        <v>644839.74750000006</v>
      </c>
      <c r="Q56" s="207"/>
      <c r="R56" s="211">
        <f>SUM(C56:Q57)</f>
        <v>6112483.9800000004</v>
      </c>
      <c r="S56" s="212"/>
      <c r="T56" s="20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12"/>
      <c r="S57" s="212"/>
      <c r="T57" s="20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210">
        <f>C56/C54-100%</f>
        <v>-0.41502238913765699</v>
      </c>
      <c r="D58" s="210"/>
      <c r="E58" s="210">
        <f>E56/E54-100%</f>
        <v>-6.2602438536877747E-2</v>
      </c>
      <c r="F58" s="210"/>
      <c r="G58" s="210">
        <f>G56/G54-100%</f>
        <v>-0.32180529137126068</v>
      </c>
      <c r="H58" s="210"/>
      <c r="I58" s="210">
        <f>I56/I54-100%</f>
        <v>-5.4264065774624948E-2</v>
      </c>
      <c r="J58" s="210"/>
      <c r="K58" s="210">
        <f>K56/K54-100%</f>
        <v>-8.1465489872373009E-2</v>
      </c>
      <c r="L58" s="210"/>
      <c r="M58" s="210"/>
      <c r="N58" s="210">
        <f>N56/N54-100%</f>
        <v>-0.31280074438388927</v>
      </c>
      <c r="O58" s="210"/>
      <c r="P58" s="210">
        <f>P56/P54-100%</f>
        <v>-0.52038156657261847</v>
      </c>
      <c r="Q58" s="210"/>
      <c r="R58" s="210">
        <f>AVERAGE(C58:Q59)</f>
        <v>-0.25262028366418587</v>
      </c>
      <c r="S58" s="210"/>
      <c r="T58" s="208" t="s">
        <v>96</v>
      </c>
    </row>
    <row r="59" spans="1:35" ht="14.1" customHeight="1" x14ac:dyDescent="0.3">
      <c r="A59" s="209"/>
      <c r="B59" s="209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0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5370410</v>
      </c>
      <c r="D60" s="207"/>
      <c r="E60" s="207">
        <v>4480530</v>
      </c>
      <c r="F60" s="207"/>
      <c r="G60" s="207">
        <v>3916150</v>
      </c>
      <c r="H60" s="207"/>
      <c r="I60" s="207">
        <v>5489290</v>
      </c>
      <c r="J60" s="207"/>
      <c r="K60" s="207">
        <v>5251670</v>
      </c>
      <c r="L60" s="207"/>
      <c r="M60" s="207"/>
      <c r="N60" s="207">
        <v>6360570</v>
      </c>
      <c r="O60" s="207"/>
      <c r="P60" s="207">
        <v>4683140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3978240</v>
      </c>
      <c r="D62" s="207"/>
      <c r="E62" s="207">
        <v>2681030</v>
      </c>
      <c r="F62" s="207"/>
      <c r="G62" s="207">
        <v>4620310</v>
      </c>
      <c r="H62" s="207"/>
      <c r="I62" s="207">
        <v>4188220</v>
      </c>
      <c r="J62" s="207"/>
      <c r="K62" s="207">
        <v>3994710</v>
      </c>
      <c r="L62" s="207"/>
      <c r="M62" s="207"/>
      <c r="N62" s="207">
        <v>3646610</v>
      </c>
      <c r="O62" s="207"/>
      <c r="P62" s="207">
        <v>5485380</v>
      </c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206">
        <f>C62/C60-100%</f>
        <v>-0.25922974223569517</v>
      </c>
      <c r="D64" s="206"/>
      <c r="E64" s="206">
        <f>E62/E60-100%</f>
        <v>-0.40162659328249117</v>
      </c>
      <c r="F64" s="206"/>
      <c r="G64" s="206">
        <f>G62/G60-100%</f>
        <v>0.17980925143316773</v>
      </c>
      <c r="H64" s="206"/>
      <c r="I64" s="206">
        <f>I62/I60-100%</f>
        <v>-0.23701972386228454</v>
      </c>
      <c r="J64" s="206"/>
      <c r="K64" s="206">
        <f>K62/K60-100%</f>
        <v>-0.23934481793410478</v>
      </c>
      <c r="L64" s="206"/>
      <c r="M64" s="206"/>
      <c r="N64" s="206">
        <f>N62/N60-100%</f>
        <v>-0.42668502980078826</v>
      </c>
      <c r="O64" s="206"/>
      <c r="P64" s="206">
        <f>P62/P60-100%</f>
        <v>0.17130386877180692</v>
      </c>
      <c r="Q64" s="20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185">
        <f>AVERAGE(C64:Q65)</f>
        <v>-0.17325611241576988</v>
      </c>
      <c r="D67" s="186"/>
      <c r="E67" s="189" t="s">
        <v>54</v>
      </c>
      <c r="F67" s="190"/>
      <c r="G67" s="193">
        <f>AVERAGE(K64:Q65)</f>
        <v>-0.16490865965436205</v>
      </c>
      <c r="H67" s="194"/>
      <c r="I67" s="197" t="s">
        <v>55</v>
      </c>
      <c r="J67" s="198"/>
      <c r="K67" s="201">
        <f>AVERAGE(C67,G67)</f>
        <v>-0.16908238603506598</v>
      </c>
      <c r="L67" s="201"/>
      <c r="M67" s="202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187"/>
      <c r="D68" s="188"/>
      <c r="E68" s="191"/>
      <c r="F68" s="192"/>
      <c r="G68" s="195"/>
      <c r="H68" s="196"/>
      <c r="I68" s="199"/>
      <c r="J68" s="200"/>
      <c r="K68" s="203"/>
      <c r="L68" s="203"/>
      <c r="M68" s="204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3288985.6033430877</v>
      </c>
      <c r="D69" s="176"/>
      <c r="E69" s="179">
        <f>E62+E62*C67</f>
        <v>2216525.1649299483</v>
      </c>
      <c r="F69" s="180"/>
      <c r="G69" s="179">
        <f>G62+G62*C67</f>
        <v>3819813.0512442943</v>
      </c>
      <c r="H69" s="180"/>
      <c r="I69" s="179">
        <f>I62+I62*C67</f>
        <v>3462585.2848580242</v>
      </c>
      <c r="J69" s="180"/>
      <c r="K69" s="154">
        <f>K62+K62*C67</f>
        <v>3302602.0751716001</v>
      </c>
      <c r="L69" s="158"/>
      <c r="M69" s="155"/>
      <c r="N69" s="154">
        <f>N62+N62*C67</f>
        <v>3014812.5279035293</v>
      </c>
      <c r="O69" s="155"/>
      <c r="P69" s="158">
        <f>P62+P62*C67</f>
        <v>4535004.3860767838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3322193.7738166307</v>
      </c>
      <c r="D71" s="164"/>
      <c r="E71" s="163">
        <f>E62+E62*G67</f>
        <v>2238904.9362068656</v>
      </c>
      <c r="F71" s="164"/>
      <c r="G71" s="163">
        <f>G62+G62*G67</f>
        <v>3858380.8707123543</v>
      </c>
      <c r="H71" s="164"/>
      <c r="I71" s="163">
        <f>I62+I62*G67</f>
        <v>3497546.2534624077</v>
      </c>
      <c r="J71" s="164"/>
      <c r="K71" s="163">
        <f>K62+K62*G67</f>
        <v>3335947.7281921236</v>
      </c>
      <c r="L71" s="167"/>
      <c r="M71" s="164"/>
      <c r="N71" s="163">
        <f>N62+N62*G67</f>
        <v>3045252.4326178068</v>
      </c>
      <c r="O71" s="164"/>
      <c r="P71" s="167">
        <f>P62+P62*G67</f>
        <v>4580793.336505156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3305589.6885798592</v>
      </c>
      <c r="D73" s="129"/>
      <c r="E73" s="128">
        <f>E62+E62*K67</f>
        <v>2227715.0505684069</v>
      </c>
      <c r="F73" s="148"/>
      <c r="G73" s="128">
        <f>G62+G62*K67</f>
        <v>3839096.9609783245</v>
      </c>
      <c r="H73" s="129"/>
      <c r="I73" s="128">
        <f>I62+I62*K67</f>
        <v>3480065.7691602157</v>
      </c>
      <c r="J73" s="129"/>
      <c r="K73" s="128">
        <f>K62+K62*K67</f>
        <v>3319274.9016818618</v>
      </c>
      <c r="L73" s="132"/>
      <c r="M73" s="129"/>
      <c r="N73" s="128">
        <f>N62+N62*K67</f>
        <v>3030032.4802606683</v>
      </c>
      <c r="O73" s="129"/>
      <c r="P73" s="132">
        <f>P62+P62*K67</f>
        <v>4557898.8612909699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141">
        <f>C56/C69</f>
        <v>0.2224229095914621</v>
      </c>
      <c r="D75" s="142"/>
      <c r="E75" s="141">
        <f>E56/E69</f>
        <v>0.38219902074821416</v>
      </c>
      <c r="F75" s="142"/>
      <c r="G75" s="141">
        <f>G56/G69</f>
        <v>0.2225638581246967</v>
      </c>
      <c r="H75" s="142"/>
      <c r="I75" s="141">
        <f>I56/I69</f>
        <v>0.30604064386054552</v>
      </c>
      <c r="J75" s="142"/>
      <c r="K75" s="141">
        <f>K56/K69</f>
        <v>0.31649009060399452</v>
      </c>
      <c r="L75" s="145"/>
      <c r="M75" s="142"/>
      <c r="N75" s="141">
        <f>N56/N69</f>
        <v>0.30975715367263545</v>
      </c>
      <c r="O75" s="142"/>
      <c r="P75" s="145">
        <f>P56/P69</f>
        <v>0.1421916480345124</v>
      </c>
      <c r="Q75" s="151"/>
      <c r="R75" s="153">
        <f>AVERAGE(C75:Q76)</f>
        <v>0.27166647494800872</v>
      </c>
      <c r="S75" s="153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143"/>
      <c r="D76" s="144"/>
      <c r="E76" s="143"/>
      <c r="F76" s="144"/>
      <c r="G76" s="143"/>
      <c r="H76" s="144"/>
      <c r="I76" s="143"/>
      <c r="J76" s="144"/>
      <c r="K76" s="143"/>
      <c r="L76" s="146"/>
      <c r="M76" s="144"/>
      <c r="N76" s="143"/>
      <c r="O76" s="144"/>
      <c r="P76" s="146"/>
      <c r="Q76" s="152"/>
      <c r="R76" s="153"/>
      <c r="S76" s="153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119">
        <f>C56/C71</f>
        <v>0.22019960222235305</v>
      </c>
      <c r="D77" s="120"/>
      <c r="E77" s="119">
        <f>E56/E71</f>
        <v>0.37837861438424492</v>
      </c>
      <c r="F77" s="120"/>
      <c r="G77" s="119">
        <f>G56/G71</f>
        <v>0.22033914185435002</v>
      </c>
      <c r="H77" s="120"/>
      <c r="I77" s="119">
        <f>I56/I71</f>
        <v>0.30298150566299292</v>
      </c>
      <c r="J77" s="120"/>
      <c r="K77" s="119">
        <f>K56/K71</f>
        <v>0.31332650124180916</v>
      </c>
      <c r="L77" s="123"/>
      <c r="M77" s="120"/>
      <c r="N77" s="119">
        <f>N56/N71</f>
        <v>0.30666086577828333</v>
      </c>
      <c r="O77" s="120"/>
      <c r="P77" s="123">
        <f>P56/P71</f>
        <v>0.14077032080036389</v>
      </c>
      <c r="Q77" s="125"/>
      <c r="R77" s="127">
        <f>AVERAGE(C77:Q78)</f>
        <v>0.26895093599205672</v>
      </c>
      <c r="S77" s="127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121"/>
      <c r="D78" s="122"/>
      <c r="E78" s="121"/>
      <c r="F78" s="122"/>
      <c r="G78" s="121"/>
      <c r="H78" s="122"/>
      <c r="I78" s="121"/>
      <c r="J78" s="122"/>
      <c r="K78" s="121"/>
      <c r="L78" s="124"/>
      <c r="M78" s="122"/>
      <c r="N78" s="121"/>
      <c r="O78" s="122"/>
      <c r="P78" s="124"/>
      <c r="Q78" s="126"/>
      <c r="R78" s="127"/>
      <c r="S78" s="127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106">
        <f>C56/C73</f>
        <v>0.22130567203405249</v>
      </c>
      <c r="D79" s="107"/>
      <c r="E79" s="106">
        <f>E56/E73</f>
        <v>0.38027922255310287</v>
      </c>
      <c r="F79" s="107"/>
      <c r="G79" s="106">
        <f>G56/G73</f>
        <v>0.22144591257818974</v>
      </c>
      <c r="H79" s="107"/>
      <c r="I79" s="106">
        <f>I56/I73</f>
        <v>0.30450339168610518</v>
      </c>
      <c r="J79" s="107"/>
      <c r="K79" s="106">
        <f>K56/K73</f>
        <v>0.3149003505164279</v>
      </c>
      <c r="L79" s="110"/>
      <c r="M79" s="107"/>
      <c r="N79" s="106">
        <f>N56/N73</f>
        <v>0.30820123334772365</v>
      </c>
      <c r="O79" s="107"/>
      <c r="P79" s="110">
        <f>P56/P73</f>
        <v>0.14147741473082115</v>
      </c>
      <c r="Q79" s="112"/>
      <c r="R79" s="114">
        <f>AVERAGE(C79:Q80)</f>
        <v>0.27030188534948896</v>
      </c>
      <c r="S79" s="114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108"/>
      <c r="D80" s="109"/>
      <c r="E80" s="108"/>
      <c r="F80" s="109"/>
      <c r="G80" s="108"/>
      <c r="H80" s="109"/>
      <c r="I80" s="108"/>
      <c r="J80" s="109"/>
      <c r="K80" s="108"/>
      <c r="L80" s="111"/>
      <c r="M80" s="109"/>
      <c r="N80" s="108"/>
      <c r="O80" s="109"/>
      <c r="P80" s="111"/>
      <c r="Q80" s="113"/>
      <c r="R80" s="114"/>
      <c r="S80" s="114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149</v>
      </c>
      <c r="B83" s="94"/>
      <c r="C83" s="98" t="s">
        <v>72</v>
      </c>
      <c r="D83" s="98" t="s">
        <v>73</v>
      </c>
      <c r="E83" s="98" t="s">
        <v>74</v>
      </c>
      <c r="F83" s="98" t="s">
        <v>75</v>
      </c>
      <c r="G83" s="98" t="s">
        <v>76</v>
      </c>
      <c r="H83" s="98" t="s">
        <v>77</v>
      </c>
      <c r="I83" s="98" t="s">
        <v>78</v>
      </c>
      <c r="J83" s="98" t="s">
        <v>121</v>
      </c>
      <c r="L83" s="99" t="s">
        <v>122</v>
      </c>
      <c r="M83" s="99"/>
      <c r="N83" s="100">
        <f>AVERAGE(C85:I94)</f>
        <v>0.27406153846153847</v>
      </c>
      <c r="O83"/>
      <c r="P83" s="55"/>
      <c r="Q83" s="97"/>
      <c r="R83" s="97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101"/>
      <c r="O84"/>
      <c r="P84"/>
      <c r="Q84" s="97"/>
      <c r="R84" s="97"/>
    </row>
    <row r="85" spans="1:26" ht="14.1" customHeight="1" x14ac:dyDescent="0.3">
      <c r="A85" s="94" t="s">
        <v>179</v>
      </c>
      <c r="B85" s="94"/>
      <c r="C85" s="93"/>
      <c r="D85" s="93"/>
      <c r="E85" s="93"/>
      <c r="F85" s="93"/>
      <c r="G85" s="93"/>
      <c r="H85" s="93"/>
      <c r="I85" s="93">
        <v>0.27579999999999999</v>
      </c>
      <c r="J85" s="95" t="e">
        <f>AVERAGE(C85:H86)</f>
        <v>#DIV/0!</v>
      </c>
      <c r="L85" s="99" t="s">
        <v>156</v>
      </c>
      <c r="M85" s="99"/>
      <c r="N85" s="100">
        <v>0.2427</v>
      </c>
    </row>
    <row r="86" spans="1:26" ht="14.1" customHeight="1" x14ac:dyDescent="0.3">
      <c r="A86" s="94"/>
      <c r="B86" s="94"/>
      <c r="C86" s="93"/>
      <c r="D86" s="93"/>
      <c r="E86" s="93"/>
      <c r="F86" s="93"/>
      <c r="G86" s="93"/>
      <c r="H86" s="93"/>
      <c r="I86" s="93"/>
      <c r="J86" s="95"/>
      <c r="L86" s="99"/>
      <c r="M86" s="99"/>
      <c r="N86" s="101"/>
    </row>
    <row r="87" spans="1:26" ht="14.1" customHeight="1" x14ac:dyDescent="0.3">
      <c r="A87" s="94" t="s">
        <v>224</v>
      </c>
      <c r="B87" s="94"/>
      <c r="C87" s="93">
        <v>0.29880000000000001</v>
      </c>
      <c r="D87" s="93">
        <v>0.39850000000000002</v>
      </c>
      <c r="E87" s="93">
        <v>0.23300000000000001</v>
      </c>
      <c r="F87" s="93">
        <v>0.22739999999999999</v>
      </c>
      <c r="G87" s="93">
        <v>0.28220000000000001</v>
      </c>
      <c r="H87" s="93">
        <v>0.30719999999999997</v>
      </c>
      <c r="I87" s="93">
        <v>0.22639999999999999</v>
      </c>
      <c r="J87" s="95">
        <f>AVERAGE(C87:I88)</f>
        <v>0.28192857142857142</v>
      </c>
      <c r="L87"/>
      <c r="M87"/>
    </row>
    <row r="88" spans="1:26" ht="14.1" customHeight="1" x14ac:dyDescent="0.3">
      <c r="A88" s="94"/>
      <c r="B88" s="94"/>
      <c r="C88" s="93"/>
      <c r="D88" s="93"/>
      <c r="E88" s="93"/>
      <c r="F88" s="93"/>
      <c r="G88" s="93"/>
      <c r="H88" s="93"/>
      <c r="I88" s="93"/>
      <c r="J88" s="95"/>
      <c r="L88" s="96" t="s">
        <v>209</v>
      </c>
      <c r="M88" s="96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94" t="s">
        <v>225</v>
      </c>
      <c r="B89" s="94"/>
      <c r="C89" s="93">
        <v>0.31369999999999998</v>
      </c>
      <c r="D89" s="93">
        <v>0.36549999999999999</v>
      </c>
      <c r="E89" s="93">
        <v>0.2477</v>
      </c>
      <c r="F89" s="93">
        <v>0.21479999999999999</v>
      </c>
      <c r="G89" s="93">
        <v>0.17180000000000001</v>
      </c>
      <c r="H89" s="93"/>
      <c r="I89" s="93"/>
      <c r="J89" s="95">
        <f>AVERAGE(C89:I90)</f>
        <v>0.26270000000000004</v>
      </c>
      <c r="L89" s="96"/>
      <c r="M89" s="96"/>
      <c r="N89" s="93">
        <v>0.21920000000000001</v>
      </c>
      <c r="O89" s="93">
        <v>0.2024</v>
      </c>
      <c r="P89" s="93">
        <v>0.20780000000000001</v>
      </c>
      <c r="Q89" s="93">
        <v>0.28749999999999998</v>
      </c>
      <c r="R89" s="93">
        <v>0.2427</v>
      </c>
      <c r="S89" s="93"/>
    </row>
    <row r="90" spans="1:26" ht="14.1" customHeight="1" x14ac:dyDescent="0.3">
      <c r="A90" s="94"/>
      <c r="B90" s="94"/>
      <c r="C90" s="93"/>
      <c r="D90" s="93"/>
      <c r="E90" s="93"/>
      <c r="F90" s="93"/>
      <c r="G90" s="93"/>
      <c r="H90" s="93"/>
      <c r="I90" s="93"/>
      <c r="J90" s="95"/>
      <c r="L90" s="96"/>
      <c r="M90" s="96"/>
      <c r="N90" s="93"/>
      <c r="O90" s="93"/>
      <c r="P90" s="93"/>
      <c r="Q90" s="93"/>
      <c r="R90" s="93"/>
      <c r="S90" s="93"/>
    </row>
    <row r="91" spans="1:26" ht="14.1" customHeight="1" x14ac:dyDescent="0.3">
      <c r="A91" s="94" t="s">
        <v>226</v>
      </c>
      <c r="B91" s="94"/>
      <c r="C91" s="93"/>
      <c r="D91" s="93"/>
      <c r="E91" s="93"/>
      <c r="F91" s="93"/>
      <c r="G91" s="93"/>
      <c r="H91" s="93"/>
      <c r="I91" s="93"/>
      <c r="J91" s="95" t="e">
        <f>AVERAGE(C91:I92)</f>
        <v>#DIV/0!</v>
      </c>
      <c r="L91" s="96"/>
      <c r="M91" s="96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94"/>
      <c r="B92" s="94"/>
      <c r="C92" s="93"/>
      <c r="D92" s="93"/>
      <c r="E92" s="93"/>
      <c r="F92" s="93"/>
      <c r="G92" s="93"/>
      <c r="H92" s="93"/>
      <c r="I92" s="93"/>
      <c r="J92" s="95"/>
      <c r="L92" s="96"/>
      <c r="M92" s="96"/>
      <c r="N92" s="93"/>
      <c r="O92" s="93"/>
      <c r="P92" s="93"/>
      <c r="Q92" s="93"/>
      <c r="R92" s="93"/>
      <c r="S92" s="93"/>
    </row>
    <row r="93" spans="1:26" ht="14.1" customHeight="1" x14ac:dyDescent="0.3">
      <c r="A93" s="94" t="s">
        <v>227</v>
      </c>
      <c r="B93" s="94"/>
      <c r="C93" s="93"/>
      <c r="D93" s="93"/>
      <c r="E93" s="93"/>
      <c r="F93" s="93"/>
      <c r="G93" s="93"/>
      <c r="H93" s="93"/>
      <c r="I93" s="93"/>
      <c r="J93" s="95"/>
      <c r="L93" s="96"/>
      <c r="M93" s="96"/>
      <c r="N93" s="93"/>
      <c r="O93" s="93"/>
      <c r="P93" s="93"/>
      <c r="Q93" s="93"/>
      <c r="R93" s="93"/>
      <c r="S93" s="93"/>
    </row>
    <row r="94" spans="1:26" ht="14.1" customHeight="1" x14ac:dyDescent="0.3">
      <c r="A94" s="94"/>
      <c r="B94" s="94"/>
      <c r="C94" s="93"/>
      <c r="D94" s="93"/>
      <c r="E94" s="93"/>
      <c r="F94" s="93"/>
      <c r="G94" s="93"/>
      <c r="H94" s="93"/>
      <c r="I94" s="93"/>
      <c r="J94" s="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2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J93:J94"/>
    <mergeCell ref="A93:B94"/>
    <mergeCell ref="C93:C94"/>
    <mergeCell ref="D93:D94"/>
    <mergeCell ref="E93:E94"/>
    <mergeCell ref="F93:F94"/>
    <mergeCell ref="G93:G94"/>
    <mergeCell ref="A87:B88"/>
    <mergeCell ref="C87:C88"/>
    <mergeCell ref="D87:D88"/>
    <mergeCell ref="E87:E88"/>
    <mergeCell ref="F87:F88"/>
    <mergeCell ref="G87:G88"/>
    <mergeCell ref="H87:H88"/>
    <mergeCell ref="I87:I88"/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H93:H94"/>
    <mergeCell ref="I93:I94"/>
  </mergeCells>
  <phoneticPr fontId="2" type="noConversion"/>
  <conditionalFormatting sqref="C85:I94">
    <cfRule type="cellIs" dxfId="159" priority="17" operator="between">
      <formula>0.35</formula>
      <formula>1</formula>
    </cfRule>
    <cfRule type="cellIs" dxfId="158" priority="18" operator="between">
      <formula>0.2</formula>
      <formula>0.25</formula>
    </cfRule>
    <cfRule type="cellIs" dxfId="157" priority="19" operator="between">
      <formula>0.1</formula>
      <formula>0.2</formula>
    </cfRule>
    <cfRule type="cellIs" dxfId="156" priority="20" operator="between">
      <formula>0.3</formula>
      <formula>0.35</formula>
    </cfRule>
    <cfRule type="cellIs" dxfId="155" priority="21" operator="between">
      <formula>0.25</formula>
      <formula>0.3</formula>
    </cfRule>
  </conditionalFormatting>
  <conditionalFormatting sqref="K8 K10 K12 K14 K16 K18">
    <cfRule type="cellIs" dxfId="154" priority="11" operator="between">
      <formula>"LOW"</formula>
      <formula>"HIGH"</formula>
    </cfRule>
  </conditionalFormatting>
  <conditionalFormatting sqref="N83 N85">
    <cfRule type="cellIs" dxfId="153" priority="12" operator="between">
      <formula>0.35</formula>
      <formula>1</formula>
    </cfRule>
    <cfRule type="cellIs" dxfId="152" priority="13" operator="between">
      <formula>0.2</formula>
      <formula>0.25</formula>
    </cfRule>
    <cfRule type="cellIs" dxfId="151" priority="14" operator="between">
      <formula>0.1</formula>
      <formula>0.2</formula>
    </cfRule>
    <cfRule type="cellIs" dxfId="150" priority="15" operator="between">
      <formula>0.3</formula>
      <formula>0.35</formula>
    </cfRule>
    <cfRule type="cellIs" dxfId="149" priority="16" operator="between">
      <formula>0.25</formula>
      <formula>0.3</formula>
    </cfRule>
  </conditionalFormatting>
  <conditionalFormatting sqref="N89:S89">
    <cfRule type="cellIs" dxfId="148" priority="6" operator="between">
      <formula>0.35</formula>
      <formula>1</formula>
    </cfRule>
    <cfRule type="cellIs" dxfId="147" priority="7" operator="between">
      <formula>0.2</formula>
      <formula>0.25</formula>
    </cfRule>
    <cfRule type="cellIs" dxfId="146" priority="8" operator="between">
      <formula>0.1</formula>
      <formula>0.2</formula>
    </cfRule>
    <cfRule type="cellIs" dxfId="145" priority="9" operator="between">
      <formula>0.3</formula>
      <formula>0.35</formula>
    </cfRule>
    <cfRule type="cellIs" dxfId="144" priority="10" operator="between">
      <formula>0.25</formula>
      <formula>0.3</formula>
    </cfRule>
  </conditionalFormatting>
  <conditionalFormatting sqref="N92:S92">
    <cfRule type="cellIs" dxfId="143" priority="1" operator="between">
      <formula>0.35</formula>
      <formula>1</formula>
    </cfRule>
    <cfRule type="cellIs" dxfId="142" priority="2" operator="between">
      <formula>0.2</formula>
      <formula>0.25</formula>
    </cfRule>
    <cfRule type="cellIs" dxfId="141" priority="3" operator="between">
      <formula>0.1</formula>
      <formula>0.2</formula>
    </cfRule>
    <cfRule type="cellIs" dxfId="140" priority="4" operator="between">
      <formula>0.3</formula>
      <formula>0.35</formula>
    </cfRule>
    <cfRule type="cellIs" dxfId="139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7B6E-42C1-4EE6-B0AC-DEF6796676EA}">
  <sheetPr>
    <pageSetUpPr fitToPage="1"/>
  </sheetPr>
  <dimension ref="A1:AI138"/>
  <sheetViews>
    <sheetView zoomScale="90" zoomScaleNormal="90" workbookViewId="0">
      <selection activeCell="J5" sqref="J5:J6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5">
        <f>C2</f>
        <v>45452</v>
      </c>
      <c r="B1" s="246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5">
        <f>A1</f>
        <v>45452</v>
      </c>
      <c r="M1" s="246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24</v>
      </c>
      <c r="B2" s="14" t="s">
        <v>0</v>
      </c>
      <c r="C2" s="7">
        <v>45452</v>
      </c>
      <c r="D2" s="8">
        <f>C2+1</f>
        <v>45453</v>
      </c>
      <c r="E2" s="8">
        <f>C2+2</f>
        <v>45454</v>
      </c>
      <c r="F2" s="63">
        <f>C2+3</f>
        <v>45455</v>
      </c>
      <c r="G2" s="63">
        <f>C2+4</f>
        <v>45456</v>
      </c>
      <c r="H2" s="8">
        <f>C2+5</f>
        <v>45457</v>
      </c>
      <c r="I2" s="9">
        <f>C2+6</f>
        <v>45458</v>
      </c>
      <c r="J2" s="6"/>
      <c r="K2" s="6"/>
      <c r="L2" s="13">
        <f>WEEKNUM(L1,1)</f>
        <v>24</v>
      </c>
      <c r="M2" s="14" t="s">
        <v>0</v>
      </c>
      <c r="N2" s="10">
        <f>C2</f>
        <v>45452</v>
      </c>
      <c r="O2" s="11">
        <f>N2+1</f>
        <v>45453</v>
      </c>
      <c r="P2" s="8">
        <f>N2+2</f>
        <v>45454</v>
      </c>
      <c r="Q2" s="65">
        <f>N2+3</f>
        <v>45455</v>
      </c>
      <c r="R2" s="73">
        <f>N2+4</f>
        <v>45456</v>
      </c>
      <c r="S2" s="11">
        <f>N2+5</f>
        <v>45457</v>
      </c>
      <c r="T2" s="12">
        <f>N2+6</f>
        <v>45458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 t="s">
        <v>235</v>
      </c>
      <c r="D3" s="251" t="s">
        <v>236</v>
      </c>
      <c r="E3" s="251" t="s">
        <v>236</v>
      </c>
      <c r="F3" s="251" t="s">
        <v>236</v>
      </c>
      <c r="G3" s="251" t="s">
        <v>236</v>
      </c>
      <c r="H3" s="251" t="s">
        <v>236</v>
      </c>
      <c r="I3" s="251" t="s">
        <v>235</v>
      </c>
      <c r="J3" s="6"/>
      <c r="K3" s="6"/>
      <c r="L3" s="264" t="s">
        <v>228</v>
      </c>
      <c r="M3" s="283"/>
      <c r="N3" s="85" t="s">
        <v>234</v>
      </c>
      <c r="O3" s="31"/>
      <c r="P3" s="31"/>
      <c r="Q3" s="32" t="s">
        <v>230</v>
      </c>
      <c r="R3" s="31"/>
      <c r="S3" s="31"/>
      <c r="T3" s="32" t="s">
        <v>151</v>
      </c>
      <c r="X3" s="278" t="s">
        <v>79</v>
      </c>
      <c r="Y3" s="274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74">
        <f t="shared" si="0"/>
        <v>2</v>
      </c>
      <c r="AA3" s="284">
        <f t="shared" si="0"/>
        <v>2</v>
      </c>
      <c r="AB3" s="274">
        <f t="shared" si="0"/>
        <v>2</v>
      </c>
      <c r="AC3" s="274">
        <f t="shared" si="0"/>
        <v>2</v>
      </c>
      <c r="AD3" s="274">
        <f t="shared" si="0"/>
        <v>2</v>
      </c>
      <c r="AE3" s="274">
        <f t="shared" si="0"/>
        <v>2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51"/>
      <c r="G4" s="251"/>
      <c r="H4" s="251"/>
      <c r="I4" s="251"/>
      <c r="J4" s="6"/>
      <c r="K4" s="6"/>
      <c r="L4" s="264"/>
      <c r="M4" s="283"/>
      <c r="N4" s="86">
        <v>3</v>
      </c>
      <c r="O4" s="36"/>
      <c r="P4" s="36"/>
      <c r="Q4" s="41">
        <v>4</v>
      </c>
      <c r="R4" s="36"/>
      <c r="S4" s="36"/>
      <c r="T4" s="41">
        <v>8</v>
      </c>
      <c r="U4" s="16">
        <f>SUM(N4:T4)</f>
        <v>15</v>
      </c>
      <c r="V4" s="16" t="str" cm="1">
        <f t="array" ref="V4">_xlfn.IFS(U4&gt;15,"O",U4=15,"O",U4&lt;15,"X")</f>
        <v>O</v>
      </c>
      <c r="X4" s="278"/>
      <c r="Y4" s="275"/>
      <c r="Z4" s="275"/>
      <c r="AA4" s="284"/>
      <c r="AB4" s="275"/>
      <c r="AC4" s="275"/>
      <c r="AD4" s="275"/>
      <c r="AE4" s="275"/>
    </row>
    <row r="5" spans="1:31" ht="14.1" customHeight="1" x14ac:dyDescent="0.3">
      <c r="A5" s="224" t="s">
        <v>9</v>
      </c>
      <c r="B5" s="224"/>
      <c r="C5" s="251" t="s">
        <v>237</v>
      </c>
      <c r="D5" s="251" t="s">
        <v>238</v>
      </c>
      <c r="E5" s="251" t="s">
        <v>238</v>
      </c>
      <c r="F5" s="251" t="s">
        <v>238</v>
      </c>
      <c r="G5" s="251" t="s">
        <v>237</v>
      </c>
      <c r="H5" s="251" t="s">
        <v>237</v>
      </c>
      <c r="I5" s="251" t="s">
        <v>245</v>
      </c>
      <c r="J5" s="243" t="s">
        <v>222</v>
      </c>
      <c r="K5" s="273" t="s">
        <v>71</v>
      </c>
      <c r="L5" s="224" t="s">
        <v>232</v>
      </c>
      <c r="M5" s="285"/>
      <c r="N5" s="31"/>
      <c r="O5" s="54" t="s">
        <v>233</v>
      </c>
      <c r="P5" s="54" t="s">
        <v>233</v>
      </c>
      <c r="Q5" s="31"/>
      <c r="R5" s="31"/>
      <c r="S5" s="31"/>
      <c r="T5" s="31"/>
      <c r="U5" s="6"/>
      <c r="X5" s="261" t="s">
        <v>80</v>
      </c>
      <c r="Y5" s="27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16.3")+COUNTIFS(C7:C44,"11.3~17")+COUNTIFS(C7:C44,"11.3~17.3")+COUNTIFS(C7:C44,"11.3~18")+COUNTIFS(C7:C44,"11.3~18.3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16.3")+COUNTIFS(N3:N44,"11.3~17")+COUNTIFS(N3:N44,"11.3~17.3")+COUNTIFS(N3:N44,"11.3~18")+COUNTIFS(N3:N44,"11.3~18.3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8</v>
      </c>
      <c r="Z5" s="271">
        <f t="shared" si="1"/>
        <v>7</v>
      </c>
      <c r="AA5" s="271">
        <f t="shared" si="1"/>
        <v>6</v>
      </c>
      <c r="AB5" s="251">
        <f t="shared" si="1"/>
        <v>7</v>
      </c>
      <c r="AC5" s="251">
        <f t="shared" si="1"/>
        <v>6</v>
      </c>
      <c r="AD5" s="251">
        <f t="shared" si="1"/>
        <v>6</v>
      </c>
      <c r="AE5" s="251">
        <f t="shared" si="1"/>
        <v>7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43"/>
      <c r="K6" s="273"/>
      <c r="L6" s="224"/>
      <c r="M6" s="285"/>
      <c r="N6" s="36"/>
      <c r="O6" s="30">
        <v>4.5</v>
      </c>
      <c r="P6" s="30">
        <v>4.5</v>
      </c>
      <c r="Q6" s="36"/>
      <c r="R6" s="36"/>
      <c r="S6" s="36"/>
      <c r="T6" s="36"/>
      <c r="U6" s="16">
        <f>SUM(N6:T6)</f>
        <v>9</v>
      </c>
      <c r="V6" s="16" t="str" cm="1">
        <f t="array" ref="V6">_xlfn.IFS(U6&gt;15,"O",U6=15,"O",U6&lt;15,"X")</f>
        <v>X</v>
      </c>
      <c r="X6" s="261"/>
      <c r="Y6" s="272"/>
      <c r="Z6" s="272"/>
      <c r="AA6" s="272"/>
      <c r="AB6" s="251"/>
      <c r="AC6" s="251"/>
      <c r="AD6" s="251"/>
      <c r="AE6" s="251"/>
    </row>
    <row r="7" spans="1:31" ht="14.1" customHeight="1" x14ac:dyDescent="0.3">
      <c r="A7" s="230" t="s">
        <v>10</v>
      </c>
      <c r="B7" s="231"/>
      <c r="C7" s="31"/>
      <c r="D7" s="47" t="s">
        <v>86</v>
      </c>
      <c r="E7" s="47" t="s">
        <v>86</v>
      </c>
      <c r="F7" s="47" t="s">
        <v>86</v>
      </c>
      <c r="G7" s="47" t="s">
        <v>86</v>
      </c>
      <c r="H7" s="47" t="s">
        <v>86</v>
      </c>
      <c r="I7" s="31"/>
      <c r="J7" s="24"/>
      <c r="K7" s="6"/>
      <c r="L7" s="224" t="s">
        <v>23</v>
      </c>
      <c r="M7" s="285"/>
      <c r="N7" s="42"/>
      <c r="O7" s="42"/>
      <c r="P7" s="42"/>
      <c r="Q7" s="42"/>
      <c r="R7" s="42"/>
      <c r="S7" s="42"/>
      <c r="T7" s="42"/>
      <c r="U7" s="6"/>
      <c r="X7" s="269" t="s">
        <v>81</v>
      </c>
      <c r="Y7" s="262">
        <f t="shared" ref="Y7:AE7" si="2">COUNTIFS(C7:C44,"9~20")+COUNTIFS(C7:C44,"10~20")+COUNTIFS(C7:C44,"10.3~19.3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+COUNTIFS(C7:C44,"18.3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+COUNTIFS(N3:N44,"18.3~22.3")</f>
        <v>8</v>
      </c>
      <c r="Z7" s="262">
        <f t="shared" si="2"/>
        <v>5</v>
      </c>
      <c r="AA7" s="262">
        <f t="shared" si="2"/>
        <v>5</v>
      </c>
      <c r="AB7" s="262">
        <f t="shared" si="2"/>
        <v>6</v>
      </c>
      <c r="AC7" s="262">
        <f t="shared" si="2"/>
        <v>6</v>
      </c>
      <c r="AD7" s="262">
        <f t="shared" si="2"/>
        <v>6</v>
      </c>
      <c r="AE7" s="262">
        <f t="shared" si="2"/>
        <v>7</v>
      </c>
    </row>
    <row r="8" spans="1:31" ht="14.1" customHeight="1" x14ac:dyDescent="0.3">
      <c r="A8" s="241"/>
      <c r="B8" s="242"/>
      <c r="C8" s="36"/>
      <c r="D8" s="40">
        <v>8</v>
      </c>
      <c r="E8" s="40">
        <v>8</v>
      </c>
      <c r="F8" s="40">
        <v>8</v>
      </c>
      <c r="G8" s="4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24"/>
      <c r="M8" s="285"/>
      <c r="N8" s="43"/>
      <c r="O8" s="43"/>
      <c r="P8" s="43"/>
      <c r="Q8" s="43"/>
      <c r="R8" s="43"/>
      <c r="S8" s="43"/>
      <c r="T8" s="43"/>
      <c r="U8" s="16">
        <f>SUM(N8:T8)</f>
        <v>0</v>
      </c>
      <c r="V8" s="16" t="str" cm="1">
        <f t="array" ref="V8">_xlfn.IFS(U8&gt;15,"O",U8=15,"O",U8&lt;15,"X")</f>
        <v>X</v>
      </c>
      <c r="X8" s="270"/>
      <c r="Y8" s="263"/>
      <c r="Z8" s="263"/>
      <c r="AA8" s="263"/>
      <c r="AB8" s="263"/>
      <c r="AC8" s="263"/>
      <c r="AD8" s="263"/>
      <c r="AE8" s="263"/>
    </row>
    <row r="9" spans="1:31" ht="14.1" customHeight="1" x14ac:dyDescent="0.3">
      <c r="A9" s="264" t="s">
        <v>11</v>
      </c>
      <c r="B9" s="264"/>
      <c r="C9" s="31"/>
      <c r="D9" s="32" t="s">
        <v>89</v>
      </c>
      <c r="E9" s="32" t="s">
        <v>89</v>
      </c>
      <c r="F9" s="32" t="s">
        <v>89</v>
      </c>
      <c r="G9" s="31"/>
      <c r="H9" s="34" t="s">
        <v>88</v>
      </c>
      <c r="I9" s="32" t="s">
        <v>89</v>
      </c>
      <c r="J9" s="6"/>
      <c r="K9" s="6"/>
      <c r="L9" s="286" t="s">
        <v>249</v>
      </c>
      <c r="M9" s="287"/>
      <c r="N9" s="42"/>
      <c r="O9" s="42"/>
      <c r="P9" s="42"/>
      <c r="Q9" s="42"/>
      <c r="R9" s="42"/>
      <c r="S9" s="42"/>
      <c r="T9" s="42"/>
      <c r="U9" s="6"/>
      <c r="X9" s="265" t="s">
        <v>82</v>
      </c>
      <c r="Y9" s="267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C7:C44,"18.3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+COUNTIFS(N3:N44,"18.3~22.3")</f>
        <v>6</v>
      </c>
      <c r="Z9" s="267">
        <f t="shared" si="3"/>
        <v>5</v>
      </c>
      <c r="AA9" s="267">
        <f t="shared" si="3"/>
        <v>5</v>
      </c>
      <c r="AB9" s="267">
        <f t="shared" si="3"/>
        <v>6</v>
      </c>
      <c r="AC9" s="267">
        <f t="shared" si="3"/>
        <v>6</v>
      </c>
      <c r="AD9" s="267">
        <f t="shared" si="3"/>
        <v>6</v>
      </c>
      <c r="AE9" s="267">
        <f t="shared" si="3"/>
        <v>6</v>
      </c>
    </row>
    <row r="10" spans="1:31" ht="14.1" customHeight="1" x14ac:dyDescent="0.3">
      <c r="A10" s="264"/>
      <c r="B10" s="264"/>
      <c r="C10" s="36"/>
      <c r="D10" s="41">
        <v>9</v>
      </c>
      <c r="E10" s="41">
        <v>9</v>
      </c>
      <c r="F10" s="41">
        <v>9</v>
      </c>
      <c r="G10" s="36"/>
      <c r="H10" s="45">
        <v>10</v>
      </c>
      <c r="I10" s="41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88"/>
      <c r="M10" s="289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43" t="s">
        <v>13</v>
      </c>
      <c r="B11" s="253"/>
      <c r="C11" s="78" t="s">
        <v>91</v>
      </c>
      <c r="D11" s="79" t="s">
        <v>89</v>
      </c>
      <c r="E11" s="80"/>
      <c r="F11" s="79" t="s">
        <v>89</v>
      </c>
      <c r="G11" s="81" t="s">
        <v>88</v>
      </c>
      <c r="H11" s="80"/>
      <c r="I11" s="78" t="s">
        <v>91</v>
      </c>
      <c r="J11" s="6"/>
      <c r="K11" s="6"/>
      <c r="L11" s="230" t="s">
        <v>24</v>
      </c>
      <c r="M11" s="231"/>
      <c r="N11" s="37" t="s">
        <v>43</v>
      </c>
      <c r="O11" s="31"/>
      <c r="P11" s="31"/>
      <c r="Q11" s="39" t="s">
        <v>42</v>
      </c>
      <c r="R11" s="31"/>
      <c r="S11" s="31"/>
      <c r="T11" s="37" t="s">
        <v>43</v>
      </c>
      <c r="U11" s="6"/>
      <c r="X11" s="261" t="s">
        <v>84</v>
      </c>
      <c r="Y11" s="251">
        <f t="shared" ref="Y11:AE11" si="4">COUNT(C10,C12,C14,C16,C18,C28,C30,C32,C34,C36,C38,C40,C42,C44,C20,C22,N4,N6,N8,N10,N12,N14,N16,N18,N20,N22,N28,N30,N32,N34,N36,N38,N40,N42,N44)</f>
        <v>14</v>
      </c>
      <c r="Z11" s="251">
        <f t="shared" si="4"/>
        <v>9</v>
      </c>
      <c r="AA11" s="251">
        <f>COUNT(E10,E12,E14,E16,E18,E28,E30,E32,E34,E36,E38,E40,E42,E44,E20,E22,P4,P6,P8,P10,P12,P14,P16,P18,P20,P22,P28,P30,P32,P34,P36,P38,P40,P42,P44)</f>
        <v>9</v>
      </c>
      <c r="AB11" s="251">
        <f t="shared" si="4"/>
        <v>9</v>
      </c>
      <c r="AC11" s="251">
        <f t="shared" si="4"/>
        <v>10</v>
      </c>
      <c r="AD11" s="251">
        <f t="shared" si="4"/>
        <v>9</v>
      </c>
      <c r="AE11" s="251">
        <f t="shared" si="4"/>
        <v>10</v>
      </c>
    </row>
    <row r="12" spans="1:31" ht="14.1" customHeight="1" x14ac:dyDescent="0.3">
      <c r="A12" s="259"/>
      <c r="B12" s="260"/>
      <c r="C12" s="40">
        <v>9</v>
      </c>
      <c r="D12" s="41">
        <v>9</v>
      </c>
      <c r="E12" s="36"/>
      <c r="F12" s="41">
        <v>9</v>
      </c>
      <c r="G12" s="45">
        <v>10</v>
      </c>
      <c r="H12" s="36"/>
      <c r="I12" s="40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41"/>
      <c r="M12" s="242"/>
      <c r="N12" s="38">
        <v>8</v>
      </c>
      <c r="O12" s="36"/>
      <c r="P12" s="36"/>
      <c r="Q12" s="40">
        <v>4.5</v>
      </c>
      <c r="R12" s="36"/>
      <c r="S12" s="36"/>
      <c r="T12" s="38">
        <v>8</v>
      </c>
      <c r="U12" s="16">
        <f>SUM(N12:T12)</f>
        <v>20.5</v>
      </c>
      <c r="V12" s="16" t="str" cm="1">
        <f t="array" ref="V12">_xlfn.IFS(U12&gt;15,"O",U12=15,"O",U12&lt;15,"X")</f>
        <v>O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30" t="s">
        <v>14</v>
      </c>
      <c r="B13" s="231"/>
      <c r="C13" s="32" t="s">
        <v>89</v>
      </c>
      <c r="D13" s="31"/>
      <c r="E13" s="31"/>
      <c r="F13" s="32" t="s">
        <v>89</v>
      </c>
      <c r="G13" s="32" t="s">
        <v>89</v>
      </c>
      <c r="H13" s="32" t="s">
        <v>89</v>
      </c>
      <c r="I13" s="34" t="s">
        <v>88</v>
      </c>
      <c r="J13" s="6"/>
      <c r="K13" s="6"/>
      <c r="L13" s="230" t="s">
        <v>25</v>
      </c>
      <c r="M13" s="231"/>
      <c r="N13" s="35" t="s">
        <v>191</v>
      </c>
      <c r="O13" s="31"/>
      <c r="P13" s="31"/>
      <c r="Q13" s="31"/>
      <c r="R13" s="31"/>
      <c r="S13" s="31"/>
      <c r="T13" s="31"/>
      <c r="U13" s="6"/>
    </row>
    <row r="14" spans="1:31" ht="14.1" customHeight="1" x14ac:dyDescent="0.3">
      <c r="A14" s="241"/>
      <c r="B14" s="242"/>
      <c r="C14" s="41">
        <v>9</v>
      </c>
      <c r="D14" s="36"/>
      <c r="E14" s="36"/>
      <c r="F14" s="41">
        <v>9</v>
      </c>
      <c r="G14" s="41">
        <v>9</v>
      </c>
      <c r="H14" s="41">
        <v>9</v>
      </c>
      <c r="I14" s="45">
        <v>10</v>
      </c>
      <c r="J14" s="16">
        <f>SUM(C14:I14)</f>
        <v>46</v>
      </c>
      <c r="K14" s="16" t="str" cm="1">
        <f t="array" ref="K14">_xlfn.IFS(J14=46,"O",J14&lt;46,"LOW",J14&gt;46,"HIGH")</f>
        <v>O</v>
      </c>
      <c r="L14" s="241"/>
      <c r="M14" s="242"/>
      <c r="N14" s="46">
        <v>8</v>
      </c>
      <c r="O14" s="36"/>
      <c r="P14" s="36"/>
      <c r="Q14" s="36"/>
      <c r="R14" s="36"/>
      <c r="S14" s="36"/>
      <c r="T14" s="36"/>
      <c r="U14" s="16">
        <f>SUM(N14:T14)</f>
        <v>8</v>
      </c>
      <c r="V14" s="16" t="str" cm="1">
        <f t="array" ref="V14">_xlfn.IFS(U14&gt;15,"O",U14=15,"O",U14&lt;15,"X")</f>
        <v>X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1">
        <f t="shared" si="5"/>
        <v>5</v>
      </c>
      <c r="AA14" s="251">
        <f t="shared" si="5"/>
        <v>5</v>
      </c>
      <c r="AB14" s="251">
        <f t="shared" si="5"/>
        <v>5</v>
      </c>
      <c r="AC14" s="251">
        <f t="shared" si="5"/>
        <v>5</v>
      </c>
      <c r="AD14" s="251">
        <f t="shared" si="5"/>
        <v>5</v>
      </c>
      <c r="AE14" s="251">
        <f t="shared" si="5"/>
        <v>6</v>
      </c>
    </row>
    <row r="15" spans="1:31" ht="14.1" customHeight="1" x14ac:dyDescent="0.3">
      <c r="A15" s="243" t="s">
        <v>15</v>
      </c>
      <c r="B15" s="253"/>
      <c r="C15" s="79" t="s">
        <v>89</v>
      </c>
      <c r="D15" s="79" t="s">
        <v>89</v>
      </c>
      <c r="E15" s="80"/>
      <c r="F15" s="81" t="s">
        <v>88</v>
      </c>
      <c r="G15" s="80"/>
      <c r="H15" s="79" t="s">
        <v>89</v>
      </c>
      <c r="I15" s="79" t="s">
        <v>89</v>
      </c>
      <c r="J15" s="6"/>
      <c r="K15" s="6"/>
      <c r="L15" s="224" t="s">
        <v>26</v>
      </c>
      <c r="M15" s="224"/>
      <c r="N15" s="31"/>
      <c r="O15" s="31"/>
      <c r="P15" s="32" t="s">
        <v>48</v>
      </c>
      <c r="Q15" s="31"/>
      <c r="R15" s="32" t="s">
        <v>48</v>
      </c>
      <c r="S15" s="31"/>
      <c r="T15" s="31"/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59"/>
      <c r="B16" s="260"/>
      <c r="C16" s="41">
        <v>9</v>
      </c>
      <c r="D16" s="41">
        <v>9</v>
      </c>
      <c r="E16" s="36"/>
      <c r="F16" s="45">
        <v>10</v>
      </c>
      <c r="G16" s="36"/>
      <c r="H16" s="41">
        <v>9</v>
      </c>
      <c r="I16" s="41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24"/>
      <c r="M16" s="224"/>
      <c r="N16" s="36"/>
      <c r="O16" s="36"/>
      <c r="P16" s="41">
        <v>5</v>
      </c>
      <c r="Q16" s="36"/>
      <c r="R16" s="41">
        <v>5</v>
      </c>
      <c r="S16" s="36"/>
      <c r="T16" s="36"/>
      <c r="U16" s="16">
        <f>SUM(N16:T16)</f>
        <v>10</v>
      </c>
      <c r="V16" s="16" t="str" cm="1">
        <f t="array" ref="V16">_xlfn.IFS(U16&gt;15,"O",U16=15,"O",U16&lt;15,"X")</f>
        <v>X</v>
      </c>
      <c r="X16" s="252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1.0374999999999999</v>
      </c>
      <c r="AC16" s="256">
        <f t="shared" si="6"/>
        <v>1.0374999999999999</v>
      </c>
      <c r="AD16" s="256">
        <f t="shared" si="6"/>
        <v>1.0374999999999999</v>
      </c>
      <c r="AE16" s="256">
        <f t="shared" si="6"/>
        <v>1.2449999999999999</v>
      </c>
    </row>
    <row r="17" spans="1:31" ht="14.1" customHeight="1" x14ac:dyDescent="0.3">
      <c r="A17" s="290"/>
      <c r="B17" s="291"/>
      <c r="C17" s="76"/>
      <c r="D17" s="76"/>
      <c r="E17" s="76"/>
      <c r="F17" s="76"/>
      <c r="G17" s="76"/>
      <c r="H17" s="76"/>
      <c r="I17" s="76"/>
      <c r="J17" s="6"/>
      <c r="K17" s="6"/>
      <c r="L17" s="230" t="s">
        <v>229</v>
      </c>
      <c r="M17" s="231"/>
      <c r="N17" s="42"/>
      <c r="O17" s="42"/>
      <c r="P17" s="42"/>
      <c r="Q17" s="42"/>
      <c r="R17" s="42"/>
      <c r="S17" s="42"/>
      <c r="T17" s="42"/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92"/>
      <c r="B18" s="293"/>
      <c r="C18" s="77"/>
      <c r="D18" s="77"/>
      <c r="E18" s="77"/>
      <c r="F18" s="77"/>
      <c r="G18" s="77"/>
      <c r="H18" s="77"/>
      <c r="I18" s="77"/>
      <c r="J18" s="16">
        <f>SUM(C18:I18)</f>
        <v>0</v>
      </c>
      <c r="K18" s="16" t="str" cm="1">
        <f t="array" ref="K18">_xlfn.IFS(J18=46,"O",J18&lt;46,"LOW",J18&gt;46,"HIGH")</f>
        <v>LOW</v>
      </c>
      <c r="L18" s="241"/>
      <c r="M18" s="242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30" t="s">
        <v>27</v>
      </c>
      <c r="M19" s="231"/>
      <c r="N19" s="32" t="s">
        <v>151</v>
      </c>
      <c r="O19" s="31"/>
      <c r="P19" s="31"/>
      <c r="Q19" s="31"/>
      <c r="R19" s="31"/>
      <c r="S19" s="32" t="s">
        <v>151</v>
      </c>
      <c r="T19" s="32" t="s">
        <v>151</v>
      </c>
      <c r="Y19" s="249" t="s">
        <v>67</v>
      </c>
      <c r="Z19" s="249" t="s">
        <v>63</v>
      </c>
      <c r="AA19" s="249" t="s">
        <v>64</v>
      </c>
      <c r="AB19" s="249" t="s">
        <v>65</v>
      </c>
      <c r="AC19" s="249" t="s">
        <v>66</v>
      </c>
      <c r="AD19" s="249" t="s">
        <v>144</v>
      </c>
      <c r="AE19" s="249" t="s">
        <v>152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41"/>
      <c r="M20" s="242"/>
      <c r="N20" s="41">
        <v>8</v>
      </c>
      <c r="O20" s="36"/>
      <c r="P20" s="36"/>
      <c r="Q20" s="36"/>
      <c r="R20" s="36"/>
      <c r="S20" s="41">
        <v>8</v>
      </c>
      <c r="T20" s="41">
        <v>8</v>
      </c>
      <c r="U20" s="26">
        <f>SUM(N20:T20)</f>
        <v>24</v>
      </c>
      <c r="V20" s="26" t="str" cm="1">
        <f t="array" ref="V20">_xlfn.IFS(U20&gt;15,"O",U20=15,"O",U20&lt;15,"X")</f>
        <v>O</v>
      </c>
      <c r="Y20" s="250"/>
      <c r="Z20" s="250"/>
      <c r="AA20" s="250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Y21" s="239" t="s">
        <v>10</v>
      </c>
      <c r="Z21" s="239">
        <v>4</v>
      </c>
      <c r="AA21" s="239">
        <v>3</v>
      </c>
      <c r="AB21" s="239">
        <f>Z21-AA21</f>
        <v>1</v>
      </c>
      <c r="AC21" s="239"/>
      <c r="AD21" s="239"/>
      <c r="AE21" s="239">
        <v>0</v>
      </c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0"/>
      <c r="Z22" s="240"/>
      <c r="AA22" s="240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39" t="s">
        <v>11</v>
      </c>
      <c r="Z23" s="239">
        <v>5</v>
      </c>
      <c r="AA23" s="239">
        <v>4</v>
      </c>
      <c r="AB23" s="239">
        <f>Z23-AA23</f>
        <v>1</v>
      </c>
      <c r="AC23" s="239"/>
      <c r="AD23" s="239">
        <v>5</v>
      </c>
      <c r="AE23" s="23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0"/>
      <c r="Z24" s="240"/>
      <c r="AA24" s="240"/>
      <c r="AB24" s="240"/>
      <c r="AC24" s="240"/>
      <c r="AD24" s="240"/>
      <c r="AE24" s="240"/>
    </row>
    <row r="25" spans="1:31" ht="14.1" customHeight="1" x14ac:dyDescent="0.3">
      <c r="A25" s="245">
        <f>A1</f>
        <v>45452</v>
      </c>
      <c r="B25" s="246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43" t="s">
        <v>222</v>
      </c>
      <c r="K25" s="244" t="s">
        <v>69</v>
      </c>
      <c r="L25" s="245">
        <f>A1</f>
        <v>45452</v>
      </c>
      <c r="M25" s="246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Y25" s="239" t="s">
        <v>12</v>
      </c>
      <c r="Z25" s="239">
        <v>4</v>
      </c>
      <c r="AA25" s="239">
        <v>3</v>
      </c>
      <c r="AB25" s="239">
        <f>Z25-AA25</f>
        <v>1</v>
      </c>
      <c r="AC25" s="239"/>
      <c r="AD25" s="239">
        <v>5</v>
      </c>
      <c r="AE25" s="239">
        <v>0</v>
      </c>
    </row>
    <row r="26" spans="1:31" ht="14.1" customHeight="1" x14ac:dyDescent="0.3">
      <c r="A26" s="13">
        <f>WEEKNUM(A25,1)</f>
        <v>24</v>
      </c>
      <c r="B26" s="14" t="s">
        <v>0</v>
      </c>
      <c r="C26" s="7">
        <f>C2</f>
        <v>45452</v>
      </c>
      <c r="D26" s="8">
        <f>C26+1</f>
        <v>45453</v>
      </c>
      <c r="E26" s="8">
        <f>C26+2</f>
        <v>45454</v>
      </c>
      <c r="F26" s="63">
        <f>C26+3</f>
        <v>45455</v>
      </c>
      <c r="G26" s="63">
        <f>C26+4</f>
        <v>45456</v>
      </c>
      <c r="H26" s="8">
        <f>C26+5</f>
        <v>45457</v>
      </c>
      <c r="I26" s="9">
        <f>C26+6</f>
        <v>45458</v>
      </c>
      <c r="J26" s="243"/>
      <c r="K26" s="244"/>
      <c r="L26" s="13">
        <f>WEEKNUM(L25,1)</f>
        <v>24</v>
      </c>
      <c r="M26" s="14" t="s">
        <v>0</v>
      </c>
      <c r="N26" s="10">
        <f>C2</f>
        <v>45452</v>
      </c>
      <c r="O26" s="11">
        <f>N26+1</f>
        <v>45453</v>
      </c>
      <c r="P26" s="11">
        <f>N26+2</f>
        <v>45454</v>
      </c>
      <c r="Q26" s="65">
        <f>N26+3</f>
        <v>45455</v>
      </c>
      <c r="R26" s="73">
        <f>N26+4</f>
        <v>45456</v>
      </c>
      <c r="S26" s="11">
        <f>N26+5</f>
        <v>45457</v>
      </c>
      <c r="T26" s="12">
        <f>N26+6</f>
        <v>45458</v>
      </c>
      <c r="U26" s="243"/>
      <c r="V26" s="247"/>
      <c r="Y26" s="240"/>
      <c r="Z26" s="240"/>
      <c r="AA26" s="240"/>
      <c r="AB26" s="240"/>
      <c r="AC26" s="240"/>
      <c r="AD26" s="240"/>
      <c r="AE26" s="240"/>
    </row>
    <row r="27" spans="1:31" ht="14.1" customHeight="1" x14ac:dyDescent="0.3">
      <c r="A27" s="230" t="s">
        <v>17</v>
      </c>
      <c r="B27" s="231"/>
      <c r="C27" s="42"/>
      <c r="D27" s="42"/>
      <c r="E27" s="42"/>
      <c r="F27" s="42"/>
      <c r="G27" s="42"/>
      <c r="H27" s="42"/>
      <c r="I27" s="42"/>
      <c r="J27" s="6"/>
      <c r="K27" s="6"/>
      <c r="L27" s="230" t="s">
        <v>28</v>
      </c>
      <c r="M27" s="231"/>
      <c r="N27" s="42"/>
      <c r="O27" s="42"/>
      <c r="P27" s="42"/>
      <c r="Q27" s="42"/>
      <c r="R27" s="42"/>
      <c r="S27" s="42"/>
      <c r="T27" s="42"/>
      <c r="Y27" s="239" t="s">
        <v>13</v>
      </c>
      <c r="Z27" s="239">
        <v>4</v>
      </c>
      <c r="AA27" s="239">
        <v>3</v>
      </c>
      <c r="AB27" s="239">
        <f>Z27-AA27</f>
        <v>1</v>
      </c>
      <c r="AC27" s="239"/>
      <c r="AD27" s="239">
        <v>2</v>
      </c>
      <c r="AE27" s="239">
        <v>0</v>
      </c>
    </row>
    <row r="28" spans="1:31" ht="14.1" customHeight="1" x14ac:dyDescent="0.3">
      <c r="A28" s="241"/>
      <c r="B28" s="242"/>
      <c r="C28" s="43"/>
      <c r="D28" s="43"/>
      <c r="E28" s="43"/>
      <c r="F28" s="43"/>
      <c r="G28" s="43"/>
      <c r="H28" s="43"/>
      <c r="I28" s="43"/>
      <c r="J28" s="16">
        <f>SUM(C28:I28)</f>
        <v>0</v>
      </c>
      <c r="K28" s="16" t="str" cm="1">
        <f t="array" ref="K28">_xlfn.IFS(J28&gt;15,"O",J28=15,"O",J28&lt;15,"X")</f>
        <v>X</v>
      </c>
      <c r="L28" s="241"/>
      <c r="M28" s="242"/>
      <c r="N28" s="43"/>
      <c r="O28" s="43"/>
      <c r="P28" s="43"/>
      <c r="Q28" s="43"/>
      <c r="R28" s="43"/>
      <c r="S28" s="43"/>
      <c r="T28" s="43"/>
      <c r="U28" s="16">
        <f>SUM(N28:T28)</f>
        <v>0</v>
      </c>
      <c r="V28" s="16" t="str" cm="1">
        <f t="array" ref="V28">_xlfn.IFS(U28&gt;15,"O",U28=15,"O",U28&lt;15,"X")</f>
        <v>X</v>
      </c>
      <c r="Y28" s="240"/>
      <c r="Z28" s="240"/>
      <c r="AA28" s="240"/>
      <c r="AB28" s="240"/>
      <c r="AC28" s="240"/>
      <c r="AD28" s="240"/>
      <c r="AE28" s="240"/>
    </row>
    <row r="29" spans="1:31" ht="14.1" customHeight="1" x14ac:dyDescent="0.3">
      <c r="A29" s="230" t="s">
        <v>18</v>
      </c>
      <c r="B29" s="231"/>
      <c r="C29" s="37" t="s">
        <v>231</v>
      </c>
      <c r="D29" s="31"/>
      <c r="E29" s="31"/>
      <c r="F29" s="31"/>
      <c r="G29" s="31"/>
      <c r="H29" s="31"/>
      <c r="I29" s="37" t="s">
        <v>231</v>
      </c>
      <c r="J29" s="6"/>
      <c r="K29" s="6"/>
      <c r="L29" s="280" t="s">
        <v>128</v>
      </c>
      <c r="M29" s="281"/>
      <c r="N29" s="35" t="s">
        <v>223</v>
      </c>
      <c r="O29" s="31" t="s">
        <v>174</v>
      </c>
      <c r="P29" s="31" t="s">
        <v>40</v>
      </c>
      <c r="Q29" s="35" t="s">
        <v>223</v>
      </c>
      <c r="R29" s="35" t="s">
        <v>223</v>
      </c>
      <c r="S29" s="35" t="s">
        <v>223</v>
      </c>
      <c r="T29" s="74"/>
      <c r="U29" s="6"/>
      <c r="Y29" s="239" t="s">
        <v>14</v>
      </c>
      <c r="Z29" s="239">
        <v>4</v>
      </c>
      <c r="AA29" s="239">
        <v>3</v>
      </c>
      <c r="AB29" s="239">
        <f>Z29-AA29</f>
        <v>1</v>
      </c>
      <c r="AC29" s="239"/>
      <c r="AD29" s="239">
        <v>2</v>
      </c>
      <c r="AE29" s="239">
        <v>0</v>
      </c>
    </row>
    <row r="30" spans="1:31" ht="14.1" customHeight="1" x14ac:dyDescent="0.3">
      <c r="A30" s="241"/>
      <c r="B30" s="242"/>
      <c r="C30" s="38">
        <v>5</v>
      </c>
      <c r="D30" s="36"/>
      <c r="E30" s="36"/>
      <c r="F30" s="36"/>
      <c r="G30" s="36"/>
      <c r="H30" s="36"/>
      <c r="I30" s="38">
        <v>5</v>
      </c>
      <c r="J30" s="16">
        <f>SUM(C30:I30)</f>
        <v>10</v>
      </c>
      <c r="K30" s="16" t="str" cm="1">
        <f t="array" ref="K30">_xlfn.IFS(J30&gt;15,"O",J30=15,"O",J30&lt;15,"X")</f>
        <v>X</v>
      </c>
      <c r="L30" s="259"/>
      <c r="M30" s="260"/>
      <c r="N30" s="46">
        <v>7</v>
      </c>
      <c r="O30" s="36"/>
      <c r="P30" s="36"/>
      <c r="Q30" s="46">
        <v>7</v>
      </c>
      <c r="R30" s="46">
        <v>7</v>
      </c>
      <c r="S30" s="46">
        <v>7</v>
      </c>
      <c r="T30" s="75"/>
      <c r="U30" s="16">
        <f>SUM(N30:T30)</f>
        <v>28</v>
      </c>
      <c r="V30" s="16" t="str" cm="1">
        <f t="array" ref="V30">_xlfn.IFS(U30&gt;15,"O",U30=15,"O",U30&lt;15,"X")</f>
        <v>O</v>
      </c>
      <c r="Y30" s="240"/>
      <c r="Z30" s="240"/>
      <c r="AA30" s="240"/>
      <c r="AB30" s="240"/>
      <c r="AC30" s="240"/>
      <c r="AD30" s="240"/>
      <c r="AE30" s="240"/>
    </row>
    <row r="31" spans="1:31" ht="14.1" customHeight="1" x14ac:dyDescent="0.3">
      <c r="A31" s="230" t="s">
        <v>19</v>
      </c>
      <c r="B31" s="231"/>
      <c r="C31" s="31"/>
      <c r="D31" s="32" t="s">
        <v>37</v>
      </c>
      <c r="E31" s="31"/>
      <c r="F31" s="31"/>
      <c r="G31" s="31"/>
      <c r="H31" s="31"/>
      <c r="I31" s="31"/>
      <c r="J31" s="6"/>
      <c r="K31" s="6"/>
      <c r="L31" s="224" t="s">
        <v>29</v>
      </c>
      <c r="M31" s="285"/>
      <c r="N31" s="32" t="s">
        <v>151</v>
      </c>
      <c r="O31" s="32" t="s">
        <v>151</v>
      </c>
      <c r="P31" s="31"/>
      <c r="Q31" s="31"/>
      <c r="R31" s="31"/>
      <c r="S31" s="31"/>
      <c r="T31" s="31"/>
      <c r="U31" s="6"/>
      <c r="Y31" s="239" t="s">
        <v>15</v>
      </c>
      <c r="Z31" s="239">
        <v>4</v>
      </c>
      <c r="AA31" s="239">
        <v>4</v>
      </c>
      <c r="AB31" s="239">
        <f>Z31-AA31</f>
        <v>0</v>
      </c>
      <c r="AC31" s="239"/>
      <c r="AD31" s="239">
        <v>5</v>
      </c>
      <c r="AE31" s="239">
        <v>0</v>
      </c>
    </row>
    <row r="32" spans="1:31" ht="14.1" customHeight="1" x14ac:dyDescent="0.3">
      <c r="A32" s="241"/>
      <c r="B32" s="242"/>
      <c r="C32" s="36"/>
      <c r="D32" s="41">
        <v>4</v>
      </c>
      <c r="E32" s="36"/>
      <c r="F32" s="36"/>
      <c r="G32" s="36"/>
      <c r="H32" s="36"/>
      <c r="I32" s="36"/>
      <c r="J32" s="16">
        <f>SUM(C32:I32)</f>
        <v>4</v>
      </c>
      <c r="K32" s="16" t="str" cm="1">
        <f t="array" ref="K32">_xlfn.IFS(J32&gt;15,"O",J32=15,"O",J32&lt;15,"X")</f>
        <v>X</v>
      </c>
      <c r="L32" s="224"/>
      <c r="M32" s="285"/>
      <c r="N32" s="41">
        <v>8</v>
      </c>
      <c r="O32" s="41">
        <v>8</v>
      </c>
      <c r="P32" s="36"/>
      <c r="Q32" s="36"/>
      <c r="R32" s="36"/>
      <c r="S32" s="36"/>
      <c r="T32" s="36"/>
      <c r="U32" s="16">
        <f>SUM(N32:T32)</f>
        <v>16</v>
      </c>
      <c r="V32" s="16" t="str" cm="1">
        <f t="array" ref="V32">_xlfn.IFS(U32&gt;15,"O",U32=15,"O",U32&lt;15,"X")</f>
        <v>O</v>
      </c>
      <c r="Y32" s="240"/>
      <c r="Z32" s="240"/>
      <c r="AA32" s="240"/>
      <c r="AB32" s="240"/>
      <c r="AC32" s="240"/>
      <c r="AD32" s="240"/>
      <c r="AE32" s="240"/>
    </row>
    <row r="33" spans="1:35" ht="14.1" customHeight="1" x14ac:dyDescent="0.3">
      <c r="A33" s="230" t="s">
        <v>20</v>
      </c>
      <c r="B33" s="231"/>
      <c r="C33" s="31"/>
      <c r="D33" s="31"/>
      <c r="E33" s="39" t="s">
        <v>42</v>
      </c>
      <c r="F33" s="31"/>
      <c r="G33" s="31"/>
      <c r="H33" s="31"/>
      <c r="I33" s="31"/>
      <c r="J33" s="6"/>
      <c r="K33" s="6"/>
      <c r="L33" s="230" t="s">
        <v>31</v>
      </c>
      <c r="M33" s="231"/>
      <c r="N33" s="31"/>
      <c r="O33" s="39" t="s">
        <v>125</v>
      </c>
      <c r="P33" s="31"/>
      <c r="Q33" s="31"/>
      <c r="R33" s="39" t="s">
        <v>125</v>
      </c>
      <c r="S33" s="39" t="s">
        <v>125</v>
      </c>
      <c r="T33" s="31" t="s">
        <v>40</v>
      </c>
      <c r="U33" s="6"/>
    </row>
    <row r="34" spans="1:35" ht="14.1" customHeight="1" x14ac:dyDescent="0.3">
      <c r="A34" s="241"/>
      <c r="B34" s="242"/>
      <c r="C34" s="36"/>
      <c r="D34" s="36"/>
      <c r="E34" s="40">
        <v>4.5</v>
      </c>
      <c r="F34" s="36"/>
      <c r="G34" s="36"/>
      <c r="H34" s="36"/>
      <c r="I34" s="36"/>
      <c r="J34" s="16">
        <f>SUM(C34:I34)</f>
        <v>4.5</v>
      </c>
      <c r="K34" s="16" t="str" cm="1">
        <f t="array" ref="K34">_xlfn.IFS(J34&gt;15,"O",J34=15,"O",J34&lt;15,"X")</f>
        <v>X</v>
      </c>
      <c r="L34" s="241"/>
      <c r="M34" s="242"/>
      <c r="N34" s="36"/>
      <c r="O34" s="40">
        <v>6.5</v>
      </c>
      <c r="P34" s="36"/>
      <c r="Q34" s="36"/>
      <c r="R34" s="40">
        <v>6.5</v>
      </c>
      <c r="S34" s="40">
        <v>6.5</v>
      </c>
      <c r="T34" s="36"/>
      <c r="U34" s="16">
        <f>SUM(N34:T34)</f>
        <v>19.5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30" t="s">
        <v>21</v>
      </c>
      <c r="B35" s="231"/>
      <c r="C35" s="47" t="s">
        <v>93</v>
      </c>
      <c r="D35" s="47" t="s">
        <v>93</v>
      </c>
      <c r="E35" s="51"/>
      <c r="F35" s="47" t="s">
        <v>93</v>
      </c>
      <c r="G35" s="47" t="s">
        <v>93</v>
      </c>
      <c r="H35" s="47" t="s">
        <v>93</v>
      </c>
      <c r="I35" s="31"/>
      <c r="J35" s="6"/>
      <c r="K35" s="6"/>
      <c r="L35" s="230" t="s">
        <v>32</v>
      </c>
      <c r="M35" s="231"/>
      <c r="N35" s="39" t="s">
        <v>125</v>
      </c>
      <c r="O35" s="31"/>
      <c r="P35" s="54" t="s">
        <v>126</v>
      </c>
      <c r="Q35" s="31"/>
      <c r="R35" s="54" t="s">
        <v>126</v>
      </c>
      <c r="S35" s="31"/>
      <c r="T35" s="39" t="s">
        <v>125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41"/>
      <c r="B36" s="242"/>
      <c r="C36" s="40">
        <v>8</v>
      </c>
      <c r="D36" s="40">
        <v>8</v>
      </c>
      <c r="E36" s="36"/>
      <c r="F36" s="40">
        <v>8</v>
      </c>
      <c r="G36" s="40">
        <v>8</v>
      </c>
      <c r="H36" s="40">
        <v>8</v>
      </c>
      <c r="I36" s="36"/>
      <c r="J36" s="16">
        <f>SUM(C36:I36)</f>
        <v>40</v>
      </c>
      <c r="K36" s="16" t="str" cm="1">
        <f t="array" ref="K36">_xlfn.IFS(J36&gt;15,"O",J36=15,"O",J36&lt;15,"X")</f>
        <v>O</v>
      </c>
      <c r="L36" s="241"/>
      <c r="M36" s="242"/>
      <c r="N36" s="40">
        <v>6.5</v>
      </c>
      <c r="O36" s="36"/>
      <c r="P36" s="30">
        <v>6</v>
      </c>
      <c r="Q36" s="36"/>
      <c r="R36" s="30">
        <v>6</v>
      </c>
      <c r="S36" s="36"/>
      <c r="T36" s="40">
        <v>6.5</v>
      </c>
      <c r="U36" s="16">
        <f>SUM(N36:T36)</f>
        <v>25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24" t="s">
        <v>22</v>
      </c>
      <c r="B37" s="224"/>
      <c r="C37" s="31"/>
      <c r="D37" s="31"/>
      <c r="E37" s="32" t="s">
        <v>38</v>
      </c>
      <c r="F37" s="31"/>
      <c r="G37" s="32" t="s">
        <v>38</v>
      </c>
      <c r="H37" s="32" t="s">
        <v>38</v>
      </c>
      <c r="I37" s="51"/>
      <c r="J37" s="6"/>
      <c r="K37" s="6"/>
      <c r="L37" s="230" t="s">
        <v>33</v>
      </c>
      <c r="M37" s="231"/>
      <c r="N37" s="54" t="s">
        <v>126</v>
      </c>
      <c r="O37" s="31"/>
      <c r="P37" s="32" t="s">
        <v>48</v>
      </c>
      <c r="Q37" s="31"/>
      <c r="R37" s="32" t="s">
        <v>48</v>
      </c>
      <c r="S37" s="31"/>
      <c r="T37" s="31"/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24"/>
      <c r="B38" s="224"/>
      <c r="C38" s="36"/>
      <c r="D38" s="36"/>
      <c r="E38" s="41">
        <v>6</v>
      </c>
      <c r="F38" s="36"/>
      <c r="G38" s="41">
        <v>6</v>
      </c>
      <c r="H38" s="41">
        <v>6</v>
      </c>
      <c r="I38" s="36"/>
      <c r="J38" s="16">
        <f>SUM(C38:I38)</f>
        <v>18</v>
      </c>
      <c r="K38" s="16" t="str" cm="1">
        <f t="array" ref="K38">_xlfn.IFS(J38&gt;15,"O",J38=15,"O",J38&lt;15,"X")</f>
        <v>O</v>
      </c>
      <c r="L38" s="241"/>
      <c r="M38" s="242"/>
      <c r="N38" s="30">
        <v>6</v>
      </c>
      <c r="O38" s="36"/>
      <c r="P38" s="41">
        <v>5</v>
      </c>
      <c r="Q38" s="36"/>
      <c r="R38" s="41">
        <v>5</v>
      </c>
      <c r="S38" s="36"/>
      <c r="T38" s="36"/>
      <c r="U38" s="16">
        <f>SUM(N38:T38)</f>
        <v>16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64" t="s">
        <v>141</v>
      </c>
      <c r="B39" s="283"/>
      <c r="C39" s="31"/>
      <c r="D39" s="54" t="s">
        <v>87</v>
      </c>
      <c r="E39" s="54" t="s">
        <v>87</v>
      </c>
      <c r="F39" s="54" t="s">
        <v>87</v>
      </c>
      <c r="G39" s="54" t="s">
        <v>87</v>
      </c>
      <c r="H39" s="54" t="s">
        <v>87</v>
      </c>
      <c r="I39" s="31"/>
      <c r="J39" s="6"/>
      <c r="K39" s="6"/>
      <c r="L39" s="230" t="s">
        <v>34</v>
      </c>
      <c r="M39" s="231"/>
      <c r="N39" s="32" t="s">
        <v>38</v>
      </c>
      <c r="O39" s="31"/>
      <c r="P39" s="32" t="s">
        <v>38</v>
      </c>
      <c r="Q39" s="31"/>
      <c r="R39" s="31"/>
      <c r="S39" s="31"/>
      <c r="T39" s="32" t="s">
        <v>38</v>
      </c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64"/>
      <c r="B40" s="283"/>
      <c r="C40" s="36"/>
      <c r="D40" s="30">
        <v>8</v>
      </c>
      <c r="E40" s="30">
        <v>8</v>
      </c>
      <c r="F40" s="30">
        <v>8</v>
      </c>
      <c r="G40" s="30">
        <v>8</v>
      </c>
      <c r="H40" s="30">
        <v>8</v>
      </c>
      <c r="I40" s="36"/>
      <c r="J40" s="16">
        <f>SUM(C40:I40)</f>
        <v>40</v>
      </c>
      <c r="K40" s="16" t="str" cm="1">
        <f t="array" ref="K40">_xlfn.IFS(J40&gt;15,"O",J40=15,"O",J40&lt;15,"X")</f>
        <v>O</v>
      </c>
      <c r="L40" s="241"/>
      <c r="M40" s="242"/>
      <c r="N40" s="41">
        <v>6</v>
      </c>
      <c r="O40" s="36"/>
      <c r="P40" s="41">
        <v>6</v>
      </c>
      <c r="Q40" s="36"/>
      <c r="R40" s="36"/>
      <c r="S40" s="36"/>
      <c r="T40" s="41">
        <v>6</v>
      </c>
      <c r="U40" s="16">
        <f>SUM(N40:T40)</f>
        <v>18</v>
      </c>
      <c r="V40" s="16" t="str" cm="1">
        <f t="array" ref="V40">_xlfn.IFS(U40&gt;15,"O",U40=15,"O",U40&lt;15,"X")</f>
        <v>O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97"/>
      <c r="B41" s="97"/>
      <c r="L41" s="97"/>
      <c r="M41" s="97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97"/>
      <c r="B42" s="97"/>
      <c r="J42" s="25">
        <f>SUM(C42:I42)</f>
        <v>0</v>
      </c>
      <c r="K42" s="25" t="str" cm="1">
        <f t="array" ref="K42">_xlfn.IFS(J42&gt;15,"O",J42=15,"O",J42&lt;15,"X")</f>
        <v>X</v>
      </c>
      <c r="L42" s="97"/>
      <c r="M42" s="97"/>
      <c r="U42" s="25">
        <f>SUM(N42:T42)</f>
        <v>0</v>
      </c>
      <c r="V42" s="25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97"/>
      <c r="B43" s="97"/>
      <c r="C43" s="15"/>
      <c r="D43" s="16"/>
      <c r="E43" s="16"/>
      <c r="F43" s="16"/>
      <c r="G43" s="16"/>
      <c r="H43" s="16"/>
      <c r="I43" s="17"/>
      <c r="J43" s="2"/>
      <c r="K43" s="2"/>
      <c r="L43" s="97"/>
      <c r="M43" s="97"/>
      <c r="U43" s="2"/>
      <c r="V43" s="2"/>
      <c r="X43" s="66"/>
    </row>
    <row r="44" spans="1:35" ht="14.1" customHeight="1" x14ac:dyDescent="0.3">
      <c r="A44" s="97"/>
      <c r="B44" s="97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7"/>
      <c r="M44" s="97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97" t="s">
        <v>193</v>
      </c>
      <c r="D48" s="97"/>
      <c r="E48" s="97" t="s">
        <v>194</v>
      </c>
      <c r="F48" s="97"/>
      <c r="G48" s="97" t="s">
        <v>195</v>
      </c>
      <c r="H48" s="97"/>
      <c r="I48" s="97" t="s">
        <v>196</v>
      </c>
      <c r="J48" s="97"/>
      <c r="K48" s="97" t="s">
        <v>197</v>
      </c>
      <c r="L48" s="97"/>
      <c r="M48" s="97"/>
      <c r="N48" s="97" t="s">
        <v>192</v>
      </c>
      <c r="O48" s="97"/>
      <c r="P48" s="97" t="s">
        <v>193</v>
      </c>
      <c r="Q48" s="97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45452</v>
      </c>
      <c r="D50" s="216"/>
      <c r="E50" s="217">
        <f>C50+1</f>
        <v>45453</v>
      </c>
      <c r="F50" s="217"/>
      <c r="G50" s="217">
        <f>C50+2</f>
        <v>45454</v>
      </c>
      <c r="H50" s="217"/>
      <c r="I50" s="217">
        <f>C50+3</f>
        <v>45455</v>
      </c>
      <c r="J50" s="217"/>
      <c r="K50" s="217">
        <f>C50+4</f>
        <v>45456</v>
      </c>
      <c r="L50" s="217"/>
      <c r="M50" s="217"/>
      <c r="N50" s="217">
        <f>C50+5</f>
        <v>45457</v>
      </c>
      <c r="O50" s="217"/>
      <c r="P50" s="221">
        <f>C50+6</f>
        <v>45458</v>
      </c>
      <c r="Q50" s="221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101.53749999999999</v>
      </c>
      <c r="D51" s="215"/>
      <c r="E51" s="215">
        <f>SUM(D8,D9,D12,D14,D16,D18,D20,D22,D28,D30,D32,D34,D36,D38,D40,D42,D44,O4,O6,O8,O10,O12,O14,O16,O18,O20,O22,O28,O30,O32,O34,O36,O38,O40,O42,O44,Z16)</f>
        <v>66.037499999999994</v>
      </c>
      <c r="F51" s="215"/>
      <c r="G51" s="215">
        <f>SUM(E8,E10,E12,E14,E16,E18,E20,E22,E28,E30,E32,E34,E36,E44,E38,E40,E42,P4,P6,P8,P10,P12,P14,P16,P18,P20,P22,P28,P30,P32,P34,P36,P38,P40,P42,P44,AA16)</f>
        <v>63.037500000000001</v>
      </c>
      <c r="H51" s="215"/>
      <c r="I51" s="215">
        <f>SUM(F8,F10,F12,F14,F16,F18,F20,F22,F28,F30,F32,F34,F36,F38,F40,F42,F44,Q4,Q6,Q8,Q10,Q12,Q14,Q16,Q18,Q20,Q22,Q28,Q30,Q32,Q34,Q36,Q38,Q40,Q42,Q44,AB16)</f>
        <v>77.537499999999994</v>
      </c>
      <c r="J51" s="215"/>
      <c r="K51" s="215">
        <f>SUM(G8,G10,G12,G14,G16,G18,G20,G22,G28,G30,G32,G34,G36,G38,G40,G42,G44,R4,R6,R8,R10,R12,R14,R16,R18,R20,R22,R28,R30,R32,R34,R36,R38,R40,R42,R44,AC16)</f>
        <v>79.537499999999994</v>
      </c>
      <c r="L51" s="215"/>
      <c r="M51" s="215"/>
      <c r="N51" s="215">
        <f>SUM(H8,H10,H12,H14,H16,H18,H20,H22,H28,H30,H32,H34,H36,H38,H40,H42,H44,S4,S6,S8,S10,S12,S14,S16,S18,S20,S22,S28,S30,S32,S34,S36,S38,S40,S42,S44,AD16)</f>
        <v>80.537499999999994</v>
      </c>
      <c r="O51" s="215"/>
      <c r="P51" s="215">
        <f>SUM(I8,I10,I12,I14,I16,I18,I20,I22,I28,I30,I32,I34,I36,I38,I40,I42,I44,T4,T6,T8,T10,T12,T14,T16,T18,T20,T22,T28,T30,T32,T34,T36,T38,T40,T42,T44,AE16)</f>
        <v>79.745000000000005</v>
      </c>
      <c r="Q51" s="215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f>'5월26일~6월1일 (22주차)'!C56</f>
        <v>1250553.4124999999</v>
      </c>
      <c r="D54" s="207"/>
      <c r="E54" s="207">
        <f>'5월26일~6월1일 (22주차)'!E56</f>
        <v>903729.41249999998</v>
      </c>
      <c r="F54" s="207"/>
      <c r="G54" s="207">
        <f>'5월26일~6월1일 (22주차)'!G56</f>
        <v>1253551.9950000001</v>
      </c>
      <c r="H54" s="207"/>
      <c r="I54" s="207">
        <f>'5월26일~6월1일 (22주차)'!I56</f>
        <v>1120494.4124999999</v>
      </c>
      <c r="J54" s="207"/>
      <c r="K54" s="213">
        <f>'5월26일~6월1일 (22주차)'!K56</f>
        <v>1137943.9950000001</v>
      </c>
      <c r="L54" s="213"/>
      <c r="M54" s="213"/>
      <c r="N54" s="207">
        <f>'5월26일~6월1일 (22주차)'!N56</f>
        <v>1358935.9124999999</v>
      </c>
      <c r="O54" s="207"/>
      <c r="P54" s="207">
        <f>'5월26일~6월1일 (22주차)'!P56</f>
        <v>1344484.9124999999</v>
      </c>
      <c r="Q54" s="207"/>
      <c r="R54" s="211">
        <f>SUM(C54:Q55)</f>
        <v>8369694.0524999993</v>
      </c>
      <c r="S54" s="212"/>
      <c r="T54" s="208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R55" s="212"/>
      <c r="S55" s="212"/>
      <c r="T55" s="208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C51*14451</f>
        <v>1467318.4124999999</v>
      </c>
      <c r="D56" s="207"/>
      <c r="E56" s="207">
        <f>E51*14451</f>
        <v>954307.91249999986</v>
      </c>
      <c r="F56" s="207"/>
      <c r="G56" s="207">
        <f>G51*14451</f>
        <v>910954.91249999998</v>
      </c>
      <c r="H56" s="207"/>
      <c r="I56" s="207">
        <f>I51*14451</f>
        <v>1120494.4124999999</v>
      </c>
      <c r="J56" s="207"/>
      <c r="K56" s="213">
        <f>K51*14451</f>
        <v>1149396.4124999999</v>
      </c>
      <c r="L56" s="213"/>
      <c r="M56" s="213"/>
      <c r="N56" s="207">
        <f>N51*14451</f>
        <v>1163847.4124999999</v>
      </c>
      <c r="O56" s="207"/>
      <c r="P56" s="207">
        <f>P51*14451</f>
        <v>1152394.9950000001</v>
      </c>
      <c r="Q56" s="207"/>
      <c r="R56" s="211">
        <f>SUM(C56:Q57)</f>
        <v>7918714.4699999988</v>
      </c>
      <c r="S56" s="212"/>
      <c r="T56" s="20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12"/>
      <c r="S57" s="212"/>
      <c r="T57" s="20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210">
        <f>C56/C54-100%</f>
        <v>0.17333525928065874</v>
      </c>
      <c r="D58" s="210"/>
      <c r="E58" s="210">
        <f>E56/E54-100%</f>
        <v>5.5966420147911089E-2</v>
      </c>
      <c r="F58" s="210"/>
      <c r="G58" s="210">
        <f>G56/G54-100%</f>
        <v>-0.27330105481583966</v>
      </c>
      <c r="H58" s="210"/>
      <c r="I58" s="210">
        <f>I56/I54-100%</f>
        <v>0</v>
      </c>
      <c r="J58" s="210"/>
      <c r="K58" s="210">
        <f>K56/K54-100%</f>
        <v>1.0064131055939729E-2</v>
      </c>
      <c r="L58" s="210"/>
      <c r="M58" s="210"/>
      <c r="N58" s="210">
        <f>N56/N54-100%</f>
        <v>-0.14355975009969424</v>
      </c>
      <c r="O58" s="210"/>
      <c r="P58" s="210">
        <f>P56/P54-100%</f>
        <v>-0.14287249764879739</v>
      </c>
      <c r="Q58" s="210"/>
      <c r="R58" s="210">
        <f>AVERAGE(C58:Q59)</f>
        <v>-4.5766784582831677E-2</v>
      </c>
      <c r="S58" s="210"/>
      <c r="T58" s="208" t="s">
        <v>96</v>
      </c>
    </row>
    <row r="59" spans="1:35" ht="14.1" customHeight="1" x14ac:dyDescent="0.3">
      <c r="A59" s="209"/>
      <c r="B59" s="209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0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5608300</v>
      </c>
      <c r="D60" s="207"/>
      <c r="E60" s="207">
        <v>2946180</v>
      </c>
      <c r="F60" s="207"/>
      <c r="G60" s="207">
        <v>4745050</v>
      </c>
      <c r="H60" s="207"/>
      <c r="I60" s="207">
        <v>4421240</v>
      </c>
      <c r="J60" s="207"/>
      <c r="K60" s="207">
        <v>5493840</v>
      </c>
      <c r="L60" s="207"/>
      <c r="M60" s="207"/>
      <c r="N60" s="207">
        <v>5753840</v>
      </c>
      <c r="O60" s="207"/>
      <c r="P60" s="207">
        <v>4927370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5370410</v>
      </c>
      <c r="D62" s="207"/>
      <c r="E62" s="207">
        <v>4480530</v>
      </c>
      <c r="F62" s="207"/>
      <c r="G62" s="207">
        <v>3916150</v>
      </c>
      <c r="H62" s="207"/>
      <c r="I62" s="207">
        <v>5489290</v>
      </c>
      <c r="J62" s="207"/>
      <c r="K62" s="207">
        <v>5251670</v>
      </c>
      <c r="L62" s="207"/>
      <c r="M62" s="207"/>
      <c r="N62" s="207">
        <v>6360570</v>
      </c>
      <c r="O62" s="207"/>
      <c r="P62" s="207">
        <v>4683140</v>
      </c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206">
        <f>C62/C60-100%</f>
        <v>-4.2417488365458333E-2</v>
      </c>
      <c r="D64" s="206"/>
      <c r="E64" s="206">
        <f>E62/E60-100%</f>
        <v>0.52079302690263329</v>
      </c>
      <c r="F64" s="206"/>
      <c r="G64" s="206">
        <f>G62/G60-100%</f>
        <v>-0.17468730571859092</v>
      </c>
      <c r="H64" s="206"/>
      <c r="I64" s="206">
        <f>I62/I60-100%</f>
        <v>0.2415725000226181</v>
      </c>
      <c r="J64" s="206"/>
      <c r="K64" s="206">
        <f>K62/K60-100%</f>
        <v>-4.4080279003392842E-2</v>
      </c>
      <c r="L64" s="206"/>
      <c r="M64" s="206"/>
      <c r="N64" s="206">
        <f>N62/N60-100%</f>
        <v>0.10544784005116581</v>
      </c>
      <c r="O64" s="206"/>
      <c r="P64" s="206">
        <f>P62/P60-100%</f>
        <v>-4.9565995652853356E-2</v>
      </c>
      <c r="Q64" s="20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185">
        <f>AVERAGE(C64:Q65)</f>
        <v>7.9580328319445962E-2</v>
      </c>
      <c r="D67" s="186"/>
      <c r="E67" s="189" t="s">
        <v>54</v>
      </c>
      <c r="F67" s="190"/>
      <c r="G67" s="193">
        <f>AVERAGE(K64:Q65)</f>
        <v>3.93385513163987E-3</v>
      </c>
      <c r="H67" s="194"/>
      <c r="I67" s="197" t="s">
        <v>55</v>
      </c>
      <c r="J67" s="198"/>
      <c r="K67" s="201">
        <f>AVERAGE(C67,G67)</f>
        <v>4.1757091725542914E-2</v>
      </c>
      <c r="L67" s="201"/>
      <c r="M67" s="202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187"/>
      <c r="D68" s="188"/>
      <c r="E68" s="191"/>
      <c r="F68" s="192"/>
      <c r="G68" s="195"/>
      <c r="H68" s="196"/>
      <c r="I68" s="199"/>
      <c r="J68" s="200"/>
      <c r="K68" s="203"/>
      <c r="L68" s="203"/>
      <c r="M68" s="204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5797788.9910100354</v>
      </c>
      <c r="D69" s="176"/>
      <c r="E69" s="179">
        <f>E62+E62*C67</f>
        <v>4837092.048445127</v>
      </c>
      <c r="F69" s="180"/>
      <c r="G69" s="179">
        <f>G62+G62*C67</f>
        <v>4227798.5027481979</v>
      </c>
      <c r="H69" s="180"/>
      <c r="I69" s="179">
        <f>I62+I62*C67</f>
        <v>5926129.5004406516</v>
      </c>
      <c r="J69" s="180"/>
      <c r="K69" s="154">
        <f>K62+K62*C67</f>
        <v>5669599.6228253851</v>
      </c>
      <c r="L69" s="158"/>
      <c r="M69" s="155"/>
      <c r="N69" s="154">
        <f>N62+N62*C67</f>
        <v>6866746.2488988182</v>
      </c>
      <c r="O69" s="155"/>
      <c r="P69" s="158">
        <f>P62+P62*C67</f>
        <v>5055825.8187659299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5391536.4149375102</v>
      </c>
      <c r="D71" s="164"/>
      <c r="E71" s="163">
        <f>E62+E62*G67</f>
        <v>4498155.7559329662</v>
      </c>
      <c r="F71" s="164"/>
      <c r="G71" s="163">
        <f>G62+G62*G67</f>
        <v>3931555.5667737713</v>
      </c>
      <c r="H71" s="164"/>
      <c r="I71" s="163">
        <f>I62+I62*G67</f>
        <v>5510884.0716355592</v>
      </c>
      <c r="J71" s="164"/>
      <c r="K71" s="163">
        <f>K62+K62*G67</f>
        <v>5272329.3089791788</v>
      </c>
      <c r="L71" s="167"/>
      <c r="M71" s="164"/>
      <c r="N71" s="163">
        <f>N62+N62*G67</f>
        <v>6385591.5609346544</v>
      </c>
      <c r="O71" s="164"/>
      <c r="P71" s="167">
        <f>P62+P62*G67</f>
        <v>4701562.7943211878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5594662.7029737728</v>
      </c>
      <c r="D73" s="129"/>
      <c r="E73" s="128">
        <f>E62+E62*K67</f>
        <v>4667623.9021890471</v>
      </c>
      <c r="F73" s="148"/>
      <c r="G73" s="128">
        <f>G62+G62*K67</f>
        <v>4079677.0347609851</v>
      </c>
      <c r="H73" s="129"/>
      <c r="I73" s="128">
        <f>I62+I62*K67</f>
        <v>5718506.7860381054</v>
      </c>
      <c r="J73" s="129"/>
      <c r="K73" s="128">
        <f>K62+K62*K67</f>
        <v>5470964.4659022819</v>
      </c>
      <c r="L73" s="132"/>
      <c r="M73" s="129"/>
      <c r="N73" s="128">
        <f>N62+N62*K67</f>
        <v>6626168.9049167363</v>
      </c>
      <c r="O73" s="129"/>
      <c r="P73" s="132">
        <f>P62+P62*K67</f>
        <v>4878694.3065435588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141">
        <f>C56/C69</f>
        <v>0.25308241034214968</v>
      </c>
      <c r="D75" s="142"/>
      <c r="E75" s="141">
        <f>E56/E69</f>
        <v>0.19728959113084485</v>
      </c>
      <c r="F75" s="142"/>
      <c r="G75" s="141">
        <f>G56/G69</f>
        <v>0.21546791123272585</v>
      </c>
      <c r="H75" s="142"/>
      <c r="I75" s="141">
        <f>I56/I69</f>
        <v>0.18907693671167375</v>
      </c>
      <c r="J75" s="142"/>
      <c r="K75" s="141">
        <f>K56/K69</f>
        <v>0.20272973207360456</v>
      </c>
      <c r="L75" s="145"/>
      <c r="M75" s="142"/>
      <c r="N75" s="141">
        <f>N56/N69</f>
        <v>0.16949037729283203</v>
      </c>
      <c r="O75" s="142"/>
      <c r="P75" s="145">
        <f>P56/P69</f>
        <v>0.22793407769757518</v>
      </c>
      <c r="Q75" s="151"/>
      <c r="R75" s="153">
        <f>AVERAGE(C75:Q76)</f>
        <v>0.20786729092591513</v>
      </c>
      <c r="S75" s="153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143"/>
      <c r="D76" s="144"/>
      <c r="E76" s="143"/>
      <c r="F76" s="144"/>
      <c r="G76" s="143"/>
      <c r="H76" s="144"/>
      <c r="I76" s="143"/>
      <c r="J76" s="144"/>
      <c r="K76" s="143"/>
      <c r="L76" s="146"/>
      <c r="M76" s="144"/>
      <c r="N76" s="143"/>
      <c r="O76" s="144"/>
      <c r="P76" s="146"/>
      <c r="Q76" s="152"/>
      <c r="R76" s="153"/>
      <c r="S76" s="153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119">
        <f>C56/C71</f>
        <v>0.27215218438193683</v>
      </c>
      <c r="D77" s="120"/>
      <c r="E77" s="119">
        <f>E56/E71</f>
        <v>0.21215537306401389</v>
      </c>
      <c r="F77" s="120"/>
      <c r="G77" s="119">
        <f>G56/G71</f>
        <v>0.231703430621363</v>
      </c>
      <c r="H77" s="120"/>
      <c r="I77" s="119">
        <f>I56/I71</f>
        <v>0.20332389466640541</v>
      </c>
      <c r="J77" s="120"/>
      <c r="K77" s="119">
        <f>K56/K71</f>
        <v>0.21800542893678704</v>
      </c>
      <c r="L77" s="123"/>
      <c r="M77" s="120"/>
      <c r="N77" s="119">
        <f>N56/N71</f>
        <v>0.18226148687932184</v>
      </c>
      <c r="O77" s="120"/>
      <c r="P77" s="123">
        <f>P56/P71</f>
        <v>0.24510892343965451</v>
      </c>
      <c r="Q77" s="125"/>
      <c r="R77" s="127">
        <f>AVERAGE(C77:Q78)</f>
        <v>0.22353010314135466</v>
      </c>
      <c r="S77" s="127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121"/>
      <c r="D78" s="122"/>
      <c r="E78" s="121"/>
      <c r="F78" s="122"/>
      <c r="G78" s="121"/>
      <c r="H78" s="122"/>
      <c r="I78" s="121"/>
      <c r="J78" s="122"/>
      <c r="K78" s="121"/>
      <c r="L78" s="124"/>
      <c r="M78" s="122"/>
      <c r="N78" s="121"/>
      <c r="O78" s="122"/>
      <c r="P78" s="124"/>
      <c r="Q78" s="126"/>
      <c r="R78" s="127"/>
      <c r="S78" s="127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106">
        <f>C56/C73</f>
        <v>0.26227111273751413</v>
      </c>
      <c r="D79" s="107"/>
      <c r="E79" s="106">
        <f>E56/E73</f>
        <v>0.20445261497020861</v>
      </c>
      <c r="F79" s="107"/>
      <c r="G79" s="106">
        <f>G56/G73</f>
        <v>0.22329093816451326</v>
      </c>
      <c r="H79" s="107"/>
      <c r="I79" s="106">
        <f>I56/I73</f>
        <v>0.19594178243098678</v>
      </c>
      <c r="J79" s="107"/>
      <c r="K79" s="106">
        <f>K56/K73</f>
        <v>0.21009027195544747</v>
      </c>
      <c r="L79" s="110"/>
      <c r="M79" s="107"/>
      <c r="N79" s="106">
        <f>N56/N73</f>
        <v>0.17564409075603313</v>
      </c>
      <c r="O79" s="107"/>
      <c r="P79" s="110">
        <f>P56/P73</f>
        <v>0.23620971567215185</v>
      </c>
      <c r="Q79" s="112"/>
      <c r="R79" s="114">
        <f>AVERAGE(C79:Q80)</f>
        <v>0.21541436095526503</v>
      </c>
      <c r="S79" s="114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108"/>
      <c r="D80" s="109"/>
      <c r="E80" s="108"/>
      <c r="F80" s="109"/>
      <c r="G80" s="108"/>
      <c r="H80" s="109"/>
      <c r="I80" s="108"/>
      <c r="J80" s="109"/>
      <c r="K80" s="108"/>
      <c r="L80" s="111"/>
      <c r="M80" s="109"/>
      <c r="N80" s="108"/>
      <c r="O80" s="109"/>
      <c r="P80" s="111"/>
      <c r="Q80" s="113"/>
      <c r="R80" s="114"/>
      <c r="S80" s="114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149</v>
      </c>
      <c r="B83" s="94"/>
      <c r="C83" s="98" t="s">
        <v>72</v>
      </c>
      <c r="D83" s="98" t="s">
        <v>73</v>
      </c>
      <c r="E83" s="98" t="s">
        <v>74</v>
      </c>
      <c r="F83" s="98" t="s">
        <v>75</v>
      </c>
      <c r="G83" s="98" t="s">
        <v>76</v>
      </c>
      <c r="H83" s="98" t="s">
        <v>77</v>
      </c>
      <c r="I83" s="98" t="s">
        <v>78</v>
      </c>
      <c r="J83" s="98" t="s">
        <v>121</v>
      </c>
      <c r="L83" s="99" t="s">
        <v>122</v>
      </c>
      <c r="M83" s="99"/>
      <c r="N83" s="100">
        <f>AVERAGE(C85:I94)</f>
        <v>0.28670000000000007</v>
      </c>
      <c r="O83"/>
      <c r="P83" s="55"/>
      <c r="Q83" s="97"/>
      <c r="R83" s="97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101"/>
      <c r="O84"/>
      <c r="P84"/>
      <c r="Q84" s="97"/>
      <c r="R84" s="97"/>
    </row>
    <row r="85" spans="1:26" ht="14.1" customHeight="1" x14ac:dyDescent="0.3">
      <c r="A85" s="94" t="s">
        <v>179</v>
      </c>
      <c r="B85" s="94"/>
      <c r="C85" s="93"/>
      <c r="D85" s="93"/>
      <c r="E85" s="93"/>
      <c r="F85" s="93"/>
      <c r="G85" s="93"/>
      <c r="H85" s="93"/>
      <c r="I85" s="93">
        <v>0.27579999999999999</v>
      </c>
      <c r="J85" s="95" t="e">
        <f>AVERAGE(C85:H86)</f>
        <v>#DIV/0!</v>
      </c>
      <c r="L85" s="99" t="s">
        <v>156</v>
      </c>
      <c r="M85" s="99"/>
      <c r="N85" s="100">
        <v>0.2427</v>
      </c>
    </row>
    <row r="86" spans="1:26" ht="14.1" customHeight="1" x14ac:dyDescent="0.3">
      <c r="A86" s="94"/>
      <c r="B86" s="94"/>
      <c r="C86" s="93"/>
      <c r="D86" s="93"/>
      <c r="E86" s="93"/>
      <c r="F86" s="93"/>
      <c r="G86" s="93"/>
      <c r="H86" s="93"/>
      <c r="I86" s="93"/>
      <c r="J86" s="95"/>
      <c r="L86" s="99"/>
      <c r="M86" s="99"/>
      <c r="N86" s="101"/>
    </row>
    <row r="87" spans="1:26" ht="14.1" customHeight="1" x14ac:dyDescent="0.3">
      <c r="A87" s="94" t="s">
        <v>224</v>
      </c>
      <c r="B87" s="94"/>
      <c r="C87" s="93">
        <v>0.29880000000000001</v>
      </c>
      <c r="D87" s="93">
        <v>0.39850000000000002</v>
      </c>
      <c r="E87" s="93">
        <v>0.23300000000000001</v>
      </c>
      <c r="F87" s="93">
        <v>0.22739999999999999</v>
      </c>
      <c r="G87" s="93"/>
      <c r="H87" s="93"/>
      <c r="I87" s="93"/>
      <c r="J87" s="95">
        <f>AVERAGE(C87:I88)</f>
        <v>0.28942499999999999</v>
      </c>
      <c r="L87"/>
      <c r="M87"/>
    </row>
    <row r="88" spans="1:26" ht="14.1" customHeight="1" x14ac:dyDescent="0.3">
      <c r="A88" s="94"/>
      <c r="B88" s="94"/>
      <c r="C88" s="93"/>
      <c r="D88" s="93"/>
      <c r="E88" s="93"/>
      <c r="F88" s="93"/>
      <c r="G88" s="93"/>
      <c r="H88" s="93"/>
      <c r="I88" s="93"/>
      <c r="J88" s="95"/>
      <c r="L88" s="96" t="s">
        <v>209</v>
      </c>
      <c r="M88" s="96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94" t="s">
        <v>225</v>
      </c>
      <c r="B89" s="94"/>
      <c r="C89" s="93"/>
      <c r="D89" s="93"/>
      <c r="E89" s="93"/>
      <c r="F89" s="93"/>
      <c r="G89" s="93"/>
      <c r="H89" s="93"/>
      <c r="I89" s="93"/>
      <c r="J89" s="95" t="e">
        <f>AVERAGE(C89:I90)</f>
        <v>#DIV/0!</v>
      </c>
      <c r="L89" s="96"/>
      <c r="M89" s="96"/>
      <c r="N89" s="93">
        <v>0.21920000000000001</v>
      </c>
      <c r="O89" s="93">
        <v>0.2024</v>
      </c>
      <c r="P89" s="93">
        <v>0.20780000000000001</v>
      </c>
      <c r="Q89" s="93">
        <v>0.28749999999999998</v>
      </c>
      <c r="R89" s="93">
        <v>0.2427</v>
      </c>
      <c r="S89" s="93"/>
    </row>
    <row r="90" spans="1:26" ht="14.1" customHeight="1" x14ac:dyDescent="0.3">
      <c r="A90" s="94"/>
      <c r="B90" s="94"/>
      <c r="C90" s="93"/>
      <c r="D90" s="93"/>
      <c r="E90" s="93"/>
      <c r="F90" s="93"/>
      <c r="G90" s="93"/>
      <c r="H90" s="93"/>
      <c r="I90" s="93"/>
      <c r="J90" s="95"/>
      <c r="L90" s="96"/>
      <c r="M90" s="96"/>
      <c r="N90" s="93"/>
      <c r="O90" s="93"/>
      <c r="P90" s="93"/>
      <c r="Q90" s="93"/>
      <c r="R90" s="93"/>
      <c r="S90" s="93"/>
    </row>
    <row r="91" spans="1:26" ht="14.1" customHeight="1" x14ac:dyDescent="0.3">
      <c r="A91" s="94" t="s">
        <v>226</v>
      </c>
      <c r="B91" s="94"/>
      <c r="C91" s="93"/>
      <c r="D91" s="93"/>
      <c r="E91" s="93"/>
      <c r="F91" s="93"/>
      <c r="G91" s="93"/>
      <c r="H91" s="93"/>
      <c r="I91" s="93"/>
      <c r="J91" s="95" t="e">
        <f>AVERAGE(C91:I92)</f>
        <v>#DIV/0!</v>
      </c>
      <c r="L91" s="96"/>
      <c r="M91" s="96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94"/>
      <c r="B92" s="94"/>
      <c r="C92" s="93"/>
      <c r="D92" s="93"/>
      <c r="E92" s="93"/>
      <c r="F92" s="93"/>
      <c r="G92" s="93"/>
      <c r="H92" s="93"/>
      <c r="I92" s="93"/>
      <c r="J92" s="95"/>
      <c r="L92" s="96"/>
      <c r="M92" s="96"/>
      <c r="N92" s="93"/>
      <c r="O92" s="93"/>
      <c r="P92" s="93"/>
      <c r="Q92" s="93"/>
      <c r="R92" s="93"/>
      <c r="S92" s="93"/>
    </row>
    <row r="93" spans="1:26" ht="14.1" customHeight="1" x14ac:dyDescent="0.3">
      <c r="A93" s="94" t="s">
        <v>227</v>
      </c>
      <c r="B93" s="94"/>
      <c r="C93" s="93"/>
      <c r="D93" s="93"/>
      <c r="E93" s="93"/>
      <c r="F93" s="93"/>
      <c r="G93" s="93"/>
      <c r="H93" s="93"/>
      <c r="I93" s="93"/>
      <c r="J93" s="95"/>
      <c r="L93" s="96"/>
      <c r="M93" s="96"/>
      <c r="N93" s="93"/>
      <c r="O93" s="93"/>
      <c r="P93" s="93"/>
      <c r="Q93" s="93"/>
      <c r="R93" s="93"/>
      <c r="S93" s="93"/>
    </row>
    <row r="94" spans="1:26" ht="14.1" customHeight="1" x14ac:dyDescent="0.3">
      <c r="A94" s="94"/>
      <c r="B94" s="94"/>
      <c r="C94" s="93"/>
      <c r="D94" s="93"/>
      <c r="E94" s="93"/>
      <c r="F94" s="93"/>
      <c r="G94" s="93"/>
      <c r="H94" s="93"/>
      <c r="I94" s="93"/>
      <c r="J94" s="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2"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H93:H94"/>
    <mergeCell ref="I93:I94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J93:J94"/>
    <mergeCell ref="A93:B94"/>
    <mergeCell ref="C93:C94"/>
    <mergeCell ref="D93:D94"/>
    <mergeCell ref="E93:E94"/>
    <mergeCell ref="F93:F94"/>
    <mergeCell ref="G93:G94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117" priority="17" operator="between">
      <formula>0.35</formula>
      <formula>1</formula>
    </cfRule>
    <cfRule type="cellIs" dxfId="116" priority="18" operator="between">
      <formula>0.2</formula>
      <formula>0.25</formula>
    </cfRule>
    <cfRule type="cellIs" dxfId="115" priority="19" operator="between">
      <formula>0.1</formula>
      <formula>0.2</formula>
    </cfRule>
    <cfRule type="cellIs" dxfId="114" priority="20" operator="between">
      <formula>0.3</formula>
      <formula>0.35</formula>
    </cfRule>
    <cfRule type="cellIs" dxfId="113" priority="21" operator="between">
      <formula>0.25</formula>
      <formula>0.3</formula>
    </cfRule>
  </conditionalFormatting>
  <conditionalFormatting sqref="K8 K10 K12 K14 K16 K18">
    <cfRule type="cellIs" dxfId="112" priority="11" operator="between">
      <formula>"LOW"</formula>
      <formula>"HIGH"</formula>
    </cfRule>
  </conditionalFormatting>
  <conditionalFormatting sqref="N83 N85">
    <cfRule type="cellIs" dxfId="111" priority="12" operator="between">
      <formula>0.35</formula>
      <formula>1</formula>
    </cfRule>
    <cfRule type="cellIs" dxfId="110" priority="13" operator="between">
      <formula>0.2</formula>
      <formula>0.25</formula>
    </cfRule>
    <cfRule type="cellIs" dxfId="109" priority="14" operator="between">
      <formula>0.1</formula>
      <formula>0.2</formula>
    </cfRule>
    <cfRule type="cellIs" dxfId="108" priority="15" operator="between">
      <formula>0.3</formula>
      <formula>0.35</formula>
    </cfRule>
    <cfRule type="cellIs" dxfId="107" priority="16" operator="between">
      <formula>0.25</formula>
      <formula>0.3</formula>
    </cfRule>
  </conditionalFormatting>
  <conditionalFormatting sqref="N89:S89">
    <cfRule type="cellIs" dxfId="106" priority="6" operator="between">
      <formula>0.35</formula>
      <formula>1</formula>
    </cfRule>
    <cfRule type="cellIs" dxfId="105" priority="7" operator="between">
      <formula>0.2</formula>
      <formula>0.25</formula>
    </cfRule>
    <cfRule type="cellIs" dxfId="104" priority="8" operator="between">
      <formula>0.1</formula>
      <formula>0.2</formula>
    </cfRule>
    <cfRule type="cellIs" dxfId="103" priority="9" operator="between">
      <formula>0.3</formula>
      <formula>0.35</formula>
    </cfRule>
    <cfRule type="cellIs" dxfId="102" priority="10" operator="between">
      <formula>0.25</formula>
      <formula>0.3</formula>
    </cfRule>
  </conditionalFormatting>
  <conditionalFormatting sqref="N92:S92">
    <cfRule type="cellIs" dxfId="101" priority="1" operator="between">
      <formula>0.35</formula>
      <formula>1</formula>
    </cfRule>
    <cfRule type="cellIs" dxfId="100" priority="2" operator="between">
      <formula>0.2</formula>
      <formula>0.25</formula>
    </cfRule>
    <cfRule type="cellIs" dxfId="99" priority="3" operator="between">
      <formula>0.1</formula>
      <formula>0.2</formula>
    </cfRule>
    <cfRule type="cellIs" dxfId="98" priority="4" operator="between">
      <formula>0.3</formula>
      <formula>0.35</formula>
    </cfRule>
    <cfRule type="cellIs" dxfId="97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  <ignoredErrors>
    <ignoredError sqref="AB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8BFA-0243-4D46-A59A-83D13950B35B}">
  <sheetPr>
    <pageSetUpPr fitToPage="1"/>
  </sheetPr>
  <dimension ref="A1:AI138"/>
  <sheetViews>
    <sheetView zoomScale="90" zoomScaleNormal="90" workbookViewId="0">
      <selection activeCell="H7" sqref="H7:H8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8" width="7.625" style="1" customWidth="1"/>
    <col min="19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5">
        <f>C2</f>
        <v>45445</v>
      </c>
      <c r="B1" s="246"/>
      <c r="C1" s="3" t="s">
        <v>1</v>
      </c>
      <c r="D1" s="4" t="s">
        <v>2</v>
      </c>
      <c r="E1" s="4" t="s">
        <v>3</v>
      </c>
      <c r="F1" s="62" t="s">
        <v>4</v>
      </c>
      <c r="G1" s="3" t="s">
        <v>5</v>
      </c>
      <c r="H1" s="4" t="s">
        <v>6</v>
      </c>
      <c r="I1" s="5" t="s">
        <v>7</v>
      </c>
      <c r="J1" s="6"/>
      <c r="K1" s="6"/>
      <c r="L1" s="245">
        <f>A1</f>
        <v>45445</v>
      </c>
      <c r="M1" s="246"/>
      <c r="N1" s="3" t="s">
        <v>1</v>
      </c>
      <c r="O1" s="4" t="s">
        <v>2</v>
      </c>
      <c r="P1" s="4" t="s">
        <v>3</v>
      </c>
      <c r="Q1" s="64" t="s">
        <v>4</v>
      </c>
      <c r="R1" s="3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23</v>
      </c>
      <c r="B2" s="14" t="s">
        <v>0</v>
      </c>
      <c r="C2" s="7">
        <v>45445</v>
      </c>
      <c r="D2" s="8">
        <f>C2+1</f>
        <v>45446</v>
      </c>
      <c r="E2" s="8">
        <f>C2+2</f>
        <v>45447</v>
      </c>
      <c r="F2" s="63">
        <f>C2+3</f>
        <v>45448</v>
      </c>
      <c r="G2" s="7">
        <f>C2+4</f>
        <v>45449</v>
      </c>
      <c r="H2" s="8">
        <f>C2+5</f>
        <v>45450</v>
      </c>
      <c r="I2" s="9">
        <f>C2+6</f>
        <v>45451</v>
      </c>
      <c r="J2" s="6"/>
      <c r="K2" s="6"/>
      <c r="L2" s="13">
        <f>WEEKNUM(L1,1)</f>
        <v>23</v>
      </c>
      <c r="M2" s="14" t="s">
        <v>0</v>
      </c>
      <c r="N2" s="10">
        <f>C2</f>
        <v>45445</v>
      </c>
      <c r="O2" s="11">
        <f>N2+1</f>
        <v>45446</v>
      </c>
      <c r="P2" s="8">
        <f>N2+2</f>
        <v>45447</v>
      </c>
      <c r="Q2" s="65">
        <f>N2+3</f>
        <v>45448</v>
      </c>
      <c r="R2" s="10">
        <f>N2+4</f>
        <v>45449</v>
      </c>
      <c r="S2" s="11">
        <f>N2+5</f>
        <v>45450</v>
      </c>
      <c r="T2" s="12">
        <f>N2+6</f>
        <v>45451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 t="s">
        <v>104</v>
      </c>
      <c r="D3" s="251" t="s">
        <v>105</v>
      </c>
      <c r="E3" s="251" t="s">
        <v>105</v>
      </c>
      <c r="F3" s="251" t="s">
        <v>159</v>
      </c>
      <c r="G3" s="251" t="s">
        <v>159</v>
      </c>
      <c r="H3" s="251" t="s">
        <v>105</v>
      </c>
      <c r="I3" s="251" t="s">
        <v>105</v>
      </c>
      <c r="J3" s="6"/>
      <c r="K3" s="6"/>
      <c r="L3" s="264" t="s">
        <v>141</v>
      </c>
      <c r="M3" s="283"/>
      <c r="N3" s="31" t="s">
        <v>174</v>
      </c>
      <c r="O3" s="54" t="s">
        <v>87</v>
      </c>
      <c r="P3" s="54" t="s">
        <v>87</v>
      </c>
      <c r="Q3" s="54" t="s">
        <v>87</v>
      </c>
      <c r="R3" s="54" t="s">
        <v>87</v>
      </c>
      <c r="S3" s="31" t="s">
        <v>185</v>
      </c>
      <c r="T3" s="47" t="s">
        <v>86</v>
      </c>
      <c r="X3" s="278" t="s">
        <v>79</v>
      </c>
      <c r="Y3" s="274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74">
        <f t="shared" si="0"/>
        <v>2</v>
      </c>
      <c r="AA3" s="284">
        <f t="shared" si="0"/>
        <v>2</v>
      </c>
      <c r="AB3" s="274">
        <f t="shared" si="0"/>
        <v>2</v>
      </c>
      <c r="AC3" s="274">
        <f t="shared" si="0"/>
        <v>2</v>
      </c>
      <c r="AD3" s="274">
        <f t="shared" si="0"/>
        <v>2</v>
      </c>
      <c r="AE3" s="274">
        <f t="shared" si="0"/>
        <v>2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51"/>
      <c r="G4" s="251"/>
      <c r="H4" s="251"/>
      <c r="I4" s="251"/>
      <c r="J4" s="6"/>
      <c r="K4" s="6"/>
      <c r="L4" s="264"/>
      <c r="M4" s="283"/>
      <c r="N4" s="36"/>
      <c r="O4" s="30">
        <v>8</v>
      </c>
      <c r="P4" s="30">
        <v>8</v>
      </c>
      <c r="Q4" s="30">
        <v>8</v>
      </c>
      <c r="R4" s="30">
        <v>8</v>
      </c>
      <c r="S4" s="36"/>
      <c r="T4" s="40">
        <v>8</v>
      </c>
      <c r="U4" s="16">
        <f>SUM(N4:T4)</f>
        <v>40</v>
      </c>
      <c r="V4" s="16" t="str" cm="1">
        <f t="array" ref="V4">_xlfn.IFS(U4&gt;15,"O",U4=15,"O",U4&lt;15,"X")</f>
        <v>O</v>
      </c>
      <c r="X4" s="278"/>
      <c r="Y4" s="275"/>
      <c r="Z4" s="275"/>
      <c r="AA4" s="284"/>
      <c r="AB4" s="275"/>
      <c r="AC4" s="275"/>
      <c r="AD4" s="275"/>
      <c r="AE4" s="275"/>
    </row>
    <row r="5" spans="1:31" ht="14.1" customHeight="1" x14ac:dyDescent="0.3">
      <c r="A5" s="224" t="s">
        <v>9</v>
      </c>
      <c r="B5" s="224"/>
      <c r="C5" s="251" t="s">
        <v>106</v>
      </c>
      <c r="D5" s="251" t="s">
        <v>170</v>
      </c>
      <c r="E5" s="251" t="s">
        <v>170</v>
      </c>
      <c r="F5" s="251" t="s">
        <v>105</v>
      </c>
      <c r="G5" s="251" t="s">
        <v>104</v>
      </c>
      <c r="H5" s="251" t="s">
        <v>104</v>
      </c>
      <c r="I5" s="251" t="s">
        <v>104</v>
      </c>
      <c r="J5" s="298" t="s">
        <v>70</v>
      </c>
      <c r="K5" s="273" t="s">
        <v>71</v>
      </c>
      <c r="L5" s="224" t="s">
        <v>23</v>
      </c>
      <c r="M5" s="285"/>
      <c r="N5" s="42"/>
      <c r="O5" s="42"/>
      <c r="P5" s="42"/>
      <c r="Q5" s="42"/>
      <c r="R5" s="42"/>
      <c r="S5" s="42"/>
      <c r="T5" s="42"/>
      <c r="U5" s="6"/>
      <c r="X5" s="261" t="s">
        <v>80</v>
      </c>
      <c r="Y5" s="27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16.3")+COUNTIFS(C7:C44,"11.3~17")+COUNTIFS(C7:C44,"11.3~17.3")+COUNTIFS(C7:C44,"11.3~18")+COUNTIFS(C7:C44,"11.3~18.3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16.3")+COUNTIFS(N3:N44,"11.3~17")+COUNTIFS(N3:N44,"11.3~17.3")+COUNTIFS(N3:N44,"11.3~18")+COUNTIFS(N3:N44,"11.3~18.3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71">
        <f t="shared" si="1"/>
        <v>7</v>
      </c>
      <c r="AA5" s="271">
        <f t="shared" si="1"/>
        <v>6</v>
      </c>
      <c r="AB5" s="251">
        <f t="shared" si="1"/>
        <v>6</v>
      </c>
      <c r="AC5" s="251">
        <f t="shared" si="1"/>
        <v>7</v>
      </c>
      <c r="AD5" s="251">
        <f t="shared" si="1"/>
        <v>7</v>
      </c>
      <c r="AE5" s="251">
        <f t="shared" si="1"/>
        <v>7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98"/>
      <c r="K6" s="273"/>
      <c r="L6" s="224"/>
      <c r="M6" s="285"/>
      <c r="N6" s="43"/>
      <c r="O6" s="43"/>
      <c r="P6" s="43"/>
      <c r="Q6" s="43"/>
      <c r="R6" s="43"/>
      <c r="S6" s="43"/>
      <c r="T6" s="43"/>
      <c r="U6" s="16">
        <f>SUM(N6:T6)</f>
        <v>0</v>
      </c>
      <c r="V6" s="16" t="str" cm="1">
        <f t="array" ref="V6">_xlfn.IFS(U6&gt;15,"O",U6=15,"O",U6&lt;15,"X")</f>
        <v>X</v>
      </c>
      <c r="X6" s="261"/>
      <c r="Y6" s="272"/>
      <c r="Z6" s="272"/>
      <c r="AA6" s="272"/>
      <c r="AB6" s="251"/>
      <c r="AC6" s="251"/>
      <c r="AD6" s="251"/>
      <c r="AE6" s="251"/>
    </row>
    <row r="7" spans="1:31" ht="14.1" customHeight="1" x14ac:dyDescent="0.3">
      <c r="A7" s="230" t="s">
        <v>10</v>
      </c>
      <c r="B7" s="231"/>
      <c r="C7" s="31" t="s">
        <v>174</v>
      </c>
      <c r="D7" s="53" t="s">
        <v>36</v>
      </c>
      <c r="E7" s="53" t="s">
        <v>36</v>
      </c>
      <c r="F7" s="47" t="s">
        <v>86</v>
      </c>
      <c r="G7" s="47" t="s">
        <v>86</v>
      </c>
      <c r="H7" s="53" t="s">
        <v>36</v>
      </c>
      <c r="I7" s="31" t="s">
        <v>185</v>
      </c>
      <c r="J7" s="24"/>
      <c r="K7" s="6"/>
      <c r="L7" s="230" t="s">
        <v>24</v>
      </c>
      <c r="M7" s="231"/>
      <c r="N7" s="37" t="s">
        <v>43</v>
      </c>
      <c r="O7" s="31"/>
      <c r="P7" s="31" t="s">
        <v>40</v>
      </c>
      <c r="Q7" s="39" t="s">
        <v>42</v>
      </c>
      <c r="R7" s="37" t="s">
        <v>43</v>
      </c>
      <c r="S7" s="37" t="s">
        <v>43</v>
      </c>
      <c r="T7" s="37" t="s">
        <v>43</v>
      </c>
      <c r="U7" s="6"/>
      <c r="X7" s="269" t="s">
        <v>81</v>
      </c>
      <c r="Y7" s="271">
        <f t="shared" ref="Y7:AE7" si="2">COUNTIFS(C7:C44,"9~20")+COUNTIFS(C7:C44,"10~20")+COUNTIFS(C7:C44,"10.3~19.3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1">
        <f t="shared" si="2"/>
        <v>6</v>
      </c>
      <c r="AA7" s="271">
        <f t="shared" si="2"/>
        <v>6</v>
      </c>
      <c r="AB7" s="271">
        <f t="shared" si="2"/>
        <v>6</v>
      </c>
      <c r="AC7" s="271">
        <f t="shared" si="2"/>
        <v>7</v>
      </c>
      <c r="AD7" s="271">
        <f t="shared" si="2"/>
        <v>8</v>
      </c>
      <c r="AE7" s="271">
        <f t="shared" si="2"/>
        <v>7</v>
      </c>
    </row>
    <row r="8" spans="1:31" ht="14.1" customHeight="1" x14ac:dyDescent="0.3">
      <c r="A8" s="241"/>
      <c r="B8" s="242"/>
      <c r="C8" s="36"/>
      <c r="D8" s="30">
        <v>8</v>
      </c>
      <c r="E8" s="30">
        <v>8</v>
      </c>
      <c r="F8" s="40">
        <v>8</v>
      </c>
      <c r="G8" s="4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41"/>
      <c r="M8" s="242"/>
      <c r="N8" s="38">
        <v>8</v>
      </c>
      <c r="O8" s="36"/>
      <c r="P8" s="36"/>
      <c r="Q8" s="40">
        <v>4.5</v>
      </c>
      <c r="R8" s="38">
        <v>8</v>
      </c>
      <c r="S8" s="38">
        <v>8</v>
      </c>
      <c r="T8" s="38">
        <v>8</v>
      </c>
      <c r="U8" s="16">
        <f>SUM(N8:T8)</f>
        <v>36.5</v>
      </c>
      <c r="V8" s="16" t="str" cm="1">
        <f t="array" ref="V8">_xlfn.IFS(U8&gt;15,"O",U8=15,"O",U8&lt;15,"X")</f>
        <v>O</v>
      </c>
      <c r="X8" s="270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64" t="s">
        <v>11</v>
      </c>
      <c r="B9" s="264"/>
      <c r="C9" s="39" t="s">
        <v>91</v>
      </c>
      <c r="D9" s="34" t="s">
        <v>88</v>
      </c>
      <c r="E9" s="31" t="s">
        <v>174</v>
      </c>
      <c r="F9" s="31" t="s">
        <v>185</v>
      </c>
      <c r="G9" s="32" t="s">
        <v>89</v>
      </c>
      <c r="H9" s="32" t="s">
        <v>89</v>
      </c>
      <c r="I9" s="32" t="s">
        <v>89</v>
      </c>
      <c r="J9" s="6"/>
      <c r="K9" s="6"/>
      <c r="L9" s="230" t="s">
        <v>25</v>
      </c>
      <c r="M9" s="231"/>
      <c r="N9" s="35" t="s">
        <v>191</v>
      </c>
      <c r="O9" s="31"/>
      <c r="P9" s="31"/>
      <c r="Q9" s="31"/>
      <c r="R9" s="31"/>
      <c r="S9" s="31"/>
      <c r="T9" s="31"/>
      <c r="U9" s="6"/>
      <c r="X9" s="265" t="s">
        <v>82</v>
      </c>
      <c r="Y9" s="26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99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99">
        <f t="shared" si="3"/>
        <v>5</v>
      </c>
      <c r="AB9" s="299">
        <f t="shared" si="3"/>
        <v>6</v>
      </c>
      <c r="AC9" s="299">
        <f t="shared" si="3"/>
        <v>6</v>
      </c>
      <c r="AD9" s="299">
        <f t="shared" si="3"/>
        <v>6</v>
      </c>
      <c r="AE9" s="299">
        <f t="shared" si="3"/>
        <v>6</v>
      </c>
    </row>
    <row r="10" spans="1:31" ht="14.1" customHeight="1" x14ac:dyDescent="0.3">
      <c r="A10" s="264"/>
      <c r="B10" s="264"/>
      <c r="C10" s="40">
        <v>9</v>
      </c>
      <c r="D10" s="45">
        <v>10</v>
      </c>
      <c r="E10" s="36"/>
      <c r="F10" s="36"/>
      <c r="G10" s="41">
        <v>9</v>
      </c>
      <c r="H10" s="41">
        <v>9</v>
      </c>
      <c r="I10" s="41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41"/>
      <c r="M10" s="242"/>
      <c r="N10" s="46">
        <v>8</v>
      </c>
      <c r="O10" s="36"/>
      <c r="P10" s="36"/>
      <c r="Q10" s="36"/>
      <c r="R10" s="36"/>
      <c r="S10" s="36"/>
      <c r="T10" s="36"/>
      <c r="U10" s="16">
        <f>SUM(N10:T10)</f>
        <v>8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80" t="s">
        <v>12</v>
      </c>
      <c r="B11" s="281"/>
      <c r="C11" s="31" t="s">
        <v>174</v>
      </c>
      <c r="D11" s="32" t="s">
        <v>89</v>
      </c>
      <c r="E11" s="31" t="s">
        <v>185</v>
      </c>
      <c r="F11" s="34" t="s">
        <v>88</v>
      </c>
      <c r="G11" s="32" t="s">
        <v>89</v>
      </c>
      <c r="H11" s="32" t="s">
        <v>89</v>
      </c>
      <c r="I11" s="32" t="s">
        <v>89</v>
      </c>
      <c r="J11" s="6"/>
      <c r="K11" s="6"/>
      <c r="L11" s="224" t="s">
        <v>26</v>
      </c>
      <c r="M11" s="224"/>
      <c r="N11" s="31"/>
      <c r="O11" s="31"/>
      <c r="P11" s="32" t="s">
        <v>48</v>
      </c>
      <c r="Q11" s="31"/>
      <c r="R11" s="32" t="s">
        <v>48</v>
      </c>
      <c r="S11" s="31"/>
      <c r="T11" s="32" t="s">
        <v>48</v>
      </c>
      <c r="U11" s="6"/>
      <c r="X11" s="261" t="s">
        <v>84</v>
      </c>
      <c r="Y11" s="251">
        <f t="shared" ref="Y11:AE11" si="4">COUNT(C10,C12,C14,C16,C18,C28,C30,C32,C34,C36,C38,C40,C42,C44,C20,C22,N4,N6,N8,N10,N12,N14,N16,N18,N20,N22,N28,N30,N32,N34,N36,N38,N40,N42,N44)</f>
        <v>10</v>
      </c>
      <c r="Z11" s="251">
        <f t="shared" si="4"/>
        <v>10</v>
      </c>
      <c r="AA11" s="251">
        <f>COUNT(E10,E12,E14,E16,E18,E28,E30,E32,E34,E36,E38,E40,E42,E44,E20,E22,P4,P6,P8,P10,P12,P14,P16,P18,P20,P22,P28,P30,P32,P34,P36,P38,P40,P42,P44)</f>
        <v>10</v>
      </c>
      <c r="AB11" s="251">
        <f t="shared" si="4"/>
        <v>8</v>
      </c>
      <c r="AC11" s="251">
        <f t="shared" si="4"/>
        <v>10</v>
      </c>
      <c r="AD11" s="251">
        <f t="shared" si="4"/>
        <v>11</v>
      </c>
      <c r="AE11" s="251">
        <f t="shared" si="4"/>
        <v>10</v>
      </c>
    </row>
    <row r="12" spans="1:31" ht="14.1" customHeight="1" x14ac:dyDescent="0.3">
      <c r="A12" s="259"/>
      <c r="B12" s="260"/>
      <c r="C12" s="36"/>
      <c r="D12" s="41">
        <v>9</v>
      </c>
      <c r="E12" s="36"/>
      <c r="F12" s="45">
        <v>10</v>
      </c>
      <c r="G12" s="41">
        <v>9</v>
      </c>
      <c r="H12" s="41">
        <v>9</v>
      </c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24"/>
      <c r="M12" s="22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80" t="s">
        <v>13</v>
      </c>
      <c r="B13" s="281"/>
      <c r="C13" s="31" t="s">
        <v>174</v>
      </c>
      <c r="D13" s="33" t="s">
        <v>92</v>
      </c>
      <c r="E13" s="39" t="s">
        <v>91</v>
      </c>
      <c r="F13" s="32" t="s">
        <v>89</v>
      </c>
      <c r="G13" s="31" t="s">
        <v>185</v>
      </c>
      <c r="H13" s="39" t="s">
        <v>91</v>
      </c>
      <c r="I13" s="39" t="s">
        <v>91</v>
      </c>
      <c r="J13" s="6"/>
      <c r="K13" s="6"/>
      <c r="L13" s="230" t="s">
        <v>27</v>
      </c>
      <c r="M13" s="231"/>
      <c r="N13" s="32" t="s">
        <v>151</v>
      </c>
      <c r="O13" s="31"/>
      <c r="P13" s="31"/>
      <c r="Q13" s="32" t="s">
        <v>151</v>
      </c>
      <c r="R13" s="32" t="s">
        <v>151</v>
      </c>
      <c r="S13" s="32" t="s">
        <v>151</v>
      </c>
      <c r="T13" s="31"/>
      <c r="U13" s="6"/>
    </row>
    <row r="14" spans="1:31" ht="14.1" customHeight="1" x14ac:dyDescent="0.3">
      <c r="A14" s="259"/>
      <c r="B14" s="260"/>
      <c r="C14" s="36"/>
      <c r="D14" s="44">
        <v>10</v>
      </c>
      <c r="E14" s="40">
        <v>9</v>
      </c>
      <c r="F14" s="41">
        <v>9</v>
      </c>
      <c r="G14" s="36"/>
      <c r="H14" s="40">
        <v>9</v>
      </c>
      <c r="I14" s="4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41"/>
      <c r="M14" s="242"/>
      <c r="N14" s="41">
        <v>8</v>
      </c>
      <c r="O14" s="36"/>
      <c r="P14" s="36"/>
      <c r="Q14" s="41">
        <v>8</v>
      </c>
      <c r="R14" s="41">
        <v>8</v>
      </c>
      <c r="S14" s="41">
        <v>8</v>
      </c>
      <c r="T14" s="36"/>
      <c r="U14" s="16">
        <f>SUM(N14:T14)</f>
        <v>32</v>
      </c>
      <c r="V14" s="16" t="str" cm="1">
        <f t="array" ref="V14">_xlfn.IFS(U14&gt;15,"O",U14=15,"O",U14&lt;15,"X")</f>
        <v>O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1">
        <f t="shared" si="5"/>
        <v>5</v>
      </c>
      <c r="AA14" s="251">
        <f t="shared" si="5"/>
        <v>5</v>
      </c>
      <c r="AB14" s="251">
        <f t="shared" si="5"/>
        <v>6</v>
      </c>
      <c r="AC14" s="251">
        <f t="shared" si="5"/>
        <v>6</v>
      </c>
      <c r="AD14" s="251">
        <f t="shared" si="5"/>
        <v>6</v>
      </c>
      <c r="AE14" s="251">
        <f t="shared" si="5"/>
        <v>6</v>
      </c>
    </row>
    <row r="15" spans="1:31" ht="14.1" customHeight="1" x14ac:dyDescent="0.3">
      <c r="A15" s="230" t="s">
        <v>14</v>
      </c>
      <c r="B15" s="231"/>
      <c r="C15" s="32" t="s">
        <v>89</v>
      </c>
      <c r="D15" s="31" t="s">
        <v>174</v>
      </c>
      <c r="E15" s="34" t="s">
        <v>88</v>
      </c>
      <c r="F15" s="31" t="s">
        <v>185</v>
      </c>
      <c r="G15" s="32" t="s">
        <v>89</v>
      </c>
      <c r="H15" s="32" t="s">
        <v>89</v>
      </c>
      <c r="I15" s="32" t="s">
        <v>89</v>
      </c>
      <c r="J15" s="6"/>
      <c r="K15" s="6"/>
      <c r="L15" s="230" t="s">
        <v>28</v>
      </c>
      <c r="M15" s="231"/>
      <c r="N15" s="31"/>
      <c r="O15" s="31"/>
      <c r="P15" s="31"/>
      <c r="Q15" s="31"/>
      <c r="R15" s="31"/>
      <c r="S15" s="54" t="s">
        <v>153</v>
      </c>
      <c r="T15" s="32" t="s">
        <v>151</v>
      </c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41"/>
      <c r="B16" s="242"/>
      <c r="C16" s="41">
        <v>9</v>
      </c>
      <c r="D16" s="36"/>
      <c r="E16" s="45">
        <v>10</v>
      </c>
      <c r="F16" s="36"/>
      <c r="G16" s="41">
        <v>9</v>
      </c>
      <c r="H16" s="41">
        <v>9</v>
      </c>
      <c r="I16" s="41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41"/>
      <c r="M16" s="242"/>
      <c r="N16" s="36"/>
      <c r="O16" s="36"/>
      <c r="P16" s="36"/>
      <c r="Q16" s="36"/>
      <c r="R16" s="36"/>
      <c r="S16" s="30">
        <v>8</v>
      </c>
      <c r="T16" s="41">
        <v>8</v>
      </c>
      <c r="U16" s="16">
        <f>SUM(N16:T16)</f>
        <v>16</v>
      </c>
      <c r="V16" s="16" t="str" cm="1">
        <f t="array" ref="V16">_xlfn.IFS(U16&gt;15,"O",U16=15,"O",U16&lt;15,"X")</f>
        <v>O</v>
      </c>
      <c r="X16" s="252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1.2449999999999999</v>
      </c>
      <c r="AC16" s="256">
        <f t="shared" si="6"/>
        <v>1.2449999999999999</v>
      </c>
      <c r="AD16" s="256">
        <f t="shared" si="6"/>
        <v>1.2449999999999999</v>
      </c>
      <c r="AE16" s="256">
        <f t="shared" si="6"/>
        <v>1.2449999999999999</v>
      </c>
    </row>
    <row r="17" spans="1:31" ht="14.1" customHeight="1" x14ac:dyDescent="0.3">
      <c r="A17" s="280" t="s">
        <v>15</v>
      </c>
      <c r="B17" s="281"/>
      <c r="C17" s="32" t="s">
        <v>89</v>
      </c>
      <c r="D17" s="32" t="s">
        <v>89</v>
      </c>
      <c r="E17" s="32" t="s">
        <v>89</v>
      </c>
      <c r="F17" s="34" t="s">
        <v>88</v>
      </c>
      <c r="G17" s="31" t="s">
        <v>174</v>
      </c>
      <c r="H17" s="39" t="s">
        <v>91</v>
      </c>
      <c r="I17" s="31" t="s">
        <v>185</v>
      </c>
      <c r="J17" s="6"/>
      <c r="K17" s="6"/>
      <c r="L17" s="280" t="s">
        <v>128</v>
      </c>
      <c r="M17" s="281"/>
      <c r="N17" s="42"/>
      <c r="O17" s="42"/>
      <c r="P17" s="42"/>
      <c r="Q17" s="42"/>
      <c r="R17" s="42"/>
      <c r="S17" s="42"/>
      <c r="T17" s="42"/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59"/>
      <c r="B18" s="260"/>
      <c r="C18" s="41">
        <v>9</v>
      </c>
      <c r="D18" s="41">
        <v>9</v>
      </c>
      <c r="E18" s="41">
        <v>9</v>
      </c>
      <c r="F18" s="45">
        <v>10</v>
      </c>
      <c r="G18" s="36"/>
      <c r="H18" s="40">
        <v>9</v>
      </c>
      <c r="I18" s="36"/>
      <c r="J18" s="16">
        <f>SUM(C18:I18)</f>
        <v>46</v>
      </c>
      <c r="K18" s="16" t="str" cm="1">
        <f t="array" ref="K18">_xlfn.IFS(J18=46,"O",J18&lt;46,"LOW",J18&gt;46,"HIGH")</f>
        <v>O</v>
      </c>
      <c r="L18" s="259"/>
      <c r="M18" s="260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48"/>
      <c r="M19" s="248"/>
      <c r="N19" s="6"/>
      <c r="O19" s="6"/>
      <c r="P19" s="6"/>
      <c r="Q19" s="6"/>
      <c r="R19" s="6"/>
      <c r="S19" s="6"/>
      <c r="T19" s="6"/>
      <c r="Y19" s="249" t="s">
        <v>67</v>
      </c>
      <c r="Z19" s="249" t="s">
        <v>63</v>
      </c>
      <c r="AA19" s="249" t="s">
        <v>64</v>
      </c>
      <c r="AB19" s="249" t="s">
        <v>65</v>
      </c>
      <c r="AC19" s="249" t="s">
        <v>66</v>
      </c>
      <c r="AD19" s="249" t="s">
        <v>144</v>
      </c>
      <c r="AE19" s="249" t="s">
        <v>152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48"/>
      <c r="M20" s="24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0"/>
      <c r="Z20" s="250"/>
      <c r="AA20" s="250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Y21" s="239" t="s">
        <v>10</v>
      </c>
      <c r="Z21" s="239">
        <v>4</v>
      </c>
      <c r="AA21" s="239">
        <v>3</v>
      </c>
      <c r="AB21" s="239">
        <f>Z21-AA21</f>
        <v>1</v>
      </c>
      <c r="AC21" s="239"/>
      <c r="AD21" s="239"/>
      <c r="AE21" s="239">
        <v>0</v>
      </c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0"/>
      <c r="Z22" s="240"/>
      <c r="AA22" s="240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39" t="s">
        <v>11</v>
      </c>
      <c r="Z23" s="239">
        <v>5</v>
      </c>
      <c r="AA23" s="239">
        <v>4</v>
      </c>
      <c r="AB23" s="239">
        <f>Z23-AA23</f>
        <v>1</v>
      </c>
      <c r="AC23" s="239"/>
      <c r="AD23" s="239">
        <v>4</v>
      </c>
      <c r="AE23" s="23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0"/>
      <c r="Z24" s="240"/>
      <c r="AA24" s="240"/>
      <c r="AB24" s="240"/>
      <c r="AC24" s="240"/>
      <c r="AD24" s="240"/>
      <c r="AE24" s="240"/>
    </row>
    <row r="25" spans="1:31" ht="14.1" customHeight="1" x14ac:dyDescent="0.3">
      <c r="A25" s="245">
        <f>A1</f>
        <v>45445</v>
      </c>
      <c r="B25" s="246"/>
      <c r="C25" s="3" t="s">
        <v>1</v>
      </c>
      <c r="D25" s="4" t="s">
        <v>2</v>
      </c>
      <c r="E25" s="4" t="s">
        <v>3</v>
      </c>
      <c r="F25" s="62" t="s">
        <v>4</v>
      </c>
      <c r="G25" s="3" t="s">
        <v>5</v>
      </c>
      <c r="H25" s="4" t="s">
        <v>6</v>
      </c>
      <c r="I25" s="5" t="s">
        <v>7</v>
      </c>
      <c r="J25" s="298" t="s">
        <v>70</v>
      </c>
      <c r="K25" s="244" t="s">
        <v>69</v>
      </c>
      <c r="L25" s="245">
        <f>A1</f>
        <v>45445</v>
      </c>
      <c r="M25" s="246"/>
      <c r="N25" s="3" t="s">
        <v>1</v>
      </c>
      <c r="O25" s="4" t="s">
        <v>2</v>
      </c>
      <c r="P25" s="4" t="s">
        <v>3</v>
      </c>
      <c r="Q25" s="64" t="s">
        <v>4</v>
      </c>
      <c r="R25" s="3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Y25" s="239" t="s">
        <v>12</v>
      </c>
      <c r="Z25" s="239">
        <v>4</v>
      </c>
      <c r="AA25" s="239">
        <v>3</v>
      </c>
      <c r="AB25" s="239">
        <f>Z25-AA25</f>
        <v>1</v>
      </c>
      <c r="AC25" s="239"/>
      <c r="AD25" s="239">
        <v>5</v>
      </c>
      <c r="AE25" s="239">
        <v>0</v>
      </c>
    </row>
    <row r="26" spans="1:31" ht="14.1" customHeight="1" x14ac:dyDescent="0.3">
      <c r="A26" s="13">
        <f>WEEKNUM(A25,1)</f>
        <v>23</v>
      </c>
      <c r="B26" s="14" t="s">
        <v>0</v>
      </c>
      <c r="C26" s="7">
        <f>C2</f>
        <v>45445</v>
      </c>
      <c r="D26" s="8">
        <f>C26+1</f>
        <v>45446</v>
      </c>
      <c r="E26" s="8">
        <f>C26+2</f>
        <v>45447</v>
      </c>
      <c r="F26" s="63">
        <f>C26+3</f>
        <v>45448</v>
      </c>
      <c r="G26" s="7">
        <f>C26+4</f>
        <v>45449</v>
      </c>
      <c r="H26" s="8">
        <f>C26+5</f>
        <v>45450</v>
      </c>
      <c r="I26" s="9">
        <f>C26+6</f>
        <v>45451</v>
      </c>
      <c r="J26" s="298"/>
      <c r="K26" s="244"/>
      <c r="L26" s="13">
        <f>WEEKNUM(L25,1)</f>
        <v>23</v>
      </c>
      <c r="M26" s="14" t="s">
        <v>0</v>
      </c>
      <c r="N26" s="10">
        <f>C2</f>
        <v>45445</v>
      </c>
      <c r="O26" s="11">
        <f>N26+1</f>
        <v>45446</v>
      </c>
      <c r="P26" s="11">
        <f>N26+2</f>
        <v>45447</v>
      </c>
      <c r="Q26" s="65">
        <f>N26+3</f>
        <v>45448</v>
      </c>
      <c r="R26" s="10">
        <f>N26+4</f>
        <v>45449</v>
      </c>
      <c r="S26" s="11">
        <f>N26+5</f>
        <v>45450</v>
      </c>
      <c r="T26" s="12">
        <f>N26+6</f>
        <v>45451</v>
      </c>
      <c r="U26" s="243"/>
      <c r="V26" s="247"/>
      <c r="Y26" s="240"/>
      <c r="Z26" s="240"/>
      <c r="AA26" s="240"/>
      <c r="AB26" s="240"/>
      <c r="AC26" s="240"/>
      <c r="AD26" s="240"/>
      <c r="AE26" s="240"/>
    </row>
    <row r="27" spans="1:31" ht="14.1" customHeight="1" x14ac:dyDescent="0.3">
      <c r="A27" s="230" t="s">
        <v>17</v>
      </c>
      <c r="B27" s="231"/>
      <c r="C27" s="42"/>
      <c r="D27" s="42"/>
      <c r="E27" s="42"/>
      <c r="F27" s="42"/>
      <c r="G27" s="42"/>
      <c r="H27" s="42"/>
      <c r="I27" s="42"/>
      <c r="J27" s="6"/>
      <c r="K27" s="6"/>
      <c r="L27" s="224" t="s">
        <v>29</v>
      </c>
      <c r="M27" s="285"/>
      <c r="N27" s="32" t="s">
        <v>151</v>
      </c>
      <c r="O27" s="32" t="s">
        <v>151</v>
      </c>
      <c r="P27" s="31"/>
      <c r="Q27" s="31"/>
      <c r="R27" s="31"/>
      <c r="S27" s="31"/>
      <c r="T27" s="31"/>
      <c r="Y27" s="239" t="s">
        <v>13</v>
      </c>
      <c r="Z27" s="239">
        <v>4</v>
      </c>
      <c r="AA27" s="239">
        <v>3</v>
      </c>
      <c r="AB27" s="239">
        <f>Z27-AA27</f>
        <v>1</v>
      </c>
      <c r="AC27" s="239"/>
      <c r="AD27" s="239">
        <v>2</v>
      </c>
      <c r="AE27" s="239">
        <v>0</v>
      </c>
    </row>
    <row r="28" spans="1:31" ht="14.1" customHeight="1" x14ac:dyDescent="0.3">
      <c r="A28" s="241"/>
      <c r="B28" s="242"/>
      <c r="C28" s="43"/>
      <c r="D28" s="43"/>
      <c r="E28" s="43"/>
      <c r="F28" s="43"/>
      <c r="G28" s="43"/>
      <c r="H28" s="43"/>
      <c r="I28" s="43"/>
      <c r="J28" s="16">
        <f>SUM(C28:I28)</f>
        <v>0</v>
      </c>
      <c r="K28" s="16" t="str" cm="1">
        <f t="array" ref="K28">_xlfn.IFS(J28&gt;15,"O",J28=15,"O",J28&lt;15,"X")</f>
        <v>X</v>
      </c>
      <c r="L28" s="224"/>
      <c r="M28" s="285"/>
      <c r="N28" s="41">
        <v>8</v>
      </c>
      <c r="O28" s="41">
        <v>8</v>
      </c>
      <c r="P28" s="36"/>
      <c r="Q28" s="36"/>
      <c r="R28" s="36"/>
      <c r="S28" s="36"/>
      <c r="T28" s="36"/>
      <c r="U28" s="16">
        <f>SUM(N28:T28)</f>
        <v>16</v>
      </c>
      <c r="V28" s="16" t="str" cm="1">
        <f t="array" ref="V28">_xlfn.IFS(U28&gt;15,"O",U28=15,"O",U28&lt;15,"X")</f>
        <v>O</v>
      </c>
      <c r="Y28" s="240"/>
      <c r="Z28" s="240"/>
      <c r="AA28" s="240"/>
      <c r="AB28" s="240"/>
      <c r="AC28" s="240"/>
      <c r="AD28" s="240"/>
      <c r="AE28" s="240"/>
    </row>
    <row r="29" spans="1:31" ht="14.1" customHeight="1" x14ac:dyDescent="0.3">
      <c r="A29" s="230" t="s">
        <v>18</v>
      </c>
      <c r="B29" s="231"/>
      <c r="C29" s="71"/>
      <c r="D29" s="42"/>
      <c r="E29" s="42"/>
      <c r="F29" s="42"/>
      <c r="G29" s="42"/>
      <c r="H29" s="42"/>
      <c r="I29" s="42"/>
      <c r="J29" s="6"/>
      <c r="K29" s="6"/>
      <c r="L29" s="230" t="s">
        <v>31</v>
      </c>
      <c r="M29" s="231"/>
      <c r="N29" s="39" t="s">
        <v>125</v>
      </c>
      <c r="O29" s="39" t="s">
        <v>125</v>
      </c>
      <c r="P29" s="31"/>
      <c r="Q29" s="31"/>
      <c r="R29" s="39" t="s">
        <v>125</v>
      </c>
      <c r="S29" s="31" t="s">
        <v>185</v>
      </c>
      <c r="T29" s="31"/>
      <c r="U29" s="6"/>
      <c r="Y29" s="239" t="s">
        <v>14</v>
      </c>
      <c r="Z29" s="239">
        <v>4</v>
      </c>
      <c r="AA29" s="239">
        <v>3</v>
      </c>
      <c r="AB29" s="239">
        <f>Z29-AA29</f>
        <v>1</v>
      </c>
      <c r="AC29" s="239"/>
      <c r="AD29" s="239">
        <v>2</v>
      </c>
      <c r="AE29" s="239">
        <v>0</v>
      </c>
    </row>
    <row r="30" spans="1:31" ht="14.1" customHeight="1" x14ac:dyDescent="0.3">
      <c r="A30" s="241"/>
      <c r="B30" s="242"/>
      <c r="C30" s="43"/>
      <c r="D30" s="43"/>
      <c r="E30" s="43"/>
      <c r="F30" s="43"/>
      <c r="G30" s="43"/>
      <c r="H30" s="43"/>
      <c r="I30" s="43"/>
      <c r="J30" s="16">
        <f>SUM(C30:I30)</f>
        <v>0</v>
      </c>
      <c r="K30" s="16" t="str" cm="1">
        <f t="array" ref="K30">_xlfn.IFS(J30&gt;15,"O",J30=15,"O",J30&lt;15,"X")</f>
        <v>X</v>
      </c>
      <c r="L30" s="241"/>
      <c r="M30" s="242"/>
      <c r="N30" s="40">
        <v>6.5</v>
      </c>
      <c r="O30" s="40">
        <v>6.5</v>
      </c>
      <c r="P30" s="36"/>
      <c r="Q30" s="36"/>
      <c r="R30" s="40">
        <v>6.5</v>
      </c>
      <c r="S30" s="36"/>
      <c r="T30" s="36"/>
      <c r="U30" s="16">
        <f>SUM(N30:T30)</f>
        <v>19.5</v>
      </c>
      <c r="V30" s="16" t="str" cm="1">
        <f t="array" ref="V30">_xlfn.IFS(U30&gt;15,"O",U30=15,"O",U30&lt;15,"X")</f>
        <v>O</v>
      </c>
      <c r="Y30" s="240"/>
      <c r="Z30" s="240"/>
      <c r="AA30" s="240"/>
      <c r="AB30" s="240"/>
      <c r="AC30" s="240"/>
      <c r="AD30" s="240"/>
      <c r="AE30" s="240"/>
    </row>
    <row r="31" spans="1:31" ht="14.1" customHeight="1" x14ac:dyDescent="0.3">
      <c r="A31" s="230" t="s">
        <v>19</v>
      </c>
      <c r="B31" s="231"/>
      <c r="C31" s="31"/>
      <c r="D31" s="32" t="s">
        <v>37</v>
      </c>
      <c r="E31" s="31"/>
      <c r="F31" s="31"/>
      <c r="G31" s="31"/>
      <c r="H31" s="31"/>
      <c r="I31" s="31"/>
      <c r="J31" s="6"/>
      <c r="K31" s="6"/>
      <c r="L31" s="230" t="s">
        <v>32</v>
      </c>
      <c r="M31" s="231"/>
      <c r="N31" s="54" t="s">
        <v>126</v>
      </c>
      <c r="O31" s="54" t="s">
        <v>126</v>
      </c>
      <c r="P31" s="54" t="s">
        <v>153</v>
      </c>
      <c r="Q31" s="32" t="s">
        <v>38</v>
      </c>
      <c r="R31" s="31"/>
      <c r="S31" s="31"/>
      <c r="T31" s="31"/>
      <c r="U31" s="6"/>
      <c r="Y31" s="239" t="s">
        <v>15</v>
      </c>
      <c r="Z31" s="239">
        <v>4</v>
      </c>
      <c r="AA31" s="239">
        <v>4</v>
      </c>
      <c r="AB31" s="239">
        <f>Z31-AA31</f>
        <v>0</v>
      </c>
      <c r="AC31" s="239"/>
      <c r="AD31" s="239">
        <v>5</v>
      </c>
      <c r="AE31" s="239">
        <v>0</v>
      </c>
    </row>
    <row r="32" spans="1:31" ht="14.1" customHeight="1" x14ac:dyDescent="0.3">
      <c r="A32" s="241"/>
      <c r="B32" s="242"/>
      <c r="C32" s="36"/>
      <c r="D32" s="41">
        <v>4</v>
      </c>
      <c r="E32" s="36"/>
      <c r="F32" s="36"/>
      <c r="G32" s="36"/>
      <c r="H32" s="36"/>
      <c r="I32" s="36"/>
      <c r="J32" s="16">
        <f>SUM(C32:I32)</f>
        <v>4</v>
      </c>
      <c r="K32" s="16" t="str" cm="1">
        <f t="array" ref="K32">_xlfn.IFS(J32&gt;15,"O",J32=15,"O",J32&lt;15,"X")</f>
        <v>X</v>
      </c>
      <c r="L32" s="241"/>
      <c r="M32" s="242"/>
      <c r="N32" s="30">
        <v>6</v>
      </c>
      <c r="O32" s="30">
        <v>6</v>
      </c>
      <c r="P32" s="30">
        <v>8</v>
      </c>
      <c r="Q32" s="41">
        <v>6</v>
      </c>
      <c r="R32" s="36"/>
      <c r="S32" s="36"/>
      <c r="T32" s="36"/>
      <c r="U32" s="16">
        <f>SUM(N32:T32)</f>
        <v>26</v>
      </c>
      <c r="V32" s="16" t="str" cm="1">
        <f t="array" ref="V32">_xlfn.IFS(U32&gt;15,"O",U32=15,"O",U32&lt;15,"X")</f>
        <v>O</v>
      </c>
      <c r="Y32" s="240"/>
      <c r="Z32" s="240"/>
      <c r="AA32" s="240"/>
      <c r="AB32" s="240"/>
      <c r="AC32" s="240"/>
      <c r="AD32" s="240"/>
      <c r="AE32" s="240"/>
    </row>
    <row r="33" spans="1:35" ht="14.1" customHeight="1" x14ac:dyDescent="0.3">
      <c r="A33" s="230" t="s">
        <v>20</v>
      </c>
      <c r="B33" s="231"/>
      <c r="C33" s="31"/>
      <c r="D33" s="31"/>
      <c r="E33" s="39" t="s">
        <v>125</v>
      </c>
      <c r="F33" s="31"/>
      <c r="G33" s="31"/>
      <c r="H33" s="31"/>
      <c r="I33" s="31"/>
      <c r="J33" s="6"/>
      <c r="K33" s="6"/>
      <c r="L33" s="230" t="s">
        <v>33</v>
      </c>
      <c r="M33" s="231"/>
      <c r="N33" s="31"/>
      <c r="O33" s="31"/>
      <c r="P33" s="32" t="s">
        <v>48</v>
      </c>
      <c r="Q33" s="31"/>
      <c r="R33" s="32" t="s">
        <v>48</v>
      </c>
      <c r="S33" s="31"/>
      <c r="T33" s="54" t="s">
        <v>126</v>
      </c>
      <c r="U33" s="6"/>
    </row>
    <row r="34" spans="1:35" ht="14.1" customHeight="1" x14ac:dyDescent="0.3">
      <c r="A34" s="241"/>
      <c r="B34" s="242"/>
      <c r="C34" s="36"/>
      <c r="D34" s="36"/>
      <c r="E34" s="40">
        <v>6.5</v>
      </c>
      <c r="F34" s="36"/>
      <c r="G34" s="36"/>
      <c r="H34" s="36"/>
      <c r="I34" s="36"/>
      <c r="J34" s="16">
        <f>SUM(C34:I34)</f>
        <v>6.5</v>
      </c>
      <c r="K34" s="16" t="str" cm="1">
        <f t="array" ref="K34">_xlfn.IFS(J34&gt;15,"O",J34=15,"O",J34&lt;15,"X")</f>
        <v>X</v>
      </c>
      <c r="L34" s="241"/>
      <c r="M34" s="242"/>
      <c r="N34" s="36"/>
      <c r="O34" s="36"/>
      <c r="P34" s="41">
        <v>5</v>
      </c>
      <c r="Q34" s="36"/>
      <c r="R34" s="41">
        <v>5</v>
      </c>
      <c r="S34" s="36"/>
      <c r="T34" s="30">
        <v>6</v>
      </c>
      <c r="U34" s="16">
        <f>SUM(N34:T34)</f>
        <v>16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30" t="s">
        <v>21</v>
      </c>
      <c r="B35" s="231"/>
      <c r="C35" s="31"/>
      <c r="D35" s="47" t="s">
        <v>93</v>
      </c>
      <c r="E35" s="47" t="s">
        <v>93</v>
      </c>
      <c r="F35" s="31"/>
      <c r="G35" s="47" t="s">
        <v>93</v>
      </c>
      <c r="H35" s="47" t="s">
        <v>93</v>
      </c>
      <c r="I35" s="31"/>
      <c r="J35" s="6"/>
      <c r="K35" s="6"/>
      <c r="L35" s="230" t="s">
        <v>34</v>
      </c>
      <c r="M35" s="231"/>
      <c r="N35" s="32" t="s">
        <v>38</v>
      </c>
      <c r="O35" s="31"/>
      <c r="P35" s="31"/>
      <c r="Q35" s="31"/>
      <c r="R35" s="31"/>
      <c r="S35" s="32" t="s">
        <v>100</v>
      </c>
      <c r="T35" s="32" t="s">
        <v>38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41"/>
      <c r="B36" s="242"/>
      <c r="C36" s="36"/>
      <c r="D36" s="40">
        <v>8</v>
      </c>
      <c r="E36" s="40">
        <v>8</v>
      </c>
      <c r="F36" s="36"/>
      <c r="G36" s="40">
        <v>8</v>
      </c>
      <c r="H36" s="40">
        <v>8</v>
      </c>
      <c r="I36" s="36"/>
      <c r="J36" s="16">
        <f>SUM(C36:I36)</f>
        <v>32</v>
      </c>
      <c r="K36" s="16" t="str" cm="1">
        <f t="array" ref="K36">_xlfn.IFS(J36&gt;15,"O",J36=15,"O",J36&lt;15,"X")</f>
        <v>O</v>
      </c>
      <c r="L36" s="241"/>
      <c r="M36" s="242"/>
      <c r="N36" s="41">
        <v>6</v>
      </c>
      <c r="O36" s="36"/>
      <c r="P36" s="36"/>
      <c r="Q36" s="36"/>
      <c r="R36" s="36"/>
      <c r="S36" s="41">
        <v>5.5</v>
      </c>
      <c r="T36" s="41">
        <v>6</v>
      </c>
      <c r="U36" s="16">
        <f>SUM(N36:T36)</f>
        <v>17.5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24" t="s">
        <v>22</v>
      </c>
      <c r="B37" s="224"/>
      <c r="C37" s="31"/>
      <c r="D37" s="31"/>
      <c r="E37" s="32" t="s">
        <v>38</v>
      </c>
      <c r="F37" s="32" t="s">
        <v>38</v>
      </c>
      <c r="G37" s="31"/>
      <c r="H37" s="32" t="s">
        <v>38</v>
      </c>
      <c r="I37" s="51"/>
      <c r="J37" s="6"/>
      <c r="K37" s="6"/>
      <c r="L37" s="230"/>
      <c r="M37" s="231"/>
      <c r="N37" s="31"/>
      <c r="O37" s="31"/>
      <c r="P37" s="31"/>
      <c r="Q37" s="31"/>
      <c r="R37" s="31"/>
      <c r="S37" s="31"/>
      <c r="T37" s="31"/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24"/>
      <c r="B38" s="224"/>
      <c r="C38" s="36"/>
      <c r="D38" s="36"/>
      <c r="E38" s="41">
        <v>6</v>
      </c>
      <c r="F38" s="41">
        <v>6</v>
      </c>
      <c r="G38" s="36"/>
      <c r="H38" s="41">
        <v>6</v>
      </c>
      <c r="I38" s="36"/>
      <c r="J38" s="16">
        <f>SUM(C38:I38)</f>
        <v>18</v>
      </c>
      <c r="K38" s="16" t="str" cm="1">
        <f t="array" ref="K38">_xlfn.IFS(J38&gt;15,"O",J38=15,"O",J38&lt;15,"X")</f>
        <v>O</v>
      </c>
      <c r="L38" s="241"/>
      <c r="M38" s="242"/>
      <c r="N38" s="36"/>
      <c r="O38" s="36"/>
      <c r="P38" s="36"/>
      <c r="Q38" s="36"/>
      <c r="R38" s="36"/>
      <c r="S38" s="36"/>
      <c r="T38" s="36"/>
      <c r="U38" s="16">
        <f>SUM(N38:T38)</f>
        <v>0</v>
      </c>
      <c r="V38" s="16" t="str" cm="1">
        <f t="array" ref="V38">_xlfn.IFS(U38&gt;15,"O",U38=15,"O",U38&lt;15,"X")</f>
        <v>X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24"/>
      <c r="B39" s="224"/>
      <c r="C39" s="31"/>
      <c r="D39" s="31"/>
      <c r="E39" s="31"/>
      <c r="F39" s="31"/>
      <c r="G39" s="31"/>
      <c r="H39" s="31"/>
      <c r="I39" s="31"/>
      <c r="J39" s="6"/>
      <c r="K39" s="6"/>
      <c r="L39" s="230"/>
      <c r="M39" s="231"/>
      <c r="N39" s="31"/>
      <c r="O39" s="31"/>
      <c r="P39" s="31"/>
      <c r="Q39" s="31"/>
      <c r="R39" s="31"/>
      <c r="S39" s="31"/>
      <c r="T39" s="31"/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24"/>
      <c r="B40" s="224"/>
      <c r="C40" s="36"/>
      <c r="D40" s="36"/>
      <c r="E40" s="36"/>
      <c r="F40" s="36"/>
      <c r="G40" s="36"/>
      <c r="H40" s="36"/>
      <c r="I40" s="36"/>
      <c r="J40" s="16">
        <f>SUM(C40:I40)</f>
        <v>0</v>
      </c>
      <c r="K40" s="16" t="str" cm="1">
        <f t="array" ref="K40">_xlfn.IFS(J40&gt;15,"O",J40=15,"O",J40&lt;15,"X")</f>
        <v>X</v>
      </c>
      <c r="L40" s="241"/>
      <c r="M40" s="242"/>
      <c r="N40" s="36"/>
      <c r="O40" s="36"/>
      <c r="P40" s="36"/>
      <c r="Q40" s="36"/>
      <c r="R40" s="36"/>
      <c r="S40" s="36"/>
      <c r="T40" s="36"/>
      <c r="U40" s="16">
        <f>SUM(N40:T40)</f>
        <v>0</v>
      </c>
      <c r="V40" s="16" t="str" cm="1">
        <f t="array" ref="V40">_xlfn.IFS(U40&gt;15,"O",U40=15,"O",U40&lt;15,"X")</f>
        <v>X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97"/>
      <c r="B41" s="97"/>
      <c r="L41" s="97"/>
      <c r="M41" s="97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97"/>
      <c r="B42" s="97"/>
      <c r="J42" s="25">
        <f>SUM(C42:I42)</f>
        <v>0</v>
      </c>
      <c r="K42" s="25" t="str" cm="1">
        <f t="array" ref="K42">_xlfn.IFS(J42&gt;15,"O",J42=15,"O",J42&lt;15,"X")</f>
        <v>X</v>
      </c>
      <c r="L42" s="97"/>
      <c r="M42" s="97"/>
      <c r="U42" s="25">
        <f>SUM(N42:T42)</f>
        <v>0</v>
      </c>
      <c r="V42" s="25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97"/>
      <c r="B43" s="97"/>
      <c r="C43" s="15"/>
      <c r="D43" s="16"/>
      <c r="E43" s="16"/>
      <c r="F43" s="16"/>
      <c r="G43" s="16"/>
      <c r="H43" s="16"/>
      <c r="I43" s="17"/>
      <c r="J43" s="2"/>
      <c r="K43" s="2"/>
      <c r="L43" s="97"/>
      <c r="M43" s="97"/>
      <c r="U43" s="2"/>
      <c r="V43" s="2"/>
      <c r="X43" s="66"/>
    </row>
    <row r="44" spans="1:35" ht="14.1" customHeight="1" x14ac:dyDescent="0.3">
      <c r="A44" s="97"/>
      <c r="B44" s="97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7"/>
      <c r="M44" s="97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97" t="s">
        <v>193</v>
      </c>
      <c r="D48" s="97"/>
      <c r="E48" s="97" t="s">
        <v>194</v>
      </c>
      <c r="F48" s="97"/>
      <c r="G48" s="97" t="s">
        <v>195</v>
      </c>
      <c r="H48" s="97"/>
      <c r="I48" s="97" t="s">
        <v>196</v>
      </c>
      <c r="J48" s="97"/>
      <c r="K48" s="97" t="s">
        <v>197</v>
      </c>
      <c r="L48" s="97"/>
      <c r="M48" s="97"/>
      <c r="N48" s="97" t="s">
        <v>192</v>
      </c>
      <c r="O48" s="97"/>
      <c r="P48" s="97" t="s">
        <v>193</v>
      </c>
      <c r="Q48" s="97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45445</v>
      </c>
      <c r="D50" s="216"/>
      <c r="E50" s="217">
        <f>C50+1</f>
        <v>45446</v>
      </c>
      <c r="F50" s="217"/>
      <c r="G50" s="217">
        <f>C50+2</f>
        <v>45447</v>
      </c>
      <c r="H50" s="217"/>
      <c r="I50" s="217">
        <f>C50+3</f>
        <v>45448</v>
      </c>
      <c r="J50" s="217"/>
      <c r="K50" s="217">
        <f>C50+4</f>
        <v>45449</v>
      </c>
      <c r="L50" s="217"/>
      <c r="M50" s="217"/>
      <c r="N50" s="217">
        <f>C50+5</f>
        <v>45450</v>
      </c>
      <c r="O50" s="217"/>
      <c r="P50" s="221">
        <f>C50+6</f>
        <v>45451</v>
      </c>
      <c r="Q50" s="221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78.537499999999994</v>
      </c>
      <c r="D51" s="215"/>
      <c r="E51" s="215">
        <f>SUM(D8,D9,D12,D14,D16,D18,D20,D22,D28,D30,D32,D34,D36,D38,D40,D42,D44,O4,O6,O8,O10,O12,O14,O16,O18,O20,O22,O28,O30,O32,O34,O36,O38,O40,O42,O44,Z16)</f>
        <v>77.537499999999994</v>
      </c>
      <c r="F51" s="215"/>
      <c r="G51" s="215">
        <f>SUM(E8,E10,E12,E14,E16,E18,E20,E22,E28,E30,E32,E34,E36,E44,E38,E40,E42,P4,P6,P8,P10,P12,P14,P16,P18,P20,P22,P28,P30,P32,P34,P36,P38,P40,P42,P44,AA16)</f>
        <v>83.537499999999994</v>
      </c>
      <c r="H51" s="215"/>
      <c r="I51" s="215">
        <f>SUM(F8,F10,F12,F14,F16,F18,F20,F22,F28,F30,F32,F34,F36,F38,F40,F42,F44,Q4,Q6,Q8,Q10,Q12,Q14,Q16,Q18,Q20,Q22,Q28,Q30,Q32,Q34,Q36,Q38,Q40,Q42,Q44,AB16)</f>
        <v>70.745000000000005</v>
      </c>
      <c r="J51" s="215"/>
      <c r="K51" s="215">
        <f>SUM(G8,G10,G12,G14,G16,G18,G20,G22,G28,G30,G32,G34,G36,G38,G40,G42,G44,R4,R6,R8,R10,R12,R14,R16,R18,R20,R22,R28,R30,R32,R34,R36,R38,R40,R42,R44,AC16)</f>
        <v>84.745000000000005</v>
      </c>
      <c r="L51" s="215"/>
      <c r="M51" s="215"/>
      <c r="N51" s="215">
        <f>SUM(H8,H10,H12,H14,H16,H18,H20,H22,H28,H30,H32,H34,H36,H38,H40,H42,H44,S4,S6,S8,S10,S12,S14,S16,S18,S20,S22,S28,S30,S32,S34,S36,S38,S40,S42,S44,AD16)</f>
        <v>97.745000000000005</v>
      </c>
      <c r="O51" s="215"/>
      <c r="P51" s="215">
        <f>SUM(I8,I10,I12,I14,I16,I18,I20,I22,I28,I30,I32,I34,I36,I38,I40,I42,I44,T4,T6,T8,T10,T12,T14,T16,T18,T20,T22,T28,T30,T32,T34,T36,T38,T40,T42,T44,AE16)</f>
        <v>78.245000000000005</v>
      </c>
      <c r="Q51" s="215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f>'5월26일~6월1일 (22주차)'!C56</f>
        <v>1250553.4124999999</v>
      </c>
      <c r="D54" s="207"/>
      <c r="E54" s="207">
        <f>'5월26일~6월1일 (22주차)'!E56</f>
        <v>903729.41249999998</v>
      </c>
      <c r="F54" s="207"/>
      <c r="G54" s="207">
        <f>'5월26일~6월1일 (22주차)'!G56</f>
        <v>1253551.9950000001</v>
      </c>
      <c r="H54" s="207"/>
      <c r="I54" s="207">
        <f>'5월26일~6월1일 (22주차)'!I56</f>
        <v>1120494.4124999999</v>
      </c>
      <c r="J54" s="207"/>
      <c r="K54" s="213">
        <f>'5월26일~6월1일 (22주차)'!K56</f>
        <v>1137943.9950000001</v>
      </c>
      <c r="L54" s="213"/>
      <c r="M54" s="213"/>
      <c r="N54" s="207">
        <f>'5월26일~6월1일 (22주차)'!N56</f>
        <v>1358935.9124999999</v>
      </c>
      <c r="O54" s="207"/>
      <c r="P54" s="207">
        <f>'5월26일~6월1일 (22주차)'!P56</f>
        <v>1344484.9124999999</v>
      </c>
      <c r="Q54" s="207"/>
      <c r="R54" s="211">
        <f>SUM(C54:Q55)</f>
        <v>8369694.0524999993</v>
      </c>
      <c r="S54" s="212"/>
      <c r="T54" s="208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R55" s="212"/>
      <c r="S55" s="212"/>
      <c r="T55" s="208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C51*14451</f>
        <v>1134945.4124999999</v>
      </c>
      <c r="D56" s="207"/>
      <c r="E56" s="207">
        <f>E51*14451</f>
        <v>1120494.4124999999</v>
      </c>
      <c r="F56" s="207"/>
      <c r="G56" s="207">
        <f>G51*14451</f>
        <v>1207200.4124999999</v>
      </c>
      <c r="H56" s="207"/>
      <c r="I56" s="207">
        <f>I51*14451</f>
        <v>1022335.9950000001</v>
      </c>
      <c r="J56" s="207"/>
      <c r="K56" s="213">
        <f>K51*14451</f>
        <v>1224649.9950000001</v>
      </c>
      <c r="L56" s="213"/>
      <c r="M56" s="213"/>
      <c r="N56" s="207">
        <f>N51*14451</f>
        <v>1412512.9950000001</v>
      </c>
      <c r="O56" s="207"/>
      <c r="P56" s="207">
        <f>P51*14451</f>
        <v>1130718.4950000001</v>
      </c>
      <c r="Q56" s="207"/>
      <c r="R56" s="211">
        <f>SUM(C56:Q57)</f>
        <v>8252857.7175000003</v>
      </c>
      <c r="S56" s="212"/>
      <c r="T56" s="20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12"/>
      <c r="S57" s="212"/>
      <c r="T57" s="20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210">
        <f>C56/C54-100%</f>
        <v>-9.2445471616351305E-2</v>
      </c>
      <c r="D58" s="210"/>
      <c r="E58" s="210">
        <f>E56/E54-100%</f>
        <v>0.23985608634819089</v>
      </c>
      <c r="F58" s="210"/>
      <c r="G58" s="210">
        <f>G56/G54-100%</f>
        <v>-3.6976194593348555E-2</v>
      </c>
      <c r="H58" s="210"/>
      <c r="I58" s="210">
        <f>I56/I54-100%</f>
        <v>-8.7602772851845701E-2</v>
      </c>
      <c r="J58" s="210"/>
      <c r="K58" s="210">
        <f>K56/K54-100%</f>
        <v>7.6195313988189683E-2</v>
      </c>
      <c r="L58" s="210"/>
      <c r="M58" s="210"/>
      <c r="N58" s="210">
        <f>N56/N54-100%</f>
        <v>3.9425760999601378E-2</v>
      </c>
      <c r="O58" s="210"/>
      <c r="P58" s="210">
        <f>P56/P54-100%</f>
        <v>-0.15899502888620165</v>
      </c>
      <c r="Q58" s="210"/>
      <c r="R58" s="210">
        <f>AVERAGE(C58:Q59)</f>
        <v>-2.93461523025218E-3</v>
      </c>
      <c r="S58" s="210"/>
      <c r="T58" s="208" t="s">
        <v>96</v>
      </c>
    </row>
    <row r="59" spans="1:35" ht="14.1" customHeight="1" x14ac:dyDescent="0.3">
      <c r="A59" s="209"/>
      <c r="B59" s="209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0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5608300</v>
      </c>
      <c r="D60" s="207"/>
      <c r="E60" s="207">
        <v>2946180</v>
      </c>
      <c r="F60" s="207"/>
      <c r="G60" s="207">
        <v>4745050</v>
      </c>
      <c r="H60" s="207"/>
      <c r="I60" s="207">
        <v>4421240</v>
      </c>
      <c r="J60" s="207"/>
      <c r="K60" s="207">
        <v>5493840</v>
      </c>
      <c r="L60" s="207"/>
      <c r="M60" s="207"/>
      <c r="N60" s="207">
        <v>5753840</v>
      </c>
      <c r="O60" s="207"/>
      <c r="P60" s="207">
        <v>4927370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5370410</v>
      </c>
      <c r="D62" s="207"/>
      <c r="E62" s="207">
        <v>4480530</v>
      </c>
      <c r="F62" s="207"/>
      <c r="G62" s="207">
        <v>3916150</v>
      </c>
      <c r="H62" s="207"/>
      <c r="I62" s="207">
        <v>5489290</v>
      </c>
      <c r="J62" s="207"/>
      <c r="K62" s="207"/>
      <c r="L62" s="207"/>
      <c r="M62" s="207"/>
      <c r="N62" s="207"/>
      <c r="O62" s="207"/>
      <c r="P62" s="207"/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206">
        <f>C62/C60-100%</f>
        <v>-4.2417488365458333E-2</v>
      </c>
      <c r="D64" s="206"/>
      <c r="E64" s="206">
        <f>E62/E60-100%</f>
        <v>0.52079302690263329</v>
      </c>
      <c r="F64" s="206"/>
      <c r="G64" s="206">
        <f>G62/G60-100%</f>
        <v>-0.17468730571859092</v>
      </c>
      <c r="H64" s="206"/>
      <c r="I64" s="206">
        <f>I62/I60-100%</f>
        <v>0.2415725000226181</v>
      </c>
      <c r="J64" s="206"/>
      <c r="K64" s="206">
        <f>K62/K60-100%</f>
        <v>-1</v>
      </c>
      <c r="L64" s="206"/>
      <c r="M64" s="206"/>
      <c r="N64" s="206">
        <f>N62/N60-100%</f>
        <v>-1</v>
      </c>
      <c r="O64" s="206"/>
      <c r="P64" s="206">
        <f>P62/P60-100%</f>
        <v>-1</v>
      </c>
      <c r="Q64" s="20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185">
        <f>AVERAGE(C64:Q65)</f>
        <v>-0.35067703816554252</v>
      </c>
      <c r="D67" s="186"/>
      <c r="E67" s="189" t="s">
        <v>54</v>
      </c>
      <c r="F67" s="190"/>
      <c r="G67" s="193">
        <f>AVERAGE(K64:Q65)</f>
        <v>-1</v>
      </c>
      <c r="H67" s="194"/>
      <c r="I67" s="197" t="s">
        <v>55</v>
      </c>
      <c r="J67" s="198"/>
      <c r="K67" s="201">
        <f>AVERAGE(C67,G67)</f>
        <v>-0.6753385190827712</v>
      </c>
      <c r="L67" s="201"/>
      <c r="M67" s="202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187"/>
      <c r="D68" s="188"/>
      <c r="E68" s="191"/>
      <c r="F68" s="192"/>
      <c r="G68" s="195"/>
      <c r="H68" s="196"/>
      <c r="I68" s="199"/>
      <c r="J68" s="200"/>
      <c r="K68" s="203"/>
      <c r="L68" s="203"/>
      <c r="M68" s="204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3487130.5274653891</v>
      </c>
      <c r="D69" s="176"/>
      <c r="E69" s="179">
        <f>E62+E62*C67</f>
        <v>2909311.0101881418</v>
      </c>
      <c r="F69" s="180"/>
      <c r="G69" s="179">
        <f>G62+G62*C67</f>
        <v>2542846.1169880107</v>
      </c>
      <c r="H69" s="180"/>
      <c r="I69" s="179">
        <f>I62+I62*C67</f>
        <v>3564322.0411682688</v>
      </c>
      <c r="J69" s="180"/>
      <c r="K69" s="154">
        <f>K62+K62*C67</f>
        <v>0</v>
      </c>
      <c r="L69" s="158"/>
      <c r="M69" s="155"/>
      <c r="N69" s="154">
        <f>N62+N62*C67</f>
        <v>0</v>
      </c>
      <c r="O69" s="155"/>
      <c r="P69" s="158">
        <f>P62+P62*C67</f>
        <v>0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0</v>
      </c>
      <c r="D71" s="164"/>
      <c r="E71" s="163">
        <f>E62+E62*G67</f>
        <v>0</v>
      </c>
      <c r="F71" s="164"/>
      <c r="G71" s="163">
        <f>G62+G62*G67</f>
        <v>0</v>
      </c>
      <c r="H71" s="164"/>
      <c r="I71" s="163">
        <f>I62+I62*G67</f>
        <v>0</v>
      </c>
      <c r="J71" s="164"/>
      <c r="K71" s="163">
        <f>K62+K62*G67</f>
        <v>0</v>
      </c>
      <c r="L71" s="167"/>
      <c r="M71" s="164"/>
      <c r="N71" s="163">
        <f>N62+N62*G67</f>
        <v>0</v>
      </c>
      <c r="O71" s="164"/>
      <c r="P71" s="167">
        <f>P62+P62*G67</f>
        <v>0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1743565.2637326946</v>
      </c>
      <c r="D73" s="129"/>
      <c r="E73" s="128">
        <f>E62+E62*K67</f>
        <v>1454655.5050940709</v>
      </c>
      <c r="F73" s="148"/>
      <c r="G73" s="128">
        <f>G62+G62*K67</f>
        <v>1271423.0584940054</v>
      </c>
      <c r="H73" s="129"/>
      <c r="I73" s="128">
        <f>I62+I62*K67</f>
        <v>1782161.0205841349</v>
      </c>
      <c r="J73" s="129"/>
      <c r="K73" s="128">
        <f>K62+K62*K67</f>
        <v>0</v>
      </c>
      <c r="L73" s="132"/>
      <c r="M73" s="129"/>
      <c r="N73" s="128">
        <f>N62+N62*K67</f>
        <v>0</v>
      </c>
      <c r="O73" s="129"/>
      <c r="P73" s="132">
        <f>P62+P62*K67</f>
        <v>0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141">
        <f>C56/C69</f>
        <v>0.32546685693607569</v>
      </c>
      <c r="D75" s="142"/>
      <c r="E75" s="141">
        <f>E56/E69</f>
        <v>0.38514081463828742</v>
      </c>
      <c r="F75" s="142"/>
      <c r="G75" s="141">
        <f>G56/G69</f>
        <v>0.47474379374947118</v>
      </c>
      <c r="H75" s="142"/>
      <c r="I75" s="141">
        <f>I56/I69</f>
        <v>0.28682481077521033</v>
      </c>
      <c r="J75" s="142"/>
      <c r="K75" s="141" t="e">
        <f>K56/K69</f>
        <v>#DIV/0!</v>
      </c>
      <c r="L75" s="145"/>
      <c r="M75" s="142"/>
      <c r="N75" s="141" t="e">
        <f>N56/N69</f>
        <v>#DIV/0!</v>
      </c>
      <c r="O75" s="142"/>
      <c r="P75" s="145" t="e">
        <f>P56/P69</f>
        <v>#DIV/0!</v>
      </c>
      <c r="Q75" s="151"/>
      <c r="R75" s="153" t="e">
        <f>AVERAGE(C75:Q76)</f>
        <v>#DIV/0!</v>
      </c>
      <c r="S75" s="153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143"/>
      <c r="D76" s="144"/>
      <c r="E76" s="143"/>
      <c r="F76" s="144"/>
      <c r="G76" s="143"/>
      <c r="H76" s="144"/>
      <c r="I76" s="143"/>
      <c r="J76" s="144"/>
      <c r="K76" s="143"/>
      <c r="L76" s="146"/>
      <c r="M76" s="144"/>
      <c r="N76" s="143"/>
      <c r="O76" s="144"/>
      <c r="P76" s="146"/>
      <c r="Q76" s="152"/>
      <c r="R76" s="153"/>
      <c r="S76" s="153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119" t="e">
        <f>C56/C71</f>
        <v>#DIV/0!</v>
      </c>
      <c r="D77" s="120"/>
      <c r="E77" s="119" t="e">
        <f>E56/E71</f>
        <v>#DIV/0!</v>
      </c>
      <c r="F77" s="120"/>
      <c r="G77" s="119" t="e">
        <f>G56/G71</f>
        <v>#DIV/0!</v>
      </c>
      <c r="H77" s="120"/>
      <c r="I77" s="119" t="e">
        <f>I56/I71</f>
        <v>#DIV/0!</v>
      </c>
      <c r="J77" s="120"/>
      <c r="K77" s="119" t="e">
        <f>K56/K71</f>
        <v>#DIV/0!</v>
      </c>
      <c r="L77" s="123"/>
      <c r="M77" s="120"/>
      <c r="N77" s="119" t="e">
        <f>N56/N71</f>
        <v>#DIV/0!</v>
      </c>
      <c r="O77" s="120"/>
      <c r="P77" s="123" t="e">
        <f>P56/P71</f>
        <v>#DIV/0!</v>
      </c>
      <c r="Q77" s="125"/>
      <c r="R77" s="127" t="e">
        <f>AVERAGE(C77:Q78)</f>
        <v>#DIV/0!</v>
      </c>
      <c r="S77" s="127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121"/>
      <c r="D78" s="122"/>
      <c r="E78" s="121"/>
      <c r="F78" s="122"/>
      <c r="G78" s="121"/>
      <c r="H78" s="122"/>
      <c r="I78" s="121"/>
      <c r="J78" s="122"/>
      <c r="K78" s="121"/>
      <c r="L78" s="124"/>
      <c r="M78" s="122"/>
      <c r="N78" s="121"/>
      <c r="O78" s="122"/>
      <c r="P78" s="124"/>
      <c r="Q78" s="126"/>
      <c r="R78" s="127"/>
      <c r="S78" s="127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106">
        <f>C56/C73</f>
        <v>0.65093371387215138</v>
      </c>
      <c r="D79" s="107"/>
      <c r="E79" s="106">
        <f>E56/E73</f>
        <v>0.77028162927657484</v>
      </c>
      <c r="F79" s="107"/>
      <c r="G79" s="106">
        <f>G56/G73</f>
        <v>0.94948758749894235</v>
      </c>
      <c r="H79" s="107"/>
      <c r="I79" s="106">
        <f>I56/I73</f>
        <v>0.57364962155042054</v>
      </c>
      <c r="J79" s="107"/>
      <c r="K79" s="106" t="e">
        <f>K56/K73</f>
        <v>#DIV/0!</v>
      </c>
      <c r="L79" s="110"/>
      <c r="M79" s="107"/>
      <c r="N79" s="106" t="e">
        <f>N56/N73</f>
        <v>#DIV/0!</v>
      </c>
      <c r="O79" s="107"/>
      <c r="P79" s="110" t="e">
        <f>P56/P73</f>
        <v>#DIV/0!</v>
      </c>
      <c r="Q79" s="112"/>
      <c r="R79" s="114" t="e">
        <f>AVERAGE(C79:Q80)</f>
        <v>#DIV/0!</v>
      </c>
      <c r="S79" s="114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108"/>
      <c r="D80" s="109"/>
      <c r="E80" s="108"/>
      <c r="F80" s="109"/>
      <c r="G80" s="108"/>
      <c r="H80" s="109"/>
      <c r="I80" s="108"/>
      <c r="J80" s="109"/>
      <c r="K80" s="108"/>
      <c r="L80" s="111"/>
      <c r="M80" s="109"/>
      <c r="N80" s="108"/>
      <c r="O80" s="109"/>
      <c r="P80" s="111"/>
      <c r="Q80" s="113"/>
      <c r="R80" s="114"/>
      <c r="S80" s="114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149</v>
      </c>
      <c r="B83" s="94"/>
      <c r="C83" s="98" t="s">
        <v>72</v>
      </c>
      <c r="D83" s="98" t="s">
        <v>73</v>
      </c>
      <c r="E83" s="98" t="s">
        <v>74</v>
      </c>
      <c r="F83" s="98" t="s">
        <v>75</v>
      </c>
      <c r="G83" s="98" t="s">
        <v>76</v>
      </c>
      <c r="H83" s="98" t="s">
        <v>77</v>
      </c>
      <c r="I83" s="98" t="s">
        <v>78</v>
      </c>
      <c r="J83" s="98" t="s">
        <v>121</v>
      </c>
      <c r="L83" s="99" t="s">
        <v>122</v>
      </c>
      <c r="M83" s="99"/>
      <c r="N83" s="296">
        <f>AVERAGE(C85:I94)</f>
        <v>0.24271290322580646</v>
      </c>
      <c r="O83"/>
      <c r="P83" s="55"/>
      <c r="Q83"/>
      <c r="R83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297"/>
      <c r="O84"/>
      <c r="P84"/>
      <c r="Q84"/>
      <c r="R84"/>
    </row>
    <row r="85" spans="1:26" ht="14.1" customHeight="1" x14ac:dyDescent="0.3">
      <c r="A85" s="94" t="s">
        <v>148</v>
      </c>
      <c r="B85" s="94"/>
      <c r="C85" s="294"/>
      <c r="D85" s="294"/>
      <c r="E85" s="294"/>
      <c r="F85" s="294">
        <v>0.45810000000000001</v>
      </c>
      <c r="G85" s="294">
        <v>0.21879999999999999</v>
      </c>
      <c r="H85" s="294">
        <v>0.16520000000000001</v>
      </c>
      <c r="I85" s="294">
        <v>0.19980000000000001</v>
      </c>
      <c r="J85" s="295">
        <f>AVERAGE(C85:H86)</f>
        <v>0.28070000000000001</v>
      </c>
      <c r="L85" s="99" t="s">
        <v>156</v>
      </c>
      <c r="M85" s="99"/>
      <c r="N85" s="296">
        <v>0.28749999999999998</v>
      </c>
    </row>
    <row r="86" spans="1:26" ht="14.1" customHeight="1" x14ac:dyDescent="0.3">
      <c r="A86" s="94"/>
      <c r="B86" s="94"/>
      <c r="C86" s="294"/>
      <c r="D86" s="294"/>
      <c r="E86" s="294"/>
      <c r="F86" s="294"/>
      <c r="G86" s="294"/>
      <c r="H86" s="294"/>
      <c r="I86" s="294"/>
      <c r="J86" s="295"/>
      <c r="L86" s="99"/>
      <c r="M86" s="99"/>
      <c r="N86" s="297"/>
    </row>
    <row r="87" spans="1:26" ht="14.1" customHeight="1" x14ac:dyDescent="0.3">
      <c r="A87" s="94" t="s">
        <v>157</v>
      </c>
      <c r="B87" s="94"/>
      <c r="C87" s="294">
        <v>0.1653</v>
      </c>
      <c r="D87" s="294">
        <v>0.21510000000000001</v>
      </c>
      <c r="E87" s="294">
        <v>0.61</v>
      </c>
      <c r="F87" s="294">
        <v>0.38009999999999999</v>
      </c>
      <c r="G87" s="294">
        <v>0.19259999999999999</v>
      </c>
      <c r="H87" s="294">
        <v>0.13170000000000001</v>
      </c>
      <c r="I87" s="294">
        <v>0.13400000000000001</v>
      </c>
      <c r="J87" s="295">
        <f>AVERAGE(C87:I88)</f>
        <v>0.2612571428571428</v>
      </c>
      <c r="L87"/>
      <c r="M87"/>
    </row>
    <row r="88" spans="1:26" ht="14.1" customHeight="1" x14ac:dyDescent="0.3">
      <c r="A88" s="94"/>
      <c r="B88" s="94"/>
      <c r="C88" s="294"/>
      <c r="D88" s="294"/>
      <c r="E88" s="294"/>
      <c r="F88" s="294"/>
      <c r="G88" s="294"/>
      <c r="H88" s="294"/>
      <c r="I88" s="294"/>
      <c r="J88" s="295"/>
      <c r="L88" s="96" t="s">
        <v>209</v>
      </c>
      <c r="M88" s="96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94" t="s">
        <v>177</v>
      </c>
      <c r="B89" s="94"/>
      <c r="C89" s="294">
        <v>0.24560000000000001</v>
      </c>
      <c r="D89" s="294">
        <v>0.37890000000000001</v>
      </c>
      <c r="E89" s="294">
        <v>0.25180000000000002</v>
      </c>
      <c r="F89" s="294">
        <v>0.15409999999999999</v>
      </c>
      <c r="G89" s="294">
        <v>0.22539999999999999</v>
      </c>
      <c r="H89" s="294">
        <v>0.2087</v>
      </c>
      <c r="I89" s="294">
        <v>0.26419999999999999</v>
      </c>
      <c r="J89" s="295">
        <f>AVERAGE(C89:I90)</f>
        <v>0.24695714285714288</v>
      </c>
      <c r="L89" s="96"/>
      <c r="M89" s="96"/>
      <c r="N89" s="294">
        <v>0.21920000000000001</v>
      </c>
      <c r="O89" s="294">
        <v>0.2024</v>
      </c>
      <c r="P89" s="294">
        <v>0.20780000000000001</v>
      </c>
      <c r="Q89" s="294">
        <v>0.28749999999999998</v>
      </c>
      <c r="R89" s="294">
        <v>0.2427</v>
      </c>
      <c r="S89" s="294"/>
    </row>
    <row r="90" spans="1:26" ht="14.1" customHeight="1" x14ac:dyDescent="0.3">
      <c r="A90" s="94"/>
      <c r="B90" s="94"/>
      <c r="C90" s="294"/>
      <c r="D90" s="294"/>
      <c r="E90" s="294"/>
      <c r="F90" s="294"/>
      <c r="G90" s="294"/>
      <c r="H90" s="294"/>
      <c r="I90" s="294"/>
      <c r="J90" s="295"/>
      <c r="L90" s="96"/>
      <c r="M90" s="96"/>
      <c r="N90" s="294"/>
      <c r="O90" s="294"/>
      <c r="P90" s="294"/>
      <c r="Q90" s="294"/>
      <c r="R90" s="294"/>
      <c r="S90" s="294"/>
    </row>
    <row r="91" spans="1:26" ht="14.1" customHeight="1" x14ac:dyDescent="0.3">
      <c r="A91" s="94" t="s">
        <v>178</v>
      </c>
      <c r="B91" s="94"/>
      <c r="C91" s="294">
        <v>0.18260000000000001</v>
      </c>
      <c r="D91" s="294">
        <v>0.34320000000000001</v>
      </c>
      <c r="E91" s="294">
        <v>0.24099999999999999</v>
      </c>
      <c r="F91" s="294">
        <v>0.26490000000000002</v>
      </c>
      <c r="G91" s="294">
        <v>0.2205</v>
      </c>
      <c r="H91" s="294">
        <v>0.21729999999999999</v>
      </c>
      <c r="I91" s="294">
        <v>0.1852</v>
      </c>
      <c r="J91" s="295">
        <f>AVERAGE(C91:I92)</f>
        <v>0.23638571428571428</v>
      </c>
      <c r="L91" s="96"/>
      <c r="M91" s="96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94"/>
      <c r="B92" s="94"/>
      <c r="C92" s="294"/>
      <c r="D92" s="294"/>
      <c r="E92" s="294"/>
      <c r="F92" s="294"/>
      <c r="G92" s="294"/>
      <c r="H92" s="294"/>
      <c r="I92" s="294"/>
      <c r="J92" s="295"/>
      <c r="L92" s="96"/>
      <c r="M92" s="96"/>
      <c r="N92" s="294"/>
      <c r="O92" s="294"/>
      <c r="P92" s="294"/>
      <c r="Q92" s="294"/>
      <c r="R92" s="294"/>
      <c r="S92" s="294"/>
    </row>
    <row r="93" spans="1:26" ht="14.1" customHeight="1" x14ac:dyDescent="0.3">
      <c r="A93" s="94" t="s">
        <v>179</v>
      </c>
      <c r="B93" s="94"/>
      <c r="C93" s="294">
        <v>0.20480000000000001</v>
      </c>
      <c r="D93" s="294">
        <v>0.22339999999999999</v>
      </c>
      <c r="E93" s="294">
        <v>0.2767</v>
      </c>
      <c r="F93" s="294">
        <v>0.16639999999999999</v>
      </c>
      <c r="G93" s="294">
        <v>0.19209999999999999</v>
      </c>
      <c r="H93" s="294">
        <v>0.20660000000000001</v>
      </c>
      <c r="I93" s="294"/>
      <c r="J93" s="295"/>
      <c r="L93" s="96"/>
      <c r="M93" s="96"/>
      <c r="N93" s="294"/>
      <c r="O93" s="294"/>
      <c r="P93" s="294"/>
      <c r="Q93" s="294"/>
      <c r="R93" s="294"/>
      <c r="S93" s="294"/>
    </row>
    <row r="94" spans="1:26" ht="14.1" customHeight="1" x14ac:dyDescent="0.3">
      <c r="A94" s="94"/>
      <c r="B94" s="94"/>
      <c r="C94" s="294"/>
      <c r="D94" s="294"/>
      <c r="E94" s="294"/>
      <c r="F94" s="294"/>
      <c r="G94" s="294"/>
      <c r="H94" s="294"/>
      <c r="I94" s="294"/>
      <c r="J94" s="2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0">
    <mergeCell ref="O89:O90"/>
    <mergeCell ref="P89:P90"/>
    <mergeCell ref="Q89:Q90"/>
    <mergeCell ref="R89:R90"/>
    <mergeCell ref="S89:S90"/>
    <mergeCell ref="N92:N93"/>
    <mergeCell ref="O92:O93"/>
    <mergeCell ref="P92:P93"/>
    <mergeCell ref="Q92:Q93"/>
    <mergeCell ref="R92:R93"/>
    <mergeCell ref="S92:S93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H83:H84"/>
    <mergeCell ref="I83:I84"/>
    <mergeCell ref="J83:J84"/>
    <mergeCell ref="L83:M84"/>
    <mergeCell ref="N83:N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L88:M93"/>
    <mergeCell ref="N89:N90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96" priority="42" operator="between">
      <formula>0.35</formula>
      <formula>1</formula>
    </cfRule>
    <cfRule type="cellIs" dxfId="95" priority="43" operator="between">
      <formula>0.2</formula>
      <formula>0.25</formula>
    </cfRule>
    <cfRule type="cellIs" dxfId="94" priority="44" operator="between">
      <formula>0.1</formula>
      <formula>0.2</formula>
    </cfRule>
    <cfRule type="cellIs" dxfId="93" priority="45" operator="between">
      <formula>0.3</formula>
      <formula>0.35</formula>
    </cfRule>
    <cfRule type="cellIs" dxfId="92" priority="46" operator="between">
      <formula>0.25</formula>
      <formula>0.3</formula>
    </cfRule>
  </conditionalFormatting>
  <conditionalFormatting sqref="K8 K10 K12 K14 K16 K18">
    <cfRule type="cellIs" dxfId="91" priority="36" operator="between">
      <formula>"LOW"</formula>
      <formula>"HIGH"</formula>
    </cfRule>
  </conditionalFormatting>
  <conditionalFormatting sqref="N83 N85">
    <cfRule type="cellIs" dxfId="90" priority="37" operator="between">
      <formula>0.35</formula>
      <formula>1</formula>
    </cfRule>
    <cfRule type="cellIs" dxfId="89" priority="38" operator="between">
      <formula>0.2</formula>
      <formula>0.25</formula>
    </cfRule>
    <cfRule type="cellIs" dxfId="88" priority="39" operator="between">
      <formula>0.1</formula>
      <formula>0.2</formula>
    </cfRule>
    <cfRule type="cellIs" dxfId="87" priority="40" operator="between">
      <formula>0.3</formula>
      <formula>0.35</formula>
    </cfRule>
    <cfRule type="cellIs" dxfId="86" priority="41" operator="between">
      <formula>0.25</formula>
      <formula>0.3</formula>
    </cfRule>
  </conditionalFormatting>
  <conditionalFormatting sqref="N89:S89">
    <cfRule type="cellIs" dxfId="85" priority="31" operator="between">
      <formula>0.35</formula>
      <formula>1</formula>
    </cfRule>
    <cfRule type="cellIs" dxfId="84" priority="32" operator="between">
      <formula>0.2</formula>
      <formula>0.25</formula>
    </cfRule>
    <cfRule type="cellIs" dxfId="83" priority="33" operator="between">
      <formula>0.1</formula>
      <formula>0.2</formula>
    </cfRule>
    <cfRule type="cellIs" dxfId="82" priority="34" operator="between">
      <formula>0.3</formula>
      <formula>0.35</formula>
    </cfRule>
    <cfRule type="cellIs" dxfId="81" priority="35" operator="between">
      <formula>0.25</formula>
      <formula>0.3</formula>
    </cfRule>
  </conditionalFormatting>
  <conditionalFormatting sqref="N92:S92">
    <cfRule type="cellIs" dxfId="80" priority="1" operator="between">
      <formula>0.35</formula>
      <formula>1</formula>
    </cfRule>
    <cfRule type="cellIs" dxfId="79" priority="2" operator="between">
      <formula>0.2</formula>
      <formula>0.25</formula>
    </cfRule>
    <cfRule type="cellIs" dxfId="78" priority="3" operator="between">
      <formula>0.1</formula>
      <formula>0.2</formula>
    </cfRule>
    <cfRule type="cellIs" dxfId="77" priority="4" operator="between">
      <formula>0.3</formula>
      <formula>0.35</formula>
    </cfRule>
    <cfRule type="cellIs" dxfId="76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5268-12BE-4C9A-84E3-834E710921F4}">
  <sheetPr>
    <pageSetUpPr fitToPage="1"/>
  </sheetPr>
  <dimension ref="A1:AI138"/>
  <sheetViews>
    <sheetView zoomScale="90" zoomScaleNormal="90" workbookViewId="0">
      <selection activeCell="D27" sqref="D27:D28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7" width="7.625" style="1" customWidth="1"/>
    <col min="18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5">
        <f>C2</f>
        <v>45438</v>
      </c>
      <c r="B1" s="246"/>
      <c r="C1" s="3" t="s">
        <v>1</v>
      </c>
      <c r="D1" s="4" t="s">
        <v>2</v>
      </c>
      <c r="E1" s="4" t="s">
        <v>3</v>
      </c>
      <c r="F1" s="62" t="s">
        <v>4</v>
      </c>
      <c r="G1" s="4" t="s">
        <v>5</v>
      </c>
      <c r="H1" s="4" t="s">
        <v>6</v>
      </c>
      <c r="I1" s="5" t="s">
        <v>7</v>
      </c>
      <c r="J1" s="6"/>
      <c r="K1" s="6"/>
      <c r="L1" s="245">
        <f>A1</f>
        <v>45438</v>
      </c>
      <c r="M1" s="246"/>
      <c r="N1" s="3" t="s">
        <v>1</v>
      </c>
      <c r="O1" s="4" t="s">
        <v>2</v>
      </c>
      <c r="P1" s="4" t="s">
        <v>3</v>
      </c>
      <c r="Q1" s="64" t="s">
        <v>4</v>
      </c>
      <c r="R1" s="4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22</v>
      </c>
      <c r="B2" s="14" t="s">
        <v>0</v>
      </c>
      <c r="C2" s="7">
        <v>45438</v>
      </c>
      <c r="D2" s="8">
        <f>C2+1</f>
        <v>45439</v>
      </c>
      <c r="E2" s="8">
        <f>C2+2</f>
        <v>45440</v>
      </c>
      <c r="F2" s="63">
        <f>C2+3</f>
        <v>45441</v>
      </c>
      <c r="G2" s="8">
        <f>C2+4</f>
        <v>45442</v>
      </c>
      <c r="H2" s="8">
        <f>C2+5</f>
        <v>45443</v>
      </c>
      <c r="I2" s="9">
        <f>C2+6</f>
        <v>45444</v>
      </c>
      <c r="J2" s="6"/>
      <c r="K2" s="6"/>
      <c r="L2" s="13">
        <f>WEEKNUM(L1,1)</f>
        <v>22</v>
      </c>
      <c r="M2" s="14" t="s">
        <v>0</v>
      </c>
      <c r="N2" s="10">
        <f>C2</f>
        <v>45438</v>
      </c>
      <c r="O2" s="11">
        <f>N2+1</f>
        <v>45439</v>
      </c>
      <c r="P2" s="8">
        <f>N2+2</f>
        <v>45440</v>
      </c>
      <c r="Q2" s="65">
        <f>N2+3</f>
        <v>45441</v>
      </c>
      <c r="R2" s="11">
        <f>N2+4</f>
        <v>45442</v>
      </c>
      <c r="S2" s="11">
        <f>N2+5</f>
        <v>45443</v>
      </c>
      <c r="T2" s="12">
        <f>N2+6</f>
        <v>45444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 t="s">
        <v>105</v>
      </c>
      <c r="D3" s="251" t="s">
        <v>104</v>
      </c>
      <c r="E3" s="251" t="s">
        <v>104</v>
      </c>
      <c r="F3" s="251" t="s">
        <v>104</v>
      </c>
      <c r="G3" s="251" t="s">
        <v>104</v>
      </c>
      <c r="H3" s="251" t="s">
        <v>105</v>
      </c>
      <c r="I3" s="251" t="s">
        <v>105</v>
      </c>
      <c r="J3" s="6"/>
      <c r="K3" s="6"/>
      <c r="L3" s="276" t="s">
        <v>203</v>
      </c>
      <c r="M3" s="277"/>
      <c r="N3" s="31"/>
      <c r="O3" s="47" t="s">
        <v>86</v>
      </c>
      <c r="P3" s="47" t="s">
        <v>86</v>
      </c>
      <c r="Q3" s="47" t="s">
        <v>86</v>
      </c>
      <c r="R3" s="47" t="s">
        <v>86</v>
      </c>
      <c r="S3" s="47" t="s">
        <v>86</v>
      </c>
      <c r="T3" s="31"/>
      <c r="X3" s="278" t="s">
        <v>79</v>
      </c>
      <c r="Y3" s="274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74">
        <f t="shared" si="0"/>
        <v>3</v>
      </c>
      <c r="AA3" s="284">
        <f t="shared" si="0"/>
        <v>3</v>
      </c>
      <c r="AB3" s="274">
        <f t="shared" si="0"/>
        <v>3</v>
      </c>
      <c r="AC3" s="274">
        <f t="shared" si="0"/>
        <v>3</v>
      </c>
      <c r="AD3" s="274">
        <f t="shared" si="0"/>
        <v>3</v>
      </c>
      <c r="AE3" s="274">
        <f t="shared" si="0"/>
        <v>2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51"/>
      <c r="G4" s="251"/>
      <c r="H4" s="251"/>
      <c r="I4" s="251"/>
      <c r="J4" s="6"/>
      <c r="K4" s="6"/>
      <c r="L4" s="276"/>
      <c r="M4" s="277"/>
      <c r="N4" s="36"/>
      <c r="O4" s="40">
        <v>8</v>
      </c>
      <c r="P4" s="40">
        <v>8</v>
      </c>
      <c r="Q4" s="40">
        <v>8</v>
      </c>
      <c r="R4" s="40">
        <v>8</v>
      </c>
      <c r="S4" s="40">
        <v>8</v>
      </c>
      <c r="T4" s="36"/>
      <c r="U4" s="16">
        <f>SUM(N4:T4)</f>
        <v>40</v>
      </c>
      <c r="V4" s="16" t="str" cm="1">
        <f t="array" ref="V4">_xlfn.IFS(U4&gt;15,"O",U4=15,"O",U4&lt;15,"X")</f>
        <v>O</v>
      </c>
      <c r="X4" s="278"/>
      <c r="Y4" s="275"/>
      <c r="Z4" s="275"/>
      <c r="AA4" s="284"/>
      <c r="AB4" s="275"/>
      <c r="AC4" s="275"/>
      <c r="AD4" s="275"/>
      <c r="AE4" s="275"/>
    </row>
    <row r="5" spans="1:31" ht="14.1" customHeight="1" x14ac:dyDescent="0.3">
      <c r="A5" s="224" t="s">
        <v>9</v>
      </c>
      <c r="B5" s="224"/>
      <c r="C5" s="251" t="s">
        <v>107</v>
      </c>
      <c r="D5" s="251" t="s">
        <v>107</v>
      </c>
      <c r="E5" s="251" t="s">
        <v>106</v>
      </c>
      <c r="F5" s="251" t="s">
        <v>170</v>
      </c>
      <c r="G5" s="251" t="s">
        <v>170</v>
      </c>
      <c r="H5" s="251" t="s">
        <v>106</v>
      </c>
      <c r="I5" s="251" t="s">
        <v>106</v>
      </c>
      <c r="J5" s="298" t="s">
        <v>70</v>
      </c>
      <c r="K5" s="273" t="s">
        <v>71</v>
      </c>
      <c r="L5" s="229" t="s">
        <v>23</v>
      </c>
      <c r="M5" s="300"/>
      <c r="N5" s="54" t="s">
        <v>163</v>
      </c>
      <c r="O5" s="31"/>
      <c r="P5" s="31"/>
      <c r="Q5" s="31"/>
      <c r="R5" s="31"/>
      <c r="S5" s="31"/>
      <c r="T5" s="31"/>
      <c r="U5" s="6"/>
      <c r="X5" s="261" t="s">
        <v>80</v>
      </c>
      <c r="Y5" s="25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9</v>
      </c>
      <c r="Z5" s="251">
        <f t="shared" si="1"/>
        <v>6</v>
      </c>
      <c r="AA5" s="251">
        <f t="shared" si="1"/>
        <v>6</v>
      </c>
      <c r="AB5" s="251">
        <f t="shared" si="1"/>
        <v>6</v>
      </c>
      <c r="AC5" s="251">
        <f t="shared" si="1"/>
        <v>6</v>
      </c>
      <c r="AD5" s="251">
        <f t="shared" si="1"/>
        <v>6</v>
      </c>
      <c r="AE5" s="251">
        <f t="shared" si="1"/>
        <v>7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98"/>
      <c r="K6" s="273"/>
      <c r="L6" s="229"/>
      <c r="M6" s="300"/>
      <c r="N6" s="30">
        <v>5.5</v>
      </c>
      <c r="O6" s="36"/>
      <c r="P6" s="36"/>
      <c r="Q6" s="36"/>
      <c r="R6" s="36"/>
      <c r="S6" s="36"/>
      <c r="T6" s="36"/>
      <c r="U6" s="16">
        <f>SUM(N6:T6)</f>
        <v>5.5</v>
      </c>
      <c r="V6" s="16" t="str" cm="1">
        <f t="array" ref="V6">_xlfn.IFS(U6&gt;15,"O",U6=15,"O",U6&lt;15,"X")</f>
        <v>X</v>
      </c>
      <c r="X6" s="261"/>
      <c r="Y6" s="251"/>
      <c r="Z6" s="251"/>
      <c r="AA6" s="251"/>
      <c r="AB6" s="251"/>
      <c r="AC6" s="251"/>
      <c r="AD6" s="251"/>
      <c r="AE6" s="251"/>
    </row>
    <row r="7" spans="1:31" ht="14.1" customHeight="1" x14ac:dyDescent="0.3">
      <c r="A7" s="225" t="s">
        <v>10</v>
      </c>
      <c r="B7" s="226"/>
      <c r="C7" s="31" t="s">
        <v>174</v>
      </c>
      <c r="D7" s="53" t="s">
        <v>36</v>
      </c>
      <c r="E7" s="53" t="s">
        <v>36</v>
      </c>
      <c r="F7" s="53" t="s">
        <v>36</v>
      </c>
      <c r="G7" s="53" t="s">
        <v>36</v>
      </c>
      <c r="H7" s="53" t="s">
        <v>36</v>
      </c>
      <c r="I7" s="31" t="s">
        <v>185</v>
      </c>
      <c r="J7" s="24"/>
      <c r="K7" s="6"/>
      <c r="L7" s="225" t="s">
        <v>24</v>
      </c>
      <c r="M7" s="226"/>
      <c r="N7" s="37" t="s">
        <v>43</v>
      </c>
      <c r="O7" s="31"/>
      <c r="P7" s="31"/>
      <c r="Q7" s="39" t="s">
        <v>42</v>
      </c>
      <c r="R7" s="31" t="s">
        <v>40</v>
      </c>
      <c r="S7" s="35" t="s">
        <v>206</v>
      </c>
      <c r="T7" s="37" t="s">
        <v>43</v>
      </c>
      <c r="U7" s="6"/>
      <c r="X7" s="269" t="s">
        <v>81</v>
      </c>
      <c r="Y7" s="271">
        <f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1">
        <f t="shared" ref="Z7:AE7" si="2">COUNTIFS(D7:D44,"9~20")+COUNTIFS(D7:D44,"10~20")+COUNTIFS(D7:D44,"10.3~20")+COUNTIFS(D7:D44,"11~20")+COUNTIFS(D7:D44,"11~21")+COUNTIFS(D7:D44,"11.3~20.3")+COUNTIFS(D7:D44,"11.3~21.3")+COUNTIFS(D7:D44,"11.3~22.3")+COUNTIFS(D7:D44,"12~20")+COUNTIFS(D7:D44,"12~21")+COUNTIFS(D7:D44,"12~22")+COUNTIFS(D7:D44,"12~22.3")+COUNTIFS(D7:D44,"12.3~20")+COUNTIFS(D7:D44,"12.3~21")+COUNTIFS(D7:D44,"12.3~22")+COUNTIFS(D7:D44,"12.3~22.3")
+COUNTIFS(O3:O44,"9~20")+COUNTIFS(O3:O44,"10~20")+COUNTIFS(O3:O44,"10.3~20")+COUNTIFS(O3:O44,"11~20")+COUNTIFS(O3:O44,"11~21")+COUNTIFS(O3:O44,"11.3~20.3")+COUNTIFS(O3:O44,"11.3~21.3")+COUNTIFS(O3:O44,"11.3~22.3")+COUNTIFS(O3:O44,"12~20")+COUNTIFS(O3:O44,"12~21")+COUNTIFS(O3:O44,"12~22")+COUNTIFS(O3:O44,"12~22.3")+COUNTIFS(O3:O44,"12.3~20")+COUNTIFS(O3:O44,"12.3~21")+COUNTIFS(O3:O44,"12.3~22")+COUNTIFS(O3:O44,"12.3~22.3")
+COUNTIFS(D7:D44,"13.3~20")+COUNTIFS(D7:D44,"13.3~21")+COUNTIFS(D7:D44,"13.3~21.3")+COUNTIFS(D7:D44,"13.3~22")+COUNTIFS(D7:D44,"13.3~22.3")+COUNTIFS(D7:D44,"14~20")+COUNTIFS(D7:D44,"14~20.3")+COUNTIFS(D7:D44,"14~21")+COUNTIFS(D7:D44,"14~21.3")+COUNTIFS(D7:D44,"14~22")+COUNTIFS(D7:D44,"14~22.3")+COUNTIFS(D7:D44,"14.3~20")+COUNTIFS(D7:D44,"14.3~20.3")+COUNTIFS(D7:D44,"14.3~21.3")+COUNTIFS(D7:D44,"14.3~22.3")+COUNTIFS(D7:D44,"15~20")+COUNTIFS(D7:D44,"15~21")+COUNTIFS(D7:D44,"15~22")+COUNTIFS(D7:D44,"15~21.3")+COUNTIFS(D7:D44,"15~22.3")+COUNTIFS(D7:D44,"15.3~20")+COUNTIFS(D7:D44,"15.3~21")+COUNTIFS(D7:D44,"15.3~22")+COUNTIFS(D7:D44,"15.3~21.3")+COUNTIFS(D7:D44,"15.3~22.3")+COUNTIFS(D7:D44,"16~20")+COUNTIFS(D7:D44,"16~21")+COUNTIFS(D7:D44,"16~21.3")+COUNTIFS(D7:D44,"16~22")+COUNTIFS(D7:D44,"16~22.3")+COUNTIFS(D7:D44,"16.3~20")+COUNTIFS(D7:D44,"16.3~21")+COUNTIFS(D7:D44,"16.3~21.3")+COUNTIFS(D7:D44,"16.3~22")+COUNTIFS(D7:D44,"16.3~22.3")+COUNTIFS(D7:D44,"17~20")+COUNTIFS(D7:D44,"17~21")+COUNTIFS(D7:D44,"17~21.3")+COUNTIFS(D7:D44,"17~22")+COUNTIFS(D7:D44,"17~22.3")+COUNTIFS(D7:D44,"18~20")+COUNTIFS(D7:D44,"18~21")+COUNTIFS(D7:D44,"18~21.3")+COUNTIFS(D7:D44,"18~22")+COUNTIFS(D7:D44,"18~22.3")
+COUNTIFS(O3:O44,"13.3~20")+COUNTIFS(O3:O44,"13.3~21")+COUNTIFS(O3:O44,"13.3~21.3")+COUNTIFS(O3:O44,"13.3~22")+COUNTIFS(O3:O44,"13.3~22.3")+COUNTIFS(O3:O44,"14~20")+COUNTIFS(O3:O44,"14~20.3")+COUNTIFS(O3:O44,"14~21")+COUNTIFS(O3:O44,"14~21.3")+COUNTIFS(O3:O44,"14~22")+COUNTIFS(O3:O44,"14~22.3")+COUNTIFS(O3:O44,"14.3~20")+COUNTIFS(O3:O44,"14.3~20.3")+COUNTIFS(O3:O44,"14.3~21.3")+COUNTIFS(O3:O44,"14.3~22.3")+COUNTIFS(O3:O44,"15~20")+COUNTIFS(O3:O44,"15~21")+COUNTIFS(O3:O44,"15~21.3")+COUNTIFS(O3:O44,"15~22")+COUNTIFS(O3:O44,"15~22.3")+COUNTIFS(O3:O44,"15.3~20")+COUNTIFS(O3:O44,"15.3~21")+COUNTIFS(O3:O44,"15.3~21.3")+COUNTIFS(O3:O44,"15.3~22")+COUNTIFS(O3:O44,"15.3~22.3")+COUNTIFS(O3:O44,"16~20")+COUNTIFS(O3:O44,"16~21")+COUNTIFS(O3:O44,"16~21.3")+COUNTIFS(O3:O44,"16~22")+COUNTIFS(O3:O44,"16~22.3")+COUNTIFS(O3:O44,"16.3~20")+COUNTIFS(O3:O44,"16.3~21")+COUNTIFS(O3:O44,"16.3~21.3")+COUNTIFS(O3:O44,"16.3~22")+COUNTIFS(O3:O44,"16.3~22.3")+COUNTIFS(O3:O44,"17~20")+COUNTIFS(O3:O44,"17~21")+COUNTIFS(O3:O44,"17~21.3")+COUNTIFS(O3:O44,"17~22")+COUNTIFS(O3:O44,"17~22.3")+COUNTIFS(O3:O44,"18~20")+COUNTIFS(O3:O44,"18~21")+COUNTIFS(O3:O44,"18~21.3")+COUNTIFS(O3:O44,"18~22")+COUNTIFS(O3:O44,"18~22.3")</f>
        <v>5</v>
      </c>
      <c r="AA7" s="271">
        <f t="shared" si="2"/>
        <v>6</v>
      </c>
      <c r="AB7" s="271">
        <f t="shared" si="2"/>
        <v>5</v>
      </c>
      <c r="AC7" s="271">
        <f t="shared" si="2"/>
        <v>6</v>
      </c>
      <c r="AD7" s="271">
        <f t="shared" si="2"/>
        <v>6</v>
      </c>
      <c r="AE7" s="271">
        <f t="shared" si="2"/>
        <v>7</v>
      </c>
    </row>
    <row r="8" spans="1:31" ht="14.1" customHeight="1" x14ac:dyDescent="0.3">
      <c r="A8" s="227"/>
      <c r="B8" s="228"/>
      <c r="C8" s="36"/>
      <c r="D8" s="30">
        <v>8</v>
      </c>
      <c r="E8" s="3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27"/>
      <c r="M8" s="228"/>
      <c r="N8" s="38">
        <v>8</v>
      </c>
      <c r="O8" s="36"/>
      <c r="P8" s="36"/>
      <c r="Q8" s="40">
        <v>4.5</v>
      </c>
      <c r="R8" s="36"/>
      <c r="S8" s="46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70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76" t="s">
        <v>11</v>
      </c>
      <c r="B9" s="276"/>
      <c r="C9" s="31" t="s">
        <v>174</v>
      </c>
      <c r="D9" s="39" t="s">
        <v>91</v>
      </c>
      <c r="E9" s="39" t="s">
        <v>91</v>
      </c>
      <c r="F9" s="39" t="s">
        <v>91</v>
      </c>
      <c r="G9" s="39" t="s">
        <v>91</v>
      </c>
      <c r="H9" s="31" t="s">
        <v>185</v>
      </c>
      <c r="I9" s="33" t="s">
        <v>92</v>
      </c>
      <c r="J9" s="6"/>
      <c r="K9" s="6"/>
      <c r="L9" s="225" t="s">
        <v>25</v>
      </c>
      <c r="M9" s="226"/>
      <c r="N9" s="54" t="s">
        <v>126</v>
      </c>
      <c r="O9" s="31"/>
      <c r="P9" s="31"/>
      <c r="Q9" s="31"/>
      <c r="R9" s="31"/>
      <c r="S9" s="31"/>
      <c r="T9" s="54" t="s">
        <v>208</v>
      </c>
      <c r="U9" s="6"/>
      <c r="X9" s="265" t="s">
        <v>82</v>
      </c>
      <c r="Y9" s="26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99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99">
        <f t="shared" si="3"/>
        <v>6</v>
      </c>
      <c r="AB9" s="299">
        <f t="shared" si="3"/>
        <v>5</v>
      </c>
      <c r="AC9" s="299">
        <f t="shared" si="3"/>
        <v>6</v>
      </c>
      <c r="AD9" s="299">
        <f t="shared" si="3"/>
        <v>6</v>
      </c>
      <c r="AE9" s="299">
        <f t="shared" si="3"/>
        <v>6</v>
      </c>
    </row>
    <row r="10" spans="1:31" ht="14.1" customHeight="1" x14ac:dyDescent="0.3">
      <c r="A10" s="276"/>
      <c r="B10" s="276"/>
      <c r="C10" s="36"/>
      <c r="D10" s="40">
        <v>9</v>
      </c>
      <c r="E10" s="40">
        <v>9</v>
      </c>
      <c r="F10" s="40">
        <v>9</v>
      </c>
      <c r="G10" s="40">
        <v>9</v>
      </c>
      <c r="H10" s="36"/>
      <c r="I10" s="44">
        <v>10</v>
      </c>
      <c r="J10" s="16">
        <f>SUM(C10:I10)</f>
        <v>46</v>
      </c>
      <c r="K10" s="16" t="str" cm="1">
        <f t="array" ref="K10">_xlfn.IFS(J10=46,"O",J10&lt;46,"LOW",J10&gt;46,"HIGH")</f>
        <v>O</v>
      </c>
      <c r="L10" s="227"/>
      <c r="M10" s="228"/>
      <c r="N10" s="30">
        <v>6</v>
      </c>
      <c r="O10" s="36"/>
      <c r="P10" s="36"/>
      <c r="Q10" s="36"/>
      <c r="R10" s="36"/>
      <c r="S10" s="36"/>
      <c r="T10" s="30">
        <v>4.5</v>
      </c>
      <c r="U10" s="16">
        <f>SUM(N10:T10)</f>
        <v>10.5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34" t="s">
        <v>12</v>
      </c>
      <c r="B11" s="235"/>
      <c r="C11" s="32" t="s">
        <v>89</v>
      </c>
      <c r="D11" s="34" t="s">
        <v>88</v>
      </c>
      <c r="E11" s="31" t="s">
        <v>175</v>
      </c>
      <c r="F11" s="31" t="s">
        <v>123</v>
      </c>
      <c r="G11" s="31" t="s">
        <v>123</v>
      </c>
      <c r="H11" s="31" t="s">
        <v>174</v>
      </c>
      <c r="I11" s="31" t="s">
        <v>185</v>
      </c>
      <c r="J11" s="6"/>
      <c r="K11" s="6"/>
      <c r="L11" s="229" t="s">
        <v>26</v>
      </c>
      <c r="M11" s="229"/>
      <c r="N11" s="31"/>
      <c r="O11" s="31"/>
      <c r="P11" s="32" t="s">
        <v>48</v>
      </c>
      <c r="Q11" s="31"/>
      <c r="R11" s="32" t="s">
        <v>37</v>
      </c>
      <c r="S11" s="32" t="s">
        <v>48</v>
      </c>
      <c r="T11" s="32" t="s">
        <v>48</v>
      </c>
      <c r="U11" s="6"/>
      <c r="X11" s="261" t="s">
        <v>84</v>
      </c>
      <c r="Y11" s="251">
        <f t="shared" ref="Y11:AE11" si="4">COUNT(C10,C12,C14,C16,C18,C28,C30,C32,C34,C36,C38,C40,C42,C44,C20,C22,N4,N6,N8,N10,N12,N14,N16,N18,N20,N22,N28,N30,N32,N34,N36,N38,N40,N42,N44)</f>
        <v>11</v>
      </c>
      <c r="Z11" s="251">
        <f t="shared" si="4"/>
        <v>9</v>
      </c>
      <c r="AA11" s="251">
        <f>COUNT(E10,E12,E14,E16,E18,E28,E30,E32,E34,E36,E38,E40,E42,E44,E20,E22,P4,P6,P8,P10,P12,P14,P16,P18,P20,P22,P28,P30,P32,P34,P36,P38,P40,P42,P44)</f>
        <v>11</v>
      </c>
      <c r="AB11" s="251">
        <f t="shared" si="4"/>
        <v>10</v>
      </c>
      <c r="AC11" s="251">
        <f t="shared" si="4"/>
        <v>10</v>
      </c>
      <c r="AD11" s="251">
        <f t="shared" si="4"/>
        <v>12</v>
      </c>
      <c r="AE11" s="251">
        <f t="shared" si="4"/>
        <v>13</v>
      </c>
    </row>
    <row r="12" spans="1:31" ht="14.1" customHeight="1" x14ac:dyDescent="0.3">
      <c r="A12" s="301"/>
      <c r="B12" s="302"/>
      <c r="C12" s="41">
        <v>9</v>
      </c>
      <c r="D12" s="45">
        <v>10</v>
      </c>
      <c r="E12" s="36"/>
      <c r="F12" s="36"/>
      <c r="G12" s="36"/>
      <c r="H12" s="36"/>
      <c r="I12" s="36"/>
      <c r="J12" s="16">
        <f>SUM(C12:I12)</f>
        <v>19</v>
      </c>
      <c r="K12" s="16" t="str" cm="1">
        <f t="array" ref="K12">_xlfn.IFS(J12=46,"O",J12&lt;46,"LOW",J12&gt;46,"HIGH")</f>
        <v>LOW</v>
      </c>
      <c r="L12" s="229"/>
      <c r="M12" s="229"/>
      <c r="N12" s="36"/>
      <c r="O12" s="36"/>
      <c r="P12" s="41">
        <v>5</v>
      </c>
      <c r="Q12" s="36"/>
      <c r="R12" s="41">
        <v>4</v>
      </c>
      <c r="S12" s="41">
        <v>5</v>
      </c>
      <c r="T12" s="41">
        <v>5</v>
      </c>
      <c r="U12" s="16">
        <f>SUM(N12:T12)</f>
        <v>19</v>
      </c>
      <c r="V12" s="16" t="str" cm="1">
        <f t="array" ref="V12">_xlfn.IFS(U12&gt;15,"O",U12=15,"O",U12&lt;15,"X")</f>
        <v>O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34" t="s">
        <v>13</v>
      </c>
      <c r="B13" s="235"/>
      <c r="C13" s="39" t="s">
        <v>91</v>
      </c>
      <c r="D13" s="31" t="s">
        <v>174</v>
      </c>
      <c r="E13" s="32" t="s">
        <v>89</v>
      </c>
      <c r="F13" s="34" t="s">
        <v>88</v>
      </c>
      <c r="G13" s="31" t="s">
        <v>185</v>
      </c>
      <c r="H13" s="39" t="s">
        <v>91</v>
      </c>
      <c r="I13" s="39" t="s">
        <v>91</v>
      </c>
      <c r="J13" s="6"/>
      <c r="K13" s="6"/>
      <c r="L13" s="225" t="s">
        <v>27</v>
      </c>
      <c r="M13" s="226"/>
      <c r="N13" s="31"/>
      <c r="O13" s="31"/>
      <c r="P13" s="32" t="s">
        <v>38</v>
      </c>
      <c r="Q13" s="32" t="s">
        <v>38</v>
      </c>
      <c r="R13" s="31"/>
      <c r="S13" s="32" t="s">
        <v>207</v>
      </c>
      <c r="T13" s="32" t="s">
        <v>207</v>
      </c>
      <c r="U13" s="6"/>
    </row>
    <row r="14" spans="1:31" ht="14.1" customHeight="1" x14ac:dyDescent="0.3">
      <c r="A14" s="301"/>
      <c r="B14" s="302"/>
      <c r="C14" s="40">
        <v>9</v>
      </c>
      <c r="D14" s="36"/>
      <c r="E14" s="41">
        <v>9</v>
      </c>
      <c r="F14" s="45">
        <v>10</v>
      </c>
      <c r="G14" s="36"/>
      <c r="H14" s="40">
        <v>9</v>
      </c>
      <c r="I14" s="4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27"/>
      <c r="M14" s="228"/>
      <c r="N14" s="36"/>
      <c r="O14" s="36"/>
      <c r="P14" s="41">
        <v>6</v>
      </c>
      <c r="Q14" s="41">
        <v>6</v>
      </c>
      <c r="R14" s="36"/>
      <c r="S14" s="41">
        <v>6.5</v>
      </c>
      <c r="T14" s="41">
        <v>6.5</v>
      </c>
      <c r="U14" s="16">
        <f>SUM(N14:T14)</f>
        <v>25</v>
      </c>
      <c r="V14" s="16" t="str" cm="1">
        <f t="array" ref="V14">_xlfn.IFS(U14&gt;15,"O",U14=15,"O",U14&lt;15,"X")</f>
        <v>O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1">
        <f t="shared" si="5"/>
        <v>5</v>
      </c>
      <c r="AA14" s="251">
        <f t="shared" si="5"/>
        <v>6</v>
      </c>
      <c r="AB14" s="251">
        <f t="shared" si="5"/>
        <v>5</v>
      </c>
      <c r="AC14" s="251">
        <f t="shared" si="5"/>
        <v>6</v>
      </c>
      <c r="AD14" s="251">
        <f t="shared" si="5"/>
        <v>5</v>
      </c>
      <c r="AE14" s="251">
        <f t="shared" si="5"/>
        <v>5</v>
      </c>
    </row>
    <row r="15" spans="1:31" ht="14.1" customHeight="1" x14ac:dyDescent="0.3">
      <c r="A15" s="225" t="s">
        <v>14</v>
      </c>
      <c r="B15" s="226"/>
      <c r="C15" s="32" t="s">
        <v>89</v>
      </c>
      <c r="D15" s="31" t="s">
        <v>174</v>
      </c>
      <c r="E15" s="34" t="s">
        <v>88</v>
      </c>
      <c r="F15" s="31" t="s">
        <v>174</v>
      </c>
      <c r="G15" s="32" t="s">
        <v>89</v>
      </c>
      <c r="H15" s="32" t="s">
        <v>89</v>
      </c>
      <c r="I15" s="32" t="s">
        <v>89</v>
      </c>
      <c r="J15" s="6"/>
      <c r="K15" s="6"/>
      <c r="L15" s="225" t="s">
        <v>28</v>
      </c>
      <c r="M15" s="226"/>
      <c r="N15" s="31"/>
      <c r="O15" s="31"/>
      <c r="P15" s="31"/>
      <c r="Q15" s="31"/>
      <c r="R15" s="32" t="s">
        <v>48</v>
      </c>
      <c r="S15" s="32" t="s">
        <v>38</v>
      </c>
      <c r="T15" s="54" t="s">
        <v>204</v>
      </c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27"/>
      <c r="B16" s="228"/>
      <c r="C16" s="41">
        <v>9</v>
      </c>
      <c r="D16" s="36"/>
      <c r="E16" s="45">
        <v>10</v>
      </c>
      <c r="F16" s="36"/>
      <c r="G16" s="41">
        <v>9</v>
      </c>
      <c r="H16" s="41">
        <v>9</v>
      </c>
      <c r="I16" s="41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27"/>
      <c r="M16" s="228"/>
      <c r="N16" s="36"/>
      <c r="O16" s="36"/>
      <c r="P16" s="36"/>
      <c r="Q16" s="36"/>
      <c r="R16" s="41">
        <v>5</v>
      </c>
      <c r="S16" s="41">
        <v>6</v>
      </c>
      <c r="T16" s="30">
        <v>6</v>
      </c>
      <c r="U16" s="16">
        <f>SUM(N16:T16)</f>
        <v>17</v>
      </c>
      <c r="V16" s="16" t="str" cm="1">
        <f t="array" ref="V16">_xlfn.IFS(U16&gt;15,"O",U16=15,"O",U16&lt;15,"X")</f>
        <v>O</v>
      </c>
      <c r="X16" s="252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1.2449999999999999</v>
      </c>
      <c r="AB16" s="256">
        <f t="shared" si="6"/>
        <v>1.0374999999999999</v>
      </c>
      <c r="AC16" s="256">
        <f t="shared" si="6"/>
        <v>1.2449999999999999</v>
      </c>
      <c r="AD16" s="256">
        <f t="shared" si="6"/>
        <v>1.0374999999999999</v>
      </c>
      <c r="AE16" s="256">
        <f t="shared" si="6"/>
        <v>1.0374999999999999</v>
      </c>
    </row>
    <row r="17" spans="1:31" ht="14.1" customHeight="1" x14ac:dyDescent="0.3">
      <c r="A17" s="234" t="s">
        <v>15</v>
      </c>
      <c r="B17" s="235"/>
      <c r="C17" s="32" t="s">
        <v>89</v>
      </c>
      <c r="D17" s="32" t="s">
        <v>89</v>
      </c>
      <c r="E17" s="31" t="s">
        <v>175</v>
      </c>
      <c r="F17" s="32" t="s">
        <v>89</v>
      </c>
      <c r="G17" s="34" t="s">
        <v>88</v>
      </c>
      <c r="H17" s="31" t="s">
        <v>174</v>
      </c>
      <c r="I17" s="31" t="s">
        <v>185</v>
      </c>
      <c r="J17" s="6"/>
      <c r="K17" s="6"/>
      <c r="L17" s="234" t="s">
        <v>128</v>
      </c>
      <c r="M17" s="235"/>
      <c r="N17" s="31"/>
      <c r="O17" s="31"/>
      <c r="P17" s="35" t="s">
        <v>205</v>
      </c>
      <c r="Q17" s="35" t="s">
        <v>205</v>
      </c>
      <c r="R17" s="32" t="s">
        <v>38</v>
      </c>
      <c r="S17" s="42"/>
      <c r="T17" s="42"/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301"/>
      <c r="B18" s="302"/>
      <c r="C18" s="41">
        <v>9</v>
      </c>
      <c r="D18" s="41">
        <v>9</v>
      </c>
      <c r="E18" s="36"/>
      <c r="F18" s="41">
        <v>9</v>
      </c>
      <c r="G18" s="45">
        <v>10</v>
      </c>
      <c r="H18" s="36"/>
      <c r="I18" s="36"/>
      <c r="J18" s="16">
        <f>SUM(C18:I18)</f>
        <v>37</v>
      </c>
      <c r="K18" s="16" t="str" cm="1">
        <f t="array" ref="K18">_xlfn.IFS(J18=46,"O",J18&lt;46,"LOW",J18&gt;46,"HIGH")</f>
        <v>LOW</v>
      </c>
      <c r="L18" s="301"/>
      <c r="M18" s="302"/>
      <c r="N18" s="36"/>
      <c r="O18" s="36"/>
      <c r="P18" s="46">
        <v>6</v>
      </c>
      <c r="Q18" s="46">
        <v>6</v>
      </c>
      <c r="R18" s="41">
        <v>6</v>
      </c>
      <c r="S18" s="43"/>
      <c r="T18" s="43"/>
      <c r="U18" s="16">
        <f>SUM(N18:T18)</f>
        <v>18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48"/>
      <c r="M19" s="248"/>
      <c r="N19" s="6"/>
      <c r="O19" s="6"/>
      <c r="P19" s="6"/>
      <c r="Q19" s="6"/>
      <c r="R19" s="6"/>
      <c r="S19" s="6"/>
      <c r="T19" s="6"/>
      <c r="Y19" s="249" t="s">
        <v>67</v>
      </c>
      <c r="Z19" s="249" t="s">
        <v>63</v>
      </c>
      <c r="AA19" s="249" t="s">
        <v>64</v>
      </c>
      <c r="AB19" s="249" t="s">
        <v>65</v>
      </c>
      <c r="AC19" s="249" t="s">
        <v>66</v>
      </c>
      <c r="AD19" s="249" t="s">
        <v>144</v>
      </c>
      <c r="AE19" s="249" t="s">
        <v>152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48"/>
      <c r="M20" s="24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0"/>
      <c r="Z20" s="250"/>
      <c r="AA20" s="250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Y21" s="239" t="s">
        <v>10</v>
      </c>
      <c r="Z21" s="239">
        <v>3</v>
      </c>
      <c r="AA21" s="239">
        <v>3</v>
      </c>
      <c r="AB21" s="239">
        <f>Z21-AA21</f>
        <v>0</v>
      </c>
      <c r="AC21" s="239"/>
      <c r="AD21" s="239"/>
      <c r="AE21" s="239">
        <v>0</v>
      </c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0"/>
      <c r="Z22" s="240"/>
      <c r="AA22" s="240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39" t="s">
        <v>11</v>
      </c>
      <c r="Z23" s="239">
        <v>4</v>
      </c>
      <c r="AA23" s="239">
        <v>4</v>
      </c>
      <c r="AB23" s="239">
        <f>Z23-AA23</f>
        <v>0</v>
      </c>
      <c r="AC23" s="239"/>
      <c r="AD23" s="239">
        <v>4</v>
      </c>
      <c r="AE23" s="23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0"/>
      <c r="Z24" s="240"/>
      <c r="AA24" s="240"/>
      <c r="AB24" s="240"/>
      <c r="AC24" s="240"/>
      <c r="AD24" s="240"/>
      <c r="AE24" s="240"/>
    </row>
    <row r="25" spans="1:31" ht="14.1" customHeight="1" x14ac:dyDescent="0.3">
      <c r="A25" s="245">
        <f>A1</f>
        <v>45438</v>
      </c>
      <c r="B25" s="246"/>
      <c r="C25" s="3" t="s">
        <v>1</v>
      </c>
      <c r="D25" s="4" t="s">
        <v>2</v>
      </c>
      <c r="E25" s="4" t="s">
        <v>3</v>
      </c>
      <c r="F25" s="62" t="s">
        <v>4</v>
      </c>
      <c r="G25" s="4" t="s">
        <v>5</v>
      </c>
      <c r="H25" s="4" t="s">
        <v>6</v>
      </c>
      <c r="I25" s="5" t="s">
        <v>7</v>
      </c>
      <c r="J25" s="298" t="s">
        <v>70</v>
      </c>
      <c r="K25" s="244" t="s">
        <v>69</v>
      </c>
      <c r="L25" s="245">
        <f>A1</f>
        <v>45438</v>
      </c>
      <c r="M25" s="246"/>
      <c r="N25" s="3" t="s">
        <v>1</v>
      </c>
      <c r="O25" s="4" t="s">
        <v>2</v>
      </c>
      <c r="P25" s="4" t="s">
        <v>3</v>
      </c>
      <c r="Q25" s="64" t="s">
        <v>4</v>
      </c>
      <c r="R25" s="4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Y25" s="239" t="s">
        <v>12</v>
      </c>
      <c r="Z25" s="239">
        <v>3</v>
      </c>
      <c r="AA25" s="239">
        <v>3</v>
      </c>
      <c r="AB25" s="239">
        <f>Z25-AA25</f>
        <v>0</v>
      </c>
      <c r="AC25" s="239"/>
      <c r="AD25" s="239">
        <v>4</v>
      </c>
      <c r="AE25" s="239">
        <v>0</v>
      </c>
    </row>
    <row r="26" spans="1:31" ht="14.1" customHeight="1" x14ac:dyDescent="0.3">
      <c r="A26" s="13">
        <f>WEEKNUM(A25,1)</f>
        <v>22</v>
      </c>
      <c r="B26" s="14" t="s">
        <v>0</v>
      </c>
      <c r="C26" s="7">
        <f>C2</f>
        <v>45438</v>
      </c>
      <c r="D26" s="8">
        <f>C26+1</f>
        <v>45439</v>
      </c>
      <c r="E26" s="8">
        <f>C26+2</f>
        <v>45440</v>
      </c>
      <c r="F26" s="63">
        <f>C26+3</f>
        <v>45441</v>
      </c>
      <c r="G26" s="8">
        <f>C26+4</f>
        <v>45442</v>
      </c>
      <c r="H26" s="8">
        <f>C26+5</f>
        <v>45443</v>
      </c>
      <c r="I26" s="9">
        <f>C26+6</f>
        <v>45444</v>
      </c>
      <c r="J26" s="298"/>
      <c r="K26" s="244"/>
      <c r="L26" s="13">
        <f>WEEKNUM(L25,1)</f>
        <v>22</v>
      </c>
      <c r="M26" s="14" t="s">
        <v>0</v>
      </c>
      <c r="N26" s="10">
        <f>C2</f>
        <v>45438</v>
      </c>
      <c r="O26" s="11">
        <f>N26+1</f>
        <v>45439</v>
      </c>
      <c r="P26" s="11">
        <f>N26+2</f>
        <v>45440</v>
      </c>
      <c r="Q26" s="65">
        <f>N26+3</f>
        <v>45441</v>
      </c>
      <c r="R26" s="11">
        <f>N26+4</f>
        <v>45442</v>
      </c>
      <c r="S26" s="11">
        <f>N26+5</f>
        <v>45443</v>
      </c>
      <c r="T26" s="12">
        <f>N26+6</f>
        <v>45444</v>
      </c>
      <c r="U26" s="243"/>
      <c r="V26" s="247"/>
      <c r="Y26" s="240"/>
      <c r="Z26" s="240"/>
      <c r="AA26" s="240"/>
      <c r="AB26" s="240"/>
      <c r="AC26" s="240"/>
      <c r="AD26" s="240"/>
      <c r="AE26" s="240"/>
    </row>
    <row r="27" spans="1:31" ht="14.1" customHeight="1" x14ac:dyDescent="0.3">
      <c r="A27" s="229" t="s">
        <v>16</v>
      </c>
      <c r="B27" s="229"/>
      <c r="C27" s="31"/>
      <c r="D27" s="32" t="s">
        <v>48</v>
      </c>
      <c r="E27" s="31"/>
      <c r="F27" s="31"/>
      <c r="G27" s="31"/>
      <c r="H27" s="32" t="s">
        <v>48</v>
      </c>
      <c r="I27" s="31"/>
      <c r="J27" s="6"/>
      <c r="K27" s="6"/>
      <c r="L27" s="229" t="s">
        <v>29</v>
      </c>
      <c r="M27" s="300"/>
      <c r="N27" s="32" t="s">
        <v>151</v>
      </c>
      <c r="O27" s="37" t="s">
        <v>47</v>
      </c>
      <c r="P27" s="31"/>
      <c r="Q27" s="31"/>
      <c r="R27" s="31"/>
      <c r="S27" s="31"/>
      <c r="T27" s="35" t="s">
        <v>206</v>
      </c>
      <c r="Y27" s="239" t="s">
        <v>13</v>
      </c>
      <c r="Z27" s="239">
        <v>4</v>
      </c>
      <c r="AA27" s="239">
        <v>3</v>
      </c>
      <c r="AB27" s="239">
        <f>Z27-AA27</f>
        <v>1</v>
      </c>
      <c r="AC27" s="239"/>
      <c r="AD27" s="239">
        <v>1</v>
      </c>
      <c r="AE27" s="239">
        <v>0</v>
      </c>
    </row>
    <row r="28" spans="1:31" ht="14.1" customHeight="1" x14ac:dyDescent="0.3">
      <c r="A28" s="229"/>
      <c r="B28" s="229"/>
      <c r="C28" s="36"/>
      <c r="D28" s="41">
        <v>5</v>
      </c>
      <c r="E28" s="36"/>
      <c r="F28" s="36"/>
      <c r="G28" s="36"/>
      <c r="H28" s="41">
        <v>5</v>
      </c>
      <c r="I28" s="36"/>
      <c r="J28" s="16">
        <f>SUM(C28:I28)</f>
        <v>10</v>
      </c>
      <c r="K28" s="16" t="str" cm="1">
        <f t="array" ref="K28">_xlfn.IFS(J28&gt;15,"O",J28=15,"O",J28&lt;15,"X")</f>
        <v>X</v>
      </c>
      <c r="L28" s="229"/>
      <c r="M28" s="300"/>
      <c r="N28" s="41">
        <v>8</v>
      </c>
      <c r="O28" s="38">
        <v>5</v>
      </c>
      <c r="P28" s="36"/>
      <c r="Q28" s="36"/>
      <c r="R28" s="36"/>
      <c r="S28" s="36"/>
      <c r="T28" s="46">
        <v>8</v>
      </c>
      <c r="U28" s="16">
        <f>SUM(N28:T28)</f>
        <v>21</v>
      </c>
      <c r="V28" s="16" t="str" cm="1">
        <f t="array" ref="V28">_xlfn.IFS(U28&gt;15,"O",U28=15,"O",U28&lt;15,"X")</f>
        <v>O</v>
      </c>
      <c r="Y28" s="240"/>
      <c r="Z28" s="240"/>
      <c r="AA28" s="240"/>
      <c r="AB28" s="240"/>
      <c r="AC28" s="240"/>
      <c r="AD28" s="240"/>
      <c r="AE28" s="240"/>
    </row>
    <row r="29" spans="1:31" ht="14.1" customHeight="1" x14ac:dyDescent="0.3">
      <c r="A29" s="229" t="s">
        <v>17</v>
      </c>
      <c r="B29" s="229"/>
      <c r="C29" s="47" t="s">
        <v>86</v>
      </c>
      <c r="D29" s="31"/>
      <c r="E29" s="31"/>
      <c r="F29" s="31"/>
      <c r="G29" s="31"/>
      <c r="H29" s="37" t="s">
        <v>43</v>
      </c>
      <c r="I29" s="31"/>
      <c r="J29" s="6"/>
      <c r="K29" s="6"/>
      <c r="L29" s="225" t="s">
        <v>31</v>
      </c>
      <c r="M29" s="226"/>
      <c r="N29" s="31"/>
      <c r="O29" s="39" t="s">
        <v>125</v>
      </c>
      <c r="P29" s="31"/>
      <c r="Q29" s="31"/>
      <c r="R29" s="39" t="s">
        <v>125</v>
      </c>
      <c r="S29" s="39" t="s">
        <v>125</v>
      </c>
      <c r="T29" s="31"/>
      <c r="U29" s="6"/>
      <c r="Y29" s="239" t="s">
        <v>14</v>
      </c>
      <c r="Z29" s="239">
        <v>3</v>
      </c>
      <c r="AA29" s="239">
        <v>3</v>
      </c>
      <c r="AB29" s="239">
        <f>Z29-AA29</f>
        <v>0</v>
      </c>
      <c r="AC29" s="239"/>
      <c r="AD29" s="239">
        <v>2</v>
      </c>
      <c r="AE29" s="239">
        <v>0</v>
      </c>
    </row>
    <row r="30" spans="1:31" ht="14.1" customHeight="1" x14ac:dyDescent="0.3">
      <c r="A30" s="229"/>
      <c r="B30" s="229"/>
      <c r="C30" s="4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227"/>
      <c r="M30" s="228"/>
      <c r="N30" s="36"/>
      <c r="O30" s="40">
        <v>6.5</v>
      </c>
      <c r="P30" s="36"/>
      <c r="Q30" s="36"/>
      <c r="R30" s="40">
        <v>6.5</v>
      </c>
      <c r="S30" s="40">
        <v>6.5</v>
      </c>
      <c r="T30" s="36"/>
      <c r="U30" s="16">
        <f>SUM(N30:T30)</f>
        <v>19.5</v>
      </c>
      <c r="V30" s="16" t="str" cm="1">
        <f t="array" ref="V30">_xlfn.IFS(U30&gt;15,"O",U30=15,"O",U30&lt;15,"X")</f>
        <v>O</v>
      </c>
      <c r="Y30" s="240"/>
      <c r="Z30" s="240"/>
      <c r="AA30" s="240"/>
      <c r="AB30" s="240"/>
      <c r="AC30" s="240"/>
      <c r="AD30" s="240"/>
      <c r="AE30" s="240"/>
    </row>
    <row r="31" spans="1:31" ht="14.1" customHeight="1" x14ac:dyDescent="0.3">
      <c r="A31" s="229" t="s">
        <v>18</v>
      </c>
      <c r="B31" s="229"/>
      <c r="C31" s="35" t="s">
        <v>191</v>
      </c>
      <c r="D31" s="31"/>
      <c r="E31" s="31"/>
      <c r="F31" s="31"/>
      <c r="G31" s="31"/>
      <c r="H31" s="31"/>
      <c r="I31" s="31"/>
      <c r="J31" s="6"/>
      <c r="K31" s="6"/>
      <c r="L31" s="225" t="s">
        <v>32</v>
      </c>
      <c r="M31" s="226"/>
      <c r="N31" s="31"/>
      <c r="O31" s="31"/>
      <c r="P31" s="54" t="s">
        <v>126</v>
      </c>
      <c r="Q31" s="54" t="s">
        <v>126</v>
      </c>
      <c r="R31" s="54" t="s">
        <v>126</v>
      </c>
      <c r="S31" s="31"/>
      <c r="T31" s="54" t="s">
        <v>126</v>
      </c>
      <c r="U31" s="6"/>
      <c r="Y31" s="239" t="s">
        <v>15</v>
      </c>
      <c r="Z31" s="239">
        <v>4</v>
      </c>
      <c r="AA31" s="239">
        <v>4</v>
      </c>
      <c r="AB31" s="239">
        <f>Z31-AA31</f>
        <v>0</v>
      </c>
      <c r="AC31" s="239"/>
      <c r="AD31" s="239">
        <v>4</v>
      </c>
      <c r="AE31" s="239">
        <v>0</v>
      </c>
    </row>
    <row r="32" spans="1:31" ht="14.1" customHeight="1" x14ac:dyDescent="0.3">
      <c r="A32" s="229"/>
      <c r="B32" s="229"/>
      <c r="C32" s="46">
        <v>8</v>
      </c>
      <c r="D32" s="36"/>
      <c r="E32" s="36"/>
      <c r="F32" s="36"/>
      <c r="G32" s="36"/>
      <c r="H32" s="36"/>
      <c r="I32" s="36"/>
      <c r="J32" s="16">
        <f>SUM(C32:I32)</f>
        <v>8</v>
      </c>
      <c r="K32" s="16" t="str" cm="1">
        <f t="array" ref="K32">_xlfn.IFS(J32&gt;15,"O",J32=15,"O",J32&lt;15,"X")</f>
        <v>X</v>
      </c>
      <c r="L32" s="227"/>
      <c r="M32" s="228"/>
      <c r="N32" s="36"/>
      <c r="O32" s="36"/>
      <c r="P32" s="30">
        <v>6</v>
      </c>
      <c r="Q32" s="30">
        <v>6</v>
      </c>
      <c r="R32" s="30">
        <v>6</v>
      </c>
      <c r="S32" s="36"/>
      <c r="T32" s="30">
        <v>6</v>
      </c>
      <c r="U32" s="16">
        <f>SUM(N32:T32)</f>
        <v>24</v>
      </c>
      <c r="V32" s="16" t="str" cm="1">
        <f t="array" ref="V32">_xlfn.IFS(U32&gt;15,"O",U32=15,"O",U32&lt;15,"X")</f>
        <v>O</v>
      </c>
      <c r="Y32" s="240"/>
      <c r="Z32" s="240"/>
      <c r="AA32" s="240"/>
      <c r="AB32" s="240"/>
      <c r="AC32" s="240"/>
      <c r="AD32" s="240"/>
      <c r="AE32" s="240"/>
    </row>
    <row r="33" spans="1:35" ht="14.1" customHeight="1" x14ac:dyDescent="0.3">
      <c r="A33" s="229" t="s">
        <v>19</v>
      </c>
      <c r="B33" s="229"/>
      <c r="C33" s="31"/>
      <c r="D33" s="32" t="s">
        <v>37</v>
      </c>
      <c r="E33" s="31"/>
      <c r="F33" s="32" t="s">
        <v>37</v>
      </c>
      <c r="G33" s="31"/>
      <c r="H33" s="31"/>
      <c r="I33" s="31"/>
      <c r="J33" s="6"/>
      <c r="K33" s="6"/>
      <c r="L33" s="225" t="s">
        <v>33</v>
      </c>
      <c r="M33" s="226"/>
      <c r="N33" s="31"/>
      <c r="O33" s="31"/>
      <c r="P33" s="32" t="s">
        <v>38</v>
      </c>
      <c r="Q33" s="31"/>
      <c r="R33" s="31"/>
      <c r="S33" s="54" t="s">
        <v>126</v>
      </c>
      <c r="T33" s="32" t="s">
        <v>38</v>
      </c>
      <c r="U33" s="6"/>
    </row>
    <row r="34" spans="1:35" ht="14.1" customHeight="1" x14ac:dyDescent="0.3">
      <c r="A34" s="229"/>
      <c r="B34" s="229"/>
      <c r="C34" s="36"/>
      <c r="D34" s="41">
        <v>4</v>
      </c>
      <c r="E34" s="36"/>
      <c r="F34" s="41">
        <v>4</v>
      </c>
      <c r="G34" s="36"/>
      <c r="H34" s="36"/>
      <c r="I34" s="36"/>
      <c r="J34" s="16">
        <f>SUM(C34:I34)</f>
        <v>8</v>
      </c>
      <c r="K34" s="16" t="str" cm="1">
        <f t="array" ref="K34">_xlfn.IFS(J34&gt;15,"O",J34=15,"O",J34&lt;15,"X")</f>
        <v>X</v>
      </c>
      <c r="L34" s="227"/>
      <c r="M34" s="228"/>
      <c r="N34" s="36"/>
      <c r="O34" s="36"/>
      <c r="P34" s="41">
        <v>6</v>
      </c>
      <c r="Q34" s="36"/>
      <c r="R34" s="36"/>
      <c r="S34" s="30">
        <v>6</v>
      </c>
      <c r="T34" s="41">
        <v>6</v>
      </c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29" t="s">
        <v>20</v>
      </c>
      <c r="B35" s="229"/>
      <c r="C35" s="31"/>
      <c r="D35" s="31"/>
      <c r="E35" s="39" t="s">
        <v>125</v>
      </c>
      <c r="F35" s="31"/>
      <c r="G35" s="31"/>
      <c r="H35" s="31"/>
      <c r="I35" s="31"/>
      <c r="J35" s="6"/>
      <c r="K35" s="6"/>
      <c r="L35" s="225" t="s">
        <v>34</v>
      </c>
      <c r="M35" s="226"/>
      <c r="N35" s="32" t="s">
        <v>38</v>
      </c>
      <c r="O35" s="31"/>
      <c r="P35" s="31"/>
      <c r="Q35" s="31"/>
      <c r="R35" s="32" t="s">
        <v>38</v>
      </c>
      <c r="S35" s="31"/>
      <c r="T35" s="32" t="s">
        <v>38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29"/>
      <c r="B36" s="229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27"/>
      <c r="M36" s="228"/>
      <c r="N36" s="41">
        <v>6</v>
      </c>
      <c r="O36" s="36"/>
      <c r="P36" s="36"/>
      <c r="Q36" s="36"/>
      <c r="R36" s="41">
        <v>6</v>
      </c>
      <c r="S36" s="36"/>
      <c r="T36" s="41">
        <v>6</v>
      </c>
      <c r="U36" s="16">
        <f>SUM(N36:T36)</f>
        <v>18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29" t="s">
        <v>21</v>
      </c>
      <c r="B37" s="229"/>
      <c r="C37" s="31"/>
      <c r="D37" s="31"/>
      <c r="E37" s="31"/>
      <c r="F37" s="31"/>
      <c r="G37" s="31"/>
      <c r="H37" s="47" t="s">
        <v>93</v>
      </c>
      <c r="I37" s="47" t="s">
        <v>93</v>
      </c>
      <c r="J37" s="6"/>
      <c r="K37" s="6"/>
      <c r="L37" s="225" t="s">
        <v>35</v>
      </c>
      <c r="M37" s="226"/>
      <c r="N37" s="31"/>
      <c r="O37" s="31"/>
      <c r="P37" s="31"/>
      <c r="Q37" s="32" t="s">
        <v>38</v>
      </c>
      <c r="R37" s="31"/>
      <c r="S37" s="31"/>
      <c r="T37" s="31"/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29"/>
      <c r="B38" s="229"/>
      <c r="C38" s="36"/>
      <c r="D38" s="36"/>
      <c r="E38" s="36"/>
      <c r="F38" s="36"/>
      <c r="G38" s="36"/>
      <c r="H38" s="40">
        <v>8</v>
      </c>
      <c r="I38" s="40">
        <v>8</v>
      </c>
      <c r="J38" s="16">
        <f>SUM(C38:I38)</f>
        <v>16</v>
      </c>
      <c r="K38" s="16" t="str" cm="1">
        <f t="array" ref="K38">_xlfn.IFS(J38&gt;15,"O",J38=15,"O",J38&lt;15,"X")</f>
        <v>O</v>
      </c>
      <c r="L38" s="227"/>
      <c r="M38" s="228"/>
      <c r="N38" s="36"/>
      <c r="O38" s="36"/>
      <c r="P38" s="36"/>
      <c r="Q38" s="41">
        <v>6</v>
      </c>
      <c r="R38" s="36"/>
      <c r="S38" s="36"/>
      <c r="T38" s="36"/>
      <c r="U38" s="16">
        <f>SUM(N38:T38)</f>
        <v>6</v>
      </c>
      <c r="V38" s="16" t="str" cm="1">
        <f t="array" ref="V38">_xlfn.IFS(U38&gt;15,"O",U38=15,"O",U38&lt;15,"X")</f>
        <v>X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29" t="s">
        <v>22</v>
      </c>
      <c r="B39" s="229"/>
      <c r="C39" s="31"/>
      <c r="D39" s="32" t="s">
        <v>38</v>
      </c>
      <c r="E39" s="32" t="s">
        <v>38</v>
      </c>
      <c r="F39" s="31"/>
      <c r="G39" s="31"/>
      <c r="H39" s="31"/>
      <c r="I39" s="31"/>
      <c r="J39" s="6"/>
      <c r="K39" s="6"/>
      <c r="L39" s="303"/>
      <c r="M39" s="304"/>
      <c r="N39" s="31"/>
      <c r="O39" s="31"/>
      <c r="P39" s="31"/>
      <c r="Q39" s="31"/>
      <c r="R39" s="31"/>
      <c r="S39" s="31"/>
      <c r="T39" s="31"/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29"/>
      <c r="B40" s="229"/>
      <c r="C40" s="36"/>
      <c r="D40" s="41">
        <v>6</v>
      </c>
      <c r="E40" s="41">
        <v>6</v>
      </c>
      <c r="F40" s="36"/>
      <c r="G40" s="36"/>
      <c r="H40" s="36"/>
      <c r="I40" s="36"/>
      <c r="J40" s="16">
        <f>SUM(C40:I40)</f>
        <v>12</v>
      </c>
      <c r="K40" s="16" t="str" cm="1">
        <f t="array" ref="K40">_xlfn.IFS(J40&gt;15,"O",J40=15,"O",J40&lt;15,"X")</f>
        <v>X</v>
      </c>
      <c r="L40" s="305"/>
      <c r="M40" s="306"/>
      <c r="N40" s="36"/>
      <c r="O40" s="36"/>
      <c r="P40" s="36"/>
      <c r="Q40" s="36"/>
      <c r="R40" s="36"/>
      <c r="S40" s="36"/>
      <c r="T40" s="36"/>
      <c r="U40" s="16">
        <f>SUM(N40:T40)</f>
        <v>0</v>
      </c>
      <c r="V40" s="16" t="str" cm="1">
        <f t="array" ref="V40">_xlfn.IFS(U40&gt;15,"O",U40=15,"O",U40&lt;15,"X")</f>
        <v>X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97"/>
      <c r="B41" s="97"/>
      <c r="L41" s="97"/>
      <c r="M41" s="97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97"/>
      <c r="B42" s="97"/>
      <c r="J42" s="25">
        <f>SUM(C42:I42)</f>
        <v>0</v>
      </c>
      <c r="K42" s="25" t="str" cm="1">
        <f t="array" ref="K42">_xlfn.IFS(J42&gt;15,"O",J42=15,"O",J42&lt;15,"X")</f>
        <v>X</v>
      </c>
      <c r="L42" s="97"/>
      <c r="M42" s="97"/>
      <c r="U42" s="25">
        <f>SUM(N42:T42)</f>
        <v>0</v>
      </c>
      <c r="V42" s="25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97"/>
      <c r="B43" s="97"/>
      <c r="C43" s="15"/>
      <c r="D43" s="16"/>
      <c r="E43" s="16"/>
      <c r="F43" s="16"/>
      <c r="G43" s="16"/>
      <c r="H43" s="16"/>
      <c r="I43" s="17"/>
      <c r="J43" s="2"/>
      <c r="K43" s="2"/>
      <c r="L43" s="97"/>
      <c r="M43" s="97"/>
      <c r="U43" s="2"/>
      <c r="V43" s="2"/>
      <c r="X43" s="66"/>
    </row>
    <row r="44" spans="1:35" ht="14.1" customHeight="1" x14ac:dyDescent="0.3">
      <c r="A44" s="97"/>
      <c r="B44" s="97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7"/>
      <c r="M44" s="97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97" t="s">
        <v>193</v>
      </c>
      <c r="D48" s="97"/>
      <c r="E48" s="97" t="s">
        <v>194</v>
      </c>
      <c r="F48" s="97"/>
      <c r="G48" s="97" t="s">
        <v>195</v>
      </c>
      <c r="H48" s="97"/>
      <c r="I48" s="97" t="s">
        <v>196</v>
      </c>
      <c r="J48" s="97"/>
      <c r="K48" s="97" t="s">
        <v>197</v>
      </c>
      <c r="L48" s="97"/>
      <c r="M48" s="97"/>
      <c r="N48" s="97" t="s">
        <v>192</v>
      </c>
      <c r="O48" s="97"/>
      <c r="P48" s="97" t="s">
        <v>193</v>
      </c>
      <c r="Q48" s="97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45438</v>
      </c>
      <c r="D50" s="216"/>
      <c r="E50" s="217">
        <f>C50+1</f>
        <v>45439</v>
      </c>
      <c r="F50" s="217"/>
      <c r="G50" s="217">
        <f>C50+2</f>
        <v>45440</v>
      </c>
      <c r="H50" s="217"/>
      <c r="I50" s="217">
        <f>C50+3</f>
        <v>45441</v>
      </c>
      <c r="J50" s="217"/>
      <c r="K50" s="217">
        <f>C50+4</f>
        <v>45442</v>
      </c>
      <c r="L50" s="217"/>
      <c r="M50" s="217"/>
      <c r="N50" s="217">
        <f>C50+5</f>
        <v>45443</v>
      </c>
      <c r="O50" s="217"/>
      <c r="P50" s="221">
        <f>C50+6</f>
        <v>45444</v>
      </c>
      <c r="Q50" s="221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86.537499999999994</v>
      </c>
      <c r="D51" s="215"/>
      <c r="E51" s="215">
        <f>SUM(D8,D9,D12,D14,D16,D18,D20,D22,D28,D30,D32,D34,D36,D38,D40,D42,D44,O4,O6,O8,O10,O12,O14,O16,O18,O20,O22,O28,O30,O32,O34,O36,O38,O40,O42,O44,Z16)</f>
        <v>62.537500000000001</v>
      </c>
      <c r="F51" s="215"/>
      <c r="G51" s="215">
        <f>SUM(E8,E10,E12,E14,E16,E18,E20,E22,E28,E30,E32,E34,E36,E44,E38,E40,E42,P4,P6,P8,P10,P12,P14,P16,P18,P20,P22,P28,P30,P32,P34,P36,P38,P40,P42,P44,AA16)</f>
        <v>86.745000000000005</v>
      </c>
      <c r="H51" s="215"/>
      <c r="I51" s="215">
        <f>SUM(F8,F10,F12,F14,F16,F18,F20,F22,F28,F30,F32,F34,F36,F38,F40,F42,F44,Q4,Q6,Q8,Q10,Q12,Q14,Q16,Q18,Q20,Q22,Q28,Q30,Q32,Q34,Q36,Q38,Q40,Q42,Q44,AB16)</f>
        <v>77.537499999999994</v>
      </c>
      <c r="J51" s="215"/>
      <c r="K51" s="215">
        <f>SUM(G8,G10,G12,G14,G16,G18,G20,G22,G28,G30,G32,G34,G36,G38,G40,G42,G44,R4,R6,R8,R10,R12,R14,R16,R18,R20,R22,R28,R30,R32,R34,R36,R38,R40,R42,R44,AC16)</f>
        <v>78.745000000000005</v>
      </c>
      <c r="L51" s="215"/>
      <c r="M51" s="215"/>
      <c r="N51" s="215">
        <f>SUM(H8,H10,H12,H14,H16,H18,H20,H22,H28,H30,H32,H34,H36,H38,H40,H42,H44,S4,S6,S8,S10,S12,S14,S16,S18,S20,S22,S28,S30,S32,S34,S36,S38,S40,S42,S44,AD16)</f>
        <v>94.037499999999994</v>
      </c>
      <c r="O51" s="215"/>
      <c r="P51" s="215">
        <f>SUM(I8,I10,I12,I14,I16,I18,I20,I22,I28,I30,I32,I34,I36,I38,I40,I42,I44,T4,T6,T8,T10,T12,T14,T16,T18,T20,T22,T28,T30,T32,T34,T36,T38,T40,T42,T44,AE16)</f>
        <v>93.037499999999994</v>
      </c>
      <c r="Q51" s="215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f>'5월19일~5월25일 (21주차)'!C56</f>
        <v>1257778.9124999999</v>
      </c>
      <c r="D54" s="207"/>
      <c r="E54" s="207">
        <f>'5월19일~5월25일 (21주차)'!E56</f>
        <v>1026562.9124999999</v>
      </c>
      <c r="F54" s="207"/>
      <c r="G54" s="207">
        <f>'5월19일~5월25일 (21주차)'!G56</f>
        <v>1026562.9124999999</v>
      </c>
      <c r="H54" s="207"/>
      <c r="I54" s="207">
        <f>'5월19일~5월25일 (21주차)'!I56</f>
        <v>1311355.9950000001</v>
      </c>
      <c r="J54" s="207"/>
      <c r="K54" s="213">
        <f>'5월19일~5월25일 (21주차)'!K56</f>
        <v>1275228.4950000001</v>
      </c>
      <c r="L54" s="213"/>
      <c r="M54" s="213"/>
      <c r="N54" s="207">
        <f>'5월19일~5월25일 (21주차)'!N56</f>
        <v>1361934.4950000001</v>
      </c>
      <c r="O54" s="207"/>
      <c r="P54" s="207">
        <f>'5월19일~5월25일 (21주차)'!P56</f>
        <v>1178298.4124999999</v>
      </c>
      <c r="Q54" s="207"/>
      <c r="R54" s="211">
        <f>SUM(C54:Q55)</f>
        <v>8437722.1349999998</v>
      </c>
      <c r="S54" s="212"/>
      <c r="T54" s="208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R55" s="212"/>
      <c r="S55" s="212"/>
      <c r="T55" s="208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C51*14451</f>
        <v>1250553.4124999999</v>
      </c>
      <c r="D56" s="207"/>
      <c r="E56" s="207">
        <f>E51*14451</f>
        <v>903729.41249999998</v>
      </c>
      <c r="F56" s="207"/>
      <c r="G56" s="207">
        <f>G51*14451</f>
        <v>1253551.9950000001</v>
      </c>
      <c r="H56" s="207"/>
      <c r="I56" s="207">
        <f>I51*14451</f>
        <v>1120494.4124999999</v>
      </c>
      <c r="J56" s="207"/>
      <c r="K56" s="213">
        <f>K51*14451</f>
        <v>1137943.9950000001</v>
      </c>
      <c r="L56" s="213"/>
      <c r="M56" s="213"/>
      <c r="N56" s="207">
        <f>N51*14451</f>
        <v>1358935.9124999999</v>
      </c>
      <c r="O56" s="207"/>
      <c r="P56" s="207">
        <f>P51*14451</f>
        <v>1344484.9124999999</v>
      </c>
      <c r="Q56" s="207"/>
      <c r="R56" s="211">
        <f>SUM(C56:Q57)</f>
        <v>8369694.0524999993</v>
      </c>
      <c r="S56" s="212"/>
      <c r="T56" s="20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12"/>
      <c r="S57" s="212"/>
      <c r="T57" s="20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210">
        <f>C56/C54-100%</f>
        <v>-5.7446502944132893E-3</v>
      </c>
      <c r="D58" s="210"/>
      <c r="E58" s="210">
        <f>E56/E54-100%</f>
        <v>-0.11965511173675869</v>
      </c>
      <c r="F58" s="210"/>
      <c r="G58" s="210">
        <f>G56/G54-100%</f>
        <v>0.2211156079535459</v>
      </c>
      <c r="H58" s="210"/>
      <c r="I58" s="210">
        <f>I56/I54-100%</f>
        <v>-0.14554520910243007</v>
      </c>
      <c r="J58" s="210"/>
      <c r="K58" s="210">
        <f>K56/K54-100%</f>
        <v>-0.10765482463595666</v>
      </c>
      <c r="L58" s="210"/>
      <c r="M58" s="210"/>
      <c r="N58" s="210">
        <f>N56/N54-100%</f>
        <v>-2.2017083134385773E-3</v>
      </c>
      <c r="O58" s="210"/>
      <c r="P58" s="210">
        <f>P56/P54-100%</f>
        <v>0.14103939904951712</v>
      </c>
      <c r="Q58" s="210"/>
      <c r="R58" s="210">
        <f>AVERAGE(C58:Q59)</f>
        <v>-2.6637852971334664E-3</v>
      </c>
      <c r="S58" s="210"/>
      <c r="T58" s="208" t="s">
        <v>96</v>
      </c>
    </row>
    <row r="59" spans="1:35" ht="14.1" customHeight="1" x14ac:dyDescent="0.3">
      <c r="A59" s="209"/>
      <c r="B59" s="209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0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4963620</v>
      </c>
      <c r="D60" s="207"/>
      <c r="E60" s="207">
        <v>2679740</v>
      </c>
      <c r="F60" s="207"/>
      <c r="G60" s="207">
        <v>4280420</v>
      </c>
      <c r="H60" s="207"/>
      <c r="I60" s="207">
        <v>8509530</v>
      </c>
      <c r="J60" s="207"/>
      <c r="K60" s="207">
        <v>5151460</v>
      </c>
      <c r="L60" s="207"/>
      <c r="M60" s="207"/>
      <c r="N60" s="207">
        <v>6330530</v>
      </c>
      <c r="O60" s="207"/>
      <c r="P60" s="207">
        <v>4112560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5608300</v>
      </c>
      <c r="D62" s="207"/>
      <c r="E62" s="207">
        <v>2946180</v>
      </c>
      <c r="F62" s="207"/>
      <c r="G62" s="207">
        <v>4745050</v>
      </c>
      <c r="H62" s="207"/>
      <c r="I62" s="207">
        <v>4421240</v>
      </c>
      <c r="J62" s="207"/>
      <c r="K62" s="207">
        <v>5493840</v>
      </c>
      <c r="L62" s="207"/>
      <c r="M62" s="207"/>
      <c r="N62" s="207">
        <v>5753840</v>
      </c>
      <c r="O62" s="207"/>
      <c r="P62" s="207">
        <v>4927370</v>
      </c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206">
        <f>C62/C60-100%</f>
        <v>0.12988101425975396</v>
      </c>
      <c r="D64" s="206"/>
      <c r="E64" s="206">
        <f>E62/E60-100%</f>
        <v>9.9427556404725781E-2</v>
      </c>
      <c r="F64" s="206"/>
      <c r="G64" s="206">
        <f>G62/G60-100%</f>
        <v>0.10854775933202809</v>
      </c>
      <c r="H64" s="206"/>
      <c r="I64" s="206">
        <f>I62/I60-100%</f>
        <v>-0.48043663986142593</v>
      </c>
      <c r="J64" s="206"/>
      <c r="K64" s="206">
        <v>-3.4771556266833259E-2</v>
      </c>
      <c r="L64" s="206"/>
      <c r="M64" s="206"/>
      <c r="N64" s="206">
        <f>N62/N60-100%</f>
        <v>-9.1096638038205335E-2</v>
      </c>
      <c r="O64" s="206"/>
      <c r="P64" s="206">
        <f>P62/P60-100%</f>
        <v>0.19812720057579702</v>
      </c>
      <c r="Q64" s="20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185">
        <f>AVERAGE(C64:Q65)</f>
        <v>-1.004590051345138E-2</v>
      </c>
      <c r="D67" s="186"/>
      <c r="E67" s="189" t="s">
        <v>54</v>
      </c>
      <c r="F67" s="190"/>
      <c r="G67" s="193">
        <f>AVERAGE(K64:Q65)</f>
        <v>2.4086335423586142E-2</v>
      </c>
      <c r="H67" s="194"/>
      <c r="I67" s="197" t="s">
        <v>55</v>
      </c>
      <c r="J67" s="198"/>
      <c r="K67" s="201">
        <f>AVERAGE(C67,G67)</f>
        <v>7.020217455067381E-3</v>
      </c>
      <c r="L67" s="201"/>
      <c r="M67" s="202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187"/>
      <c r="D68" s="188"/>
      <c r="E68" s="191"/>
      <c r="F68" s="192"/>
      <c r="G68" s="195"/>
      <c r="H68" s="196"/>
      <c r="I68" s="199"/>
      <c r="J68" s="200"/>
      <c r="K68" s="203"/>
      <c r="L68" s="203"/>
      <c r="M68" s="204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5551959.5761504108</v>
      </c>
      <c r="D69" s="176"/>
      <c r="E69" s="179">
        <f>E62+E62*C67</f>
        <v>2916582.9688252797</v>
      </c>
      <c r="F69" s="180"/>
      <c r="G69" s="179">
        <f>G62+G62*C67</f>
        <v>4697381.6997686476</v>
      </c>
      <c r="H69" s="180"/>
      <c r="I69" s="179">
        <f>I62+I62*C67</f>
        <v>4376824.6628139084</v>
      </c>
      <c r="J69" s="180"/>
      <c r="K69" s="154">
        <f>K62+K62*C67</f>
        <v>5438649.4299231805</v>
      </c>
      <c r="L69" s="158"/>
      <c r="M69" s="155"/>
      <c r="N69" s="154">
        <f>N62+N62*C67</f>
        <v>5696037.4957896825</v>
      </c>
      <c r="O69" s="155"/>
      <c r="P69" s="158">
        <f>P62+P62*C67</f>
        <v>4877870.1311870348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5743383.3949560979</v>
      </c>
      <c r="D71" s="164"/>
      <c r="E71" s="163">
        <f>E62+E62*G67</f>
        <v>3017142.679698261</v>
      </c>
      <c r="F71" s="164"/>
      <c r="G71" s="163">
        <f>G62+G62*G67</f>
        <v>4859340.8659016872</v>
      </c>
      <c r="H71" s="164"/>
      <c r="I71" s="163">
        <f>I62+I62*G67</f>
        <v>4527731.4696281757</v>
      </c>
      <c r="J71" s="164"/>
      <c r="K71" s="163">
        <f>K62+K62*G67</f>
        <v>5626166.4730035141</v>
      </c>
      <c r="L71" s="167"/>
      <c r="M71" s="164"/>
      <c r="N71" s="163">
        <f>N62+N62*G67</f>
        <v>5892428.9202136472</v>
      </c>
      <c r="O71" s="164"/>
      <c r="P71" s="167">
        <f>P62+P62*G67</f>
        <v>5046052.2865761155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5647671.4855532544</v>
      </c>
      <c r="D73" s="129"/>
      <c r="E73" s="128">
        <f>E62+E62*K67</f>
        <v>2966862.8242617706</v>
      </c>
      <c r="F73" s="148"/>
      <c r="G73" s="128">
        <f>G62+G62*K67</f>
        <v>4778361.2828351678</v>
      </c>
      <c r="H73" s="129"/>
      <c r="I73" s="128">
        <f>I62+I62*K67</f>
        <v>4452278.0662210425</v>
      </c>
      <c r="J73" s="129"/>
      <c r="K73" s="128">
        <f>K62+K62*K67</f>
        <v>5532407.9514633473</v>
      </c>
      <c r="L73" s="132"/>
      <c r="M73" s="129"/>
      <c r="N73" s="128">
        <f>N62+N62*K67</f>
        <v>5794233.2080016648</v>
      </c>
      <c r="O73" s="129"/>
      <c r="P73" s="132">
        <f>P62+P62*K67</f>
        <v>4961961.2088815756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141">
        <f>C56/C69</f>
        <v>0.22524541026415437</v>
      </c>
      <c r="D75" s="142"/>
      <c r="E75" s="141">
        <f>E56/E69</f>
        <v>0.30985897612369229</v>
      </c>
      <c r="F75" s="142"/>
      <c r="G75" s="141">
        <f>G56/G69</f>
        <v>0.26686185520366362</v>
      </c>
      <c r="H75" s="142"/>
      <c r="I75" s="141">
        <f>I56/I69</f>
        <v>0.25600623712891019</v>
      </c>
      <c r="J75" s="142"/>
      <c r="K75" s="141">
        <f>K56/K69</f>
        <v>0.20923282694764042</v>
      </c>
      <c r="L75" s="145"/>
      <c r="M75" s="142"/>
      <c r="N75" s="141">
        <f>N56/N69</f>
        <v>0.23857566132675201</v>
      </c>
      <c r="O75" s="142"/>
      <c r="P75" s="145">
        <f>P56/P69</f>
        <v>0.27562950147113041</v>
      </c>
      <c r="Q75" s="151"/>
      <c r="R75" s="153">
        <f>AVERAGE(C75:Q76)</f>
        <v>0.2544872097808491</v>
      </c>
      <c r="S75" s="153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143"/>
      <c r="D76" s="144"/>
      <c r="E76" s="143"/>
      <c r="F76" s="144"/>
      <c r="G76" s="143"/>
      <c r="H76" s="144"/>
      <c r="I76" s="143"/>
      <c r="J76" s="144"/>
      <c r="K76" s="143"/>
      <c r="L76" s="146"/>
      <c r="M76" s="144"/>
      <c r="N76" s="143"/>
      <c r="O76" s="144"/>
      <c r="P76" s="146"/>
      <c r="Q76" s="152"/>
      <c r="R76" s="153"/>
      <c r="S76" s="153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119">
        <f>C56/C71</f>
        <v>0.21773810426764292</v>
      </c>
      <c r="D77" s="120"/>
      <c r="E77" s="119">
        <f>E56/E71</f>
        <v>0.29953154638029261</v>
      </c>
      <c r="F77" s="120"/>
      <c r="G77" s="119">
        <f>G56/G71</f>
        <v>0.25796749592033286</v>
      </c>
      <c r="H77" s="120"/>
      <c r="I77" s="119">
        <f>I56/I71</f>
        <v>0.24747368964264496</v>
      </c>
      <c r="J77" s="120"/>
      <c r="K77" s="119">
        <f>K56/K71</f>
        <v>0.20225921157155374</v>
      </c>
      <c r="L77" s="123"/>
      <c r="M77" s="120"/>
      <c r="N77" s="119">
        <f>N56/N71</f>
        <v>0.23062406537281194</v>
      </c>
      <c r="O77" s="120"/>
      <c r="P77" s="123">
        <f>P56/P71</f>
        <v>0.26644292134599928</v>
      </c>
      <c r="Q77" s="125"/>
      <c r="R77" s="127">
        <f>AVERAGE(C77:Q78)</f>
        <v>0.2460052906430398</v>
      </c>
      <c r="S77" s="127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121"/>
      <c r="D78" s="122"/>
      <c r="E78" s="121"/>
      <c r="F78" s="122"/>
      <c r="G78" s="121"/>
      <c r="H78" s="122"/>
      <c r="I78" s="121"/>
      <c r="J78" s="122"/>
      <c r="K78" s="121"/>
      <c r="L78" s="124"/>
      <c r="M78" s="122"/>
      <c r="N78" s="121"/>
      <c r="O78" s="122"/>
      <c r="P78" s="124"/>
      <c r="Q78" s="126"/>
      <c r="R78" s="127"/>
      <c r="S78" s="127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106">
        <f>C56/C73</f>
        <v>0.22142814356304469</v>
      </c>
      <c r="D79" s="107"/>
      <c r="E79" s="106">
        <f>E56/E73</f>
        <v>0.30460775102565463</v>
      </c>
      <c r="F79" s="107"/>
      <c r="G79" s="106">
        <f>G56/G73</f>
        <v>0.26233930856233295</v>
      </c>
      <c r="H79" s="107"/>
      <c r="I79" s="106">
        <f>I56/I73</f>
        <v>0.25166766222466452</v>
      </c>
      <c r="J79" s="107"/>
      <c r="K79" s="106">
        <f>K56/K73</f>
        <v>0.20568692782299408</v>
      </c>
      <c r="L79" s="110"/>
      <c r="M79" s="107"/>
      <c r="N79" s="106">
        <f>N56/N73</f>
        <v>0.23453248492369094</v>
      </c>
      <c r="O79" s="107"/>
      <c r="P79" s="110">
        <f>P56/P73</f>
        <v>0.27095836825436331</v>
      </c>
      <c r="Q79" s="112"/>
      <c r="R79" s="114">
        <f>AVERAGE(C79:Q80)</f>
        <v>0.2501743780538207</v>
      </c>
      <c r="S79" s="114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108"/>
      <c r="D80" s="109"/>
      <c r="E80" s="108"/>
      <c r="F80" s="109"/>
      <c r="G80" s="108"/>
      <c r="H80" s="109"/>
      <c r="I80" s="108"/>
      <c r="J80" s="109"/>
      <c r="K80" s="108"/>
      <c r="L80" s="111"/>
      <c r="M80" s="109"/>
      <c r="N80" s="108"/>
      <c r="O80" s="109"/>
      <c r="P80" s="111"/>
      <c r="Q80" s="113"/>
      <c r="R80" s="114"/>
      <c r="S80" s="114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149</v>
      </c>
      <c r="B83" s="94"/>
      <c r="C83" s="98" t="s">
        <v>72</v>
      </c>
      <c r="D83" s="98" t="s">
        <v>73</v>
      </c>
      <c r="E83" s="98" t="s">
        <v>74</v>
      </c>
      <c r="F83" s="98" t="s">
        <v>75</v>
      </c>
      <c r="G83" s="98" t="s">
        <v>76</v>
      </c>
      <c r="H83" s="98" t="s">
        <v>77</v>
      </c>
      <c r="I83" s="98" t="s">
        <v>78</v>
      </c>
      <c r="J83" s="98" t="s">
        <v>121</v>
      </c>
      <c r="L83" s="99" t="s">
        <v>122</v>
      </c>
      <c r="M83" s="99"/>
      <c r="N83" s="296">
        <f>AVERAGE(C85:I94)</f>
        <v>0.2457034482758621</v>
      </c>
      <c r="O83"/>
      <c r="P83" s="55"/>
      <c r="Q83" s="97"/>
      <c r="R83" s="97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297"/>
      <c r="O84"/>
      <c r="P84"/>
      <c r="Q84" s="97"/>
      <c r="R84" s="97"/>
    </row>
    <row r="85" spans="1:26" ht="14.1" customHeight="1" x14ac:dyDescent="0.3">
      <c r="A85" s="94" t="s">
        <v>148</v>
      </c>
      <c r="B85" s="94"/>
      <c r="C85" s="294"/>
      <c r="D85" s="294"/>
      <c r="E85" s="294"/>
      <c r="F85" s="294">
        <v>0.45810000000000001</v>
      </c>
      <c r="G85" s="294">
        <v>0.21879999999999999</v>
      </c>
      <c r="H85" s="294">
        <v>0.16520000000000001</v>
      </c>
      <c r="I85" s="294">
        <v>0.19980000000000001</v>
      </c>
      <c r="J85" s="295">
        <f>AVERAGE(C85:H86)</f>
        <v>0.28070000000000001</v>
      </c>
      <c r="L85" s="99" t="s">
        <v>156</v>
      </c>
      <c r="M85" s="99"/>
      <c r="N85" s="296">
        <v>0.28749999999999998</v>
      </c>
    </row>
    <row r="86" spans="1:26" ht="14.1" customHeight="1" x14ac:dyDescent="0.3">
      <c r="A86" s="94"/>
      <c r="B86" s="94"/>
      <c r="C86" s="294"/>
      <c r="D86" s="294"/>
      <c r="E86" s="294"/>
      <c r="F86" s="294"/>
      <c r="G86" s="294"/>
      <c r="H86" s="294"/>
      <c r="I86" s="294"/>
      <c r="J86" s="295"/>
      <c r="L86" s="99"/>
      <c r="M86" s="99"/>
      <c r="N86" s="297"/>
    </row>
    <row r="87" spans="1:26" ht="14.1" customHeight="1" x14ac:dyDescent="0.3">
      <c r="A87" s="94" t="s">
        <v>157</v>
      </c>
      <c r="B87" s="94"/>
      <c r="C87" s="294">
        <v>0.1653</v>
      </c>
      <c r="D87" s="294">
        <v>0.21510000000000001</v>
      </c>
      <c r="E87" s="294">
        <v>0.61</v>
      </c>
      <c r="F87" s="294">
        <v>0.38009999999999999</v>
      </c>
      <c r="G87" s="294">
        <v>0.19259999999999999</v>
      </c>
      <c r="H87" s="294">
        <v>0.13170000000000001</v>
      </c>
      <c r="I87" s="294">
        <v>0.13400000000000001</v>
      </c>
      <c r="J87" s="295">
        <f>AVERAGE(C87:I88)</f>
        <v>0.2612571428571428</v>
      </c>
      <c r="L87"/>
      <c r="M87"/>
    </row>
    <row r="88" spans="1:26" ht="14.1" customHeight="1" x14ac:dyDescent="0.3">
      <c r="A88" s="94"/>
      <c r="B88" s="94"/>
      <c r="C88" s="294"/>
      <c r="D88" s="294"/>
      <c r="E88" s="294"/>
      <c r="F88" s="294"/>
      <c r="G88" s="294"/>
      <c r="H88" s="294"/>
      <c r="I88" s="294"/>
      <c r="J88" s="295"/>
      <c r="L88" s="96" t="s">
        <v>209</v>
      </c>
      <c r="M88" s="96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94" t="s">
        <v>177</v>
      </c>
      <c r="B89" s="94"/>
      <c r="C89" s="294">
        <v>0.24560000000000001</v>
      </c>
      <c r="D89" s="294">
        <v>0.37890000000000001</v>
      </c>
      <c r="E89" s="294">
        <v>0.25180000000000002</v>
      </c>
      <c r="F89" s="294">
        <v>0.15409999999999999</v>
      </c>
      <c r="G89" s="294">
        <v>0.22539999999999999</v>
      </c>
      <c r="H89" s="294">
        <v>0.2087</v>
      </c>
      <c r="I89" s="294">
        <v>0.26419999999999999</v>
      </c>
      <c r="J89" s="295">
        <f>AVERAGE(C89:I90)</f>
        <v>0.24695714285714288</v>
      </c>
      <c r="L89" s="96"/>
      <c r="M89" s="96"/>
      <c r="N89" s="294"/>
      <c r="O89" s="294"/>
      <c r="P89" s="294"/>
      <c r="Q89" s="294"/>
      <c r="R89" s="294"/>
      <c r="S89" s="294"/>
    </row>
    <row r="90" spans="1:26" ht="14.1" customHeight="1" x14ac:dyDescent="0.3">
      <c r="A90" s="94"/>
      <c r="B90" s="94"/>
      <c r="C90" s="294"/>
      <c r="D90" s="294"/>
      <c r="E90" s="294"/>
      <c r="F90" s="294"/>
      <c r="G90" s="294"/>
      <c r="H90" s="294"/>
      <c r="I90" s="294"/>
      <c r="J90" s="295"/>
      <c r="L90" s="96"/>
      <c r="M90" s="96"/>
      <c r="N90" s="294"/>
      <c r="O90" s="294"/>
      <c r="P90" s="294"/>
      <c r="Q90" s="294"/>
      <c r="R90" s="294"/>
      <c r="S90" s="294"/>
    </row>
    <row r="91" spans="1:26" ht="14.1" customHeight="1" x14ac:dyDescent="0.3">
      <c r="A91" s="94" t="s">
        <v>178</v>
      </c>
      <c r="B91" s="94"/>
      <c r="C91" s="294">
        <v>0.18260000000000001</v>
      </c>
      <c r="D91" s="294">
        <v>0.34320000000000001</v>
      </c>
      <c r="E91" s="294">
        <v>0.24099999999999999</v>
      </c>
      <c r="F91" s="294">
        <v>0.26490000000000002</v>
      </c>
      <c r="G91" s="294">
        <v>0.2205</v>
      </c>
      <c r="H91" s="294">
        <v>0.21729999999999999</v>
      </c>
      <c r="I91" s="294">
        <v>0.1852</v>
      </c>
      <c r="J91" s="295">
        <f>AVERAGE(C91:I92)</f>
        <v>0.23638571428571428</v>
      </c>
      <c r="L91" s="96"/>
      <c r="M91" s="96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94"/>
      <c r="B92" s="94"/>
      <c r="C92" s="294"/>
      <c r="D92" s="294"/>
      <c r="E92" s="294"/>
      <c r="F92" s="294"/>
      <c r="G92" s="294"/>
      <c r="H92" s="294"/>
      <c r="I92" s="294"/>
      <c r="J92" s="295"/>
      <c r="L92" s="96"/>
      <c r="M92" s="96"/>
      <c r="N92" s="294"/>
      <c r="O92" s="294"/>
      <c r="P92" s="294"/>
      <c r="Q92" s="294"/>
      <c r="R92" s="294"/>
      <c r="S92" s="294"/>
    </row>
    <row r="93" spans="1:26" ht="14.1" customHeight="1" x14ac:dyDescent="0.3">
      <c r="A93" s="94" t="s">
        <v>179</v>
      </c>
      <c r="B93" s="94"/>
      <c r="C93" s="294">
        <v>0.20480000000000001</v>
      </c>
      <c r="D93" s="294">
        <v>0.22339999999999999</v>
      </c>
      <c r="E93" s="294">
        <v>0.2767</v>
      </c>
      <c r="F93" s="294">
        <v>0.16639999999999999</v>
      </c>
      <c r="G93" s="294"/>
      <c r="H93" s="294"/>
      <c r="I93" s="294"/>
      <c r="J93" s="295"/>
      <c r="L93" s="96"/>
      <c r="M93" s="96"/>
      <c r="N93" s="294"/>
      <c r="O93" s="294"/>
      <c r="P93" s="294"/>
      <c r="Q93" s="294"/>
      <c r="R93" s="294"/>
      <c r="S93" s="294"/>
    </row>
    <row r="94" spans="1:26" ht="14.1" customHeight="1" x14ac:dyDescent="0.3">
      <c r="A94" s="94"/>
      <c r="B94" s="94"/>
      <c r="C94" s="294"/>
      <c r="D94" s="294"/>
      <c r="E94" s="294"/>
      <c r="F94" s="294"/>
      <c r="G94" s="294"/>
      <c r="H94" s="294"/>
      <c r="I94" s="294"/>
      <c r="J94" s="2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2">
    <mergeCell ref="N89:N90"/>
    <mergeCell ref="O89:O90"/>
    <mergeCell ref="P89:P90"/>
    <mergeCell ref="Q89:Q90"/>
    <mergeCell ref="R89:R90"/>
    <mergeCell ref="S89:S90"/>
    <mergeCell ref="N92:N93"/>
    <mergeCell ref="O92:O93"/>
    <mergeCell ref="P92:P93"/>
    <mergeCell ref="Q92:Q93"/>
    <mergeCell ref="R92:R93"/>
    <mergeCell ref="S92:S93"/>
    <mergeCell ref="L88:M93"/>
    <mergeCell ref="I93:I94"/>
    <mergeCell ref="J93:J94"/>
    <mergeCell ref="N48:O48"/>
    <mergeCell ref="P48:Q48"/>
    <mergeCell ref="C48:D48"/>
    <mergeCell ref="E48:F48"/>
    <mergeCell ref="G48:H48"/>
    <mergeCell ref="I48:J48"/>
    <mergeCell ref="K48:M48"/>
    <mergeCell ref="H91:H92"/>
    <mergeCell ref="I91:I92"/>
    <mergeCell ref="J91:J92"/>
    <mergeCell ref="J87:J88"/>
    <mergeCell ref="L85:M86"/>
    <mergeCell ref="N85:N86"/>
    <mergeCell ref="P75:Q76"/>
    <mergeCell ref="N73:O74"/>
    <mergeCell ref="P73:Q74"/>
    <mergeCell ref="N69:O70"/>
    <mergeCell ref="P69:Q70"/>
    <mergeCell ref="N51:O53"/>
    <mergeCell ref="P51:Q53"/>
    <mergeCell ref="E79:F80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A89:B90"/>
    <mergeCell ref="C89:C90"/>
    <mergeCell ref="D89:D90"/>
    <mergeCell ref="E89:E90"/>
    <mergeCell ref="F89:F90"/>
    <mergeCell ref="G89:G90"/>
    <mergeCell ref="H89:H9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G79:H80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R75:S76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7:B68"/>
    <mergeCell ref="C67:D68"/>
    <mergeCell ref="E67:F68"/>
    <mergeCell ref="G67:H68"/>
    <mergeCell ref="I67:J68"/>
    <mergeCell ref="K67:M68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A62:B63"/>
    <mergeCell ref="C62:D63"/>
    <mergeCell ref="E62:F63"/>
    <mergeCell ref="G62:H63"/>
    <mergeCell ref="I62:J63"/>
    <mergeCell ref="K62:M63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R54:S55"/>
    <mergeCell ref="T54:T55"/>
    <mergeCell ref="A56:B57"/>
    <mergeCell ref="C56:D57"/>
    <mergeCell ref="E56:F57"/>
    <mergeCell ref="G56:H57"/>
    <mergeCell ref="I56:J57"/>
    <mergeCell ref="K56:M57"/>
    <mergeCell ref="N56:O57"/>
    <mergeCell ref="P56:Q57"/>
    <mergeCell ref="A54:B55"/>
    <mergeCell ref="C54:D55"/>
    <mergeCell ref="E54:F55"/>
    <mergeCell ref="G54:H55"/>
    <mergeCell ref="I54:J55"/>
    <mergeCell ref="K54:M55"/>
    <mergeCell ref="N54:O55"/>
    <mergeCell ref="P54:Q55"/>
    <mergeCell ref="R56:S57"/>
    <mergeCell ref="T56:T57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75" priority="47" operator="between">
      <formula>0.35</formula>
      <formula>1</formula>
    </cfRule>
    <cfRule type="cellIs" dxfId="74" priority="48" operator="between">
      <formula>0.2</formula>
      <formula>0.25</formula>
    </cfRule>
    <cfRule type="cellIs" dxfId="73" priority="49" operator="between">
      <formula>0.1</formula>
      <formula>0.2</formula>
    </cfRule>
    <cfRule type="cellIs" dxfId="72" priority="50" operator="between">
      <formula>0.3</formula>
      <formula>0.35</formula>
    </cfRule>
    <cfRule type="cellIs" dxfId="71" priority="51" operator="between">
      <formula>0.25</formula>
      <formula>0.3</formula>
    </cfRule>
  </conditionalFormatting>
  <conditionalFormatting sqref="K8 K10 K12 K14 K16 K18">
    <cfRule type="cellIs" dxfId="70" priority="41" operator="between">
      <formula>"LOW"</formula>
      <formula>"HIGH"</formula>
    </cfRule>
  </conditionalFormatting>
  <conditionalFormatting sqref="N83 N85">
    <cfRule type="cellIs" dxfId="69" priority="42" operator="between">
      <formula>0.35</formula>
      <formula>1</formula>
    </cfRule>
    <cfRule type="cellIs" dxfId="68" priority="43" operator="between">
      <formula>0.2</formula>
      <formula>0.25</formula>
    </cfRule>
    <cfRule type="cellIs" dxfId="67" priority="44" operator="between">
      <formula>0.1</formula>
      <formula>0.2</formula>
    </cfRule>
    <cfRule type="cellIs" dxfId="66" priority="45" operator="between">
      <formula>0.3</formula>
      <formula>0.35</formula>
    </cfRule>
    <cfRule type="cellIs" dxfId="65" priority="46" operator="between">
      <formula>0.25</formula>
      <formula>0.3</formula>
    </cfRule>
  </conditionalFormatting>
  <conditionalFormatting sqref="N89:S89">
    <cfRule type="cellIs" dxfId="64" priority="36" operator="between">
      <formula>0.35</formula>
      <formula>1</formula>
    </cfRule>
    <cfRule type="cellIs" dxfId="63" priority="37" operator="between">
      <formula>0.2</formula>
      <formula>0.25</formula>
    </cfRule>
    <cfRule type="cellIs" dxfId="62" priority="38" operator="between">
      <formula>0.1</formula>
      <formula>0.2</formula>
    </cfRule>
    <cfRule type="cellIs" dxfId="61" priority="39" operator="between">
      <formula>0.3</formula>
      <formula>0.35</formula>
    </cfRule>
    <cfRule type="cellIs" dxfId="60" priority="40" operator="between">
      <formula>0.25</formula>
      <formula>0.3</formula>
    </cfRule>
  </conditionalFormatting>
  <conditionalFormatting sqref="N92:S92">
    <cfRule type="cellIs" dxfId="59" priority="1" operator="between">
      <formula>0.35</formula>
      <formula>1</formula>
    </cfRule>
    <cfRule type="cellIs" dxfId="58" priority="2" operator="between">
      <formula>0.2</formula>
      <formula>0.25</formula>
    </cfRule>
    <cfRule type="cellIs" dxfId="57" priority="3" operator="between">
      <formula>0.1</formula>
      <formula>0.2</formula>
    </cfRule>
    <cfRule type="cellIs" dxfId="56" priority="4" operator="between">
      <formula>0.3</formula>
      <formula>0.35</formula>
    </cfRule>
    <cfRule type="cellIs" dxfId="55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7B31-3470-466E-9E8C-2805BD204B51}">
  <sheetPr>
    <pageSetUpPr fitToPage="1"/>
  </sheetPr>
  <dimension ref="A1:AI138"/>
  <sheetViews>
    <sheetView zoomScale="90" zoomScaleNormal="90" workbookViewId="0">
      <selection activeCell="Q3" sqref="Q3:Q4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7" width="7.625" style="1" customWidth="1"/>
    <col min="18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5">
        <f>C2</f>
        <v>45431</v>
      </c>
      <c r="B1" s="246"/>
      <c r="C1" s="56" t="s">
        <v>1</v>
      </c>
      <c r="D1" s="57" t="s">
        <v>2</v>
      </c>
      <c r="E1" s="57" t="s">
        <v>3</v>
      </c>
      <c r="F1" s="64" t="s">
        <v>4</v>
      </c>
      <c r="G1" s="57" t="s">
        <v>5</v>
      </c>
      <c r="H1" s="57" t="s">
        <v>6</v>
      </c>
      <c r="I1" s="58" t="s">
        <v>7</v>
      </c>
      <c r="J1" s="6"/>
      <c r="K1" s="6"/>
      <c r="L1" s="245">
        <f>A1</f>
        <v>45431</v>
      </c>
      <c r="M1" s="246"/>
      <c r="N1" s="3" t="s">
        <v>1</v>
      </c>
      <c r="O1" s="4" t="s">
        <v>2</v>
      </c>
      <c r="P1" s="4" t="s">
        <v>3</v>
      </c>
      <c r="Q1" s="64" t="s">
        <v>4</v>
      </c>
      <c r="R1" s="4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21</v>
      </c>
      <c r="B2" s="14" t="s">
        <v>0</v>
      </c>
      <c r="C2" s="59">
        <v>45431</v>
      </c>
      <c r="D2" s="60">
        <f>C2+1</f>
        <v>45432</v>
      </c>
      <c r="E2" s="60">
        <f>C2+2</f>
        <v>45433</v>
      </c>
      <c r="F2" s="65">
        <f>C2+3</f>
        <v>45434</v>
      </c>
      <c r="G2" s="60">
        <f>C2+4</f>
        <v>45435</v>
      </c>
      <c r="H2" s="60">
        <f>C2+5</f>
        <v>45436</v>
      </c>
      <c r="I2" s="61">
        <f>C2+6</f>
        <v>45437</v>
      </c>
      <c r="J2" s="6"/>
      <c r="K2" s="6"/>
      <c r="L2" s="13">
        <f>WEEKNUM(L1,1)</f>
        <v>21</v>
      </c>
      <c r="M2" s="14" t="s">
        <v>0</v>
      </c>
      <c r="N2" s="10">
        <f>C2</f>
        <v>45431</v>
      </c>
      <c r="O2" s="11">
        <f>N2+1</f>
        <v>45432</v>
      </c>
      <c r="P2" s="8">
        <f>N2+2</f>
        <v>45433</v>
      </c>
      <c r="Q2" s="65">
        <f>N2+3</f>
        <v>45434</v>
      </c>
      <c r="R2" s="11">
        <f>N2+4</f>
        <v>45435</v>
      </c>
      <c r="S2" s="11">
        <f>N2+5</f>
        <v>45436</v>
      </c>
      <c r="T2" s="12">
        <f>N2+6</f>
        <v>45437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 t="s">
        <v>159</v>
      </c>
      <c r="D3" s="251" t="s">
        <v>105</v>
      </c>
      <c r="E3" s="251" t="s">
        <v>106</v>
      </c>
      <c r="F3" s="271" t="s">
        <v>105</v>
      </c>
      <c r="G3" s="271" t="s">
        <v>105</v>
      </c>
      <c r="H3" s="251" t="s">
        <v>105</v>
      </c>
      <c r="I3" s="251" t="s">
        <v>105</v>
      </c>
      <c r="J3" s="6"/>
      <c r="K3" s="6"/>
      <c r="L3" s="276" t="s">
        <v>141</v>
      </c>
      <c r="M3" s="277"/>
      <c r="N3" s="31" t="s">
        <v>175</v>
      </c>
      <c r="O3" s="47" t="s">
        <v>86</v>
      </c>
      <c r="P3" s="54" t="s">
        <v>87</v>
      </c>
      <c r="Q3" s="54" t="s">
        <v>87</v>
      </c>
      <c r="R3" s="47" t="s">
        <v>86</v>
      </c>
      <c r="S3" s="31" t="s">
        <v>174</v>
      </c>
      <c r="T3" s="31" t="s">
        <v>40</v>
      </c>
      <c r="X3" s="278" t="s">
        <v>79</v>
      </c>
      <c r="Y3" s="274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74">
        <f t="shared" si="0"/>
        <v>2</v>
      </c>
      <c r="AA3" s="284">
        <f t="shared" si="0"/>
        <v>2</v>
      </c>
      <c r="AB3" s="274">
        <f t="shared" si="0"/>
        <v>3</v>
      </c>
      <c r="AC3" s="274">
        <f t="shared" si="0"/>
        <v>3</v>
      </c>
      <c r="AD3" s="274">
        <f t="shared" si="0"/>
        <v>3</v>
      </c>
      <c r="AE3" s="274">
        <f t="shared" si="0"/>
        <v>2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72"/>
      <c r="G4" s="272"/>
      <c r="H4" s="251"/>
      <c r="I4" s="251"/>
      <c r="J4" s="6"/>
      <c r="K4" s="6"/>
      <c r="L4" s="276"/>
      <c r="M4" s="277"/>
      <c r="N4" s="36"/>
      <c r="O4" s="40">
        <v>8</v>
      </c>
      <c r="P4" s="30">
        <v>8</v>
      </c>
      <c r="Q4" s="30">
        <v>8</v>
      </c>
      <c r="R4" s="40">
        <v>8</v>
      </c>
      <c r="S4" s="36"/>
      <c r="T4" s="36"/>
      <c r="U4" s="16">
        <f>SUM(N4:T4)</f>
        <v>32</v>
      </c>
      <c r="V4" s="16" t="str" cm="1">
        <f t="array" ref="V4">_xlfn.IFS(U4&gt;15,"O",U4=15,"O",U4&lt;15,"X")</f>
        <v>O</v>
      </c>
      <c r="X4" s="278"/>
      <c r="Y4" s="275"/>
      <c r="Z4" s="275"/>
      <c r="AA4" s="284"/>
      <c r="AB4" s="275"/>
      <c r="AC4" s="275"/>
      <c r="AD4" s="275"/>
      <c r="AE4" s="275"/>
    </row>
    <row r="5" spans="1:31" ht="14.1" customHeight="1" x14ac:dyDescent="0.3">
      <c r="A5" s="224" t="s">
        <v>9</v>
      </c>
      <c r="B5" s="224"/>
      <c r="C5" s="251" t="s">
        <v>170</v>
      </c>
      <c r="D5" s="251" t="s">
        <v>170</v>
      </c>
      <c r="E5" s="251" t="s">
        <v>107</v>
      </c>
      <c r="F5" s="251" t="s">
        <v>170</v>
      </c>
      <c r="G5" s="251" t="s">
        <v>107</v>
      </c>
      <c r="H5" s="251" t="s">
        <v>106</v>
      </c>
      <c r="I5" s="251" t="s">
        <v>106</v>
      </c>
      <c r="J5" s="298" t="s">
        <v>70</v>
      </c>
      <c r="K5" s="273" t="s">
        <v>71</v>
      </c>
      <c r="L5" s="229" t="s">
        <v>23</v>
      </c>
      <c r="M5" s="300"/>
      <c r="N5" s="54" t="s">
        <v>85</v>
      </c>
      <c r="O5" s="31"/>
      <c r="P5" s="31"/>
      <c r="Q5" s="31"/>
      <c r="R5" s="31"/>
      <c r="S5" s="31"/>
      <c r="T5" s="31" t="s">
        <v>40</v>
      </c>
      <c r="U5" s="6"/>
      <c r="X5" s="261" t="s">
        <v>80</v>
      </c>
      <c r="Y5" s="25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8</v>
      </c>
      <c r="Z5" s="251">
        <f t="shared" si="1"/>
        <v>6</v>
      </c>
      <c r="AA5" s="251">
        <f t="shared" si="1"/>
        <v>5</v>
      </c>
      <c r="AB5" s="251">
        <f t="shared" si="1"/>
        <v>7</v>
      </c>
      <c r="AC5" s="251">
        <f t="shared" si="1"/>
        <v>6</v>
      </c>
      <c r="AD5" s="251">
        <f t="shared" si="1"/>
        <v>6</v>
      </c>
      <c r="AE5" s="251">
        <f t="shared" si="1"/>
        <v>7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98"/>
      <c r="K6" s="273"/>
      <c r="L6" s="229"/>
      <c r="M6" s="300"/>
      <c r="N6" s="30">
        <v>5</v>
      </c>
      <c r="O6" s="36"/>
      <c r="P6" s="36"/>
      <c r="Q6" s="36"/>
      <c r="R6" s="36"/>
      <c r="S6" s="36"/>
      <c r="T6" s="36"/>
      <c r="U6" s="16">
        <f>SUM(N6:T6)</f>
        <v>5</v>
      </c>
      <c r="V6" s="16" t="str" cm="1">
        <f t="array" ref="V6">_xlfn.IFS(U6&gt;15,"O",U6=15,"O",U6&lt;15,"X")</f>
        <v>X</v>
      </c>
      <c r="X6" s="261"/>
      <c r="Y6" s="251"/>
      <c r="Z6" s="251"/>
      <c r="AA6" s="251"/>
      <c r="AB6" s="251"/>
      <c r="AC6" s="251"/>
      <c r="AD6" s="251"/>
      <c r="AE6" s="251"/>
    </row>
    <row r="7" spans="1:31" ht="14.1" customHeight="1" x14ac:dyDescent="0.3">
      <c r="A7" s="225" t="s">
        <v>10</v>
      </c>
      <c r="B7" s="226"/>
      <c r="C7" s="39" t="s">
        <v>86</v>
      </c>
      <c r="D7" s="53" t="s">
        <v>36</v>
      </c>
      <c r="E7" s="31" t="s">
        <v>174</v>
      </c>
      <c r="F7" s="53" t="s">
        <v>36</v>
      </c>
      <c r="G7" s="53" t="s">
        <v>36</v>
      </c>
      <c r="H7" s="53" t="s">
        <v>36</v>
      </c>
      <c r="I7" s="31" t="s">
        <v>185</v>
      </c>
      <c r="J7" s="24"/>
      <c r="K7" s="6"/>
      <c r="L7" s="225" t="s">
        <v>24</v>
      </c>
      <c r="M7" s="226"/>
      <c r="N7" s="37" t="s">
        <v>43</v>
      </c>
      <c r="O7" s="31"/>
      <c r="P7" s="31"/>
      <c r="Q7" s="39" t="s">
        <v>42</v>
      </c>
      <c r="R7" s="31"/>
      <c r="S7" s="31" t="s">
        <v>40</v>
      </c>
      <c r="T7" s="37" t="s">
        <v>43</v>
      </c>
      <c r="U7" s="6"/>
      <c r="X7" s="269" t="s">
        <v>81</v>
      </c>
      <c r="Y7" s="271">
        <f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1">
        <f t="shared" ref="Z7:AE7" si="2">COUNTIFS(D7:D44,"9~20")+COUNTIFS(D7:D44,"10~20")+COUNTIFS(D7:D44,"10.3~20")+COUNTIFS(D7:D44,"11~20")+COUNTIFS(D7:D44,"11~21")+COUNTIFS(D7:D44,"11.3~20.3")+COUNTIFS(D7:D44,"11.3~21.3")+COUNTIFS(D7:D44,"11.3~22.3")+COUNTIFS(D7:D44,"12~20")+COUNTIFS(D7:D44,"12~21")+COUNTIFS(D7:D44,"12~22")+COUNTIFS(D7:D44,"12~22.3")+COUNTIFS(D7:D44,"12.3~20")+COUNTIFS(D7:D44,"12.3~21")+COUNTIFS(D7:D44,"12.3~22")+COUNTIFS(D7:D44,"12.3~22.3")
+COUNTIFS(O3:O44,"9~20")+COUNTIFS(O3:O44,"10~20")+COUNTIFS(O3:O44,"10.3~20")+COUNTIFS(O3:O44,"11~20")+COUNTIFS(O3:O44,"11~21")+COUNTIFS(O3:O44,"11.3~20.3")+COUNTIFS(O3:O44,"11.3~21.3")+COUNTIFS(O3:O44,"11.3~22.3")+COUNTIFS(O3:O44,"12~20")+COUNTIFS(O3:O44,"12~21")+COUNTIFS(O3:O44,"12~22")+COUNTIFS(O3:O44,"12~22.3")+COUNTIFS(O3:O44,"12.3~20")+COUNTIFS(O3:O44,"12.3~21")+COUNTIFS(O3:O44,"12.3~22")+COUNTIFS(O3:O44,"12.3~22.3")
+COUNTIFS(D7:D44,"13.3~20")+COUNTIFS(D7:D44,"13.3~21")+COUNTIFS(D7:D44,"13.3~21.3")+COUNTIFS(D7:D44,"13.3~22")+COUNTIFS(D7:D44,"13.3~22.3")+COUNTIFS(D7:D44,"14~20")+COUNTIFS(D7:D44,"14~20.3")+COUNTIFS(D7:D44,"14~21")+COUNTIFS(D7:D44,"14~21.3")+COUNTIFS(D7:D44,"14~22")+COUNTIFS(D7:D44,"14~22.3")+COUNTIFS(D7:D44,"14.3~20")+COUNTIFS(D7:D44,"14.3~20.3")+COUNTIFS(D7:D44,"14.3~21.3")+COUNTIFS(D7:D44,"14.3~22.3")+COUNTIFS(D7:D44,"15~20")+COUNTIFS(D7:D44,"15~21")+COUNTIFS(D7:D44,"15~22")+COUNTIFS(D7:D44,"15~21.3")+COUNTIFS(D7:D44,"15~22.3")+COUNTIFS(D7:D44,"15.3~20")+COUNTIFS(D7:D44,"15.3~21")+COUNTIFS(D7:D44,"15.3~22")+COUNTIFS(D7:D44,"15.3~21.3")+COUNTIFS(D7:D44,"15.3~22.3")+COUNTIFS(D7:D44,"16~20")+COUNTIFS(D7:D44,"16~21")+COUNTIFS(D7:D44,"16~21.3")+COUNTIFS(D7:D44,"16~22")+COUNTIFS(D7:D44,"16~22.3")+COUNTIFS(D7:D44,"16.3~20")+COUNTIFS(D7:D44,"16.3~21")+COUNTIFS(D7:D44,"16.3~21.3")+COUNTIFS(D7:D44,"16.3~22")+COUNTIFS(D7:D44,"16.3~22.3")+COUNTIFS(D7:D44,"17~20")+COUNTIFS(D7:D44,"17~21")+COUNTIFS(D7:D44,"17~21.3")+COUNTIFS(D7:D44,"17~22")+COUNTIFS(D7:D44,"17~22.3")+COUNTIFS(D7:D44,"18~20")+COUNTIFS(D7:D44,"18~21")+COUNTIFS(D7:D44,"18~21.3")+COUNTIFS(D7:D44,"18~22")+COUNTIFS(D7:D44,"18~22.3")
+COUNTIFS(O3:O44,"13.3~20")+COUNTIFS(O3:O44,"13.3~21")+COUNTIFS(O3:O44,"13.3~21.3")+COUNTIFS(O3:O44,"13.3~22")+COUNTIFS(O3:O44,"13.3~22.3")+COUNTIFS(O3:O44,"14~20")+COUNTIFS(O3:O44,"14~20.3")+COUNTIFS(O3:O44,"14~21")+COUNTIFS(O3:O44,"14~21.3")+COUNTIFS(O3:O44,"14~22")+COUNTIFS(O3:O44,"14~22.3")+COUNTIFS(O3:O44,"14.3~20")+COUNTIFS(O3:O44,"14.3~20.3")+COUNTIFS(O3:O44,"14.3~21.3")+COUNTIFS(O3:O44,"14.3~22.3")+COUNTIFS(O3:O44,"15~20")+COUNTIFS(O3:O44,"15~21")+COUNTIFS(O3:O44,"15~21.3")+COUNTIFS(O3:O44,"15~22")+COUNTIFS(O3:O44,"15~22.3")+COUNTIFS(O3:O44,"15.3~20")+COUNTIFS(O3:O44,"15.3~21")+COUNTIFS(O3:O44,"15.3~21.3")+COUNTIFS(O3:O44,"15.3~22")+COUNTIFS(O3:O44,"15.3~22.3")+COUNTIFS(O3:O44,"16~20")+COUNTIFS(O3:O44,"16~21")+COUNTIFS(O3:O44,"16~21.3")+COUNTIFS(O3:O44,"16~22")+COUNTIFS(O3:O44,"16~22.3")+COUNTIFS(O3:O44,"16.3~20")+COUNTIFS(O3:O44,"16.3~21")+COUNTIFS(O3:O44,"16.3~21.3")+COUNTIFS(O3:O44,"16.3~22")+COUNTIFS(O3:O44,"16.3~22.3")+COUNTIFS(O3:O44,"17~20")+COUNTIFS(O3:O44,"17~21")+COUNTIFS(O3:O44,"17~21.3")+COUNTIFS(O3:O44,"17~22")+COUNTIFS(O3:O44,"17~22.3")+COUNTIFS(O3:O44,"18~20")+COUNTIFS(O3:O44,"18~21")+COUNTIFS(O3:O44,"18~21.3")+COUNTIFS(O3:O44,"18~22")+COUNTIFS(O3:O44,"18~22.3")</f>
        <v>5</v>
      </c>
      <c r="AA7" s="271">
        <f t="shared" si="2"/>
        <v>5</v>
      </c>
      <c r="AB7" s="271">
        <f t="shared" si="2"/>
        <v>6</v>
      </c>
      <c r="AC7" s="271">
        <f t="shared" si="2"/>
        <v>7</v>
      </c>
      <c r="AD7" s="271">
        <f t="shared" si="2"/>
        <v>7</v>
      </c>
      <c r="AE7" s="271">
        <f t="shared" si="2"/>
        <v>6</v>
      </c>
    </row>
    <row r="8" spans="1:31" ht="14.1" customHeight="1" x14ac:dyDescent="0.3">
      <c r="A8" s="227"/>
      <c r="B8" s="228"/>
      <c r="C8" s="40">
        <v>8</v>
      </c>
      <c r="D8" s="30">
        <v>8</v>
      </c>
      <c r="E8" s="36"/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27"/>
      <c r="M8" s="228"/>
      <c r="N8" s="38">
        <v>8</v>
      </c>
      <c r="O8" s="36"/>
      <c r="P8" s="36"/>
      <c r="Q8" s="40">
        <v>4.5</v>
      </c>
      <c r="R8" s="36"/>
      <c r="S8" s="36"/>
      <c r="T8" s="38">
        <v>8</v>
      </c>
      <c r="U8" s="16">
        <f>SUM(N8:T8)</f>
        <v>20.5</v>
      </c>
      <c r="V8" s="16" t="str" cm="1">
        <f t="array" ref="V8">_xlfn.IFS(U8&gt;15,"O",U8=15,"O",U8&lt;15,"X")</f>
        <v>O</v>
      </c>
      <c r="X8" s="270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76" t="s">
        <v>11</v>
      </c>
      <c r="B9" s="276"/>
      <c r="C9" s="31" t="s">
        <v>174</v>
      </c>
      <c r="D9" s="31"/>
      <c r="E9" s="31"/>
      <c r="F9" s="31"/>
      <c r="G9" s="31"/>
      <c r="H9" s="31"/>
      <c r="I9" s="31" t="s">
        <v>185</v>
      </c>
      <c r="J9" s="6"/>
      <c r="K9" s="6"/>
      <c r="L9" s="225" t="s">
        <v>25</v>
      </c>
      <c r="M9" s="226"/>
      <c r="N9" s="42"/>
      <c r="O9" s="42"/>
      <c r="P9" s="42"/>
      <c r="Q9" s="42"/>
      <c r="R9" s="42"/>
      <c r="S9" s="42"/>
      <c r="T9" s="42" t="s">
        <v>40</v>
      </c>
      <c r="U9" s="6"/>
      <c r="X9" s="265" t="s">
        <v>82</v>
      </c>
      <c r="Y9" s="26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99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99">
        <f t="shared" si="3"/>
        <v>5</v>
      </c>
      <c r="AB9" s="299">
        <f t="shared" si="3"/>
        <v>6</v>
      </c>
      <c r="AC9" s="299">
        <f t="shared" si="3"/>
        <v>6</v>
      </c>
      <c r="AD9" s="299">
        <f t="shared" si="3"/>
        <v>6</v>
      </c>
      <c r="AE9" s="299">
        <f t="shared" si="3"/>
        <v>5</v>
      </c>
    </row>
    <row r="10" spans="1:31" ht="14.1" customHeight="1" x14ac:dyDescent="0.3">
      <c r="A10" s="276"/>
      <c r="B10" s="276"/>
      <c r="C10" s="36"/>
      <c r="D10" s="36" t="s">
        <v>198</v>
      </c>
      <c r="E10" s="36" t="s">
        <v>199</v>
      </c>
      <c r="F10" s="70" t="s">
        <v>200</v>
      </c>
      <c r="G10" s="36" t="s">
        <v>201</v>
      </c>
      <c r="H10" s="36" t="s">
        <v>202</v>
      </c>
      <c r="I10" s="36"/>
      <c r="J10" s="16">
        <f>SUM(C10:I10)</f>
        <v>0</v>
      </c>
      <c r="K10" s="16" t="str" cm="1">
        <f t="array" ref="K10">_xlfn.IFS(J10=46,"O",J10&lt;46,"LOW",J10&gt;46,"HIGH")</f>
        <v>LOW</v>
      </c>
      <c r="L10" s="227"/>
      <c r="M10" s="22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34" t="s">
        <v>12</v>
      </c>
      <c r="B11" s="235"/>
      <c r="C11" s="32" t="s">
        <v>89</v>
      </c>
      <c r="D11" s="32" t="s">
        <v>89</v>
      </c>
      <c r="E11" s="34" t="s">
        <v>88</v>
      </c>
      <c r="F11" s="31" t="s">
        <v>174</v>
      </c>
      <c r="G11" s="32" t="s">
        <v>89</v>
      </c>
      <c r="H11" s="31" t="s">
        <v>185</v>
      </c>
      <c r="I11" s="32" t="s">
        <v>89</v>
      </c>
      <c r="J11" s="6"/>
      <c r="K11" s="6"/>
      <c r="L11" s="229" t="s">
        <v>26</v>
      </c>
      <c r="M11" s="229"/>
      <c r="N11" s="31"/>
      <c r="O11" s="31"/>
      <c r="P11" s="32" t="s">
        <v>48</v>
      </c>
      <c r="Q11" s="31"/>
      <c r="R11" s="32" t="s">
        <v>48</v>
      </c>
      <c r="S11" s="31"/>
      <c r="T11" s="31" t="s">
        <v>40</v>
      </c>
      <c r="U11" s="6"/>
      <c r="X11" s="261" t="s">
        <v>84</v>
      </c>
      <c r="Y11" s="251">
        <f t="shared" ref="Y11:AE11" si="4">COUNT(C10,C12,C14,C16,C18,C28,C30,C32,C34,C36,C38,C40,C42,C44,C20,C22,N4,N6,N8,N10,N12,N14,N16,N18,N20,N22,N28,N30,N32,N34,N36,N38,N40,N42,N44)</f>
        <v>10</v>
      </c>
      <c r="Z11" s="251">
        <f t="shared" si="4"/>
        <v>9</v>
      </c>
      <c r="AA11" s="251">
        <f t="shared" si="4"/>
        <v>10</v>
      </c>
      <c r="AB11" s="251">
        <f t="shared" si="4"/>
        <v>12</v>
      </c>
      <c r="AC11" s="251">
        <f t="shared" si="4"/>
        <v>12</v>
      </c>
      <c r="AD11" s="251">
        <f t="shared" si="4"/>
        <v>12</v>
      </c>
      <c r="AE11" s="251">
        <f t="shared" si="4"/>
        <v>10</v>
      </c>
    </row>
    <row r="12" spans="1:31" ht="14.1" customHeight="1" x14ac:dyDescent="0.3">
      <c r="A12" s="301"/>
      <c r="B12" s="302"/>
      <c r="C12" s="41">
        <v>9</v>
      </c>
      <c r="D12" s="41">
        <v>9</v>
      </c>
      <c r="E12" s="45">
        <v>10</v>
      </c>
      <c r="F12" s="36"/>
      <c r="G12" s="41">
        <v>9</v>
      </c>
      <c r="H12" s="36"/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29"/>
      <c r="M12" s="229"/>
      <c r="N12" s="36"/>
      <c r="O12" s="36"/>
      <c r="P12" s="41">
        <v>5</v>
      </c>
      <c r="Q12" s="36"/>
      <c r="R12" s="41">
        <v>5</v>
      </c>
      <c r="S12" s="36"/>
      <c r="T12" s="36"/>
      <c r="U12" s="16">
        <f>SUM(N12:T12)</f>
        <v>10</v>
      </c>
      <c r="V12" s="16" t="str" cm="1">
        <f t="array" ref="V12">_xlfn.IFS(U12&gt;15,"O",U12=15,"O",U12&lt;15,"X")</f>
        <v>X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34" t="s">
        <v>13</v>
      </c>
      <c r="B13" s="235"/>
      <c r="C13" s="31" t="s">
        <v>174</v>
      </c>
      <c r="D13" s="39" t="s">
        <v>91</v>
      </c>
      <c r="E13" s="31" t="s">
        <v>174</v>
      </c>
      <c r="F13" s="39" t="s">
        <v>91</v>
      </c>
      <c r="G13" s="39" t="s">
        <v>91</v>
      </c>
      <c r="H13" s="33" t="s">
        <v>92</v>
      </c>
      <c r="I13" s="39" t="s">
        <v>91</v>
      </c>
      <c r="J13" s="6"/>
      <c r="K13" s="6"/>
      <c r="L13" s="225" t="s">
        <v>27</v>
      </c>
      <c r="M13" s="226"/>
      <c r="N13" s="31"/>
      <c r="O13" s="31"/>
      <c r="P13" s="32" t="s">
        <v>100</v>
      </c>
      <c r="Q13" s="32" t="s">
        <v>100</v>
      </c>
      <c r="R13" s="32" t="s">
        <v>100</v>
      </c>
      <c r="S13" s="32" t="s">
        <v>100</v>
      </c>
      <c r="T13" s="31" t="s">
        <v>40</v>
      </c>
      <c r="U13" s="6"/>
    </row>
    <row r="14" spans="1:31" ht="14.1" customHeight="1" x14ac:dyDescent="0.3">
      <c r="A14" s="301"/>
      <c r="B14" s="302"/>
      <c r="C14" s="36"/>
      <c r="D14" s="40">
        <v>9</v>
      </c>
      <c r="E14" s="36"/>
      <c r="F14" s="40">
        <v>9</v>
      </c>
      <c r="G14" s="40">
        <v>9</v>
      </c>
      <c r="H14" s="44">
        <v>10</v>
      </c>
      <c r="I14" s="4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27"/>
      <c r="M14" s="228"/>
      <c r="N14" s="36"/>
      <c r="O14" s="36"/>
      <c r="P14" s="41">
        <v>5.5</v>
      </c>
      <c r="Q14" s="41">
        <v>5.5</v>
      </c>
      <c r="R14" s="41">
        <v>5.5</v>
      </c>
      <c r="S14" s="41">
        <v>5.5</v>
      </c>
      <c r="T14" s="36"/>
      <c r="U14" s="16">
        <f>SUM(N14:T14)</f>
        <v>22</v>
      </c>
      <c r="V14" s="16" t="str" cm="1">
        <f t="array" ref="V14">_xlfn.IFS(U14&gt;15,"O",U14=15,"O",U14&lt;15,"X")</f>
        <v>O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1">
        <f t="shared" si="5"/>
        <v>5</v>
      </c>
      <c r="AA14" s="251">
        <f t="shared" si="5"/>
        <v>5</v>
      </c>
      <c r="AB14" s="251">
        <f t="shared" si="5"/>
        <v>6</v>
      </c>
      <c r="AC14" s="251">
        <f t="shared" si="5"/>
        <v>6</v>
      </c>
      <c r="AD14" s="251">
        <f t="shared" si="5"/>
        <v>6</v>
      </c>
      <c r="AE14" s="251">
        <f t="shared" si="5"/>
        <v>5</v>
      </c>
    </row>
    <row r="15" spans="1:31" ht="14.1" customHeight="1" x14ac:dyDescent="0.3">
      <c r="A15" s="225" t="s">
        <v>14</v>
      </c>
      <c r="B15" s="226"/>
      <c r="C15" s="32" t="s">
        <v>89</v>
      </c>
      <c r="D15" s="31" t="s">
        <v>174</v>
      </c>
      <c r="E15" s="39" t="s">
        <v>91</v>
      </c>
      <c r="F15" s="32" t="s">
        <v>89</v>
      </c>
      <c r="G15" s="31" t="s">
        <v>185</v>
      </c>
      <c r="H15" s="32" t="s">
        <v>89</v>
      </c>
      <c r="I15" s="34" t="s">
        <v>88</v>
      </c>
      <c r="J15" s="6"/>
      <c r="K15" s="6"/>
      <c r="L15" s="225" t="s">
        <v>28</v>
      </c>
      <c r="M15" s="226"/>
      <c r="N15" s="31"/>
      <c r="O15" s="31"/>
      <c r="P15" s="31"/>
      <c r="Q15" s="32" t="s">
        <v>48</v>
      </c>
      <c r="R15" s="31"/>
      <c r="S15" s="32" t="s">
        <v>38</v>
      </c>
      <c r="T15" s="31" t="s">
        <v>40</v>
      </c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27"/>
      <c r="B16" s="228"/>
      <c r="C16" s="41">
        <v>9</v>
      </c>
      <c r="D16" s="36"/>
      <c r="E16" s="40">
        <v>9</v>
      </c>
      <c r="F16" s="41">
        <v>9</v>
      </c>
      <c r="G16" s="36"/>
      <c r="H16" s="41">
        <v>9</v>
      </c>
      <c r="I16" s="45">
        <v>10</v>
      </c>
      <c r="J16" s="16">
        <f>SUM(C16:I16)</f>
        <v>46</v>
      </c>
      <c r="K16" s="16" t="str" cm="1">
        <f t="array" ref="K16">_xlfn.IFS(J16=46,"O",J16&lt;46,"LOW",J16&gt;46,"HIGH")</f>
        <v>O</v>
      </c>
      <c r="L16" s="227"/>
      <c r="M16" s="228"/>
      <c r="N16" s="36"/>
      <c r="O16" s="36"/>
      <c r="P16" s="36"/>
      <c r="Q16" s="41">
        <v>5</v>
      </c>
      <c r="R16" s="36"/>
      <c r="S16" s="41">
        <v>6</v>
      </c>
      <c r="T16" s="36"/>
      <c r="U16" s="16">
        <f>SUM(N16:T16)</f>
        <v>11</v>
      </c>
      <c r="V16" s="16" t="str" cm="1">
        <f t="array" ref="V16">_xlfn.IFS(U16&gt;15,"O",U16=15,"O",U16&lt;15,"X")</f>
        <v>X</v>
      </c>
      <c r="X16" s="252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1.2449999999999999</v>
      </c>
      <c r="AC16" s="256">
        <f t="shared" si="6"/>
        <v>1.2449999999999999</v>
      </c>
      <c r="AD16" s="256">
        <f t="shared" si="6"/>
        <v>1.2449999999999999</v>
      </c>
      <c r="AE16" s="256">
        <f t="shared" si="6"/>
        <v>1.0374999999999999</v>
      </c>
    </row>
    <row r="17" spans="1:31" ht="14.1" customHeight="1" x14ac:dyDescent="0.3">
      <c r="A17" s="234" t="s">
        <v>15</v>
      </c>
      <c r="B17" s="235"/>
      <c r="C17" s="32" t="s">
        <v>89</v>
      </c>
      <c r="D17" s="34" t="s">
        <v>88</v>
      </c>
      <c r="E17" s="31" t="s">
        <v>174</v>
      </c>
      <c r="F17" s="32" t="s">
        <v>89</v>
      </c>
      <c r="G17" s="31" t="s">
        <v>174</v>
      </c>
      <c r="H17" s="39" t="s">
        <v>91</v>
      </c>
      <c r="I17" s="32" t="s">
        <v>89</v>
      </c>
      <c r="J17" s="6"/>
      <c r="K17" s="6"/>
      <c r="L17" s="234" t="s">
        <v>128</v>
      </c>
      <c r="M17" s="235"/>
      <c r="N17" s="31"/>
      <c r="O17" s="31"/>
      <c r="P17" s="31"/>
      <c r="Q17" s="32" t="s">
        <v>38</v>
      </c>
      <c r="R17" s="35" t="s">
        <v>186</v>
      </c>
      <c r="S17" s="32" t="s">
        <v>38</v>
      </c>
      <c r="T17" s="31" t="s">
        <v>40</v>
      </c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301"/>
      <c r="B18" s="302"/>
      <c r="C18" s="41">
        <v>9</v>
      </c>
      <c r="D18" s="45">
        <v>10</v>
      </c>
      <c r="E18" s="36"/>
      <c r="F18" s="41">
        <v>9</v>
      </c>
      <c r="G18" s="36"/>
      <c r="H18" s="40">
        <v>9</v>
      </c>
      <c r="I18" s="41">
        <v>9</v>
      </c>
      <c r="J18" s="16">
        <f>SUM(C18:I18)</f>
        <v>46</v>
      </c>
      <c r="K18" s="16" t="str" cm="1">
        <f t="array" ref="K18">_xlfn.IFS(J18=46,"O",J18&lt;46,"LOW",J18&gt;46,"HIGH")</f>
        <v>O</v>
      </c>
      <c r="L18" s="301"/>
      <c r="M18" s="302"/>
      <c r="N18" s="36"/>
      <c r="O18" s="36"/>
      <c r="P18" s="36"/>
      <c r="Q18" s="41">
        <v>6</v>
      </c>
      <c r="R18" s="46">
        <v>6</v>
      </c>
      <c r="S18" s="41">
        <v>6</v>
      </c>
      <c r="T18" s="36"/>
      <c r="U18" s="16">
        <f>SUM(N18:T18)</f>
        <v>18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48"/>
      <c r="M19" s="248"/>
      <c r="N19" s="6"/>
      <c r="O19" s="6"/>
      <c r="P19" s="6"/>
      <c r="Q19" s="6"/>
      <c r="R19" s="6"/>
      <c r="S19" s="6"/>
      <c r="T19" s="6"/>
      <c r="Y19" s="249" t="s">
        <v>67</v>
      </c>
      <c r="Z19" s="249" t="s">
        <v>63</v>
      </c>
      <c r="AA19" s="249" t="s">
        <v>64</v>
      </c>
      <c r="AB19" s="249" t="s">
        <v>65</v>
      </c>
      <c r="AC19" s="249" t="s">
        <v>66</v>
      </c>
      <c r="AD19" s="249" t="s">
        <v>144</v>
      </c>
      <c r="AE19" s="249" t="s">
        <v>152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48"/>
      <c r="M20" s="24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0"/>
      <c r="Z20" s="250"/>
      <c r="AA20" s="250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Y21" s="239" t="s">
        <v>10</v>
      </c>
      <c r="Z21" s="239">
        <v>3</v>
      </c>
      <c r="AA21" s="239">
        <v>3</v>
      </c>
      <c r="AB21" s="239">
        <f>Z21-AA21</f>
        <v>0</v>
      </c>
      <c r="AC21" s="239"/>
      <c r="AD21" s="239"/>
      <c r="AE21" s="239">
        <v>0</v>
      </c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0"/>
      <c r="Z22" s="240"/>
      <c r="AA22" s="240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39" t="s">
        <v>11</v>
      </c>
      <c r="Z23" s="239">
        <v>4</v>
      </c>
      <c r="AA23" s="239">
        <v>4</v>
      </c>
      <c r="AB23" s="239">
        <f>Z23-AA23</f>
        <v>0</v>
      </c>
      <c r="AC23" s="239"/>
      <c r="AD23" s="239">
        <v>4</v>
      </c>
      <c r="AE23" s="23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0"/>
      <c r="Z24" s="240"/>
      <c r="AA24" s="240"/>
      <c r="AB24" s="240"/>
      <c r="AC24" s="240"/>
      <c r="AD24" s="240"/>
      <c r="AE24" s="240"/>
    </row>
    <row r="25" spans="1:31" ht="14.1" customHeight="1" x14ac:dyDescent="0.3">
      <c r="A25" s="245">
        <f>A1</f>
        <v>45431</v>
      </c>
      <c r="B25" s="246"/>
      <c r="C25" s="3" t="s">
        <v>1</v>
      </c>
      <c r="D25" s="4" t="s">
        <v>2</v>
      </c>
      <c r="E25" s="4" t="s">
        <v>3</v>
      </c>
      <c r="F25" s="62" t="s">
        <v>4</v>
      </c>
      <c r="G25" s="4" t="s">
        <v>5</v>
      </c>
      <c r="H25" s="4" t="s">
        <v>6</v>
      </c>
      <c r="I25" s="5" t="s">
        <v>7</v>
      </c>
      <c r="J25" s="298" t="s">
        <v>70</v>
      </c>
      <c r="K25" s="244" t="s">
        <v>69</v>
      </c>
      <c r="L25" s="245">
        <f>A1</f>
        <v>45431</v>
      </c>
      <c r="M25" s="246"/>
      <c r="N25" s="3" t="s">
        <v>1</v>
      </c>
      <c r="O25" s="4" t="s">
        <v>2</v>
      </c>
      <c r="P25" s="4" t="s">
        <v>3</v>
      </c>
      <c r="Q25" s="64" t="s">
        <v>4</v>
      </c>
      <c r="R25" s="4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Y25" s="239" t="s">
        <v>12</v>
      </c>
      <c r="Z25" s="239">
        <v>3</v>
      </c>
      <c r="AA25" s="239">
        <v>2</v>
      </c>
      <c r="AB25" s="239">
        <f>Z25-AA25</f>
        <v>1</v>
      </c>
      <c r="AC25" s="239"/>
      <c r="AD25" s="239">
        <v>4</v>
      </c>
      <c r="AE25" s="239">
        <v>0</v>
      </c>
    </row>
    <row r="26" spans="1:31" ht="14.1" customHeight="1" x14ac:dyDescent="0.3">
      <c r="A26" s="13">
        <f>WEEKNUM(A25,1)</f>
        <v>21</v>
      </c>
      <c r="B26" s="14" t="s">
        <v>0</v>
      </c>
      <c r="C26" s="7">
        <f>C2</f>
        <v>45431</v>
      </c>
      <c r="D26" s="8">
        <f>C26+1</f>
        <v>45432</v>
      </c>
      <c r="E26" s="8">
        <f>C26+2</f>
        <v>45433</v>
      </c>
      <c r="F26" s="63">
        <f>C26+3</f>
        <v>45434</v>
      </c>
      <c r="G26" s="8">
        <f>C26+4</f>
        <v>45435</v>
      </c>
      <c r="H26" s="8">
        <f>C26+5</f>
        <v>45436</v>
      </c>
      <c r="I26" s="9">
        <f>C26+6</f>
        <v>45437</v>
      </c>
      <c r="J26" s="298"/>
      <c r="K26" s="244"/>
      <c r="L26" s="13">
        <f>WEEKNUM(L25,1)</f>
        <v>21</v>
      </c>
      <c r="M26" s="14" t="s">
        <v>0</v>
      </c>
      <c r="N26" s="10">
        <f>C2</f>
        <v>45431</v>
      </c>
      <c r="O26" s="11">
        <f>N26+1</f>
        <v>45432</v>
      </c>
      <c r="P26" s="11">
        <f>N26+2</f>
        <v>45433</v>
      </c>
      <c r="Q26" s="65">
        <f>N26+3</f>
        <v>45434</v>
      </c>
      <c r="R26" s="11">
        <f>N26+4</f>
        <v>45435</v>
      </c>
      <c r="S26" s="11">
        <f>N26+5</f>
        <v>45436</v>
      </c>
      <c r="T26" s="12">
        <f>N26+6</f>
        <v>45437</v>
      </c>
      <c r="U26" s="243"/>
      <c r="V26" s="247"/>
      <c r="Y26" s="240"/>
      <c r="Z26" s="240"/>
      <c r="AA26" s="240"/>
      <c r="AB26" s="240"/>
      <c r="AC26" s="240"/>
      <c r="AD26" s="240"/>
      <c r="AE26" s="240"/>
    </row>
    <row r="27" spans="1:31" ht="14.1" customHeight="1" x14ac:dyDescent="0.3">
      <c r="A27" s="229" t="s">
        <v>16</v>
      </c>
      <c r="B27" s="229"/>
      <c r="C27" s="31"/>
      <c r="D27" s="32" t="s">
        <v>48</v>
      </c>
      <c r="E27" s="31"/>
      <c r="F27" s="31"/>
      <c r="G27" s="31"/>
      <c r="H27" s="32" t="s">
        <v>48</v>
      </c>
      <c r="I27" s="31" t="s">
        <v>40</v>
      </c>
      <c r="J27" s="6"/>
      <c r="K27" s="6"/>
      <c r="L27" s="229" t="s">
        <v>29</v>
      </c>
      <c r="M27" s="300"/>
      <c r="N27" s="32" t="s">
        <v>151</v>
      </c>
      <c r="O27" s="37" t="s">
        <v>47</v>
      </c>
      <c r="P27" s="31"/>
      <c r="Q27" s="31"/>
      <c r="R27" s="31"/>
      <c r="S27" s="31" t="s">
        <v>40</v>
      </c>
      <c r="T27" s="32" t="s">
        <v>151</v>
      </c>
      <c r="Y27" s="239" t="s">
        <v>13</v>
      </c>
      <c r="Z27" s="239">
        <v>4</v>
      </c>
      <c r="AA27" s="239">
        <v>3</v>
      </c>
      <c r="AB27" s="239">
        <f>Z27-AA27</f>
        <v>1</v>
      </c>
      <c r="AC27" s="239"/>
      <c r="AD27" s="239">
        <v>1</v>
      </c>
      <c r="AE27" s="239">
        <v>0</v>
      </c>
    </row>
    <row r="28" spans="1:31" ht="14.1" customHeight="1" x14ac:dyDescent="0.3">
      <c r="A28" s="229"/>
      <c r="B28" s="229"/>
      <c r="C28" s="36"/>
      <c r="D28" s="41">
        <v>5</v>
      </c>
      <c r="E28" s="36"/>
      <c r="F28" s="36"/>
      <c r="G28" s="36"/>
      <c r="H28" s="41">
        <v>5</v>
      </c>
      <c r="I28" s="36"/>
      <c r="J28" s="16">
        <f>SUM(C28:I28)</f>
        <v>10</v>
      </c>
      <c r="K28" s="16" t="str" cm="1">
        <f t="array" ref="K28">_xlfn.IFS(J28&gt;15,"O",J28=15,"O",J28&lt;15,"X")</f>
        <v>X</v>
      </c>
      <c r="L28" s="229"/>
      <c r="M28" s="300"/>
      <c r="N28" s="41">
        <v>8</v>
      </c>
      <c r="O28" s="38">
        <v>5</v>
      </c>
      <c r="P28" s="36"/>
      <c r="Q28" s="36"/>
      <c r="R28" s="36"/>
      <c r="S28" s="36"/>
      <c r="T28" s="41">
        <v>8</v>
      </c>
      <c r="U28" s="16">
        <f>SUM(N28:T28)</f>
        <v>21</v>
      </c>
      <c r="V28" s="16" t="str" cm="1">
        <f t="array" ref="V28">_xlfn.IFS(U28&gt;15,"O",U28=15,"O",U28&lt;15,"X")</f>
        <v>O</v>
      </c>
      <c r="Y28" s="240"/>
      <c r="Z28" s="240"/>
      <c r="AA28" s="240"/>
      <c r="AB28" s="240"/>
      <c r="AC28" s="240"/>
      <c r="AD28" s="240"/>
      <c r="AE28" s="240"/>
    </row>
    <row r="29" spans="1:31" ht="14.1" customHeight="1" x14ac:dyDescent="0.3">
      <c r="A29" s="229" t="s">
        <v>17</v>
      </c>
      <c r="B29" s="229"/>
      <c r="C29" s="47" t="s">
        <v>86</v>
      </c>
      <c r="D29" s="31"/>
      <c r="E29" s="31"/>
      <c r="F29" s="31"/>
      <c r="G29" s="31"/>
      <c r="H29" s="37" t="s">
        <v>153</v>
      </c>
      <c r="I29" s="31" t="s">
        <v>40</v>
      </c>
      <c r="J29" s="6"/>
      <c r="K29" s="6"/>
      <c r="L29" s="229" t="s">
        <v>30</v>
      </c>
      <c r="M29" s="300"/>
      <c r="N29" s="31"/>
      <c r="O29" s="31"/>
      <c r="P29" s="31"/>
      <c r="Q29" s="31"/>
      <c r="R29" s="31"/>
      <c r="S29" s="31" t="s">
        <v>40</v>
      </c>
      <c r="T29" s="39" t="s">
        <v>44</v>
      </c>
      <c r="U29" s="6"/>
      <c r="Y29" s="239" t="s">
        <v>14</v>
      </c>
      <c r="Z29" s="239">
        <v>3</v>
      </c>
      <c r="AA29" s="239">
        <v>2</v>
      </c>
      <c r="AB29" s="239">
        <f>Z29-AA29</f>
        <v>1</v>
      </c>
      <c r="AC29" s="239"/>
      <c r="AD29" s="239">
        <v>2</v>
      </c>
      <c r="AE29" s="239">
        <v>1</v>
      </c>
    </row>
    <row r="30" spans="1:31" ht="14.1" customHeight="1" x14ac:dyDescent="0.3">
      <c r="A30" s="229"/>
      <c r="B30" s="229"/>
      <c r="C30" s="4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229"/>
      <c r="M30" s="300"/>
      <c r="N30" s="36"/>
      <c r="O30" s="36"/>
      <c r="P30" s="36"/>
      <c r="Q30" s="36"/>
      <c r="R30" s="36"/>
      <c r="S30" s="36"/>
      <c r="T30" s="40">
        <v>5.5</v>
      </c>
      <c r="U30" s="16">
        <f>SUM(N30:T30)</f>
        <v>5.5</v>
      </c>
      <c r="V30" s="16" t="str" cm="1">
        <f t="array" ref="V30">_xlfn.IFS(U30&gt;15,"O",U30=15,"O",U30&lt;15,"X")</f>
        <v>X</v>
      </c>
      <c r="Y30" s="240"/>
      <c r="Z30" s="240"/>
      <c r="AA30" s="240"/>
      <c r="AB30" s="240"/>
      <c r="AC30" s="240"/>
      <c r="AD30" s="240"/>
      <c r="AE30" s="240"/>
    </row>
    <row r="31" spans="1:31" ht="14.1" customHeight="1" x14ac:dyDescent="0.3">
      <c r="A31" s="229" t="s">
        <v>18</v>
      </c>
      <c r="B31" s="229"/>
      <c r="C31" s="35" t="s">
        <v>191</v>
      </c>
      <c r="D31" s="31"/>
      <c r="E31" s="31"/>
      <c r="F31" s="31"/>
      <c r="G31" s="31"/>
      <c r="H31" s="31" t="s">
        <v>40</v>
      </c>
      <c r="I31" s="54" t="s">
        <v>153</v>
      </c>
      <c r="J31" s="6"/>
      <c r="K31" s="6"/>
      <c r="L31" s="225" t="s">
        <v>31</v>
      </c>
      <c r="M31" s="226"/>
      <c r="N31" s="31"/>
      <c r="O31" s="31"/>
      <c r="P31" s="31"/>
      <c r="Q31" s="39" t="s">
        <v>125</v>
      </c>
      <c r="R31" s="39" t="s">
        <v>125</v>
      </c>
      <c r="S31" s="39" t="s">
        <v>125</v>
      </c>
      <c r="T31" s="31" t="s">
        <v>40</v>
      </c>
      <c r="U31" s="6"/>
      <c r="Y31" s="239" t="s">
        <v>15</v>
      </c>
      <c r="Z31" s="239">
        <v>4</v>
      </c>
      <c r="AA31" s="239">
        <v>3</v>
      </c>
      <c r="AB31" s="239">
        <f>Z31-AA31</f>
        <v>1</v>
      </c>
      <c r="AC31" s="239"/>
      <c r="AD31" s="239">
        <v>4</v>
      </c>
      <c r="AE31" s="239">
        <v>0</v>
      </c>
    </row>
    <row r="32" spans="1:31" ht="14.1" customHeight="1" x14ac:dyDescent="0.3">
      <c r="A32" s="229"/>
      <c r="B32" s="229"/>
      <c r="C32" s="46">
        <v>8</v>
      </c>
      <c r="D32" s="36"/>
      <c r="E32" s="36"/>
      <c r="F32" s="36"/>
      <c r="G32" s="36"/>
      <c r="H32" s="36"/>
      <c r="I32" s="30">
        <v>8</v>
      </c>
      <c r="J32" s="16">
        <f>SUM(C32:I32)</f>
        <v>16</v>
      </c>
      <c r="K32" s="16" t="str" cm="1">
        <f t="array" ref="K32">_xlfn.IFS(J32&gt;15,"O",J32=15,"O",J32&lt;15,"X")</f>
        <v>O</v>
      </c>
      <c r="L32" s="227"/>
      <c r="M32" s="228"/>
      <c r="N32" s="36"/>
      <c r="O32" s="36"/>
      <c r="P32" s="36"/>
      <c r="Q32" s="40">
        <v>6.5</v>
      </c>
      <c r="R32" s="40">
        <v>6.5</v>
      </c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240"/>
      <c r="Z32" s="240"/>
      <c r="AA32" s="240"/>
      <c r="AB32" s="240"/>
      <c r="AC32" s="240"/>
      <c r="AD32" s="240"/>
      <c r="AE32" s="240"/>
    </row>
    <row r="33" spans="1:35" ht="14.1" customHeight="1" x14ac:dyDescent="0.3">
      <c r="A33" s="229" t="s">
        <v>19</v>
      </c>
      <c r="B33" s="229"/>
      <c r="C33" s="31"/>
      <c r="D33" s="32" t="s">
        <v>37</v>
      </c>
      <c r="E33" s="31"/>
      <c r="F33" s="31"/>
      <c r="G33" s="31"/>
      <c r="H33" s="31"/>
      <c r="I33" s="31" t="s">
        <v>40</v>
      </c>
      <c r="J33" s="6"/>
      <c r="K33" s="6"/>
      <c r="L33" s="225" t="s">
        <v>32</v>
      </c>
      <c r="M33" s="226"/>
      <c r="N33" s="31"/>
      <c r="O33" s="54" t="s">
        <v>126</v>
      </c>
      <c r="P33" s="54" t="s">
        <v>126</v>
      </c>
      <c r="Q33" s="31"/>
      <c r="R33" s="54" t="s">
        <v>126</v>
      </c>
      <c r="S33" s="31" t="s">
        <v>40</v>
      </c>
      <c r="T33" s="32" t="s">
        <v>38</v>
      </c>
      <c r="U33" s="6"/>
    </row>
    <row r="34" spans="1:35" ht="14.1" customHeight="1" x14ac:dyDescent="0.3">
      <c r="A34" s="229"/>
      <c r="B34" s="229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27"/>
      <c r="M34" s="228"/>
      <c r="N34" s="36"/>
      <c r="O34" s="30">
        <v>6</v>
      </c>
      <c r="P34" s="30">
        <v>6</v>
      </c>
      <c r="Q34" s="36"/>
      <c r="R34" s="30">
        <v>6</v>
      </c>
      <c r="S34" s="36"/>
      <c r="T34" s="41">
        <v>6</v>
      </c>
      <c r="U34" s="16">
        <f>SUM(N34:T34)</f>
        <v>24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29" t="s">
        <v>20</v>
      </c>
      <c r="B35" s="229"/>
      <c r="C35" s="31"/>
      <c r="D35" s="31"/>
      <c r="E35" s="39" t="s">
        <v>125</v>
      </c>
      <c r="F35" s="31"/>
      <c r="G35" s="31"/>
      <c r="H35" s="31"/>
      <c r="I35" s="31" t="s">
        <v>40</v>
      </c>
      <c r="J35" s="6"/>
      <c r="K35" s="6"/>
      <c r="L35" s="229" t="s">
        <v>33</v>
      </c>
      <c r="M35" s="229"/>
      <c r="N35" s="31"/>
      <c r="O35" s="31"/>
      <c r="P35" s="32" t="s">
        <v>38</v>
      </c>
      <c r="Q35" s="31"/>
      <c r="R35" s="32" t="s">
        <v>38</v>
      </c>
      <c r="S35" s="54" t="s">
        <v>126</v>
      </c>
      <c r="T35" s="31" t="s">
        <v>40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29"/>
      <c r="B36" s="229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29"/>
      <c r="M36" s="229"/>
      <c r="N36" s="36"/>
      <c r="O36" s="36"/>
      <c r="P36" s="41">
        <v>6</v>
      </c>
      <c r="Q36" s="36"/>
      <c r="R36" s="41">
        <v>6</v>
      </c>
      <c r="S36" s="30">
        <v>6</v>
      </c>
      <c r="T36" s="36"/>
      <c r="U36" s="16">
        <f>SUM(N36:T36)</f>
        <v>18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29" t="s">
        <v>21</v>
      </c>
      <c r="B37" s="229"/>
      <c r="C37" s="47" t="s">
        <v>93</v>
      </c>
      <c r="D37" s="51"/>
      <c r="E37" s="47" t="s">
        <v>93</v>
      </c>
      <c r="F37" s="47" t="s">
        <v>93</v>
      </c>
      <c r="G37" s="31" t="s">
        <v>40</v>
      </c>
      <c r="H37" s="47" t="s">
        <v>93</v>
      </c>
      <c r="I37" s="47" t="s">
        <v>93</v>
      </c>
      <c r="J37" s="6"/>
      <c r="K37" s="6"/>
      <c r="L37" s="225" t="s">
        <v>34</v>
      </c>
      <c r="M37" s="226"/>
      <c r="N37" s="32" t="s">
        <v>38</v>
      </c>
      <c r="O37" s="32" t="s">
        <v>38</v>
      </c>
      <c r="P37" s="31"/>
      <c r="Q37" s="31"/>
      <c r="R37" s="54" t="s">
        <v>187</v>
      </c>
      <c r="S37" s="31"/>
      <c r="T37" s="31" t="s">
        <v>40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29"/>
      <c r="B38" s="229"/>
      <c r="C38" s="40">
        <v>8</v>
      </c>
      <c r="D38" s="36"/>
      <c r="E38" s="40">
        <v>8</v>
      </c>
      <c r="F38" s="40">
        <v>8</v>
      </c>
      <c r="G38" s="36"/>
      <c r="H38" s="40">
        <v>8</v>
      </c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227"/>
      <c r="M38" s="228"/>
      <c r="N38" s="41">
        <v>6</v>
      </c>
      <c r="O38" s="41">
        <v>6</v>
      </c>
      <c r="P38" s="36"/>
      <c r="Q38" s="36"/>
      <c r="R38" s="30">
        <v>6</v>
      </c>
      <c r="S38" s="36"/>
      <c r="T38" s="36"/>
      <c r="U38" s="16">
        <f>SUM(N38:T38)</f>
        <v>18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29" t="s">
        <v>22</v>
      </c>
      <c r="B39" s="229"/>
      <c r="C39" s="31"/>
      <c r="D39" s="31"/>
      <c r="E39" s="32" t="s">
        <v>38</v>
      </c>
      <c r="F39" s="32" t="s">
        <v>38</v>
      </c>
      <c r="G39" s="32" t="s">
        <v>38</v>
      </c>
      <c r="H39" s="32" t="s">
        <v>38</v>
      </c>
      <c r="I39" s="31" t="s">
        <v>40</v>
      </c>
      <c r="J39" s="6"/>
      <c r="K39" s="6"/>
      <c r="L39" s="225" t="s">
        <v>35</v>
      </c>
      <c r="M39" s="226"/>
      <c r="N39" s="31"/>
      <c r="O39" s="31"/>
      <c r="P39" s="31"/>
      <c r="Q39" s="54" t="s">
        <v>85</v>
      </c>
      <c r="R39" s="32" t="s">
        <v>38</v>
      </c>
      <c r="S39" s="31"/>
      <c r="T39" s="31" t="s">
        <v>40</v>
      </c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29"/>
      <c r="B40" s="229"/>
      <c r="C40" s="36"/>
      <c r="D40" s="36"/>
      <c r="E40" s="41">
        <v>6</v>
      </c>
      <c r="F40" s="41">
        <v>6</v>
      </c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227"/>
      <c r="M40" s="228"/>
      <c r="N40" s="36"/>
      <c r="O40" s="36"/>
      <c r="P40" s="36"/>
      <c r="Q40" s="30">
        <v>5</v>
      </c>
      <c r="R40" s="41">
        <v>6</v>
      </c>
      <c r="S40" s="36"/>
      <c r="T40" s="36"/>
      <c r="U40" s="16">
        <f>SUM(N40:T40)</f>
        <v>11</v>
      </c>
      <c r="V40" s="16" t="str" cm="1">
        <f t="array" ref="V40">_xlfn.IFS(U40&gt;15,"O",U40=15,"O",U40&lt;15,"X")</f>
        <v>X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97"/>
      <c r="B41" s="97"/>
      <c r="L41" s="97"/>
      <c r="M41" s="97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97"/>
      <c r="B42" s="97"/>
      <c r="J42" s="25">
        <f>SUM(C42:I42)</f>
        <v>0</v>
      </c>
      <c r="K42" s="25" t="str" cm="1">
        <f t="array" ref="K42">_xlfn.IFS(J42&gt;15,"O",J42=15,"O",J42&lt;15,"X")</f>
        <v>X</v>
      </c>
      <c r="L42" s="97"/>
      <c r="M42" s="97"/>
      <c r="U42" s="25">
        <f>SUM(N42:T42)</f>
        <v>0</v>
      </c>
      <c r="V42" s="25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97"/>
      <c r="B43" s="97"/>
      <c r="C43" s="15"/>
      <c r="D43" s="16"/>
      <c r="E43" s="16"/>
      <c r="F43" s="16"/>
      <c r="G43" s="16"/>
      <c r="H43" s="16"/>
      <c r="I43" s="17"/>
      <c r="J43" s="2"/>
      <c r="K43" s="2"/>
      <c r="L43" s="97"/>
      <c r="M43" s="97"/>
      <c r="U43" s="2"/>
      <c r="V43" s="2"/>
      <c r="X43" s="66"/>
    </row>
    <row r="44" spans="1:35" ht="14.1" customHeight="1" x14ac:dyDescent="0.3">
      <c r="A44" s="97"/>
      <c r="B44" s="97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7"/>
      <c r="M44" s="97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45431</v>
      </c>
      <c r="D50" s="216"/>
      <c r="E50" s="217">
        <f>C50+1</f>
        <v>45432</v>
      </c>
      <c r="F50" s="217"/>
      <c r="G50" s="217">
        <f>C50+2</f>
        <v>45433</v>
      </c>
      <c r="H50" s="217"/>
      <c r="I50" s="217">
        <f>C50+3</f>
        <v>45434</v>
      </c>
      <c r="J50" s="217"/>
      <c r="K50" s="217">
        <f>C50+4</f>
        <v>45435</v>
      </c>
      <c r="L50" s="217"/>
      <c r="M50" s="217"/>
      <c r="N50" s="217">
        <f>C50+5</f>
        <v>45436</v>
      </c>
      <c r="O50" s="217"/>
      <c r="P50" s="221">
        <f>C50+6</f>
        <v>45437</v>
      </c>
      <c r="Q50" s="221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87.037499999999994</v>
      </c>
      <c r="D51" s="215"/>
      <c r="E51" s="215">
        <f>SUM(D8,D9,D12,D14,D16,D18,D20,D22,D28,D30,D32,D34,D36,D38,D40,D42,D44,O4,O6,O8,O10,O12,O14,O16,O18,O20,O22,O28,O30,O32,O34,O36,O38,O40,O42,O44,Z16)</f>
        <v>71.037499999999994</v>
      </c>
      <c r="F51" s="215"/>
      <c r="G51" s="215">
        <f>SUM(E8,E10,E12,E14,E16,E18,E20,E22,E28,E30,E32,E34,E36,E44,E38,E40,E42,P4,P6,P8,P10,P12,P14,P16,P18,P20,P22,P28,P30,P32,P34,P36,P38,P40,P42,P44,AA16)</f>
        <v>71.037499999999994</v>
      </c>
      <c r="H51" s="215"/>
      <c r="I51" s="215">
        <f>SUM(F8,F10,F12,F14,F16,F18,F20,F22,F28,F30,F32,F34,F36,F38,F40,F42,F44,Q4,Q6,Q8,Q10,Q12,Q14,Q16,Q18,Q20,Q22,Q28,Q30,Q32,Q34,Q36,Q38,Q40,Q42,Q44,AB16)</f>
        <v>90.745000000000005</v>
      </c>
      <c r="J51" s="215"/>
      <c r="K51" s="215">
        <f>SUM(G8,G10,G12,G14,G16,G18,G20,G22,G28,G30,G32,G34,G36,G38,G40,G42,G44,R4,R6,R8,R10,R12,R14,R16,R18,R20,R22,R28,R30,R32,R34,R36,R38,R40,R42,R44,AC16)</f>
        <v>88.245000000000005</v>
      </c>
      <c r="L51" s="215"/>
      <c r="M51" s="215"/>
      <c r="N51" s="215">
        <f>SUM(H8,H10,H12,H14,H16,H18,H20,H22,H28,H30,H32,H34,H36,H38,H40,H42,H44,S4,S6,S8,S10,S12,S14,S16,S18,S20,S22,S28,S30,S32,S34,S36,S38,S40,S42,S44,AD16)</f>
        <v>94.245000000000005</v>
      </c>
      <c r="O51" s="215"/>
      <c r="P51" s="215">
        <f>SUM(I8,I10,I12,I14,I16,I18,I20,I22,I28,I30,I32,I34,I36,I38,I40,I42,I44,T4,T6,T8,T10,T12,T14,T16,T18,T20,T22,T28,T30,T32,T34,T36,T38,T40,T42,T44,AE16)</f>
        <v>81.537499999999994</v>
      </c>
      <c r="Q51" s="215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f>'5월12일~5월18일 (20주차)'!C56</f>
        <v>1113268.9124999999</v>
      </c>
      <c r="D54" s="207"/>
      <c r="E54" s="207">
        <f>'5월12일~5월18일 (20주차)'!E56</f>
        <v>1004886.4124999999</v>
      </c>
      <c r="F54" s="207"/>
      <c r="G54" s="207">
        <f>'5월12일~5월18일 (20주차)'!G56</f>
        <v>983209.91249999986</v>
      </c>
      <c r="H54" s="207"/>
      <c r="I54" s="207">
        <f>'5월12일~5월18일 (20주차)'!I56</f>
        <v>1163847.4124999999</v>
      </c>
      <c r="J54" s="207"/>
      <c r="K54" s="213">
        <f>'5월12일~5월18일 (20주차)'!K56</f>
        <v>1116267.4950000001</v>
      </c>
      <c r="L54" s="213"/>
      <c r="M54" s="213"/>
      <c r="N54" s="207">
        <f>'5월12일~5월18일 (20주차)'!N56</f>
        <v>1268002.9950000001</v>
      </c>
      <c r="O54" s="207"/>
      <c r="P54" s="207">
        <f>'5월12일~5월18일 (20주차)'!P56</f>
        <v>1268002.9950000001</v>
      </c>
      <c r="Q54" s="207"/>
      <c r="R54" s="211">
        <f>SUM(C54:Q55)</f>
        <v>7917486.1349999998</v>
      </c>
      <c r="S54" s="212"/>
      <c r="T54" s="208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R55" s="212"/>
      <c r="S55" s="212"/>
      <c r="T55" s="208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C51*14451</f>
        <v>1257778.9124999999</v>
      </c>
      <c r="D56" s="207"/>
      <c r="E56" s="207">
        <f>E51*14451</f>
        <v>1026562.9124999999</v>
      </c>
      <c r="F56" s="207"/>
      <c r="G56" s="207">
        <f>G51*14451</f>
        <v>1026562.9124999999</v>
      </c>
      <c r="H56" s="207"/>
      <c r="I56" s="207">
        <f>I51*14451</f>
        <v>1311355.9950000001</v>
      </c>
      <c r="J56" s="207"/>
      <c r="K56" s="213">
        <f>K51*14451</f>
        <v>1275228.4950000001</v>
      </c>
      <c r="L56" s="213"/>
      <c r="M56" s="213"/>
      <c r="N56" s="207">
        <f>N51*14451</f>
        <v>1361934.4950000001</v>
      </c>
      <c r="O56" s="207"/>
      <c r="P56" s="207">
        <f>P51*14451</f>
        <v>1178298.4124999999</v>
      </c>
      <c r="Q56" s="207"/>
      <c r="R56" s="211">
        <f>SUM(C56:Q57)</f>
        <v>8437722.1349999998</v>
      </c>
      <c r="S56" s="212"/>
      <c r="T56" s="20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12"/>
      <c r="S57" s="212"/>
      <c r="T57" s="20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210">
        <f>C56/C54-100%</f>
        <v>0.12980691221807561</v>
      </c>
      <c r="D58" s="210"/>
      <c r="E58" s="210">
        <f>E56/E54-100%</f>
        <v>2.1571094733057627E-2</v>
      </c>
      <c r="F58" s="210"/>
      <c r="G58" s="210">
        <f>G56/G54-100%</f>
        <v>4.409333088370393E-2</v>
      </c>
      <c r="H58" s="210"/>
      <c r="I58" s="210">
        <f>I56/I54-100%</f>
        <v>0.12674220083811916</v>
      </c>
      <c r="J58" s="210"/>
      <c r="K58" s="210">
        <f>K56/K54-100%</f>
        <v>0.14240403909638166</v>
      </c>
      <c r="L58" s="210"/>
      <c r="M58" s="210"/>
      <c r="N58" s="210">
        <f>N56/N54-100%</f>
        <v>7.407829505954755E-2</v>
      </c>
      <c r="O58" s="210"/>
      <c r="P58" s="210">
        <f>P56/P54-100%</f>
        <v>-7.074477178186811E-2</v>
      </c>
      <c r="Q58" s="210"/>
      <c r="R58" s="210">
        <f>AVERAGE(C58:Q59)</f>
        <v>6.6850157292431059E-2</v>
      </c>
      <c r="S58" s="210"/>
      <c r="T58" s="208" t="s">
        <v>96</v>
      </c>
    </row>
    <row r="59" spans="1:35" ht="14.1" customHeight="1" x14ac:dyDescent="0.3">
      <c r="A59" s="209"/>
      <c r="B59" s="209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0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5616890</v>
      </c>
      <c r="D60" s="207"/>
      <c r="E60" s="207">
        <v>2704420</v>
      </c>
      <c r="F60" s="207"/>
      <c r="G60" s="207">
        <v>3785170</v>
      </c>
      <c r="H60" s="207"/>
      <c r="I60" s="207">
        <v>4748100</v>
      </c>
      <c r="J60" s="207"/>
      <c r="K60" s="207">
        <v>4909830</v>
      </c>
      <c r="L60" s="207"/>
      <c r="M60" s="207"/>
      <c r="N60" s="207">
        <v>6227730</v>
      </c>
      <c r="O60" s="207"/>
      <c r="P60" s="207">
        <v>5253860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8170510</v>
      </c>
      <c r="D62" s="207"/>
      <c r="E62" s="207">
        <v>4484960</v>
      </c>
      <c r="F62" s="207"/>
      <c r="G62" s="207">
        <v>2086960</v>
      </c>
      <c r="H62" s="207"/>
      <c r="I62" s="207">
        <v>2634530</v>
      </c>
      <c r="J62" s="207"/>
      <c r="K62" s="207">
        <v>5182760</v>
      </c>
      <c r="L62" s="207"/>
      <c r="M62" s="207"/>
      <c r="N62" s="207">
        <v>7979860</v>
      </c>
      <c r="O62" s="207"/>
      <c r="P62" s="207">
        <v>8553330</v>
      </c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206">
        <f>C62/C60-100%</f>
        <v>0.45463236773374582</v>
      </c>
      <c r="D64" s="206"/>
      <c r="E64" s="206">
        <f>E62/E60-100%</f>
        <v>0.65838146441750922</v>
      </c>
      <c r="F64" s="206"/>
      <c r="G64" s="206">
        <f>G62/G60-100%</f>
        <v>-0.44864827735610291</v>
      </c>
      <c r="H64" s="206"/>
      <c r="I64" s="206">
        <f>I62/I60-100%</f>
        <v>-0.44514016132768897</v>
      </c>
      <c r="J64" s="206"/>
      <c r="K64" s="206">
        <v>-3.4771556266833259E-2</v>
      </c>
      <c r="L64" s="206"/>
      <c r="M64" s="206"/>
      <c r="N64" s="206">
        <f>N62/N60-100%</f>
        <v>0.28134328238379003</v>
      </c>
      <c r="O64" s="206"/>
      <c r="P64" s="206">
        <f>P62/P60-100%</f>
        <v>0.62800874024050879</v>
      </c>
      <c r="Q64" s="20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185">
        <f>AVERAGE(C64:Q65)</f>
        <v>0.15625797997498983</v>
      </c>
      <c r="D67" s="186"/>
      <c r="E67" s="189" t="s">
        <v>54</v>
      </c>
      <c r="F67" s="190"/>
      <c r="G67" s="193">
        <f>AVERAGE(K64:Q65)</f>
        <v>0.2915268221191552</v>
      </c>
      <c r="H67" s="194"/>
      <c r="I67" s="197" t="s">
        <v>55</v>
      </c>
      <c r="J67" s="198"/>
      <c r="K67" s="201">
        <f>AVERAGE(C67,G67)</f>
        <v>0.22389240104707253</v>
      </c>
      <c r="L67" s="201"/>
      <c r="M67" s="202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187"/>
      <c r="D68" s="188"/>
      <c r="E68" s="191"/>
      <c r="F68" s="192"/>
      <c r="G68" s="195"/>
      <c r="H68" s="196"/>
      <c r="I68" s="199"/>
      <c r="J68" s="200"/>
      <c r="K68" s="203"/>
      <c r="L68" s="203"/>
      <c r="M68" s="204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9447217.3879654538</v>
      </c>
      <c r="D69" s="176"/>
      <c r="E69" s="179">
        <f>E62+E62*C67</f>
        <v>5185770.7898686305</v>
      </c>
      <c r="F69" s="180"/>
      <c r="G69" s="179">
        <f>G62+G62*C67</f>
        <v>2413064.1538886046</v>
      </c>
      <c r="H69" s="180"/>
      <c r="I69" s="179">
        <f>I62+I62*C67</f>
        <v>3046196.3359835101</v>
      </c>
      <c r="J69" s="180"/>
      <c r="K69" s="154">
        <f>K62+K62*C67</f>
        <v>5992607.608295178</v>
      </c>
      <c r="L69" s="158"/>
      <c r="M69" s="155"/>
      <c r="N69" s="154">
        <f>N62+N62*C67</f>
        <v>9226776.8040832225</v>
      </c>
      <c r="O69" s="155"/>
      <c r="P69" s="158">
        <f>P62+P62*C67</f>
        <v>9889856.0678594802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10552432.815392779</v>
      </c>
      <c r="D71" s="164"/>
      <c r="E71" s="163">
        <f>E62+E62*G67</f>
        <v>5792446.1361315269</v>
      </c>
      <c r="F71" s="164"/>
      <c r="G71" s="163">
        <f>G62+G62*G67</f>
        <v>2695364.8166897921</v>
      </c>
      <c r="H71" s="164"/>
      <c r="I71" s="163">
        <f>I62+I62*G67</f>
        <v>3402566.158677578</v>
      </c>
      <c r="J71" s="164"/>
      <c r="K71" s="163">
        <f>K62+K62*G67</f>
        <v>6693673.5526062725</v>
      </c>
      <c r="L71" s="167"/>
      <c r="M71" s="164"/>
      <c r="N71" s="163">
        <f>N62+N62*G67</f>
        <v>10306203.226755762</v>
      </c>
      <c r="O71" s="164"/>
      <c r="P71" s="167">
        <f>P62+P62*G67</f>
        <v>11046855.113436434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9999825.1016791165</v>
      </c>
      <c r="D73" s="129"/>
      <c r="E73" s="128">
        <f>E62+E62*K67</f>
        <v>5489108.4630000787</v>
      </c>
      <c r="F73" s="148"/>
      <c r="G73" s="128">
        <f>G62+G62*K67</f>
        <v>2554214.4852891983</v>
      </c>
      <c r="H73" s="129"/>
      <c r="I73" s="128">
        <f>I62+I62*K67</f>
        <v>3224381.2473305441</v>
      </c>
      <c r="J73" s="129"/>
      <c r="K73" s="128">
        <f>K62+K62*K67</f>
        <v>6343140.5804507257</v>
      </c>
      <c r="L73" s="132"/>
      <c r="M73" s="129"/>
      <c r="N73" s="128">
        <f>N62+N62*K67</f>
        <v>9766490.0154194925</v>
      </c>
      <c r="O73" s="129"/>
      <c r="P73" s="132">
        <f>P62+P62*K67</f>
        <v>10468355.590647956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141">
        <f>C56/C69</f>
        <v>0.13313750079491654</v>
      </c>
      <c r="D75" s="142"/>
      <c r="E75" s="141">
        <f>E56/E69</f>
        <v>0.1979576333195408</v>
      </c>
      <c r="F75" s="142"/>
      <c r="G75" s="141">
        <f>G56/G69</f>
        <v>0.42541882313643187</v>
      </c>
      <c r="H75" s="142"/>
      <c r="I75" s="141">
        <f>I56/I69</f>
        <v>0.43048965016124252</v>
      </c>
      <c r="J75" s="142"/>
      <c r="K75" s="141">
        <f>K56/K69</f>
        <v>0.21280026632058871</v>
      </c>
      <c r="L75" s="145"/>
      <c r="M75" s="142"/>
      <c r="N75" s="141">
        <f>N56/N69</f>
        <v>0.14760674544520128</v>
      </c>
      <c r="O75" s="142"/>
      <c r="P75" s="145">
        <f>P56/P69</f>
        <v>0.11914211940144301</v>
      </c>
      <c r="Q75" s="151"/>
      <c r="R75" s="153">
        <f>AVERAGE(C75:Q76)</f>
        <v>0.23807896265419498</v>
      </c>
      <c r="S75" s="153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143"/>
      <c r="D76" s="144"/>
      <c r="E76" s="143"/>
      <c r="F76" s="144"/>
      <c r="G76" s="143"/>
      <c r="H76" s="144"/>
      <c r="I76" s="143"/>
      <c r="J76" s="144"/>
      <c r="K76" s="143"/>
      <c r="L76" s="146"/>
      <c r="M76" s="144"/>
      <c r="N76" s="143"/>
      <c r="O76" s="144"/>
      <c r="P76" s="146"/>
      <c r="Q76" s="152"/>
      <c r="R76" s="153"/>
      <c r="S76" s="153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119">
        <f>C56/C71</f>
        <v>0.11919326419830736</v>
      </c>
      <c r="D77" s="120"/>
      <c r="E77" s="119">
        <f>E56/E71</f>
        <v>0.17722442097417374</v>
      </c>
      <c r="F77" s="120"/>
      <c r="G77" s="119">
        <f>G56/G71</f>
        <v>0.38086232562786559</v>
      </c>
      <c r="H77" s="120"/>
      <c r="I77" s="119">
        <f>I56/I71</f>
        <v>0.38540205652008963</v>
      </c>
      <c r="J77" s="120"/>
      <c r="K77" s="119">
        <f>K56/K71</f>
        <v>0.19051250183891513</v>
      </c>
      <c r="L77" s="123"/>
      <c r="M77" s="120"/>
      <c r="N77" s="119">
        <f>N56/N71</f>
        <v>0.13214706376682975</v>
      </c>
      <c r="O77" s="120"/>
      <c r="P77" s="123">
        <f>P56/P71</f>
        <v>0.10666369753205326</v>
      </c>
      <c r="Q77" s="125"/>
      <c r="R77" s="127">
        <f>AVERAGE(C77:Q78)</f>
        <v>0.21314361863689066</v>
      </c>
      <c r="S77" s="127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121"/>
      <c r="D78" s="122"/>
      <c r="E78" s="121"/>
      <c r="F78" s="122"/>
      <c r="G78" s="121"/>
      <c r="H78" s="122"/>
      <c r="I78" s="121"/>
      <c r="J78" s="122"/>
      <c r="K78" s="121"/>
      <c r="L78" s="124"/>
      <c r="M78" s="122"/>
      <c r="N78" s="121"/>
      <c r="O78" s="122"/>
      <c r="P78" s="124"/>
      <c r="Q78" s="126"/>
      <c r="R78" s="127"/>
      <c r="S78" s="127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106">
        <f>C56/C73</f>
        <v>0.12578009112267377</v>
      </c>
      <c r="D79" s="107"/>
      <c r="E79" s="106">
        <f>E56/E73</f>
        <v>0.1870181504737348</v>
      </c>
      <c r="F79" s="107"/>
      <c r="G79" s="106">
        <f>G56/G73</f>
        <v>0.4019094396388439</v>
      </c>
      <c r="H79" s="107"/>
      <c r="I79" s="106">
        <f>I56/I73</f>
        <v>0.40670004394972459</v>
      </c>
      <c r="J79" s="107"/>
      <c r="K79" s="106">
        <f>K56/K73</f>
        <v>0.20104055378028307</v>
      </c>
      <c r="L79" s="110"/>
      <c r="M79" s="107"/>
      <c r="N79" s="106">
        <f>N56/N73</f>
        <v>0.13944974016762993</v>
      </c>
      <c r="O79" s="107"/>
      <c r="P79" s="110">
        <f>P56/P73</f>
        <v>0.11255811882743536</v>
      </c>
      <c r="Q79" s="112"/>
      <c r="R79" s="114">
        <f>AVERAGE(C79:Q80)</f>
        <v>0.22492230542290365</v>
      </c>
      <c r="S79" s="114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108"/>
      <c r="D80" s="109"/>
      <c r="E80" s="108"/>
      <c r="F80" s="109"/>
      <c r="G80" s="108"/>
      <c r="H80" s="109"/>
      <c r="I80" s="108"/>
      <c r="J80" s="109"/>
      <c r="K80" s="108"/>
      <c r="L80" s="111"/>
      <c r="M80" s="109"/>
      <c r="N80" s="108"/>
      <c r="O80" s="109"/>
      <c r="P80" s="111"/>
      <c r="Q80" s="113"/>
      <c r="R80" s="114"/>
      <c r="S80" s="114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149</v>
      </c>
      <c r="B83" s="94"/>
      <c r="C83" s="98" t="s">
        <v>72</v>
      </c>
      <c r="D83" s="98" t="s">
        <v>73</v>
      </c>
      <c r="E83" s="98" t="s">
        <v>74</v>
      </c>
      <c r="F83" s="98" t="s">
        <v>75</v>
      </c>
      <c r="G83" s="98" t="s">
        <v>76</v>
      </c>
      <c r="H83" s="98" t="s">
        <v>77</v>
      </c>
      <c r="I83" s="98" t="s">
        <v>78</v>
      </c>
      <c r="J83" s="98" t="s">
        <v>121</v>
      </c>
      <c r="L83" s="99" t="s">
        <v>122</v>
      </c>
      <c r="M83" s="99"/>
      <c r="N83" s="296">
        <f>AVERAGE(C85:I94)</f>
        <v>0.25969166666666671</v>
      </c>
      <c r="O83"/>
      <c r="P83" s="55"/>
      <c r="Q83" s="97"/>
      <c r="R83" s="97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297"/>
      <c r="O84"/>
      <c r="P84"/>
      <c r="Q84" s="97"/>
      <c r="R84" s="97"/>
    </row>
    <row r="85" spans="1:26" ht="14.1" customHeight="1" x14ac:dyDescent="0.3">
      <c r="A85" s="94" t="s">
        <v>148</v>
      </c>
      <c r="B85" s="94"/>
      <c r="C85" s="294"/>
      <c r="D85" s="294"/>
      <c r="E85" s="294"/>
      <c r="F85" s="294">
        <v>0.45810000000000001</v>
      </c>
      <c r="G85" s="294">
        <v>0.21879999999999999</v>
      </c>
      <c r="H85" s="294">
        <v>0.16520000000000001</v>
      </c>
      <c r="I85" s="294">
        <v>0.19980000000000001</v>
      </c>
      <c r="J85" s="295">
        <f>AVERAGE(C85:H86)</f>
        <v>0.28070000000000001</v>
      </c>
      <c r="L85" s="99" t="s">
        <v>156</v>
      </c>
      <c r="M85" s="99"/>
      <c r="N85" s="296">
        <v>0.28749999999999998</v>
      </c>
    </row>
    <row r="86" spans="1:26" ht="14.1" customHeight="1" x14ac:dyDescent="0.3">
      <c r="A86" s="94"/>
      <c r="B86" s="94"/>
      <c r="C86" s="294"/>
      <c r="D86" s="294"/>
      <c r="E86" s="294"/>
      <c r="F86" s="294"/>
      <c r="G86" s="294"/>
      <c r="H86" s="294"/>
      <c r="I86" s="294"/>
      <c r="J86" s="295"/>
      <c r="L86" s="99"/>
      <c r="M86" s="99"/>
      <c r="N86" s="297"/>
    </row>
    <row r="87" spans="1:26" ht="14.1" customHeight="1" x14ac:dyDescent="0.3">
      <c r="A87" s="94" t="s">
        <v>157</v>
      </c>
      <c r="B87" s="94"/>
      <c r="C87" s="294">
        <v>0.1653</v>
      </c>
      <c r="D87" s="294">
        <v>0.21510000000000001</v>
      </c>
      <c r="E87" s="296">
        <v>0.61</v>
      </c>
      <c r="F87" s="294">
        <v>0.38009999999999999</v>
      </c>
      <c r="G87" s="294">
        <v>0.19259999999999999</v>
      </c>
      <c r="H87" s="294">
        <v>0.13170000000000001</v>
      </c>
      <c r="I87" s="294">
        <v>0.13400000000000001</v>
      </c>
      <c r="J87" s="295">
        <f>AVERAGE(C87:I88)</f>
        <v>0.2612571428571428</v>
      </c>
      <c r="L87"/>
      <c r="M87"/>
    </row>
    <row r="88" spans="1:26" ht="14.1" customHeight="1" x14ac:dyDescent="0.3">
      <c r="A88" s="94"/>
      <c r="B88" s="94"/>
      <c r="C88" s="294"/>
      <c r="D88" s="294"/>
      <c r="E88" s="297"/>
      <c r="F88" s="294"/>
      <c r="G88" s="294"/>
      <c r="H88" s="294"/>
      <c r="I88" s="294"/>
      <c r="J88" s="295"/>
      <c r="L88"/>
      <c r="M88"/>
    </row>
    <row r="89" spans="1:26" ht="14.1" customHeight="1" x14ac:dyDescent="0.3">
      <c r="A89" s="94" t="s">
        <v>177</v>
      </c>
      <c r="B89" s="94"/>
      <c r="C89" s="294">
        <v>0.24560000000000001</v>
      </c>
      <c r="D89" s="294"/>
      <c r="E89" s="294"/>
      <c r="F89" s="294"/>
      <c r="G89" s="294"/>
      <c r="H89" s="294"/>
      <c r="I89" s="294"/>
      <c r="J89" s="295">
        <f>AVERAGE(C89:I90)</f>
        <v>0.24560000000000001</v>
      </c>
      <c r="L89"/>
      <c r="M89"/>
    </row>
    <row r="90" spans="1:26" ht="14.1" customHeight="1" x14ac:dyDescent="0.3">
      <c r="A90" s="94"/>
      <c r="B90" s="94"/>
      <c r="C90" s="294"/>
      <c r="D90" s="294"/>
      <c r="E90" s="294"/>
      <c r="F90" s="294"/>
      <c r="G90" s="294"/>
      <c r="H90" s="294"/>
      <c r="I90" s="294"/>
      <c r="J90" s="295"/>
      <c r="L90"/>
      <c r="M90"/>
    </row>
    <row r="91" spans="1:26" ht="14.1" customHeight="1" x14ac:dyDescent="0.3">
      <c r="A91" s="94" t="s">
        <v>178</v>
      </c>
      <c r="B91" s="94"/>
      <c r="C91" s="294"/>
      <c r="D91" s="294"/>
      <c r="E91" s="294"/>
      <c r="F91" s="294"/>
      <c r="G91" s="294"/>
      <c r="H91" s="294"/>
      <c r="I91" s="294"/>
      <c r="J91" s="295" t="e">
        <f>AVERAGE(C91:I92)</f>
        <v>#DIV/0!</v>
      </c>
      <c r="L91"/>
      <c r="M91"/>
    </row>
    <row r="92" spans="1:26" ht="14.1" customHeight="1" x14ac:dyDescent="0.3">
      <c r="A92" s="94"/>
      <c r="B92" s="94"/>
      <c r="C92" s="294"/>
      <c r="D92" s="294"/>
      <c r="E92" s="294"/>
      <c r="F92" s="294"/>
      <c r="G92" s="294"/>
      <c r="H92" s="294"/>
      <c r="I92" s="294"/>
      <c r="J92" s="295"/>
      <c r="L92"/>
      <c r="M92"/>
    </row>
    <row r="93" spans="1:26" ht="14.1" customHeight="1" x14ac:dyDescent="0.3">
      <c r="A93" s="94" t="s">
        <v>179</v>
      </c>
      <c r="B93" s="94"/>
      <c r="C93" s="294"/>
      <c r="D93" s="294"/>
      <c r="E93" s="294"/>
      <c r="F93" s="294"/>
      <c r="G93" s="294"/>
      <c r="H93" s="294"/>
      <c r="I93" s="294"/>
      <c r="J93" s="295"/>
      <c r="L93"/>
      <c r="M93"/>
    </row>
    <row r="94" spans="1:26" ht="14.1" customHeight="1" x14ac:dyDescent="0.3">
      <c r="A94" s="94"/>
      <c r="B94" s="94"/>
      <c r="C94" s="294"/>
      <c r="D94" s="294"/>
      <c r="E94" s="294"/>
      <c r="F94" s="294"/>
      <c r="G94" s="294"/>
      <c r="H94" s="294"/>
      <c r="I94" s="294"/>
      <c r="J94" s="2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2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F89:F90"/>
    <mergeCell ref="G89:G90"/>
    <mergeCell ref="H89:H90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54:S55"/>
    <mergeCell ref="T54:T55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A89:B90"/>
    <mergeCell ref="C89:C90"/>
    <mergeCell ref="D89:D90"/>
    <mergeCell ref="E89:E90"/>
  </mergeCells>
  <phoneticPr fontId="2" type="noConversion"/>
  <conditionalFormatting sqref="C85:I94">
    <cfRule type="cellIs" dxfId="54" priority="7" operator="between">
      <formula>0.35</formula>
      <formula>1</formula>
    </cfRule>
    <cfRule type="cellIs" dxfId="53" priority="8" operator="between">
      <formula>0.2</formula>
      <formula>0.25</formula>
    </cfRule>
    <cfRule type="cellIs" dxfId="52" priority="9" operator="between">
      <formula>0.1</formula>
      <formula>0.2</formula>
    </cfRule>
    <cfRule type="cellIs" dxfId="51" priority="10" operator="between">
      <formula>0.3</formula>
      <formula>0.35</formula>
    </cfRule>
    <cfRule type="cellIs" dxfId="50" priority="11" operator="between">
      <formula>0.25</formula>
      <formula>0.3</formula>
    </cfRule>
  </conditionalFormatting>
  <conditionalFormatting sqref="K8 K10 K12 K14 K16 K18">
    <cfRule type="cellIs" dxfId="49" priority="1" operator="between">
      <formula>"LOW"</formula>
      <formula>"HIGH"</formula>
    </cfRule>
  </conditionalFormatting>
  <conditionalFormatting sqref="N83 N85">
    <cfRule type="cellIs" dxfId="48" priority="2" operator="between">
      <formula>0.35</formula>
      <formula>1</formula>
    </cfRule>
    <cfRule type="cellIs" dxfId="47" priority="3" operator="between">
      <formula>0.2</formula>
      <formula>0.25</formula>
    </cfRule>
    <cfRule type="cellIs" dxfId="46" priority="4" operator="between">
      <formula>0.1</formula>
      <formula>0.2</formula>
    </cfRule>
    <cfRule type="cellIs" dxfId="45" priority="5" operator="between">
      <formula>0.3</formula>
      <formula>0.35</formula>
    </cfRule>
    <cfRule type="cellIs" dxfId="44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4EA-8786-4ED5-90E8-3FB2985DACBA}">
  <sheetPr>
    <pageSetUpPr fitToPage="1"/>
  </sheetPr>
  <dimension ref="A1:AI138"/>
  <sheetViews>
    <sheetView zoomScale="90" zoomScaleNormal="90" workbookViewId="0">
      <selection activeCell="T20" sqref="T20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5">
        <f>C2</f>
        <v>45424</v>
      </c>
      <c r="B1" s="246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245">
        <f>A1</f>
        <v>45424</v>
      </c>
      <c r="M1" s="246"/>
      <c r="N1" s="3" t="s">
        <v>1</v>
      </c>
      <c r="O1" s="4" t="s">
        <v>2</v>
      </c>
      <c r="P1" s="4" t="s">
        <v>3</v>
      </c>
      <c r="Q1" s="56" t="s">
        <v>4</v>
      </c>
      <c r="R1" s="4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9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 t="s">
        <v>173</v>
      </c>
      <c r="D3" s="251" t="s">
        <v>173</v>
      </c>
      <c r="E3" s="251" t="s">
        <v>173</v>
      </c>
      <c r="F3" s="251" t="s">
        <v>173</v>
      </c>
      <c r="G3" s="251" t="s">
        <v>173</v>
      </c>
      <c r="H3" s="251" t="s">
        <v>176</v>
      </c>
      <c r="I3" s="251" t="s">
        <v>171</v>
      </c>
      <c r="J3" s="6"/>
      <c r="K3" s="6"/>
      <c r="L3" s="264" t="s">
        <v>141</v>
      </c>
      <c r="M3" s="283"/>
      <c r="N3" s="31"/>
      <c r="O3" s="54" t="s">
        <v>166</v>
      </c>
      <c r="P3" s="47" t="s">
        <v>165</v>
      </c>
      <c r="Q3" s="31" t="s">
        <v>40</v>
      </c>
      <c r="R3" s="47" t="s">
        <v>86</v>
      </c>
      <c r="S3" s="47" t="s">
        <v>93</v>
      </c>
      <c r="T3" s="47" t="s">
        <v>86</v>
      </c>
      <c r="X3" s="278" t="s">
        <v>79</v>
      </c>
      <c r="Y3" s="274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74">
        <f t="shared" si="0"/>
        <v>2</v>
      </c>
      <c r="AA3" s="284">
        <f t="shared" si="0"/>
        <v>2</v>
      </c>
      <c r="AB3" s="274">
        <f t="shared" si="0"/>
        <v>2</v>
      </c>
      <c r="AC3" s="274">
        <f t="shared" si="0"/>
        <v>2</v>
      </c>
      <c r="AD3" s="274">
        <f t="shared" si="0"/>
        <v>2</v>
      </c>
      <c r="AE3" s="274">
        <f t="shared" si="0"/>
        <v>2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51"/>
      <c r="G4" s="251"/>
      <c r="H4" s="251"/>
      <c r="I4" s="251"/>
      <c r="J4" s="6"/>
      <c r="K4" s="6"/>
      <c r="L4" s="264"/>
      <c r="M4" s="283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78"/>
      <c r="Y4" s="275"/>
      <c r="Z4" s="275"/>
      <c r="AA4" s="284"/>
      <c r="AB4" s="275"/>
      <c r="AC4" s="275"/>
      <c r="AD4" s="275"/>
      <c r="AE4" s="275"/>
    </row>
    <row r="5" spans="1:31" ht="14.1" customHeight="1" x14ac:dyDescent="0.3">
      <c r="A5" s="224" t="s">
        <v>9</v>
      </c>
      <c r="B5" s="224"/>
      <c r="C5" s="251" t="s">
        <v>171</v>
      </c>
      <c r="D5" s="251" t="s">
        <v>170</v>
      </c>
      <c r="E5" s="251" t="s">
        <v>172</v>
      </c>
      <c r="F5" s="251" t="s">
        <v>170</v>
      </c>
      <c r="G5" s="251" t="s">
        <v>169</v>
      </c>
      <c r="H5" s="251" t="s">
        <v>169</v>
      </c>
      <c r="I5" s="251" t="s">
        <v>170</v>
      </c>
      <c r="J5" s="298" t="s">
        <v>70</v>
      </c>
      <c r="K5" s="273" t="s">
        <v>71</v>
      </c>
      <c r="L5" s="224" t="s">
        <v>23</v>
      </c>
      <c r="M5" s="285"/>
      <c r="N5" s="31"/>
      <c r="O5" s="31"/>
      <c r="P5" s="31"/>
      <c r="Q5" s="31"/>
      <c r="R5" s="31"/>
      <c r="S5" s="54" t="s">
        <v>163</v>
      </c>
      <c r="T5" s="31" t="s">
        <v>40</v>
      </c>
      <c r="U5" s="6"/>
      <c r="X5" s="261" t="s">
        <v>80</v>
      </c>
      <c r="Y5" s="25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51">
        <f t="shared" si="1"/>
        <v>5</v>
      </c>
      <c r="AA5" s="251">
        <f t="shared" si="1"/>
        <v>4</v>
      </c>
      <c r="AB5" s="251">
        <f t="shared" si="1"/>
        <v>7</v>
      </c>
      <c r="AC5" s="251">
        <f t="shared" si="1"/>
        <v>4</v>
      </c>
      <c r="AD5" s="251">
        <f t="shared" si="1"/>
        <v>7</v>
      </c>
      <c r="AE5" s="251">
        <f t="shared" si="1"/>
        <v>7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98"/>
      <c r="K6" s="273"/>
      <c r="L6" s="224"/>
      <c r="M6" s="285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61"/>
      <c r="Y6" s="251"/>
      <c r="Z6" s="251"/>
      <c r="AA6" s="251"/>
      <c r="AB6" s="251"/>
      <c r="AC6" s="251"/>
      <c r="AD6" s="251"/>
      <c r="AE6" s="251"/>
    </row>
    <row r="7" spans="1:31" ht="14.1" customHeight="1" x14ac:dyDescent="0.3">
      <c r="A7" s="230" t="s">
        <v>10</v>
      </c>
      <c r="B7" s="231"/>
      <c r="C7" s="31" t="s">
        <v>174</v>
      </c>
      <c r="D7" s="53" t="s">
        <v>36</v>
      </c>
      <c r="E7" s="53" t="s">
        <v>36</v>
      </c>
      <c r="F7" s="53" t="s">
        <v>36</v>
      </c>
      <c r="G7" s="53" t="s">
        <v>36</v>
      </c>
      <c r="H7" s="47" t="s">
        <v>86</v>
      </c>
      <c r="I7" s="31" t="s">
        <v>40</v>
      </c>
      <c r="J7" s="24"/>
      <c r="K7" s="6"/>
      <c r="L7" s="230" t="s">
        <v>24</v>
      </c>
      <c r="M7" s="231"/>
      <c r="N7" s="37" t="s">
        <v>43</v>
      </c>
      <c r="O7" s="31"/>
      <c r="P7" s="31"/>
      <c r="Q7" s="39" t="s">
        <v>42</v>
      </c>
      <c r="R7" s="31" t="s">
        <v>40</v>
      </c>
      <c r="S7" s="32" t="s">
        <v>151</v>
      </c>
      <c r="T7" s="37" t="s">
        <v>43</v>
      </c>
      <c r="U7" s="6"/>
      <c r="X7" s="269" t="s">
        <v>81</v>
      </c>
      <c r="Y7" s="271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1">
        <f t="shared" si="2"/>
        <v>6</v>
      </c>
      <c r="AA7" s="271">
        <f t="shared" si="2"/>
        <v>6</v>
      </c>
      <c r="AB7" s="271">
        <f t="shared" si="2"/>
        <v>6</v>
      </c>
      <c r="AC7" s="271">
        <f t="shared" si="2"/>
        <v>6</v>
      </c>
      <c r="AD7" s="271">
        <f t="shared" si="2"/>
        <v>7</v>
      </c>
      <c r="AE7" s="271">
        <f t="shared" si="2"/>
        <v>7</v>
      </c>
    </row>
    <row r="8" spans="1:31" ht="14.1" customHeight="1" x14ac:dyDescent="0.3">
      <c r="A8" s="241"/>
      <c r="B8" s="242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41"/>
      <c r="M8" s="242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70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64" t="s">
        <v>11</v>
      </c>
      <c r="B9" s="264"/>
      <c r="C9" s="39" t="s">
        <v>91</v>
      </c>
      <c r="D9" s="39" t="s">
        <v>91</v>
      </c>
      <c r="E9" s="39" t="s">
        <v>91</v>
      </c>
      <c r="F9" s="33" t="s">
        <v>92</v>
      </c>
      <c r="G9" s="39" t="s">
        <v>91</v>
      </c>
      <c r="H9" s="31" t="s">
        <v>174</v>
      </c>
      <c r="I9" s="31" t="s">
        <v>40</v>
      </c>
      <c r="J9" s="6"/>
      <c r="K9" s="6"/>
      <c r="L9" s="230" t="s">
        <v>25</v>
      </c>
      <c r="M9" s="231"/>
      <c r="N9" s="42"/>
      <c r="O9" s="42"/>
      <c r="P9" s="42"/>
      <c r="Q9" s="42"/>
      <c r="R9" s="42"/>
      <c r="S9" s="42"/>
      <c r="T9" s="42" t="s">
        <v>40</v>
      </c>
      <c r="U9" s="6"/>
      <c r="X9" s="265" t="s">
        <v>82</v>
      </c>
      <c r="Y9" s="26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99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99">
        <f t="shared" si="3"/>
        <v>6</v>
      </c>
      <c r="AB9" s="299">
        <f t="shared" si="3"/>
        <v>5</v>
      </c>
      <c r="AC9" s="299">
        <f t="shared" si="3"/>
        <v>6</v>
      </c>
      <c r="AD9" s="299">
        <f t="shared" si="3"/>
        <v>6</v>
      </c>
      <c r="AE9" s="299">
        <f t="shared" si="3"/>
        <v>6</v>
      </c>
    </row>
    <row r="10" spans="1:31" ht="14.1" customHeight="1" x14ac:dyDescent="0.3">
      <c r="A10" s="264"/>
      <c r="B10" s="264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241"/>
      <c r="M10" s="242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80" t="s">
        <v>168</v>
      </c>
      <c r="B11" s="281"/>
      <c r="C11" s="31" t="s">
        <v>174</v>
      </c>
      <c r="D11" s="32" t="s">
        <v>89</v>
      </c>
      <c r="E11" s="34" t="s">
        <v>88</v>
      </c>
      <c r="F11" s="32" t="s">
        <v>89</v>
      </c>
      <c r="G11" s="31" t="s">
        <v>175</v>
      </c>
      <c r="H11" s="31" t="s">
        <v>40</v>
      </c>
      <c r="I11" s="32" t="s">
        <v>89</v>
      </c>
      <c r="J11" s="6"/>
      <c r="K11" s="6"/>
      <c r="L11" s="224" t="s">
        <v>26</v>
      </c>
      <c r="M11" s="224"/>
      <c r="N11" s="31"/>
      <c r="O11" s="31"/>
      <c r="P11" s="32" t="s">
        <v>48</v>
      </c>
      <c r="Q11" s="31"/>
      <c r="R11" s="32" t="s">
        <v>48</v>
      </c>
      <c r="S11" s="31" t="s">
        <v>40</v>
      </c>
      <c r="T11" s="32" t="s">
        <v>48</v>
      </c>
      <c r="U11" s="6"/>
      <c r="X11" s="261" t="s">
        <v>84</v>
      </c>
      <c r="Y11" s="251">
        <f t="shared" ref="Y11:AE11" si="4">COUNT(C10,C12,C14,C16,C18,C28,C30,C32,C34,C36,C38,C40,C42,C44,C20,C22,N4,N6,N8,N10,N12,N14,N16,N18,N20,N22,N28,N30,N32,N34,N36,N38,N40,N42,N44)</f>
        <v>11</v>
      </c>
      <c r="Z11" s="251">
        <f t="shared" si="4"/>
        <v>10</v>
      </c>
      <c r="AA11" s="251">
        <f t="shared" si="4"/>
        <v>9</v>
      </c>
      <c r="AB11" s="251">
        <f t="shared" si="4"/>
        <v>9</v>
      </c>
      <c r="AC11" s="251">
        <f t="shared" si="4"/>
        <v>10</v>
      </c>
      <c r="AD11" s="251">
        <f t="shared" si="4"/>
        <v>12</v>
      </c>
      <c r="AE11" s="251">
        <f t="shared" si="4"/>
        <v>11</v>
      </c>
    </row>
    <row r="12" spans="1:31" ht="14.1" customHeight="1" x14ac:dyDescent="0.3">
      <c r="A12" s="259"/>
      <c r="B12" s="260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224"/>
      <c r="M12" s="22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80" t="s">
        <v>13</v>
      </c>
      <c r="B13" s="281"/>
      <c r="C13" s="32" t="s">
        <v>89</v>
      </c>
      <c r="D13" s="31" t="s">
        <v>174</v>
      </c>
      <c r="E13" s="31" t="s">
        <v>175</v>
      </c>
      <c r="F13" s="34" t="s">
        <v>88</v>
      </c>
      <c r="G13" s="31" t="s">
        <v>175</v>
      </c>
      <c r="H13" s="31" t="s">
        <v>40</v>
      </c>
      <c r="I13" s="39" t="s">
        <v>91</v>
      </c>
      <c r="J13" s="6"/>
      <c r="K13" s="6"/>
      <c r="L13" s="230" t="s">
        <v>27</v>
      </c>
      <c r="M13" s="231"/>
      <c r="N13" s="32" t="s">
        <v>48</v>
      </c>
      <c r="O13" s="32" t="s">
        <v>48</v>
      </c>
      <c r="P13" s="32" t="s">
        <v>48</v>
      </c>
      <c r="Q13" s="31"/>
      <c r="R13" s="32" t="s">
        <v>48</v>
      </c>
      <c r="S13" s="32" t="s">
        <v>48</v>
      </c>
      <c r="T13" s="31" t="s">
        <v>40</v>
      </c>
      <c r="U13" s="6"/>
    </row>
    <row r="14" spans="1:31" ht="14.1" customHeight="1" x14ac:dyDescent="0.3">
      <c r="A14" s="259"/>
      <c r="B14" s="260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241"/>
      <c r="M14" s="242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1">
        <f t="shared" si="5"/>
        <v>5</v>
      </c>
      <c r="AA14" s="251">
        <f t="shared" si="5"/>
        <v>5</v>
      </c>
      <c r="AB14" s="251">
        <f t="shared" si="5"/>
        <v>5</v>
      </c>
      <c r="AC14" s="251">
        <f t="shared" si="5"/>
        <v>6</v>
      </c>
      <c r="AD14" s="251">
        <f t="shared" si="5"/>
        <v>6</v>
      </c>
      <c r="AE14" s="251">
        <f t="shared" si="5"/>
        <v>6</v>
      </c>
    </row>
    <row r="15" spans="1:31" ht="14.1" customHeight="1" x14ac:dyDescent="0.3">
      <c r="A15" s="230" t="s">
        <v>14</v>
      </c>
      <c r="B15" s="231"/>
      <c r="C15" s="31" t="s">
        <v>174</v>
      </c>
      <c r="D15" s="31" t="s">
        <v>175</v>
      </c>
      <c r="E15" s="31" t="s">
        <v>40</v>
      </c>
      <c r="F15" s="32" t="s">
        <v>89</v>
      </c>
      <c r="G15" s="34" t="s">
        <v>88</v>
      </c>
      <c r="H15" s="32" t="s">
        <v>89</v>
      </c>
      <c r="I15" s="32" t="s">
        <v>89</v>
      </c>
      <c r="J15" s="6"/>
      <c r="K15" s="6"/>
      <c r="L15" s="230" t="s">
        <v>28</v>
      </c>
      <c r="M15" s="231"/>
      <c r="N15" s="32" t="s">
        <v>37</v>
      </c>
      <c r="O15" s="31"/>
      <c r="P15" s="31"/>
      <c r="Q15" s="54" t="s">
        <v>126</v>
      </c>
      <c r="R15" s="32" t="s">
        <v>48</v>
      </c>
      <c r="S15" s="31"/>
      <c r="T15" s="31" t="s">
        <v>40</v>
      </c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41"/>
      <c r="B16" s="242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241"/>
      <c r="M16" s="242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52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1.0374999999999999</v>
      </c>
      <c r="AC16" s="256">
        <f t="shared" si="6"/>
        <v>1.2449999999999999</v>
      </c>
      <c r="AD16" s="256">
        <f t="shared" si="6"/>
        <v>1.2449999999999999</v>
      </c>
      <c r="AE16" s="256">
        <f t="shared" si="6"/>
        <v>1.2449999999999999</v>
      </c>
    </row>
    <row r="17" spans="1:31" ht="14.1" customHeight="1" x14ac:dyDescent="0.3">
      <c r="A17" s="280" t="s">
        <v>167</v>
      </c>
      <c r="B17" s="281"/>
      <c r="C17" s="31" t="s">
        <v>174</v>
      </c>
      <c r="D17" s="34" t="s">
        <v>88</v>
      </c>
      <c r="E17" s="31" t="s">
        <v>175</v>
      </c>
      <c r="F17" s="32" t="s">
        <v>89</v>
      </c>
      <c r="G17" s="31" t="s">
        <v>175</v>
      </c>
      <c r="H17" s="31" t="s">
        <v>40</v>
      </c>
      <c r="I17" s="32" t="s">
        <v>89</v>
      </c>
      <c r="J17" s="6"/>
      <c r="K17" s="6"/>
      <c r="L17" s="280" t="s">
        <v>128</v>
      </c>
      <c r="M17" s="281"/>
      <c r="N17" s="35" t="s">
        <v>46</v>
      </c>
      <c r="O17" s="35" t="s">
        <v>46</v>
      </c>
      <c r="P17" s="35" t="s">
        <v>46</v>
      </c>
      <c r="Q17" s="31"/>
      <c r="R17" s="31"/>
      <c r="S17" s="31"/>
      <c r="T17" s="31" t="s">
        <v>40</v>
      </c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59"/>
      <c r="B18" s="260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59"/>
      <c r="M18" s="260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48"/>
      <c r="M19" s="248"/>
      <c r="N19" s="6"/>
      <c r="O19" s="6"/>
      <c r="P19" s="6"/>
      <c r="Q19" s="6"/>
      <c r="R19" s="6"/>
      <c r="S19" s="6"/>
      <c r="T19" s="6"/>
      <c r="Y19" s="249" t="s">
        <v>67</v>
      </c>
      <c r="Z19" s="249" t="s">
        <v>63</v>
      </c>
      <c r="AA19" s="249" t="s">
        <v>64</v>
      </c>
      <c r="AB19" s="249" t="s">
        <v>65</v>
      </c>
      <c r="AC19" s="249" t="s">
        <v>66</v>
      </c>
      <c r="AD19" s="249" t="s">
        <v>144</v>
      </c>
      <c r="AE19" s="249" t="s">
        <v>152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48"/>
      <c r="M20" s="24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0"/>
      <c r="Z20" s="250"/>
      <c r="AA20" s="250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Y21" s="239" t="s">
        <v>10</v>
      </c>
      <c r="Z21" s="239">
        <v>3</v>
      </c>
      <c r="AA21" s="239">
        <v>2</v>
      </c>
      <c r="AB21" s="239">
        <f>Z21-AA21</f>
        <v>1</v>
      </c>
      <c r="AC21" s="239"/>
      <c r="AD21" s="239"/>
      <c r="AE21" s="239">
        <v>0</v>
      </c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0"/>
      <c r="Z22" s="240"/>
      <c r="AA22" s="240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39" t="s">
        <v>11</v>
      </c>
      <c r="Z23" s="239">
        <v>4</v>
      </c>
      <c r="AA23" s="239">
        <v>3</v>
      </c>
      <c r="AB23" s="239">
        <f>Z23-AA23</f>
        <v>1</v>
      </c>
      <c r="AC23" s="239"/>
      <c r="AD23" s="239">
        <v>3</v>
      </c>
      <c r="AE23" s="23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0"/>
      <c r="Z24" s="240"/>
      <c r="AA24" s="240"/>
      <c r="AB24" s="240"/>
      <c r="AC24" s="240"/>
      <c r="AD24" s="240"/>
      <c r="AE24" s="240"/>
    </row>
    <row r="25" spans="1:31" ht="14.1" customHeight="1" x14ac:dyDescent="0.3">
      <c r="A25" s="245">
        <f>A1</f>
        <v>45424</v>
      </c>
      <c r="B25" s="246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298" t="s">
        <v>70</v>
      </c>
      <c r="K25" s="244" t="s">
        <v>69</v>
      </c>
      <c r="L25" s="245">
        <f>A1</f>
        <v>45424</v>
      </c>
      <c r="M25" s="246"/>
      <c r="N25" s="3" t="s">
        <v>1</v>
      </c>
      <c r="O25" s="4" t="s">
        <v>2</v>
      </c>
      <c r="P25" s="4" t="s">
        <v>3</v>
      </c>
      <c r="Q25" s="56" t="s">
        <v>4</v>
      </c>
      <c r="R25" s="4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Y25" s="239" t="s">
        <v>12</v>
      </c>
      <c r="Z25" s="239">
        <v>3</v>
      </c>
      <c r="AA25" s="239">
        <v>2</v>
      </c>
      <c r="AB25" s="239">
        <f>Z25-AA25</f>
        <v>1</v>
      </c>
      <c r="AC25" s="239"/>
      <c r="AD25" s="239">
        <v>4</v>
      </c>
      <c r="AE25" s="239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298"/>
      <c r="K26" s="244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9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243"/>
      <c r="V26" s="247"/>
      <c r="Y26" s="240"/>
      <c r="Z26" s="240"/>
      <c r="AA26" s="240"/>
      <c r="AB26" s="240"/>
      <c r="AC26" s="240"/>
      <c r="AD26" s="240"/>
      <c r="AE26" s="240"/>
    </row>
    <row r="27" spans="1:31" ht="14.1" customHeight="1" x14ac:dyDescent="0.3">
      <c r="A27" s="224" t="s">
        <v>16</v>
      </c>
      <c r="B27" s="224"/>
      <c r="C27" s="31"/>
      <c r="D27" s="31"/>
      <c r="E27" s="31"/>
      <c r="F27" s="31"/>
      <c r="G27" s="31"/>
      <c r="H27" s="32" t="s">
        <v>100</v>
      </c>
      <c r="I27" s="31" t="s">
        <v>40</v>
      </c>
      <c r="J27" s="6"/>
      <c r="K27" s="6"/>
      <c r="L27" s="224" t="s">
        <v>29</v>
      </c>
      <c r="M27" s="285"/>
      <c r="N27" s="32" t="s">
        <v>45</v>
      </c>
      <c r="O27" s="31"/>
      <c r="P27" s="54" t="s">
        <v>126</v>
      </c>
      <c r="Q27" s="31"/>
      <c r="R27" s="31"/>
      <c r="S27" s="31" t="s">
        <v>40</v>
      </c>
      <c r="T27" s="32" t="s">
        <v>45</v>
      </c>
      <c r="Y27" s="239" t="s">
        <v>13</v>
      </c>
      <c r="Z27" s="239">
        <v>4</v>
      </c>
      <c r="AA27" s="239">
        <v>3</v>
      </c>
      <c r="AB27" s="239">
        <f>Z27-AA27</f>
        <v>1</v>
      </c>
      <c r="AC27" s="239"/>
      <c r="AD27" s="239">
        <v>1</v>
      </c>
      <c r="AE27" s="239">
        <v>0</v>
      </c>
    </row>
    <row r="28" spans="1:31" ht="14.1" customHeight="1" x14ac:dyDescent="0.3">
      <c r="A28" s="224"/>
      <c r="B28" s="22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224"/>
      <c r="M28" s="285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240"/>
      <c r="Z28" s="240"/>
      <c r="AA28" s="240"/>
      <c r="AB28" s="240"/>
      <c r="AC28" s="240"/>
      <c r="AD28" s="240"/>
      <c r="AE28" s="240"/>
    </row>
    <row r="29" spans="1:31" ht="14.1" customHeight="1" x14ac:dyDescent="0.3">
      <c r="A29" s="224" t="s">
        <v>17</v>
      </c>
      <c r="B29" s="224"/>
      <c r="C29" s="54" t="s">
        <v>153</v>
      </c>
      <c r="D29" s="31"/>
      <c r="E29" s="31"/>
      <c r="F29" s="31"/>
      <c r="G29" s="31"/>
      <c r="H29" s="37" t="s">
        <v>43</v>
      </c>
      <c r="I29" s="31" t="s">
        <v>40</v>
      </c>
      <c r="J29" s="6"/>
      <c r="K29" s="6"/>
      <c r="L29" s="224" t="s">
        <v>30</v>
      </c>
      <c r="M29" s="285"/>
      <c r="N29" s="42"/>
      <c r="O29" s="42"/>
      <c r="P29" s="42"/>
      <c r="Q29" s="42"/>
      <c r="R29" s="42"/>
      <c r="S29" s="42"/>
      <c r="T29" s="42" t="s">
        <v>40</v>
      </c>
      <c r="U29" s="6"/>
      <c r="Y29" s="239" t="s">
        <v>14</v>
      </c>
      <c r="Z29" s="239">
        <v>3</v>
      </c>
      <c r="AA29" s="239">
        <v>2</v>
      </c>
      <c r="AB29" s="239">
        <f>Z29-AA29</f>
        <v>1</v>
      </c>
      <c r="AC29" s="239"/>
      <c r="AD29" s="239">
        <v>2</v>
      </c>
      <c r="AE29" s="239">
        <v>0</v>
      </c>
    </row>
    <row r="30" spans="1:31" ht="14.1" customHeight="1" x14ac:dyDescent="0.3">
      <c r="A30" s="224"/>
      <c r="B30" s="22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224"/>
      <c r="M30" s="285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240"/>
      <c r="Z30" s="240"/>
      <c r="AA30" s="240"/>
      <c r="AB30" s="240"/>
      <c r="AC30" s="240"/>
      <c r="AD30" s="240"/>
      <c r="AE30" s="240"/>
    </row>
    <row r="31" spans="1:31" ht="14.1" customHeight="1" x14ac:dyDescent="0.3">
      <c r="A31" s="224" t="s">
        <v>18</v>
      </c>
      <c r="B31" s="224"/>
      <c r="C31" s="31"/>
      <c r="D31" s="31"/>
      <c r="E31" s="31"/>
      <c r="F31" s="31"/>
      <c r="G31" s="31"/>
      <c r="H31" s="31" t="s">
        <v>40</v>
      </c>
      <c r="I31" s="54" t="s">
        <v>153</v>
      </c>
      <c r="J31" s="6"/>
      <c r="K31" s="6"/>
      <c r="L31" s="230" t="s">
        <v>31</v>
      </c>
      <c r="M31" s="231"/>
      <c r="N31" s="39" t="s">
        <v>125</v>
      </c>
      <c r="O31" s="39" t="s">
        <v>125</v>
      </c>
      <c r="P31" s="31"/>
      <c r="Q31" s="31"/>
      <c r="R31" s="31"/>
      <c r="S31" s="39" t="s">
        <v>125</v>
      </c>
      <c r="T31" s="31" t="s">
        <v>40</v>
      </c>
      <c r="U31" s="6"/>
      <c r="Y31" s="239" t="s">
        <v>15</v>
      </c>
      <c r="Z31" s="239">
        <v>4</v>
      </c>
      <c r="AA31" s="239">
        <v>3</v>
      </c>
      <c r="AB31" s="239">
        <f>Z31-AA31</f>
        <v>1</v>
      </c>
      <c r="AC31" s="239"/>
      <c r="AD31" s="239">
        <v>3</v>
      </c>
      <c r="AE31" s="239">
        <v>0</v>
      </c>
    </row>
    <row r="32" spans="1:31" ht="14.1" customHeight="1" x14ac:dyDescent="0.3">
      <c r="A32" s="224"/>
      <c r="B32" s="22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241"/>
      <c r="M32" s="242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240"/>
      <c r="Z32" s="240"/>
      <c r="AA32" s="240"/>
      <c r="AB32" s="240"/>
      <c r="AC32" s="240"/>
      <c r="AD32" s="240"/>
      <c r="AE32" s="240"/>
    </row>
    <row r="33" spans="1:35" ht="14.1" customHeight="1" x14ac:dyDescent="0.3">
      <c r="A33" s="224" t="s">
        <v>19</v>
      </c>
      <c r="B33" s="224"/>
      <c r="C33" s="31"/>
      <c r="D33" s="32" t="s">
        <v>37</v>
      </c>
      <c r="E33" s="31"/>
      <c r="F33" s="31"/>
      <c r="G33" s="31"/>
      <c r="H33" s="31"/>
      <c r="I33" s="31" t="s">
        <v>164</v>
      </c>
      <c r="J33" s="6"/>
      <c r="K33" s="6"/>
      <c r="L33" s="230" t="s">
        <v>32</v>
      </c>
      <c r="M33" s="231"/>
      <c r="N33" s="31"/>
      <c r="O33" s="31"/>
      <c r="P33" s="31"/>
      <c r="Q33" s="32" t="s">
        <v>38</v>
      </c>
      <c r="R33" s="54" t="s">
        <v>126</v>
      </c>
      <c r="S33" s="54" t="s">
        <v>126</v>
      </c>
      <c r="T33" s="31" t="s">
        <v>40</v>
      </c>
      <c r="U33" s="6"/>
    </row>
    <row r="34" spans="1:35" ht="14.1" customHeight="1" x14ac:dyDescent="0.3">
      <c r="A34" s="224"/>
      <c r="B34" s="22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41"/>
      <c r="M34" s="242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24" t="s">
        <v>20</v>
      </c>
      <c r="B35" s="224"/>
      <c r="C35" s="42"/>
      <c r="D35" s="42"/>
      <c r="E35" s="42"/>
      <c r="F35" s="42"/>
      <c r="G35" s="42"/>
      <c r="H35" s="42"/>
      <c r="I35" s="42" t="s">
        <v>40</v>
      </c>
      <c r="J35" s="6"/>
      <c r="K35" s="6"/>
      <c r="L35" s="224" t="s">
        <v>33</v>
      </c>
      <c r="M35" s="224"/>
      <c r="N35" s="31"/>
      <c r="O35" s="31"/>
      <c r="P35" s="32" t="s">
        <v>38</v>
      </c>
      <c r="Q35" s="31"/>
      <c r="R35" s="32" t="s">
        <v>38</v>
      </c>
      <c r="S35" s="54" t="s">
        <v>47</v>
      </c>
      <c r="T35" s="31" t="s">
        <v>164</v>
      </c>
      <c r="U35" s="6"/>
    </row>
    <row r="36" spans="1:35" ht="14.1" customHeight="1" x14ac:dyDescent="0.3">
      <c r="A36" s="224"/>
      <c r="B36" s="22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224"/>
      <c r="M36" s="22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24" t="s">
        <v>21</v>
      </c>
      <c r="B37" s="224"/>
      <c r="C37" s="47" t="s">
        <v>93</v>
      </c>
      <c r="D37" s="47" t="s">
        <v>93</v>
      </c>
      <c r="E37" s="31"/>
      <c r="F37" s="47" t="s">
        <v>93</v>
      </c>
      <c r="G37" s="47" t="s">
        <v>93</v>
      </c>
      <c r="H37" s="31" t="s">
        <v>40</v>
      </c>
      <c r="I37" s="47" t="s">
        <v>93</v>
      </c>
      <c r="J37" s="6"/>
      <c r="K37" s="6"/>
      <c r="L37" s="230" t="s">
        <v>34</v>
      </c>
      <c r="M37" s="231"/>
      <c r="N37" s="32" t="s">
        <v>38</v>
      </c>
      <c r="O37" s="31"/>
      <c r="P37" s="31"/>
      <c r="Q37" s="31"/>
      <c r="R37" s="31" t="s">
        <v>40</v>
      </c>
      <c r="S37" s="32" t="s">
        <v>38</v>
      </c>
      <c r="T37" s="32" t="s">
        <v>38</v>
      </c>
      <c r="U37" s="6"/>
    </row>
    <row r="38" spans="1:35" ht="14.1" customHeight="1" x14ac:dyDescent="0.3">
      <c r="A38" s="224"/>
      <c r="B38" s="22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241"/>
      <c r="M38" s="242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24" t="s">
        <v>22</v>
      </c>
      <c r="B39" s="224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164</v>
      </c>
      <c r="J39" s="6"/>
      <c r="K39" s="6"/>
      <c r="L39" s="230" t="s">
        <v>35</v>
      </c>
      <c r="M39" s="231"/>
      <c r="N39" s="42"/>
      <c r="O39" s="42"/>
      <c r="P39" s="42"/>
      <c r="Q39" s="42"/>
      <c r="R39" s="42"/>
      <c r="S39" s="42"/>
      <c r="T39" s="42" t="s">
        <v>40</v>
      </c>
      <c r="U39" s="6"/>
    </row>
    <row r="40" spans="1:35" ht="14.1" customHeight="1" x14ac:dyDescent="0.3">
      <c r="A40" s="224"/>
      <c r="B40" s="22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241"/>
      <c r="M40" s="242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str" cm="1">
        <f t="array" ref="V40">_xlfn.IFS(U40&gt;15,"O",U40=15,"O",U40&lt;15,"X")</f>
        <v>X</v>
      </c>
    </row>
    <row r="41" spans="1:35" ht="14.1" customHeight="1" x14ac:dyDescent="0.3">
      <c r="A41" s="97"/>
      <c r="B41" s="97"/>
      <c r="L41" s="97"/>
      <c r="M41" s="97"/>
    </row>
    <row r="42" spans="1:35" ht="14.1" customHeight="1" x14ac:dyDescent="0.3">
      <c r="A42" s="97"/>
      <c r="B42" s="97"/>
      <c r="J42" s="25">
        <f>SUM(C42:I42)</f>
        <v>0</v>
      </c>
      <c r="K42" s="25" t="str" cm="1">
        <f t="array" ref="K42">_xlfn.IFS(J42&gt;15,"O",J42=15,"O",J42&lt;15,"X")</f>
        <v>X</v>
      </c>
      <c r="L42" s="97"/>
      <c r="M42" s="97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97"/>
      <c r="B43" s="97"/>
      <c r="C43" s="15"/>
      <c r="D43" s="16"/>
      <c r="E43" s="16"/>
      <c r="F43" s="16"/>
      <c r="G43" s="16"/>
      <c r="H43" s="16"/>
      <c r="I43" s="17"/>
      <c r="J43" s="2"/>
      <c r="K43" s="2"/>
      <c r="L43" s="97"/>
      <c r="M43" s="97"/>
      <c r="U43" s="2"/>
      <c r="V43" s="2"/>
    </row>
    <row r="44" spans="1:35" ht="14.1" customHeight="1" x14ac:dyDescent="0.3">
      <c r="A44" s="97"/>
      <c r="B44" s="97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7"/>
      <c r="M44" s="97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45424</v>
      </c>
      <c r="D50" s="216"/>
      <c r="E50" s="217">
        <f>C50+1</f>
        <v>45425</v>
      </c>
      <c r="F50" s="217"/>
      <c r="G50" s="217">
        <f>C50+2</f>
        <v>45426</v>
      </c>
      <c r="H50" s="217"/>
      <c r="I50" s="217">
        <f>C50+3</f>
        <v>45427</v>
      </c>
      <c r="J50" s="217"/>
      <c r="K50" s="217">
        <f>C50+4</f>
        <v>45428</v>
      </c>
      <c r="L50" s="217"/>
      <c r="M50" s="217"/>
      <c r="N50" s="217">
        <f>C50+5</f>
        <v>45429</v>
      </c>
      <c r="O50" s="217"/>
      <c r="P50" s="221">
        <f>C50+6</f>
        <v>45430</v>
      </c>
      <c r="Q50" s="221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77.037499999999994</v>
      </c>
      <c r="D51" s="215"/>
      <c r="E51" s="215">
        <f>SUM(D8,D9,D12,D14,D16,D18,D20,D22,D28,D30,D32,D34,D36,D38,D40,D42,D44,O4,O6,O8,O10,O12,O14,O16,O18,O20,O22,O28,O30,O32,O34,O36,O38,O40,O42,O44,Z16)</f>
        <v>69.537499999999994</v>
      </c>
      <c r="F51" s="215"/>
      <c r="G51" s="215">
        <f>SUM(E8,E10,E12,E14,E16,E18,E20,E22,E28,E30,E32,E34,E36,E44,E38,E40,E42,P4,P6,P8,P10,P12,P14,P16,P18,P20,P22,P28,P30,P32,P34,P36,P38,P40,P42,P44,AA16)</f>
        <v>68.037499999999994</v>
      </c>
      <c r="H51" s="215"/>
      <c r="I51" s="215">
        <f>SUM(F8,F10,F12,F14,F16,F18,F20,F22,F28,F30,F32,F34,F36,F38,F40,F42,F44,Q4,Q6,Q8,Q10,Q12,Q14,Q16,Q18,Q20,Q22,Q28,Q30,Q32,Q34,Q36,Q38,Q40,Q42,Q44,AB16)</f>
        <v>80.537499999999994</v>
      </c>
      <c r="J51" s="215"/>
      <c r="K51" s="215">
        <f>SUM(G8,G10,G12,G14,G16,G18,G20,G22,G28,G30,G32,G34,G36,G38,G40,G42,G44,R4,R6,R8,R10,R12,R14,R16,R18,R20,R22,R28,R30,R32,R34,R36,R38,R40,R42,R44,AC16)</f>
        <v>77.245000000000005</v>
      </c>
      <c r="L51" s="215"/>
      <c r="M51" s="215"/>
      <c r="N51" s="215">
        <f>SUM(H8,H10,H12,H14,H16,H18,H20,H22,H28,H30,H32,H34,H36,H38,H40,H42,H44,S4,S6,S8,S10,S12,S14,S16,S18,S20,S22,S28,S30,S32,S34,S36,S38,S40,S42,S44,AD16)</f>
        <v>87.745000000000005</v>
      </c>
      <c r="O51" s="215"/>
      <c r="P51" s="215">
        <f>SUM(I8,I10,I12,I14,I16,I18,I20,I22,I28,I30,I32,I34,I36,I38,I40,I42,I44,T4,T6,T8,T10,T12,T14,T16,T18,T20,T22,T28,T30,T32,T34,T36,T38,T40,T42,T44,AE16)</f>
        <v>87.745000000000005</v>
      </c>
      <c r="Q51" s="215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f>'5월5일~5월11일 (19주차)'!C56</f>
        <v>1337259.4124999999</v>
      </c>
      <c r="D54" s="207"/>
      <c r="E54" s="207">
        <f>'5월5일~5월11일 (19주차)'!E56</f>
        <v>1048239.4124999999</v>
      </c>
      <c r="F54" s="207"/>
      <c r="G54" s="207">
        <f>'5월5일~5월11일 (19주차)'!G56</f>
        <v>903729.41249999998</v>
      </c>
      <c r="H54" s="207"/>
      <c r="I54" s="207">
        <f>'5월5일~5월11일 (19주차)'!I56</f>
        <v>1236102.4124999999</v>
      </c>
      <c r="J54" s="207"/>
      <c r="K54" s="213">
        <f>'5월5일~5월11일 (19주차)'!K56</f>
        <v>1048239.4124999999</v>
      </c>
      <c r="L54" s="213"/>
      <c r="M54" s="213"/>
      <c r="N54" s="207">
        <f>'5월5일~5월11일 (19주차)'!N56</f>
        <v>1217424.4950000001</v>
      </c>
      <c r="O54" s="207"/>
      <c r="P54" s="207">
        <f>'5월5일~5월11일 (19주차)'!P56</f>
        <v>1286680.9124999999</v>
      </c>
      <c r="Q54" s="207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C51*14451</f>
        <v>1113268.9124999999</v>
      </c>
      <c r="D56" s="207"/>
      <c r="E56" s="207">
        <f>E51*14451</f>
        <v>1004886.4124999999</v>
      </c>
      <c r="F56" s="207"/>
      <c r="G56" s="207">
        <f>G51*14451</f>
        <v>983209.91249999986</v>
      </c>
      <c r="H56" s="207"/>
      <c r="I56" s="207">
        <f>I51*14451</f>
        <v>1163847.4124999999</v>
      </c>
      <c r="J56" s="207"/>
      <c r="K56" s="213">
        <f>K51*14451</f>
        <v>1116267.4950000001</v>
      </c>
      <c r="L56" s="213"/>
      <c r="M56" s="213"/>
      <c r="N56" s="207">
        <f>N51*14451</f>
        <v>1268002.9950000001</v>
      </c>
      <c r="O56" s="207"/>
      <c r="P56" s="207">
        <f>P51*14451</f>
        <v>1268002.9950000001</v>
      </c>
      <c r="Q56" s="207"/>
      <c r="R56" s="211">
        <f>SUM(C56:Q57)</f>
        <v>7917486.1349999998</v>
      </c>
      <c r="S56" s="212"/>
      <c r="T56" s="20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12"/>
      <c r="S57" s="212"/>
      <c r="T57" s="20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210">
        <f>C56/C54-100%</f>
        <v>-0.16749966229906799</v>
      </c>
      <c r="D58" s="210"/>
      <c r="E58" s="210">
        <f>E56/E54-100%</f>
        <v>-4.1357918318111309E-2</v>
      </c>
      <c r="F58" s="210"/>
      <c r="G58" s="210">
        <f>G56/G54-100%</f>
        <v>8.7947231661003267E-2</v>
      </c>
      <c r="H58" s="210"/>
      <c r="I58" s="210">
        <f>I56/I54-100%</f>
        <v>-5.8453894490720471E-2</v>
      </c>
      <c r="J58" s="210"/>
      <c r="K58" s="210">
        <f>K56/K54-100%</f>
        <v>6.4897466827503303E-2</v>
      </c>
      <c r="L58" s="210"/>
      <c r="M58" s="210"/>
      <c r="N58" s="210">
        <f>N56/N54-100%</f>
        <v>4.1545492314083887E-2</v>
      </c>
      <c r="O58" s="210"/>
      <c r="P58" s="210">
        <f>P56/P54-100%</f>
        <v>-1.4516355468201403E-2</v>
      </c>
      <c r="Q58" s="210"/>
      <c r="R58" s="210">
        <f>AVERAGE(C58:Q59)</f>
        <v>-1.2491091396215816E-2</v>
      </c>
      <c r="S58" s="210"/>
      <c r="T58" s="208" t="s">
        <v>96</v>
      </c>
    </row>
    <row r="59" spans="1:35" ht="14.1" customHeight="1" x14ac:dyDescent="0.3">
      <c r="A59" s="209"/>
      <c r="B59" s="209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0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5616890</v>
      </c>
      <c r="D60" s="207"/>
      <c r="E60" s="207">
        <v>2704420</v>
      </c>
      <c r="F60" s="207"/>
      <c r="G60" s="207">
        <v>3785170</v>
      </c>
      <c r="H60" s="207"/>
      <c r="I60" s="207">
        <v>4748100</v>
      </c>
      <c r="J60" s="207"/>
      <c r="K60" s="207">
        <v>4277980</v>
      </c>
      <c r="L60" s="207"/>
      <c r="M60" s="207"/>
      <c r="N60" s="207">
        <v>5076670</v>
      </c>
      <c r="O60" s="207"/>
      <c r="P60" s="207">
        <v>6000340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8170510</v>
      </c>
      <c r="D62" s="207"/>
      <c r="E62" s="207">
        <v>4484960</v>
      </c>
      <c r="F62" s="207"/>
      <c r="G62" s="207">
        <v>2086960</v>
      </c>
      <c r="H62" s="207"/>
      <c r="I62" s="207">
        <v>2634530</v>
      </c>
      <c r="J62" s="207"/>
      <c r="K62" s="207">
        <v>4909830</v>
      </c>
      <c r="L62" s="207"/>
      <c r="M62" s="207"/>
      <c r="N62" s="207">
        <v>6227730</v>
      </c>
      <c r="O62" s="207"/>
      <c r="P62" s="207">
        <v>5253860</v>
      </c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206">
        <f>C62/C60-100%</f>
        <v>0.45463236773374582</v>
      </c>
      <c r="D64" s="206"/>
      <c r="E64" s="206">
        <f>E62/E60-100%</f>
        <v>0.65838146441750922</v>
      </c>
      <c r="F64" s="206"/>
      <c r="G64" s="206">
        <f>G62/G60-100%</f>
        <v>-0.44864827735610291</v>
      </c>
      <c r="H64" s="206"/>
      <c r="I64" s="206">
        <f>I62/I60-100%</f>
        <v>-0.44514016132768897</v>
      </c>
      <c r="J64" s="206"/>
      <c r="K64" s="206">
        <v>-3.4771556266833259E-2</v>
      </c>
      <c r="L64" s="206"/>
      <c r="M64" s="206"/>
      <c r="N64" s="206">
        <f>N62/N60-100%</f>
        <v>0.22673524180220506</v>
      </c>
      <c r="O64" s="206"/>
      <c r="P64" s="206">
        <f>P62/P60-100%</f>
        <v>-0.12440628364392681</v>
      </c>
      <c r="Q64" s="20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185">
        <f>AVERAGE(C64:Q65)</f>
        <v>4.0968970765558312E-2</v>
      </c>
      <c r="D67" s="186"/>
      <c r="E67" s="189" t="s">
        <v>54</v>
      </c>
      <c r="F67" s="190"/>
      <c r="G67" s="193">
        <f>AVERAGE(K64:Q65)</f>
        <v>2.2519133963814997E-2</v>
      </c>
      <c r="H67" s="194"/>
      <c r="I67" s="197" t="s">
        <v>55</v>
      </c>
      <c r="J67" s="198"/>
      <c r="K67" s="201">
        <f>AVERAGE(C67,G67)</f>
        <v>3.1744052364686651E-2</v>
      </c>
      <c r="L67" s="201"/>
      <c r="M67" s="202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187"/>
      <c r="D68" s="188"/>
      <c r="E68" s="191"/>
      <c r="F68" s="192"/>
      <c r="G68" s="195"/>
      <c r="H68" s="196"/>
      <c r="I68" s="199"/>
      <c r="J68" s="200"/>
      <c r="K68" s="203"/>
      <c r="L68" s="203"/>
      <c r="M68" s="204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8505247.385329701</v>
      </c>
      <c r="D69" s="176"/>
      <c r="E69" s="179">
        <f>E62+E62*C67</f>
        <v>4668704.1951246988</v>
      </c>
      <c r="F69" s="180"/>
      <c r="G69" s="179">
        <f>G62+G62*C67</f>
        <v>2172460.6032288894</v>
      </c>
      <c r="H69" s="180"/>
      <c r="I69" s="179">
        <f>I62+I62*C67</f>
        <v>2742463.9825509861</v>
      </c>
      <c r="J69" s="180"/>
      <c r="K69" s="154">
        <f>K62+K62*C67</f>
        <v>5110980.6817338616</v>
      </c>
      <c r="L69" s="158"/>
      <c r="M69" s="155"/>
      <c r="N69" s="154">
        <f>N62+N62*C67</f>
        <v>6482873.6883057905</v>
      </c>
      <c r="O69" s="155"/>
      <c r="P69" s="158">
        <f>P62+P62*C67</f>
        <v>5469105.2367463363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8354502.80924269</v>
      </c>
      <c r="D71" s="164"/>
      <c r="E71" s="163">
        <f>E62+E62*G67</f>
        <v>4585957.4150623521</v>
      </c>
      <c r="F71" s="164"/>
      <c r="G71" s="163">
        <f>G62+G62*G67</f>
        <v>2133956.5318171233</v>
      </c>
      <c r="H71" s="164"/>
      <c r="I71" s="163">
        <f>I62+I62*G67</f>
        <v>2693857.3340016897</v>
      </c>
      <c r="J71" s="164"/>
      <c r="K71" s="163">
        <f>K62+K62*G67</f>
        <v>5020395.1195095582</v>
      </c>
      <c r="L71" s="167"/>
      <c r="M71" s="164"/>
      <c r="N71" s="163">
        <f>N62+N62*G67</f>
        <v>6367973.0861604698</v>
      </c>
      <c r="O71" s="164"/>
      <c r="P71" s="167">
        <f>P62+P62*G67</f>
        <v>5372172.377167129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8429875.0972861964</v>
      </c>
      <c r="D73" s="129"/>
      <c r="E73" s="128">
        <f>E62+E62*K67</f>
        <v>4627330.805093525</v>
      </c>
      <c r="F73" s="148"/>
      <c r="G73" s="128">
        <f>G62+G62*K67</f>
        <v>2153208.5675230063</v>
      </c>
      <c r="H73" s="129"/>
      <c r="I73" s="128">
        <f>I62+I62*K67</f>
        <v>2718160.6582763381</v>
      </c>
      <c r="J73" s="129"/>
      <c r="K73" s="128">
        <f>K62+K62*K67</f>
        <v>5065687.9006217094</v>
      </c>
      <c r="L73" s="132"/>
      <c r="M73" s="129"/>
      <c r="N73" s="128">
        <f>N62+N62*K67</f>
        <v>6425423.3872331297</v>
      </c>
      <c r="O73" s="129"/>
      <c r="P73" s="132">
        <f>P62+P62*K67</f>
        <v>5420638.8069567326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141">
        <f>C56/C69</f>
        <v>0.13089200843472523</v>
      </c>
      <c r="D75" s="142"/>
      <c r="E75" s="141">
        <f>E56/E69</f>
        <v>0.21523882655691787</v>
      </c>
      <c r="F75" s="142"/>
      <c r="G75" s="141">
        <f>G56/G69</f>
        <v>0.45257893792811366</v>
      </c>
      <c r="H75" s="142"/>
      <c r="I75" s="141">
        <f>I56/I69</f>
        <v>0.4243801996689896</v>
      </c>
      <c r="J75" s="142"/>
      <c r="K75" s="141">
        <f>K56/K69</f>
        <v>0.21840573551557912</v>
      </c>
      <c r="L75" s="145"/>
      <c r="M75" s="142"/>
      <c r="N75" s="141">
        <f>N56/N69</f>
        <v>0.19559273494519916</v>
      </c>
      <c r="O75" s="142"/>
      <c r="P75" s="145">
        <f>P56/P69</f>
        <v>0.23184834449343247</v>
      </c>
      <c r="Q75" s="151"/>
      <c r="R75" s="153">
        <f>AVERAGE(C75:Q76)</f>
        <v>0.26699096964899388</v>
      </c>
      <c r="S75" s="153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143"/>
      <c r="D76" s="144"/>
      <c r="E76" s="143"/>
      <c r="F76" s="144"/>
      <c r="G76" s="143"/>
      <c r="H76" s="144"/>
      <c r="I76" s="143"/>
      <c r="J76" s="144"/>
      <c r="K76" s="143"/>
      <c r="L76" s="146"/>
      <c r="M76" s="144"/>
      <c r="N76" s="143"/>
      <c r="O76" s="144"/>
      <c r="P76" s="146"/>
      <c r="Q76" s="152"/>
      <c r="R76" s="153"/>
      <c r="S76" s="153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119">
        <f>C56/C71</f>
        <v>0.13325376002846953</v>
      </c>
      <c r="D77" s="120"/>
      <c r="E77" s="119">
        <f>E56/E71</f>
        <v>0.21912249101997758</v>
      </c>
      <c r="F77" s="120"/>
      <c r="G77" s="119">
        <f>G56/G71</f>
        <v>0.46074505166362001</v>
      </c>
      <c r="H77" s="120"/>
      <c r="I77" s="119">
        <f>I56/I71</f>
        <v>0.43203750911750022</v>
      </c>
      <c r="J77" s="120"/>
      <c r="K77" s="119">
        <f>K56/K71</f>
        <v>0.22234654214010313</v>
      </c>
      <c r="L77" s="123"/>
      <c r="M77" s="120"/>
      <c r="N77" s="119">
        <f>N56/N71</f>
        <v>0.19912191490817602</v>
      </c>
      <c r="O77" s="120"/>
      <c r="P77" s="123">
        <f>P56/P71</f>
        <v>0.23603170300143039</v>
      </c>
      <c r="Q77" s="125"/>
      <c r="R77" s="127">
        <f>AVERAGE(C77:Q78)</f>
        <v>0.27180842455418242</v>
      </c>
      <c r="S77" s="127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121"/>
      <c r="D78" s="122"/>
      <c r="E78" s="121"/>
      <c r="F78" s="122"/>
      <c r="G78" s="121"/>
      <c r="H78" s="122"/>
      <c r="I78" s="121"/>
      <c r="J78" s="122"/>
      <c r="K78" s="121"/>
      <c r="L78" s="124"/>
      <c r="M78" s="122"/>
      <c r="N78" s="121"/>
      <c r="O78" s="122"/>
      <c r="P78" s="124"/>
      <c r="Q78" s="126"/>
      <c r="R78" s="127"/>
      <c r="S78" s="127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106">
        <f>C56/C73</f>
        <v>0.13206232591256198</v>
      </c>
      <c r="D79" s="107"/>
      <c r="E79" s="106">
        <f>E56/E73</f>
        <v>0.21716329668798981</v>
      </c>
      <c r="F79" s="107"/>
      <c r="G79" s="106">
        <f>G56/G73</f>
        <v>0.4566254878091342</v>
      </c>
      <c r="H79" s="107"/>
      <c r="I79" s="106">
        <f>I56/I73</f>
        <v>0.42817462203945961</v>
      </c>
      <c r="J79" s="107"/>
      <c r="K79" s="106">
        <f>K56/K73</f>
        <v>0.22035852127072439</v>
      </c>
      <c r="L79" s="110"/>
      <c r="M79" s="107"/>
      <c r="N79" s="106">
        <f>N56/N73</f>
        <v>0.19734154756547778</v>
      </c>
      <c r="O79" s="107"/>
      <c r="P79" s="110">
        <f>P56/P73</f>
        <v>0.233921321850973</v>
      </c>
      <c r="Q79" s="112"/>
      <c r="R79" s="114">
        <f>AVERAGE(C79:Q80)</f>
        <v>0.2693781604480458</v>
      </c>
      <c r="S79" s="114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108"/>
      <c r="D80" s="109"/>
      <c r="E80" s="108"/>
      <c r="F80" s="109"/>
      <c r="G80" s="108"/>
      <c r="H80" s="109"/>
      <c r="I80" s="108"/>
      <c r="J80" s="109"/>
      <c r="K80" s="108"/>
      <c r="L80" s="111"/>
      <c r="M80" s="109"/>
      <c r="N80" s="108"/>
      <c r="O80" s="109"/>
      <c r="P80" s="111"/>
      <c r="Q80" s="113"/>
      <c r="R80" s="114"/>
      <c r="S80" s="114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149</v>
      </c>
      <c r="B83" s="94"/>
      <c r="C83" s="98" t="s">
        <v>72</v>
      </c>
      <c r="D83" s="98" t="s">
        <v>73</v>
      </c>
      <c r="E83" s="98" t="s">
        <v>74</v>
      </c>
      <c r="F83" s="98" t="s">
        <v>75</v>
      </c>
      <c r="G83" s="98" t="s">
        <v>76</v>
      </c>
      <c r="H83" s="98" t="s">
        <v>77</v>
      </c>
      <c r="I83" s="98" t="s">
        <v>78</v>
      </c>
      <c r="J83" s="98" t="s">
        <v>121</v>
      </c>
      <c r="L83" s="99" t="s">
        <v>122</v>
      </c>
      <c r="M83" s="99"/>
      <c r="N83" s="296">
        <f>AVERAGE(C85:I94)</f>
        <v>0.30155000000000004</v>
      </c>
      <c r="O83"/>
      <c r="P83" s="55"/>
      <c r="Q83" s="97"/>
      <c r="R83" s="97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297"/>
      <c r="O84"/>
      <c r="P84"/>
      <c r="Q84" s="97"/>
      <c r="R84" s="97"/>
    </row>
    <row r="85" spans="1:26" ht="14.1" customHeight="1" x14ac:dyDescent="0.3">
      <c r="A85" s="94" t="s">
        <v>148</v>
      </c>
      <c r="B85" s="94"/>
      <c r="C85" s="294"/>
      <c r="D85" s="294"/>
      <c r="E85" s="294"/>
      <c r="F85" s="294">
        <v>0.45810000000000001</v>
      </c>
      <c r="G85" s="294">
        <v>0.21879999999999999</v>
      </c>
      <c r="H85" s="294">
        <v>0.16520000000000001</v>
      </c>
      <c r="I85" s="294">
        <v>0.19980000000000001</v>
      </c>
      <c r="J85" s="295">
        <f>AVERAGE(C85:H86)</f>
        <v>0.28070000000000001</v>
      </c>
      <c r="L85" s="99" t="s">
        <v>156</v>
      </c>
      <c r="M85" s="99"/>
      <c r="N85" s="296">
        <v>0.28749999999999998</v>
      </c>
    </row>
    <row r="86" spans="1:26" ht="14.1" customHeight="1" x14ac:dyDescent="0.3">
      <c r="A86" s="94"/>
      <c r="B86" s="94"/>
      <c r="C86" s="294"/>
      <c r="D86" s="294"/>
      <c r="E86" s="294"/>
      <c r="F86" s="294"/>
      <c r="G86" s="294"/>
      <c r="H86" s="294"/>
      <c r="I86" s="294"/>
      <c r="J86" s="295"/>
      <c r="L86" s="99"/>
      <c r="M86" s="99"/>
      <c r="N86" s="297"/>
    </row>
    <row r="87" spans="1:26" ht="14.1" customHeight="1" x14ac:dyDescent="0.3">
      <c r="A87" s="94" t="s">
        <v>157</v>
      </c>
      <c r="B87" s="94"/>
      <c r="C87" s="294">
        <v>0.1653</v>
      </c>
      <c r="D87" s="294">
        <v>0.21510000000000001</v>
      </c>
      <c r="E87" s="294">
        <v>0.61</v>
      </c>
      <c r="F87" s="294">
        <v>0.38009999999999999</v>
      </c>
      <c r="G87" s="294"/>
      <c r="H87" s="294"/>
      <c r="I87" s="294"/>
      <c r="J87" s="295">
        <f>AVERAGE(C87:I88)</f>
        <v>0.34262499999999996</v>
      </c>
      <c r="L87"/>
      <c r="M87"/>
    </row>
    <row r="88" spans="1:26" ht="14.1" customHeight="1" x14ac:dyDescent="0.3">
      <c r="A88" s="94"/>
      <c r="B88" s="94"/>
      <c r="C88" s="294"/>
      <c r="D88" s="294"/>
      <c r="E88" s="294"/>
      <c r="F88" s="294"/>
      <c r="G88" s="294"/>
      <c r="H88" s="294"/>
      <c r="I88" s="294"/>
      <c r="J88" s="295"/>
      <c r="L88"/>
      <c r="M88"/>
    </row>
    <row r="89" spans="1:26" ht="14.1" customHeight="1" x14ac:dyDescent="0.3">
      <c r="A89" s="94" t="s">
        <v>177</v>
      </c>
      <c r="B89" s="94"/>
      <c r="C89" s="294"/>
      <c r="D89" s="294"/>
      <c r="E89" s="294"/>
      <c r="F89" s="294"/>
      <c r="G89" s="294"/>
      <c r="H89" s="294"/>
      <c r="I89" s="294"/>
      <c r="J89" s="295" t="e">
        <f>AVERAGE(C89:I90)</f>
        <v>#DIV/0!</v>
      </c>
      <c r="L89"/>
      <c r="M89"/>
    </row>
    <row r="90" spans="1:26" ht="14.1" customHeight="1" x14ac:dyDescent="0.3">
      <c r="A90" s="94"/>
      <c r="B90" s="94"/>
      <c r="C90" s="294"/>
      <c r="D90" s="294"/>
      <c r="E90" s="294"/>
      <c r="F90" s="294"/>
      <c r="G90" s="294"/>
      <c r="H90" s="294"/>
      <c r="I90" s="294"/>
      <c r="J90" s="295"/>
      <c r="L90"/>
      <c r="M90"/>
    </row>
    <row r="91" spans="1:26" ht="14.1" customHeight="1" x14ac:dyDescent="0.3">
      <c r="A91" s="94" t="s">
        <v>178</v>
      </c>
      <c r="B91" s="94"/>
      <c r="C91" s="294"/>
      <c r="D91" s="294"/>
      <c r="E91" s="294"/>
      <c r="F91" s="294"/>
      <c r="G91" s="294"/>
      <c r="H91" s="294"/>
      <c r="I91" s="294"/>
      <c r="J91" s="295" t="e">
        <f>AVERAGE(C91:I92)</f>
        <v>#DIV/0!</v>
      </c>
      <c r="L91"/>
      <c r="M91"/>
    </row>
    <row r="92" spans="1:26" ht="14.1" customHeight="1" x14ac:dyDescent="0.3">
      <c r="A92" s="94"/>
      <c r="B92" s="94"/>
      <c r="C92" s="294"/>
      <c r="D92" s="294"/>
      <c r="E92" s="294"/>
      <c r="F92" s="294"/>
      <c r="G92" s="294"/>
      <c r="H92" s="294"/>
      <c r="I92" s="294"/>
      <c r="J92" s="295"/>
      <c r="L92"/>
      <c r="M92"/>
    </row>
    <row r="93" spans="1:26" ht="14.1" customHeight="1" x14ac:dyDescent="0.3">
      <c r="A93" s="94" t="s">
        <v>179</v>
      </c>
      <c r="B93" s="94"/>
      <c r="C93" s="294"/>
      <c r="D93" s="294"/>
      <c r="E93" s="294"/>
      <c r="F93" s="294"/>
      <c r="G93" s="294"/>
      <c r="H93" s="294"/>
      <c r="I93" s="294"/>
      <c r="J93" s="295"/>
      <c r="L93"/>
      <c r="M93"/>
    </row>
    <row r="94" spans="1:26" ht="14.1" customHeight="1" x14ac:dyDescent="0.3">
      <c r="A94" s="94"/>
      <c r="B94" s="94"/>
      <c r="C94" s="294"/>
      <c r="D94" s="294"/>
      <c r="E94" s="294"/>
      <c r="F94" s="294"/>
      <c r="G94" s="294"/>
      <c r="H94" s="294"/>
      <c r="I94" s="294"/>
      <c r="J94" s="2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43" priority="7" operator="between">
      <formula>0.35</formula>
      <formula>1</formula>
    </cfRule>
    <cfRule type="cellIs" dxfId="42" priority="8" operator="between">
      <formula>0.2</formula>
      <formula>0.25</formula>
    </cfRule>
    <cfRule type="cellIs" dxfId="41" priority="9" operator="between">
      <formula>0.1</formula>
      <formula>0.2</formula>
    </cfRule>
    <cfRule type="cellIs" dxfId="40" priority="10" operator="between">
      <formula>0.3</formula>
      <formula>0.35</formula>
    </cfRule>
    <cfRule type="cellIs" dxfId="39" priority="11" operator="between">
      <formula>0.25</formula>
      <formula>0.3</formula>
    </cfRule>
  </conditionalFormatting>
  <conditionalFormatting sqref="K8 K10 K12 K14 K16 K18">
    <cfRule type="cellIs" dxfId="38" priority="1" operator="between">
      <formula>"LOW"</formula>
      <formula>"HIGH"</formula>
    </cfRule>
  </conditionalFormatting>
  <conditionalFormatting sqref="N83 N85">
    <cfRule type="cellIs" dxfId="37" priority="2" operator="between">
      <formula>0.35</formula>
      <formula>1</formula>
    </cfRule>
    <cfRule type="cellIs" dxfId="36" priority="3" operator="between">
      <formula>0.2</formula>
      <formula>0.25</formula>
    </cfRule>
    <cfRule type="cellIs" dxfId="35" priority="4" operator="between">
      <formula>0.1</formula>
      <formula>0.2</formula>
    </cfRule>
    <cfRule type="cellIs" dxfId="34" priority="5" operator="between">
      <formula>0.3</formula>
      <formula>0.35</formula>
    </cfRule>
    <cfRule type="cellIs" dxfId="33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1F39-C32D-433D-8215-125B832BDFB4}">
  <sheetPr>
    <pageSetUpPr fitToPage="1"/>
  </sheetPr>
  <dimension ref="A1:AI138"/>
  <sheetViews>
    <sheetView zoomScale="90" zoomScaleNormal="90" workbookViewId="0">
      <selection activeCell="P11" sqref="P11:P12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5">
        <v>45417</v>
      </c>
      <c r="B1" s="246"/>
      <c r="C1" s="56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8" t="s">
        <v>7</v>
      </c>
      <c r="J1" s="6"/>
      <c r="K1" s="6"/>
      <c r="L1" s="245">
        <f>A1</f>
        <v>45417</v>
      </c>
      <c r="M1" s="246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19</v>
      </c>
      <c r="B2" s="14" t="s">
        <v>0</v>
      </c>
      <c r="C2" s="59">
        <v>45417</v>
      </c>
      <c r="D2" s="60">
        <f>C2+1</f>
        <v>45418</v>
      </c>
      <c r="E2" s="60">
        <f>C2+2</f>
        <v>45419</v>
      </c>
      <c r="F2" s="60">
        <f>C2+3</f>
        <v>45420</v>
      </c>
      <c r="G2" s="60">
        <f>C2+4</f>
        <v>45421</v>
      </c>
      <c r="H2" s="60">
        <f>C2+5</f>
        <v>45422</v>
      </c>
      <c r="I2" s="61">
        <f>C2+6</f>
        <v>45423</v>
      </c>
      <c r="J2" s="6"/>
      <c r="K2" s="6"/>
      <c r="L2" s="13">
        <f>WEEKNUM(L1,1)</f>
        <v>19</v>
      </c>
      <c r="M2" s="14" t="s">
        <v>0</v>
      </c>
      <c r="N2" s="10">
        <f>C2</f>
        <v>45417</v>
      </c>
      <c r="O2" s="11">
        <f>N2+1</f>
        <v>45418</v>
      </c>
      <c r="P2" s="8">
        <f>N2+2</f>
        <v>45419</v>
      </c>
      <c r="Q2" s="11">
        <f>N2+3</f>
        <v>45420</v>
      </c>
      <c r="R2" s="11">
        <f>N2+4</f>
        <v>45421</v>
      </c>
      <c r="S2" s="11">
        <f>N2+5</f>
        <v>45422</v>
      </c>
      <c r="T2" s="12">
        <f>N2+6</f>
        <v>45423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 t="s">
        <v>158</v>
      </c>
      <c r="D3" s="251" t="s">
        <v>158</v>
      </c>
      <c r="E3" s="251" t="s">
        <v>159</v>
      </c>
      <c r="F3" s="251" t="s">
        <v>158</v>
      </c>
      <c r="G3" s="251" t="s">
        <v>158</v>
      </c>
      <c r="H3" s="251" t="s">
        <v>158</v>
      </c>
      <c r="I3" s="251" t="s">
        <v>160</v>
      </c>
      <c r="J3" s="6"/>
      <c r="K3" s="6"/>
      <c r="L3" s="264" t="s">
        <v>141</v>
      </c>
      <c r="M3" s="283"/>
      <c r="N3" s="31"/>
      <c r="O3" s="54" t="s">
        <v>87</v>
      </c>
      <c r="P3" s="47" t="s">
        <v>93</v>
      </c>
      <c r="Q3" s="54" t="s">
        <v>87</v>
      </c>
      <c r="R3" s="31"/>
      <c r="S3" s="47" t="s">
        <v>93</v>
      </c>
      <c r="T3" s="39" t="s">
        <v>86</v>
      </c>
      <c r="X3" s="278" t="s">
        <v>79</v>
      </c>
      <c r="Y3" s="284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4">
        <f t="shared" si="0"/>
        <v>2</v>
      </c>
      <c r="AA3" s="284">
        <f t="shared" si="0"/>
        <v>2</v>
      </c>
      <c r="AB3" s="284">
        <f t="shared" si="0"/>
        <v>2</v>
      </c>
      <c r="AC3" s="284">
        <f t="shared" si="0"/>
        <v>2</v>
      </c>
      <c r="AD3" s="284">
        <f t="shared" si="0"/>
        <v>2</v>
      </c>
      <c r="AE3" s="284">
        <f t="shared" si="0"/>
        <v>2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51"/>
      <c r="G4" s="251"/>
      <c r="H4" s="251"/>
      <c r="I4" s="251"/>
      <c r="J4" s="6"/>
      <c r="K4" s="6"/>
      <c r="L4" s="264"/>
      <c r="M4" s="283"/>
      <c r="N4" s="36"/>
      <c r="O4" s="30">
        <v>8</v>
      </c>
      <c r="P4" s="40">
        <v>8</v>
      </c>
      <c r="Q4" s="30">
        <v>8</v>
      </c>
      <c r="R4" s="36"/>
      <c r="S4" s="40">
        <v>8</v>
      </c>
      <c r="T4" s="40">
        <v>8</v>
      </c>
      <c r="U4" s="16">
        <f>SUM(N4:T4)</f>
        <v>40</v>
      </c>
      <c r="V4" s="16" t="str" cm="1">
        <f t="array" ref="V4">_xlfn.IFS(U4&gt;15,"O",U4=15,"O",U4&lt;15,"X")</f>
        <v>O</v>
      </c>
      <c r="X4" s="278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24" t="s">
        <v>9</v>
      </c>
      <c r="B5" s="224"/>
      <c r="C5" s="251" t="s">
        <v>161</v>
      </c>
      <c r="D5" s="251" t="s">
        <v>161</v>
      </c>
      <c r="E5" s="251" t="s">
        <v>162</v>
      </c>
      <c r="F5" s="251" t="s">
        <v>162</v>
      </c>
      <c r="G5" s="251" t="s">
        <v>162</v>
      </c>
      <c r="H5" s="251" t="s">
        <v>160</v>
      </c>
      <c r="I5" s="251" t="s">
        <v>162</v>
      </c>
      <c r="J5" s="298" t="s">
        <v>70</v>
      </c>
      <c r="K5" s="273" t="s">
        <v>71</v>
      </c>
      <c r="L5" s="224" t="s">
        <v>23</v>
      </c>
      <c r="M5" s="285"/>
      <c r="N5" s="37" t="s">
        <v>150</v>
      </c>
      <c r="O5" s="31"/>
      <c r="P5" s="31"/>
      <c r="Q5" s="31"/>
      <c r="R5" s="31"/>
      <c r="S5" s="54" t="s">
        <v>143</v>
      </c>
      <c r="T5" s="31" t="s">
        <v>142</v>
      </c>
      <c r="U5" s="6"/>
      <c r="X5" s="261" t="s">
        <v>80</v>
      </c>
      <c r="Y5" s="25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51">
        <f t="shared" si="1"/>
        <v>6</v>
      </c>
      <c r="AA5" s="251">
        <f t="shared" si="1"/>
        <v>4</v>
      </c>
      <c r="AB5" s="251">
        <f t="shared" si="1"/>
        <v>7</v>
      </c>
      <c r="AC5" s="251">
        <f t="shared" si="1"/>
        <v>6</v>
      </c>
      <c r="AD5" s="251">
        <f t="shared" si="1"/>
        <v>6</v>
      </c>
      <c r="AE5" s="251">
        <f t="shared" si="1"/>
        <v>7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98"/>
      <c r="K6" s="273"/>
      <c r="L6" s="224"/>
      <c r="M6" s="285"/>
      <c r="N6" s="38">
        <v>6.5</v>
      </c>
      <c r="O6" s="36"/>
      <c r="P6" s="36"/>
      <c r="Q6" s="36"/>
      <c r="R6" s="36"/>
      <c r="S6" s="30">
        <v>4</v>
      </c>
      <c r="T6" s="36"/>
      <c r="U6" s="16">
        <f>SUM(N6:T6)</f>
        <v>10.5</v>
      </c>
      <c r="V6" s="16" t="str" cm="1">
        <f t="array" ref="V6">_xlfn.IFS(U6&gt;15,"O",U6=15,"O",U6&lt;15,"X")</f>
        <v>X</v>
      </c>
      <c r="X6" s="261"/>
      <c r="Y6" s="251"/>
      <c r="Z6" s="251"/>
      <c r="AA6" s="251"/>
      <c r="AB6" s="251"/>
      <c r="AC6" s="251"/>
      <c r="AD6" s="251"/>
      <c r="AE6" s="251"/>
    </row>
    <row r="7" spans="1:31" ht="14.1" customHeight="1" x14ac:dyDescent="0.3">
      <c r="A7" s="230" t="s">
        <v>10</v>
      </c>
      <c r="B7" s="231"/>
      <c r="C7" s="53" t="s">
        <v>36</v>
      </c>
      <c r="D7" s="53" t="s">
        <v>36</v>
      </c>
      <c r="E7" s="39" t="s">
        <v>86</v>
      </c>
      <c r="F7" s="53" t="s">
        <v>36</v>
      </c>
      <c r="G7" s="31"/>
      <c r="H7" s="31" t="s">
        <v>40</v>
      </c>
      <c r="I7" s="53" t="s">
        <v>36</v>
      </c>
      <c r="J7" s="24"/>
      <c r="K7" s="6"/>
      <c r="L7" s="230" t="s">
        <v>24</v>
      </c>
      <c r="M7" s="231"/>
      <c r="N7" s="37" t="s">
        <v>43</v>
      </c>
      <c r="O7" s="31"/>
      <c r="P7" s="31"/>
      <c r="Q7" s="39" t="s">
        <v>42</v>
      </c>
      <c r="R7" s="31" t="s">
        <v>40</v>
      </c>
      <c r="S7" s="32" t="s">
        <v>151</v>
      </c>
      <c r="T7" s="37" t="s">
        <v>43</v>
      </c>
      <c r="U7" s="6"/>
      <c r="X7" s="269" t="s">
        <v>81</v>
      </c>
      <c r="Y7" s="271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1">
        <f t="shared" si="2"/>
        <v>5</v>
      </c>
      <c r="AA7" s="271">
        <f t="shared" si="2"/>
        <v>5</v>
      </c>
      <c r="AB7" s="271">
        <f t="shared" si="2"/>
        <v>6</v>
      </c>
      <c r="AC7" s="271">
        <f t="shared" si="2"/>
        <v>6</v>
      </c>
      <c r="AD7" s="271">
        <f t="shared" si="2"/>
        <v>6</v>
      </c>
      <c r="AE7" s="271">
        <f t="shared" si="2"/>
        <v>7</v>
      </c>
    </row>
    <row r="8" spans="1:31" ht="14.1" customHeight="1" x14ac:dyDescent="0.3">
      <c r="A8" s="241"/>
      <c r="B8" s="242"/>
      <c r="C8" s="30">
        <v>8</v>
      </c>
      <c r="D8" s="30">
        <v>8</v>
      </c>
      <c r="E8" s="40">
        <v>8</v>
      </c>
      <c r="F8" s="30">
        <v>8</v>
      </c>
      <c r="G8" s="36"/>
      <c r="H8" s="36"/>
      <c r="I8" s="30">
        <v>8</v>
      </c>
      <c r="J8" s="16">
        <f>SUM(C8:I8)</f>
        <v>40</v>
      </c>
      <c r="K8" s="16" t="str" cm="1">
        <f t="array" ref="K8">_xlfn.IFS(J8=40,"O",J8&lt;40,"LOW",J8&gt;40,"HIGH")</f>
        <v>O</v>
      </c>
      <c r="L8" s="241"/>
      <c r="M8" s="242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70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64" t="s">
        <v>11</v>
      </c>
      <c r="B9" s="264"/>
      <c r="C9" s="33" t="s">
        <v>92</v>
      </c>
      <c r="D9" s="39" t="s">
        <v>91</v>
      </c>
      <c r="E9" s="31"/>
      <c r="F9" s="39" t="s">
        <v>91</v>
      </c>
      <c r="G9" s="39" t="s">
        <v>91</v>
      </c>
      <c r="H9" s="39" t="s">
        <v>91</v>
      </c>
      <c r="I9" s="31"/>
      <c r="J9" s="6"/>
      <c r="K9" s="6"/>
      <c r="L9" s="230" t="s">
        <v>25</v>
      </c>
      <c r="M9" s="231"/>
      <c r="N9" s="54" t="s">
        <v>126</v>
      </c>
      <c r="O9" s="31"/>
      <c r="P9" s="31"/>
      <c r="Q9" s="31"/>
      <c r="R9" s="31"/>
      <c r="S9" s="31"/>
      <c r="T9" s="31"/>
      <c r="U9" s="6"/>
      <c r="X9" s="265" t="s">
        <v>82</v>
      </c>
      <c r="Y9" s="26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99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99">
        <f t="shared" si="3"/>
        <v>5</v>
      </c>
      <c r="AB9" s="299">
        <f t="shared" si="3"/>
        <v>6</v>
      </c>
      <c r="AC9" s="299">
        <f t="shared" si="3"/>
        <v>6</v>
      </c>
      <c r="AD9" s="299">
        <f t="shared" si="3"/>
        <v>6</v>
      </c>
      <c r="AE9" s="299">
        <f t="shared" si="3"/>
        <v>5</v>
      </c>
    </row>
    <row r="10" spans="1:31" ht="14.1" customHeight="1" x14ac:dyDescent="0.3">
      <c r="A10" s="264"/>
      <c r="B10" s="264"/>
      <c r="C10" s="44">
        <v>10</v>
      </c>
      <c r="D10" s="40">
        <v>9</v>
      </c>
      <c r="E10" s="36"/>
      <c r="F10" s="40">
        <v>9</v>
      </c>
      <c r="G10" s="40">
        <v>9</v>
      </c>
      <c r="H10" s="40">
        <v>9</v>
      </c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241"/>
      <c r="M10" s="242"/>
      <c r="N10" s="30">
        <v>6</v>
      </c>
      <c r="O10" s="36"/>
      <c r="P10" s="36"/>
      <c r="Q10" s="36"/>
      <c r="R10" s="36"/>
      <c r="S10" s="36"/>
      <c r="T10" s="36"/>
      <c r="U10" s="16">
        <f>SUM(N10:T10)</f>
        <v>6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64" t="s">
        <v>12</v>
      </c>
      <c r="B11" s="264"/>
      <c r="C11" s="32" t="s">
        <v>89</v>
      </c>
      <c r="D11" s="31"/>
      <c r="E11" s="34" t="s">
        <v>88</v>
      </c>
      <c r="F11" s="32" t="s">
        <v>89</v>
      </c>
      <c r="G11" s="32" t="s">
        <v>89</v>
      </c>
      <c r="H11" s="31"/>
      <c r="I11" s="32" t="s">
        <v>89</v>
      </c>
      <c r="J11" s="6"/>
      <c r="K11" s="6"/>
      <c r="L11" s="224" t="s">
        <v>26</v>
      </c>
      <c r="M11" s="224"/>
      <c r="N11" s="31"/>
      <c r="O11" s="31"/>
      <c r="P11" s="32" t="s">
        <v>37</v>
      </c>
      <c r="Q11" s="31"/>
      <c r="R11" s="31"/>
      <c r="S11" s="31"/>
      <c r="T11" s="32" t="s">
        <v>38</v>
      </c>
      <c r="U11" s="6"/>
      <c r="X11" s="261" t="s">
        <v>84</v>
      </c>
      <c r="Y11" s="251">
        <f t="shared" ref="Y11:AE11" si="4">COUNT(C10,C12,C14,C16,C18,C28,C30,C32,C34,C36,C38,C40,C42,C44,C20,C22,N4,N6,N8,N10,N12,N14,N16,N18,N20,N22,N28,N30,N32,N34,N36,N38,N40,N42,N44)</f>
        <v>11</v>
      </c>
      <c r="Z11" s="251">
        <f t="shared" si="4"/>
        <v>10</v>
      </c>
      <c r="AA11" s="251">
        <f t="shared" si="4"/>
        <v>8</v>
      </c>
      <c r="AB11" s="251">
        <f t="shared" si="4"/>
        <v>10</v>
      </c>
      <c r="AC11" s="251">
        <f t="shared" si="4"/>
        <v>10</v>
      </c>
      <c r="AD11" s="251">
        <f t="shared" si="4"/>
        <v>11</v>
      </c>
      <c r="AE11" s="251">
        <f t="shared" si="4"/>
        <v>11</v>
      </c>
    </row>
    <row r="12" spans="1:31" ht="14.1" customHeight="1" x14ac:dyDescent="0.3">
      <c r="A12" s="264"/>
      <c r="B12" s="264"/>
      <c r="C12" s="41">
        <v>9</v>
      </c>
      <c r="D12" s="36"/>
      <c r="E12" s="45">
        <v>10</v>
      </c>
      <c r="F12" s="41">
        <v>9</v>
      </c>
      <c r="G12" s="41">
        <v>9</v>
      </c>
      <c r="H12" s="36"/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24"/>
      <c r="M12" s="224"/>
      <c r="N12" s="36"/>
      <c r="O12" s="36"/>
      <c r="P12" s="41">
        <v>4</v>
      </c>
      <c r="Q12" s="36"/>
      <c r="R12" s="36"/>
      <c r="S12" s="36"/>
      <c r="T12" s="41">
        <v>6</v>
      </c>
      <c r="U12" s="16">
        <f>SUM(N12:T12)</f>
        <v>10</v>
      </c>
      <c r="V12" s="16" t="str" cm="1">
        <f t="array" ref="V12">_xlfn.IFS(U12&gt;15,"O",U12=15,"O",U12&lt;15,"X")</f>
        <v>X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30" t="s">
        <v>13</v>
      </c>
      <c r="B13" s="231"/>
      <c r="C13" s="32" t="s">
        <v>89</v>
      </c>
      <c r="D13" s="32" t="s">
        <v>89</v>
      </c>
      <c r="E13" s="31"/>
      <c r="F13" s="35" t="s">
        <v>90</v>
      </c>
      <c r="G13" s="35" t="s">
        <v>90</v>
      </c>
      <c r="H13" s="34" t="s">
        <v>88</v>
      </c>
      <c r="I13" s="31"/>
      <c r="J13" s="6"/>
      <c r="K13" s="6"/>
      <c r="L13" s="230" t="s">
        <v>27</v>
      </c>
      <c r="M13" s="231"/>
      <c r="N13" s="32" t="s">
        <v>48</v>
      </c>
      <c r="O13" s="32" t="s">
        <v>48</v>
      </c>
      <c r="P13" s="32" t="s">
        <v>48</v>
      </c>
      <c r="Q13" s="31"/>
      <c r="R13" s="32" t="s">
        <v>48</v>
      </c>
      <c r="S13" s="32" t="s">
        <v>48</v>
      </c>
      <c r="T13" s="31" t="s">
        <v>40</v>
      </c>
      <c r="U13" s="6"/>
    </row>
    <row r="14" spans="1:31" ht="14.1" customHeight="1" x14ac:dyDescent="0.3">
      <c r="A14" s="241"/>
      <c r="B14" s="242"/>
      <c r="C14" s="41">
        <v>9</v>
      </c>
      <c r="D14" s="41">
        <v>9</v>
      </c>
      <c r="E14" s="36"/>
      <c r="F14" s="46">
        <v>9</v>
      </c>
      <c r="G14" s="46">
        <v>9</v>
      </c>
      <c r="H14" s="45">
        <v>10</v>
      </c>
      <c r="I14" s="36"/>
      <c r="J14" s="16">
        <f>SUM(C14:I14)</f>
        <v>46</v>
      </c>
      <c r="K14" s="16" t="str" cm="1">
        <f t="array" ref="K14">_xlfn.IFS(J14=46,"O",J14&lt;46,"LOW",J14&gt;46,"HIGH")</f>
        <v>O</v>
      </c>
      <c r="L14" s="241"/>
      <c r="M14" s="242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1">
        <f t="shared" si="5"/>
        <v>5</v>
      </c>
      <c r="AA14" s="251">
        <f t="shared" si="5"/>
        <v>5</v>
      </c>
      <c r="AB14" s="251">
        <f t="shared" si="5"/>
        <v>5</v>
      </c>
      <c r="AC14" s="251">
        <f t="shared" si="5"/>
        <v>5</v>
      </c>
      <c r="AD14" s="251">
        <f t="shared" si="5"/>
        <v>6</v>
      </c>
      <c r="AE14" s="251">
        <f t="shared" si="5"/>
        <v>5</v>
      </c>
    </row>
    <row r="15" spans="1:31" ht="14.1" customHeight="1" x14ac:dyDescent="0.3">
      <c r="A15" s="230" t="s">
        <v>14</v>
      </c>
      <c r="B15" s="231"/>
      <c r="C15" s="31"/>
      <c r="D15" s="32" t="s">
        <v>89</v>
      </c>
      <c r="E15" s="31"/>
      <c r="F15" s="32" t="s">
        <v>89</v>
      </c>
      <c r="G15" s="32" t="s">
        <v>89</v>
      </c>
      <c r="H15" s="32" t="s">
        <v>89</v>
      </c>
      <c r="I15" s="33" t="s">
        <v>92</v>
      </c>
      <c r="J15" s="6"/>
      <c r="K15" s="6"/>
      <c r="L15" s="230" t="s">
        <v>28</v>
      </c>
      <c r="M15" s="231"/>
      <c r="N15" s="31"/>
      <c r="O15" s="31"/>
      <c r="P15" s="31"/>
      <c r="Q15" s="31"/>
      <c r="R15" s="31"/>
      <c r="S15" s="31"/>
      <c r="T15" s="32" t="s">
        <v>38</v>
      </c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41"/>
      <c r="B16" s="242"/>
      <c r="C16" s="36"/>
      <c r="D16" s="41">
        <v>9</v>
      </c>
      <c r="E16" s="36"/>
      <c r="F16" s="41">
        <v>9</v>
      </c>
      <c r="G16" s="41">
        <v>9</v>
      </c>
      <c r="H16" s="41">
        <v>9</v>
      </c>
      <c r="I16" s="44">
        <v>10</v>
      </c>
      <c r="J16" s="16">
        <f>SUM(C16:I16)</f>
        <v>46</v>
      </c>
      <c r="K16" s="16" t="str" cm="1">
        <f t="array" ref="K16">_xlfn.IFS(J16=46,"O",J16&lt;46,"LOW",J16&gt;46,"HIGH")</f>
        <v>O</v>
      </c>
      <c r="L16" s="241"/>
      <c r="M16" s="242"/>
      <c r="N16" s="36"/>
      <c r="O16" s="36"/>
      <c r="P16" s="36"/>
      <c r="Q16" s="36"/>
      <c r="R16" s="36"/>
      <c r="S16" s="36"/>
      <c r="T16" s="41">
        <v>6</v>
      </c>
      <c r="U16" s="16">
        <f>SUM(N16:T16)</f>
        <v>6</v>
      </c>
      <c r="V16" s="16" t="str" cm="1">
        <f t="array" ref="V16">_xlfn.IFS(U16&gt;15,"O",U16=15,"O",U16&lt;15,"X")</f>
        <v>X</v>
      </c>
      <c r="X16" s="252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1.0374999999999999</v>
      </c>
      <c r="AC16" s="256">
        <f t="shared" si="6"/>
        <v>1.0374999999999999</v>
      </c>
      <c r="AD16" s="256">
        <f t="shared" si="6"/>
        <v>1.2449999999999999</v>
      </c>
      <c r="AE16" s="256">
        <f t="shared" si="6"/>
        <v>1.0374999999999999</v>
      </c>
    </row>
    <row r="17" spans="1:31" ht="14.1" customHeight="1" x14ac:dyDescent="0.3">
      <c r="A17" s="280" t="s">
        <v>15</v>
      </c>
      <c r="B17" s="281"/>
      <c r="C17" s="39" t="s">
        <v>91</v>
      </c>
      <c r="D17" s="32" t="s">
        <v>89</v>
      </c>
      <c r="E17" s="31"/>
      <c r="F17" s="32" t="s">
        <v>89</v>
      </c>
      <c r="G17" s="31"/>
      <c r="H17" s="34" t="s">
        <v>88</v>
      </c>
      <c r="I17" s="32" t="s">
        <v>89</v>
      </c>
      <c r="J17" s="6"/>
      <c r="K17" s="6"/>
      <c r="L17" s="280" t="s">
        <v>128</v>
      </c>
      <c r="M17" s="281"/>
      <c r="N17" s="42"/>
      <c r="O17" s="42"/>
      <c r="P17" s="42"/>
      <c r="Q17" s="42"/>
      <c r="R17" s="42"/>
      <c r="S17" s="42"/>
      <c r="T17" s="42"/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59"/>
      <c r="B18" s="260"/>
      <c r="C18" s="40">
        <v>9</v>
      </c>
      <c r="D18" s="41">
        <v>9</v>
      </c>
      <c r="E18" s="36"/>
      <c r="F18" s="41">
        <v>9</v>
      </c>
      <c r="G18" s="36"/>
      <c r="H18" s="45">
        <v>10</v>
      </c>
      <c r="I18" s="41">
        <v>9</v>
      </c>
      <c r="J18" s="16">
        <f>SUM(C18:I18)</f>
        <v>46</v>
      </c>
      <c r="K18" s="16" t="str" cm="1">
        <f t="array" ref="K18">_xlfn.IFS(J18=46,"O",J18&lt;46,"LOW",J18&gt;46,"HIGH")</f>
        <v>O</v>
      </c>
      <c r="L18" s="259"/>
      <c r="M18" s="260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48"/>
      <c r="M19" s="248"/>
      <c r="N19" s="6"/>
      <c r="O19" s="6"/>
      <c r="P19" s="6"/>
      <c r="Q19" s="6"/>
      <c r="R19" s="6"/>
      <c r="S19" s="6"/>
      <c r="T19" s="6"/>
      <c r="Y19" s="249" t="s">
        <v>67</v>
      </c>
      <c r="Z19" s="249" t="s">
        <v>63</v>
      </c>
      <c r="AA19" s="249" t="s">
        <v>64</v>
      </c>
      <c r="AB19" s="249" t="s">
        <v>65</v>
      </c>
      <c r="AC19" s="249" t="s">
        <v>66</v>
      </c>
      <c r="AD19" s="249" t="s">
        <v>144</v>
      </c>
      <c r="AE19" s="249" t="s">
        <v>152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48"/>
      <c r="M20" s="24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0"/>
      <c r="Z20" s="250"/>
      <c r="AA20" s="250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Y21" s="239" t="s">
        <v>10</v>
      </c>
      <c r="Z21" s="239">
        <v>2</v>
      </c>
      <c r="AA21" s="239">
        <v>1.5</v>
      </c>
      <c r="AB21" s="239">
        <f>Z21-AA21</f>
        <v>0.5</v>
      </c>
      <c r="AC21" s="239"/>
      <c r="AD21" s="239"/>
      <c r="AE21" s="239">
        <v>0</v>
      </c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0"/>
      <c r="Z22" s="240"/>
      <c r="AA22" s="240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39" t="s">
        <v>11</v>
      </c>
      <c r="Z23" s="239">
        <v>3</v>
      </c>
      <c r="AA23" s="239">
        <v>2</v>
      </c>
      <c r="AB23" s="239">
        <f>Z23-AA23</f>
        <v>1</v>
      </c>
      <c r="AC23" s="239"/>
      <c r="AD23" s="239">
        <v>2</v>
      </c>
      <c r="AE23" s="23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0"/>
      <c r="Z24" s="240"/>
      <c r="AA24" s="240"/>
      <c r="AB24" s="240"/>
      <c r="AC24" s="240"/>
      <c r="AD24" s="240"/>
      <c r="AE24" s="240"/>
    </row>
    <row r="25" spans="1:31" ht="14.1" customHeight="1" x14ac:dyDescent="0.3">
      <c r="A25" s="245">
        <f>A1</f>
        <v>45417</v>
      </c>
      <c r="B25" s="246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298" t="s">
        <v>70</v>
      </c>
      <c r="K25" s="244" t="s">
        <v>69</v>
      </c>
      <c r="L25" s="245">
        <f>A1</f>
        <v>45417</v>
      </c>
      <c r="M25" s="246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Y25" s="239" t="s">
        <v>12</v>
      </c>
      <c r="Z25" s="239">
        <v>2</v>
      </c>
      <c r="AA25" s="239">
        <v>1</v>
      </c>
      <c r="AB25" s="239">
        <f>Z25-AA25</f>
        <v>1</v>
      </c>
      <c r="AC25" s="239"/>
      <c r="AD25" s="239">
        <v>3</v>
      </c>
      <c r="AE25" s="239">
        <v>0</v>
      </c>
    </row>
    <row r="26" spans="1:31" ht="14.1" customHeight="1" x14ac:dyDescent="0.3">
      <c r="A26" s="13">
        <f>WEEKNUM(A25,1)</f>
        <v>19</v>
      </c>
      <c r="B26" s="14" t="s">
        <v>0</v>
      </c>
      <c r="C26" s="7">
        <f>C2</f>
        <v>45417</v>
      </c>
      <c r="D26" s="8">
        <f>C26+1</f>
        <v>45418</v>
      </c>
      <c r="E26" s="8">
        <f>C26+2</f>
        <v>45419</v>
      </c>
      <c r="F26" s="8">
        <f>C26+3</f>
        <v>45420</v>
      </c>
      <c r="G26" s="8">
        <f>C26+4</f>
        <v>45421</v>
      </c>
      <c r="H26" s="8">
        <f>C26+5</f>
        <v>45422</v>
      </c>
      <c r="I26" s="9">
        <f>C26+6</f>
        <v>45423</v>
      </c>
      <c r="J26" s="298"/>
      <c r="K26" s="244"/>
      <c r="L26" s="13">
        <f>WEEKNUM(L25,1)</f>
        <v>19</v>
      </c>
      <c r="M26" s="14" t="s">
        <v>0</v>
      </c>
      <c r="N26" s="10">
        <f>C2</f>
        <v>45417</v>
      </c>
      <c r="O26" s="11">
        <f>N26+1</f>
        <v>45418</v>
      </c>
      <c r="P26" s="11">
        <f>N26+2</f>
        <v>45419</v>
      </c>
      <c r="Q26" s="11">
        <f>N26+3</f>
        <v>45420</v>
      </c>
      <c r="R26" s="11">
        <f>N26+4</f>
        <v>45421</v>
      </c>
      <c r="S26" s="11">
        <f>N26+5</f>
        <v>45422</v>
      </c>
      <c r="T26" s="12">
        <f>N26+6</f>
        <v>45423</v>
      </c>
      <c r="U26" s="243"/>
      <c r="V26" s="247"/>
      <c r="Y26" s="240"/>
      <c r="Z26" s="240"/>
      <c r="AA26" s="240"/>
      <c r="AB26" s="240"/>
      <c r="AC26" s="240"/>
      <c r="AD26" s="240"/>
      <c r="AE26" s="240"/>
    </row>
    <row r="27" spans="1:31" ht="14.1" customHeight="1" x14ac:dyDescent="0.3">
      <c r="A27" s="224" t="s">
        <v>16</v>
      </c>
      <c r="B27" s="224"/>
      <c r="C27" s="31"/>
      <c r="D27" s="32" t="s">
        <v>37</v>
      </c>
      <c r="E27" s="31"/>
      <c r="F27" s="31"/>
      <c r="G27" s="31"/>
      <c r="H27" s="32" t="s">
        <v>100</v>
      </c>
      <c r="I27" s="31"/>
      <c r="J27" s="6"/>
      <c r="K27" s="6"/>
      <c r="L27" s="224" t="s">
        <v>29</v>
      </c>
      <c r="M27" s="285"/>
      <c r="N27" s="32" t="s">
        <v>129</v>
      </c>
      <c r="O27" s="54" t="s">
        <v>47</v>
      </c>
      <c r="P27" s="32" t="s">
        <v>151</v>
      </c>
      <c r="Q27" s="31"/>
      <c r="R27" s="31"/>
      <c r="S27" s="31"/>
      <c r="T27" s="31"/>
      <c r="Y27" s="239" t="s">
        <v>13</v>
      </c>
      <c r="Z27" s="239">
        <v>3</v>
      </c>
      <c r="AA27" s="239">
        <v>1</v>
      </c>
      <c r="AB27" s="239">
        <f>Z27-AA27</f>
        <v>2</v>
      </c>
      <c r="AC27" s="239"/>
      <c r="AD27" s="239">
        <v>1</v>
      </c>
      <c r="AE27" s="239">
        <v>0</v>
      </c>
    </row>
    <row r="28" spans="1:31" ht="14.1" customHeight="1" x14ac:dyDescent="0.3">
      <c r="A28" s="224"/>
      <c r="B28" s="224"/>
      <c r="C28" s="36"/>
      <c r="D28" s="41">
        <v>4</v>
      </c>
      <c r="E28" s="36"/>
      <c r="F28" s="36"/>
      <c r="G28" s="36"/>
      <c r="H28" s="41">
        <v>5.5</v>
      </c>
      <c r="I28" s="36"/>
      <c r="J28" s="16">
        <f>SUM(C28:I28)</f>
        <v>9.5</v>
      </c>
      <c r="K28" s="16" t="str" cm="1">
        <f t="array" ref="K28">_xlfn.IFS(J28&gt;15,"O",J28=15,"O",J28&lt;15,"X")</f>
        <v>X</v>
      </c>
      <c r="L28" s="224"/>
      <c r="M28" s="285"/>
      <c r="N28" s="41">
        <v>7</v>
      </c>
      <c r="O28" s="30">
        <v>5</v>
      </c>
      <c r="P28" s="41">
        <v>8</v>
      </c>
      <c r="Q28" s="36"/>
      <c r="R28" s="36"/>
      <c r="S28" s="36"/>
      <c r="T28" s="36"/>
      <c r="U28" s="16">
        <f>SUM(N28:T28)</f>
        <v>20</v>
      </c>
      <c r="V28" s="16" t="str" cm="1">
        <f t="array" ref="V28">_xlfn.IFS(U28&gt;15,"O",U28=15,"O",U28&lt;15,"X")</f>
        <v>O</v>
      </c>
      <c r="Y28" s="240"/>
      <c r="Z28" s="240"/>
      <c r="AA28" s="240"/>
      <c r="AB28" s="240"/>
      <c r="AC28" s="240"/>
      <c r="AD28" s="240"/>
      <c r="AE28" s="240"/>
    </row>
    <row r="29" spans="1:31" ht="14.1" customHeight="1" x14ac:dyDescent="0.3">
      <c r="A29" s="224" t="s">
        <v>17</v>
      </c>
      <c r="B29" s="224"/>
      <c r="C29" s="31"/>
      <c r="D29" s="31"/>
      <c r="E29" s="31"/>
      <c r="F29" s="31"/>
      <c r="G29" s="31"/>
      <c r="H29" s="54" t="s">
        <v>153</v>
      </c>
      <c r="I29" s="31"/>
      <c r="J29" s="6"/>
      <c r="K29" s="6"/>
      <c r="L29" s="224" t="s">
        <v>30</v>
      </c>
      <c r="M29" s="285"/>
      <c r="N29" s="42"/>
      <c r="O29" s="42"/>
      <c r="P29" s="42"/>
      <c r="Q29" s="42"/>
      <c r="R29" s="42"/>
      <c r="S29" s="42"/>
      <c r="T29" s="42" t="s">
        <v>40</v>
      </c>
      <c r="U29" s="6"/>
      <c r="Y29" s="239" t="s">
        <v>14</v>
      </c>
      <c r="Z29" s="239">
        <v>2</v>
      </c>
      <c r="AA29" s="239">
        <v>1</v>
      </c>
      <c r="AB29" s="239">
        <f>Z29-AA29</f>
        <v>1</v>
      </c>
      <c r="AC29" s="239"/>
      <c r="AD29" s="239">
        <v>1</v>
      </c>
      <c r="AE29" s="239">
        <v>0</v>
      </c>
    </row>
    <row r="30" spans="1:31" ht="14.1" customHeight="1" x14ac:dyDescent="0.3">
      <c r="A30" s="224"/>
      <c r="B30" s="224"/>
      <c r="C30" s="36"/>
      <c r="D30" s="36"/>
      <c r="E30" s="36"/>
      <c r="F30" s="36"/>
      <c r="G30" s="36"/>
      <c r="H30" s="30">
        <v>8</v>
      </c>
      <c r="I30" s="36"/>
      <c r="J30" s="16">
        <f>SUM(C30:I30)</f>
        <v>8</v>
      </c>
      <c r="K30" s="16" t="str" cm="1">
        <f t="array" ref="K30">_xlfn.IFS(J30&gt;15,"O",J30=15,"O",J30&lt;15,"X")</f>
        <v>X</v>
      </c>
      <c r="L30" s="224"/>
      <c r="M30" s="285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240"/>
      <c r="Z30" s="240"/>
      <c r="AA30" s="240"/>
      <c r="AB30" s="240"/>
      <c r="AC30" s="240"/>
      <c r="AD30" s="240"/>
      <c r="AE30" s="240"/>
    </row>
    <row r="31" spans="1:31" ht="14.1" customHeight="1" x14ac:dyDescent="0.3">
      <c r="A31" s="224" t="s">
        <v>18</v>
      </c>
      <c r="B31" s="224"/>
      <c r="C31" s="42"/>
      <c r="D31" s="42"/>
      <c r="E31" s="42"/>
      <c r="F31" s="42"/>
      <c r="G31" s="42"/>
      <c r="H31" s="42"/>
      <c r="I31" s="42"/>
      <c r="J31" s="6"/>
      <c r="K31" s="6"/>
      <c r="L31" s="230" t="s">
        <v>31</v>
      </c>
      <c r="M31" s="231"/>
      <c r="N31" s="31"/>
      <c r="O31" s="39" t="s">
        <v>125</v>
      </c>
      <c r="P31" s="31"/>
      <c r="Q31" s="31"/>
      <c r="R31" s="39" t="s">
        <v>125</v>
      </c>
      <c r="S31" s="39" t="s">
        <v>125</v>
      </c>
      <c r="T31" s="42" t="s">
        <v>140</v>
      </c>
      <c r="U31" s="6"/>
      <c r="Y31" s="239" t="s">
        <v>15</v>
      </c>
      <c r="Z31" s="239">
        <v>3</v>
      </c>
      <c r="AA31" s="239">
        <v>1</v>
      </c>
      <c r="AB31" s="239">
        <f>Z31-AA31</f>
        <v>2</v>
      </c>
      <c r="AC31" s="239"/>
      <c r="AD31" s="239">
        <v>2</v>
      </c>
      <c r="AE31" s="239">
        <v>0</v>
      </c>
    </row>
    <row r="32" spans="1:31" ht="14.1" customHeight="1" x14ac:dyDescent="0.3">
      <c r="A32" s="224"/>
      <c r="B32" s="224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 cm="1">
        <f t="array" ref="K32">_xlfn.IFS(J32&gt;15,"O",J32=15,"O",J32&lt;15,"X")</f>
        <v>X</v>
      </c>
      <c r="L32" s="241"/>
      <c r="M32" s="242"/>
      <c r="N32" s="36"/>
      <c r="O32" s="40">
        <v>6.5</v>
      </c>
      <c r="P32" s="36"/>
      <c r="Q32" s="36"/>
      <c r="R32" s="40">
        <v>6.5</v>
      </c>
      <c r="S32" s="40">
        <v>6.5</v>
      </c>
      <c r="T32" s="43"/>
      <c r="U32" s="16">
        <f>SUM(N32:T32)</f>
        <v>19.5</v>
      </c>
      <c r="V32" s="16" t="str" cm="1">
        <f t="array" ref="V32">_xlfn.IFS(U32&gt;15,"O",U32=15,"O",U32&lt;15,"X")</f>
        <v>O</v>
      </c>
      <c r="Y32" s="240"/>
      <c r="Z32" s="240"/>
      <c r="AA32" s="240"/>
      <c r="AB32" s="240"/>
      <c r="AC32" s="240"/>
      <c r="AD32" s="240"/>
      <c r="AE32" s="240"/>
    </row>
    <row r="33" spans="1:35" ht="14.1" customHeight="1" x14ac:dyDescent="0.3">
      <c r="A33" s="224" t="s">
        <v>19</v>
      </c>
      <c r="B33" s="224"/>
      <c r="C33" s="42"/>
      <c r="D33" s="42"/>
      <c r="E33" s="42"/>
      <c r="F33" s="42"/>
      <c r="G33" s="42"/>
      <c r="H33" s="42"/>
      <c r="I33" s="42"/>
      <c r="J33" s="6"/>
      <c r="K33" s="6"/>
      <c r="L33" s="230" t="s">
        <v>32</v>
      </c>
      <c r="M33" s="231"/>
      <c r="N33" s="31"/>
      <c r="O33" s="31"/>
      <c r="P33" s="54" t="s">
        <v>126</v>
      </c>
      <c r="Q33" s="32" t="s">
        <v>48</v>
      </c>
      <c r="R33" s="32" t="s">
        <v>48</v>
      </c>
      <c r="S33" s="31"/>
      <c r="T33" s="54" t="s">
        <v>85</v>
      </c>
      <c r="U33" s="6"/>
    </row>
    <row r="34" spans="1:35" ht="14.1" customHeight="1" x14ac:dyDescent="0.3">
      <c r="A34" s="224"/>
      <c r="B34" s="224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 cm="1">
        <f t="array" ref="K34">_xlfn.IFS(J34&gt;15,"O",J34=15,"O",J34&lt;15,"X")</f>
        <v>X</v>
      </c>
      <c r="L34" s="241"/>
      <c r="M34" s="242"/>
      <c r="N34" s="36"/>
      <c r="O34" s="36"/>
      <c r="P34" s="30">
        <v>6</v>
      </c>
      <c r="Q34" s="41">
        <v>5</v>
      </c>
      <c r="R34" s="41">
        <v>5</v>
      </c>
      <c r="S34" s="36"/>
      <c r="T34" s="30">
        <v>5</v>
      </c>
      <c r="U34" s="16">
        <f>SUM(N34:T34)</f>
        <v>21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24" t="s">
        <v>20</v>
      </c>
      <c r="B35" s="224"/>
      <c r="C35" s="31"/>
      <c r="D35" s="31"/>
      <c r="E35" s="39" t="s">
        <v>125</v>
      </c>
      <c r="F35" s="31"/>
      <c r="G35" s="31"/>
      <c r="H35" s="31"/>
      <c r="I35" s="31"/>
      <c r="J35" s="6"/>
      <c r="K35" s="6"/>
      <c r="L35" s="224" t="s">
        <v>33</v>
      </c>
      <c r="M35" s="224"/>
      <c r="N35" s="31"/>
      <c r="O35" s="31"/>
      <c r="P35" s="32" t="s">
        <v>38</v>
      </c>
      <c r="Q35" s="31"/>
      <c r="R35" s="32" t="s">
        <v>38</v>
      </c>
      <c r="S35" s="31"/>
      <c r="T35" s="54" t="s">
        <v>85</v>
      </c>
      <c r="U35" s="6"/>
    </row>
    <row r="36" spans="1:35" ht="14.1" customHeight="1" x14ac:dyDescent="0.3">
      <c r="A36" s="224"/>
      <c r="B36" s="224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24"/>
      <c r="M36" s="224"/>
      <c r="N36" s="36"/>
      <c r="O36" s="36"/>
      <c r="P36" s="41">
        <v>6</v>
      </c>
      <c r="Q36" s="36"/>
      <c r="R36" s="41">
        <v>6</v>
      </c>
      <c r="S36" s="36"/>
      <c r="T36" s="30">
        <v>5</v>
      </c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24" t="s">
        <v>21</v>
      </c>
      <c r="B37" s="224"/>
      <c r="C37" s="47" t="s">
        <v>93</v>
      </c>
      <c r="D37" s="47" t="s">
        <v>93</v>
      </c>
      <c r="E37" s="31"/>
      <c r="F37" s="47" t="s">
        <v>93</v>
      </c>
      <c r="G37" s="47" t="s">
        <v>93</v>
      </c>
      <c r="H37" s="31"/>
      <c r="I37" s="47" t="s">
        <v>93</v>
      </c>
      <c r="J37" s="6"/>
      <c r="K37" s="6"/>
      <c r="L37" s="230" t="s">
        <v>34</v>
      </c>
      <c r="M37" s="231"/>
      <c r="N37" s="32" t="s">
        <v>38</v>
      </c>
      <c r="O37" s="31"/>
      <c r="P37" s="31"/>
      <c r="Q37" s="32" t="s">
        <v>38</v>
      </c>
      <c r="R37" s="31"/>
      <c r="S37" s="31" t="s">
        <v>40</v>
      </c>
      <c r="T37" s="32" t="s">
        <v>38</v>
      </c>
      <c r="U37" s="6"/>
    </row>
    <row r="38" spans="1:35" ht="14.1" customHeight="1" x14ac:dyDescent="0.3">
      <c r="A38" s="224"/>
      <c r="B38" s="22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241"/>
      <c r="M38" s="242"/>
      <c r="N38" s="41">
        <v>6</v>
      </c>
      <c r="O38" s="36"/>
      <c r="P38" s="36"/>
      <c r="Q38" s="41">
        <v>6</v>
      </c>
      <c r="R38" s="36"/>
      <c r="S38" s="36"/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24" t="s">
        <v>22</v>
      </c>
      <c r="B39" s="224"/>
      <c r="C39" s="42"/>
      <c r="D39" s="42"/>
      <c r="E39" s="42"/>
      <c r="F39" s="42"/>
      <c r="G39" s="42"/>
      <c r="H39" s="42"/>
      <c r="I39" s="42"/>
      <c r="J39" s="6"/>
      <c r="K39" s="6"/>
      <c r="L39" s="230" t="s">
        <v>35</v>
      </c>
      <c r="M39" s="231"/>
      <c r="N39" s="31"/>
      <c r="O39" s="31"/>
      <c r="P39" s="31"/>
      <c r="Q39" s="31"/>
      <c r="R39" s="54" t="s">
        <v>85</v>
      </c>
      <c r="S39" s="31"/>
      <c r="T39" s="31"/>
      <c r="U39" s="6"/>
    </row>
    <row r="40" spans="1:35" ht="14.1" customHeight="1" x14ac:dyDescent="0.3">
      <c r="A40" s="224"/>
      <c r="B40" s="224"/>
      <c r="C40" s="43"/>
      <c r="D40" s="43"/>
      <c r="E40" s="43"/>
      <c r="F40" s="43"/>
      <c r="G40" s="43"/>
      <c r="H40" s="43"/>
      <c r="I40" s="43"/>
      <c r="J40" s="16">
        <f>SUM(C40:I40)</f>
        <v>0</v>
      </c>
      <c r="K40" s="16" t="str" cm="1">
        <f t="array" ref="K40">_xlfn.IFS(J40&gt;15,"O",J40=15,"O",J40&lt;15,"X")</f>
        <v>X</v>
      </c>
      <c r="L40" s="241"/>
      <c r="M40" s="242"/>
      <c r="N40" s="36"/>
      <c r="O40" s="36"/>
      <c r="P40" s="36"/>
      <c r="Q40" s="36"/>
      <c r="R40" s="30">
        <v>5</v>
      </c>
      <c r="S40" s="36"/>
      <c r="T40" s="36"/>
      <c r="U40" s="16">
        <f>SUM(N40:T40)</f>
        <v>5</v>
      </c>
      <c r="V40" s="16" t="str" cm="1">
        <f t="array" ref="V40">_xlfn.IFS(U40&gt;15,"O",U40=15,"O",U40&lt;15,"X")</f>
        <v>X</v>
      </c>
    </row>
    <row r="41" spans="1:35" ht="14.1" customHeight="1" x14ac:dyDescent="0.3">
      <c r="A41" s="97"/>
      <c r="B41" s="97"/>
      <c r="L41" s="97"/>
      <c r="M41" s="97"/>
    </row>
    <row r="42" spans="1:35" ht="14.1" customHeight="1" x14ac:dyDescent="0.3">
      <c r="A42" s="97"/>
      <c r="B42" s="97"/>
      <c r="J42" s="25">
        <f>SUM(C42:I42)</f>
        <v>0</v>
      </c>
      <c r="K42" s="25" t="str" cm="1">
        <f t="array" ref="K42">_xlfn.IFS(J42&gt;15,"O",J42=15,"O",J42&lt;15,"X")</f>
        <v>X</v>
      </c>
      <c r="L42" s="97"/>
      <c r="M42" s="97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97"/>
      <c r="B43" s="97"/>
      <c r="C43" s="15"/>
      <c r="D43" s="16"/>
      <c r="E43" s="16"/>
      <c r="F43" s="16"/>
      <c r="G43" s="16"/>
      <c r="H43" s="16"/>
      <c r="I43" s="17"/>
      <c r="J43" s="2"/>
      <c r="K43" s="2"/>
      <c r="L43" s="97"/>
      <c r="M43" s="97"/>
      <c r="U43" s="2"/>
      <c r="V43" s="2"/>
    </row>
    <row r="44" spans="1:35" ht="14.1" customHeight="1" x14ac:dyDescent="0.3">
      <c r="A44" s="97"/>
      <c r="B44" s="97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7"/>
      <c r="M44" s="97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45417</v>
      </c>
      <c r="D50" s="216"/>
      <c r="E50" s="217">
        <f>C50+1</f>
        <v>45418</v>
      </c>
      <c r="F50" s="217"/>
      <c r="G50" s="217">
        <f>C50+2</f>
        <v>45419</v>
      </c>
      <c r="H50" s="217"/>
      <c r="I50" s="217">
        <f>C50+3</f>
        <v>45420</v>
      </c>
      <c r="J50" s="217"/>
      <c r="K50" s="217">
        <f>C50+4</f>
        <v>45421</v>
      </c>
      <c r="L50" s="217"/>
      <c r="M50" s="217"/>
      <c r="N50" s="217">
        <f>C50+5</f>
        <v>45422</v>
      </c>
      <c r="O50" s="217"/>
      <c r="P50" s="221">
        <f>C50+6</f>
        <v>45423</v>
      </c>
      <c r="Q50" s="221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92.537499999999994</v>
      </c>
      <c r="D51" s="215"/>
      <c r="E51" s="215">
        <f>SUM(D8,D9,D12,D14,D16,D18,D20,D22,D28,D30,D32,D34,D36,D38,D40,D42,D44,O4,O6,O8,O10,O12,O14,O16,O18,O20,O22,O28,O30,O32,O34,O36,O38,O40,O42,O44,Z16)</f>
        <v>72.537499999999994</v>
      </c>
      <c r="F51" s="215"/>
      <c r="G51" s="215">
        <f>SUM(E8,E10,E12,E14,E16,E18,E20,E22,E28,E30,E32,E34,E36,E44,E38,E40,E42,P4,P6,P8,P10,P12,P14,P16,P18,P20,P22,P28,P30,P32,P34,P36,P38,P40,P42,P44,AA16)</f>
        <v>62.537500000000001</v>
      </c>
      <c r="H51" s="215"/>
      <c r="I51" s="215">
        <f>SUM(F8,F10,F12,F14,F16,F18,F20,F22,F28,F30,F32,F34,F36,F38,F40,F42,F44,Q4,Q6,Q8,Q10,Q12,Q14,Q16,Q18,Q20,Q22,Q28,Q30,Q32,Q34,Q36,Q38,Q40,Q42,Q44,AB16)</f>
        <v>85.537499999999994</v>
      </c>
      <c r="J51" s="215"/>
      <c r="K51" s="215">
        <f>SUM(G8,G10,G12,G14,G16,G18,G20,G22,G28,G30,G32,G34,G36,G38,G40,G42,G44,R4,R6,R8,R10,R12,R14,R16,R18,R20,R22,R28,R30,R32,R34,R36,R38,R40,R42,R44,AC16)</f>
        <v>72.537499999999994</v>
      </c>
      <c r="L51" s="215"/>
      <c r="M51" s="215"/>
      <c r="N51" s="215">
        <f>SUM(H8,H10,H12,H14,H16,H18,H20,H22,H28,H30,H32,H34,H36,H38,H40,H42,H44,S4,S6,S8,S10,S12,S14,S16,S18,S20,S22,S28,S30,S32,S34,S36,S38,S40,S42,S44,AD16)</f>
        <v>84.245000000000005</v>
      </c>
      <c r="O51" s="215"/>
      <c r="P51" s="215">
        <f>SUM(I8,I10,I12,I14,I16,I18,I20,I22,I28,I30,I32,I34,I36,I38,I40,I42,I44,T4,T6,T8,T10,T12,T14,T16,T18,T20,T22,T28,T30,T32,T34,T36,T38,T40,T42,T44,AE16)</f>
        <v>89.037499999999994</v>
      </c>
      <c r="Q51" s="215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v>1095960</v>
      </c>
      <c r="D54" s="207"/>
      <c r="E54" s="207">
        <v>870450</v>
      </c>
      <c r="F54" s="207"/>
      <c r="G54" s="207">
        <v>1020450</v>
      </c>
      <c r="H54" s="207"/>
      <c r="I54" s="207">
        <v>1026450</v>
      </c>
      <c r="J54" s="207"/>
      <c r="K54" s="213">
        <v>1032450</v>
      </c>
      <c r="L54" s="213"/>
      <c r="M54" s="213"/>
      <c r="N54" s="207">
        <v>1056450</v>
      </c>
      <c r="O54" s="207"/>
      <c r="P54" s="207">
        <v>960450</v>
      </c>
      <c r="Q54" s="207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C51*14451</f>
        <v>1337259.4124999999</v>
      </c>
      <c r="D56" s="207"/>
      <c r="E56" s="207">
        <f>E51*14451</f>
        <v>1048239.4124999999</v>
      </c>
      <c r="F56" s="207"/>
      <c r="G56" s="207">
        <f>G51*14451</f>
        <v>903729.41249999998</v>
      </c>
      <c r="H56" s="207"/>
      <c r="I56" s="207">
        <f>I51*14451</f>
        <v>1236102.4124999999</v>
      </c>
      <c r="J56" s="207"/>
      <c r="K56" s="213">
        <f>K51*14451</f>
        <v>1048239.4124999999</v>
      </c>
      <c r="L56" s="213"/>
      <c r="M56" s="213"/>
      <c r="N56" s="207">
        <f>N51*14451</f>
        <v>1217424.4950000001</v>
      </c>
      <c r="O56" s="207"/>
      <c r="P56" s="207">
        <f>P51*14451</f>
        <v>1286680.9124999999</v>
      </c>
      <c r="Q56" s="207"/>
      <c r="R56" s="211">
        <f>SUM(C56:Q57)+1000000</f>
        <v>9077675.4699999988</v>
      </c>
      <c r="S56" s="212"/>
      <c r="T56" s="20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12"/>
      <c r="S57" s="212"/>
      <c r="T57" s="20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210">
        <f>C56/C54-100%</f>
        <v>0.2201717330012043</v>
      </c>
      <c r="D58" s="210"/>
      <c r="E58" s="210">
        <f>E56/E54-100%</f>
        <v>0.20424999999999982</v>
      </c>
      <c r="F58" s="210"/>
      <c r="G58" s="210">
        <f>G56/G54-100%</f>
        <v>-0.11438148610906951</v>
      </c>
      <c r="H58" s="210"/>
      <c r="I58" s="210">
        <f>I56/I54-100%</f>
        <v>0.20424999999999982</v>
      </c>
      <c r="J58" s="210"/>
      <c r="K58" s="210">
        <f>K56/K54-100%</f>
        <v>1.5293149789335825E-2</v>
      </c>
      <c r="L58" s="210"/>
      <c r="M58" s="210"/>
      <c r="N58" s="210">
        <f>N56/N54-100%</f>
        <v>0.15237303705807204</v>
      </c>
      <c r="O58" s="210"/>
      <c r="P58" s="210">
        <f>P56/P54-100%</f>
        <v>0.33966464938310148</v>
      </c>
      <c r="Q58" s="210"/>
      <c r="R58" s="210">
        <f>AVERAGE(C58:Q59)</f>
        <v>0.14594586901752055</v>
      </c>
      <c r="S58" s="210"/>
      <c r="T58" s="208" t="s">
        <v>154</v>
      </c>
    </row>
    <row r="59" spans="1:35" ht="14.1" customHeight="1" x14ac:dyDescent="0.3">
      <c r="A59" s="209"/>
      <c r="B59" s="209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0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2894440</v>
      </c>
      <c r="D60" s="207"/>
      <c r="E60" s="207">
        <v>2477200</v>
      </c>
      <c r="F60" s="207"/>
      <c r="G60" s="207">
        <v>3205430</v>
      </c>
      <c r="H60" s="207"/>
      <c r="I60" s="207">
        <v>3192400</v>
      </c>
      <c r="J60" s="207"/>
      <c r="K60" s="207">
        <v>4103790</v>
      </c>
      <c r="L60" s="207"/>
      <c r="M60" s="207"/>
      <c r="N60" s="207">
        <v>4944400</v>
      </c>
      <c r="O60" s="207"/>
      <c r="P60" s="207">
        <v>5176010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5616890</v>
      </c>
      <c r="D62" s="207"/>
      <c r="E62" s="207">
        <v>2704420</v>
      </c>
      <c r="F62" s="207"/>
      <c r="G62" s="207">
        <v>3785170</v>
      </c>
      <c r="H62" s="207"/>
      <c r="I62" s="207">
        <v>4513630</v>
      </c>
      <c r="J62" s="207"/>
      <c r="K62" s="207">
        <v>4277980</v>
      </c>
      <c r="L62" s="207"/>
      <c r="M62" s="207"/>
      <c r="N62" s="207">
        <v>5076670</v>
      </c>
      <c r="O62" s="207"/>
      <c r="P62" s="207">
        <v>6000340</v>
      </c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206">
        <f>C62/C60-100%</f>
        <v>0.94057917939221403</v>
      </c>
      <c r="D64" s="206"/>
      <c r="E64" s="206">
        <f>E62/E60-100%</f>
        <v>9.1724527692556013E-2</v>
      </c>
      <c r="F64" s="206"/>
      <c r="G64" s="206">
        <f>G62/G60-100%</f>
        <v>0.18086185004819955</v>
      </c>
      <c r="H64" s="206"/>
      <c r="I64" s="206">
        <f>I62/I60-100%</f>
        <v>0.41386730986091957</v>
      </c>
      <c r="J64" s="206"/>
      <c r="K64" s="206">
        <v>-3.4771556266833259E-2</v>
      </c>
      <c r="L64" s="206"/>
      <c r="M64" s="206"/>
      <c r="N64" s="206">
        <f>N62/N60-100%</f>
        <v>2.6751476417765652E-2</v>
      </c>
      <c r="O64" s="206"/>
      <c r="P64" s="206">
        <f>P62/P60-100%</f>
        <v>0.1592597386790211</v>
      </c>
      <c r="Q64" s="20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185">
        <f>AVERAGE(C64:Q65)</f>
        <v>0.25403893226054891</v>
      </c>
      <c r="D67" s="186"/>
      <c r="E67" s="189" t="s">
        <v>54</v>
      </c>
      <c r="F67" s="190"/>
      <c r="G67" s="193">
        <f>AVERAGE(K64:Q65)</f>
        <v>5.0413219609984496E-2</v>
      </c>
      <c r="H67" s="194"/>
      <c r="I67" s="197" t="s">
        <v>55</v>
      </c>
      <c r="J67" s="198"/>
      <c r="K67" s="201">
        <f>AVERAGE(C67,G67)</f>
        <v>0.15222607593526671</v>
      </c>
      <c r="L67" s="201"/>
      <c r="M67" s="202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187"/>
      <c r="D68" s="188"/>
      <c r="E68" s="191"/>
      <c r="F68" s="192"/>
      <c r="G68" s="195"/>
      <c r="H68" s="196"/>
      <c r="I68" s="199"/>
      <c r="J68" s="200"/>
      <c r="K68" s="203"/>
      <c r="L68" s="203"/>
      <c r="M68" s="204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7043798.7382249543</v>
      </c>
      <c r="D69" s="176"/>
      <c r="E69" s="179">
        <f>E62+E62*C67</f>
        <v>3391447.9691840736</v>
      </c>
      <c r="F69" s="180"/>
      <c r="G69" s="179">
        <f>G62+G62*C67</f>
        <v>4746750.5452246619</v>
      </c>
      <c r="H69" s="180"/>
      <c r="I69" s="179">
        <f>I62+I62*C67</f>
        <v>5660267.7458191812</v>
      </c>
      <c r="J69" s="180"/>
      <c r="K69" s="154">
        <f>K62+K62*C67</f>
        <v>5364753.4714319827</v>
      </c>
      <c r="L69" s="158"/>
      <c r="M69" s="155"/>
      <c r="N69" s="154">
        <f>N62+N62*C67</f>
        <v>6366341.8262391612</v>
      </c>
      <c r="O69" s="155"/>
      <c r="P69" s="158">
        <f>P62+P62*C67</f>
        <v>7524659.9668002622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5900055.5090951258</v>
      </c>
      <c r="D71" s="164"/>
      <c r="E71" s="163">
        <f>E62+E62*G67</f>
        <v>2840758.5193776344</v>
      </c>
      <c r="F71" s="164"/>
      <c r="G71" s="163">
        <f>G62+G62*G67</f>
        <v>3975992.606471125</v>
      </c>
      <c r="H71" s="164"/>
      <c r="I71" s="163">
        <f>I62+I62*G67</f>
        <v>4741176.6204282138</v>
      </c>
      <c r="J71" s="164"/>
      <c r="K71" s="163">
        <f>K62+K62*G67</f>
        <v>4493646.7452271217</v>
      </c>
      <c r="L71" s="167"/>
      <c r="M71" s="164"/>
      <c r="N71" s="163">
        <f>N62+N62*G67</f>
        <v>5332601.2795974202</v>
      </c>
      <c r="O71" s="164"/>
      <c r="P71" s="167">
        <f>P62+P62*G67</f>
        <v>6302836.458154574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6471927.1236600401</v>
      </c>
      <c r="D73" s="129"/>
      <c r="E73" s="128">
        <f>E62+E62*K67</f>
        <v>3116103.2442808542</v>
      </c>
      <c r="F73" s="148"/>
      <c r="G73" s="128">
        <f>G62+G62*K67</f>
        <v>4361371.575847894</v>
      </c>
      <c r="H73" s="129"/>
      <c r="I73" s="128">
        <f>I62+I62*K67</f>
        <v>5200722.1831236975</v>
      </c>
      <c r="J73" s="129"/>
      <c r="K73" s="128">
        <f>K62+K62*K67</f>
        <v>4929200.1083295522</v>
      </c>
      <c r="L73" s="132"/>
      <c r="M73" s="129"/>
      <c r="N73" s="128">
        <f>N62+N62*K67</f>
        <v>5849471.5529182907</v>
      </c>
      <c r="O73" s="129"/>
      <c r="P73" s="132">
        <f>P62+P62*K67</f>
        <v>6913748.2124774186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141">
        <f>C56/C69</f>
        <v>0.18984917971080345</v>
      </c>
      <c r="D75" s="142"/>
      <c r="E75" s="141">
        <f>E56/E69</f>
        <v>0.3090831473826765</v>
      </c>
      <c r="F75" s="142"/>
      <c r="G75" s="141">
        <f>G56/G69</f>
        <v>0.19038906803501021</v>
      </c>
      <c r="H75" s="142"/>
      <c r="I75" s="141">
        <f>I56/I69</f>
        <v>0.21838232182797657</v>
      </c>
      <c r="J75" s="142"/>
      <c r="K75" s="141">
        <f>K56/K69</f>
        <v>0.1953937712295658</v>
      </c>
      <c r="L75" s="145"/>
      <c r="M75" s="142"/>
      <c r="N75" s="141">
        <f>N56/N69</f>
        <v>0.19122826392738304</v>
      </c>
      <c r="O75" s="142"/>
      <c r="P75" s="145">
        <f>P56/P69</f>
        <v>0.17099522346218918</v>
      </c>
      <c r="Q75" s="151"/>
      <c r="R75" s="153">
        <f>AVERAGE(C75:Q76)</f>
        <v>0.2093315679393721</v>
      </c>
      <c r="S75" s="153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143"/>
      <c r="D76" s="144"/>
      <c r="E76" s="143"/>
      <c r="F76" s="144"/>
      <c r="G76" s="143"/>
      <c r="H76" s="144"/>
      <c r="I76" s="143"/>
      <c r="J76" s="144"/>
      <c r="K76" s="143"/>
      <c r="L76" s="146"/>
      <c r="M76" s="144"/>
      <c r="N76" s="143"/>
      <c r="O76" s="144"/>
      <c r="P76" s="146"/>
      <c r="Q76" s="152"/>
      <c r="R76" s="153"/>
      <c r="S76" s="153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119">
        <f>C56/C71</f>
        <v>0.22665200529699617</v>
      </c>
      <c r="D77" s="120"/>
      <c r="E77" s="119">
        <f>E56/E71</f>
        <v>0.36899983062610076</v>
      </c>
      <c r="F77" s="120"/>
      <c r="G77" s="119">
        <f>G56/G71</f>
        <v>0.22729655257133416</v>
      </c>
      <c r="H77" s="120"/>
      <c r="I77" s="119">
        <f>I56/I71</f>
        <v>0.26071638149357901</v>
      </c>
      <c r="J77" s="120"/>
      <c r="K77" s="119">
        <f>K56/K71</f>
        <v>0.23327143229791616</v>
      </c>
      <c r="L77" s="123"/>
      <c r="M77" s="120"/>
      <c r="N77" s="119">
        <f>N56/N71</f>
        <v>0.22829842907210726</v>
      </c>
      <c r="O77" s="120"/>
      <c r="P77" s="123">
        <f>P56/P71</f>
        <v>0.20414315380740991</v>
      </c>
      <c r="Q77" s="125"/>
      <c r="R77" s="127">
        <f>AVERAGE(C77:Q78)</f>
        <v>0.24991111216649189</v>
      </c>
      <c r="S77" s="127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121"/>
      <c r="D78" s="122"/>
      <c r="E78" s="121"/>
      <c r="F78" s="122"/>
      <c r="G78" s="121"/>
      <c r="H78" s="122"/>
      <c r="I78" s="121"/>
      <c r="J78" s="122"/>
      <c r="K78" s="121"/>
      <c r="L78" s="124"/>
      <c r="M78" s="122"/>
      <c r="N78" s="121"/>
      <c r="O78" s="122"/>
      <c r="P78" s="124"/>
      <c r="Q78" s="126"/>
      <c r="R78" s="127"/>
      <c r="S78" s="127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106">
        <f>C56/C73</f>
        <v>0.20662460916953984</v>
      </c>
      <c r="D79" s="107"/>
      <c r="E79" s="106">
        <f>E56/E73</f>
        <v>0.33639431377117812</v>
      </c>
      <c r="F79" s="107"/>
      <c r="G79" s="106">
        <f>G56/G73</f>
        <v>0.20721220303828528</v>
      </c>
      <c r="H79" s="107"/>
      <c r="I79" s="106">
        <f>I56/I73</f>
        <v>0.23767899321966138</v>
      </c>
      <c r="J79" s="107"/>
      <c r="K79" s="106">
        <f>K56/K73</f>
        <v>0.2126591311901995</v>
      </c>
      <c r="L79" s="110"/>
      <c r="M79" s="107"/>
      <c r="N79" s="106">
        <f>N56/N73</f>
        <v>0.20812555185307796</v>
      </c>
      <c r="O79" s="107"/>
      <c r="P79" s="110">
        <f>P56/P73</f>
        <v>0.18610468199838315</v>
      </c>
      <c r="Q79" s="112"/>
      <c r="R79" s="114">
        <f>AVERAGE(C79:Q80)</f>
        <v>0.22782849774861788</v>
      </c>
      <c r="S79" s="114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108"/>
      <c r="D80" s="109"/>
      <c r="E80" s="108"/>
      <c r="F80" s="109"/>
      <c r="G80" s="108"/>
      <c r="H80" s="109"/>
      <c r="I80" s="108"/>
      <c r="J80" s="109"/>
      <c r="K80" s="108"/>
      <c r="L80" s="111"/>
      <c r="M80" s="109"/>
      <c r="N80" s="108"/>
      <c r="O80" s="109"/>
      <c r="P80" s="111"/>
      <c r="Q80" s="113"/>
      <c r="R80" s="114"/>
      <c r="S80" s="114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149</v>
      </c>
      <c r="B83" s="94"/>
      <c r="C83" s="98" t="s">
        <v>72</v>
      </c>
      <c r="D83" s="98" t="s">
        <v>73</v>
      </c>
      <c r="E83" s="98" t="s">
        <v>74</v>
      </c>
      <c r="F83" s="98" t="s">
        <v>75</v>
      </c>
      <c r="G83" s="98" t="s">
        <v>76</v>
      </c>
      <c r="H83" s="98" t="s">
        <v>77</v>
      </c>
      <c r="I83" s="98" t="s">
        <v>78</v>
      </c>
      <c r="J83" s="98" t="s">
        <v>121</v>
      </c>
      <c r="L83" s="99" t="s">
        <v>122</v>
      </c>
      <c r="M83" s="99"/>
      <c r="N83" s="296">
        <f>AVERAGE(C85:I94)</f>
        <v>0.29038461538461535</v>
      </c>
      <c r="O83"/>
      <c r="P83" s="55"/>
      <c r="Q83" s="97"/>
      <c r="R83" s="97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297"/>
      <c r="O84"/>
      <c r="P84"/>
      <c r="Q84" s="97"/>
      <c r="R84" s="97"/>
    </row>
    <row r="85" spans="1:26" ht="14.1" customHeight="1" x14ac:dyDescent="0.3">
      <c r="A85" s="94" t="s">
        <v>145</v>
      </c>
      <c r="B85" s="94"/>
      <c r="C85" s="294">
        <v>0.26740000000000003</v>
      </c>
      <c r="D85" s="294">
        <v>0.3679</v>
      </c>
      <c r="E85" s="294">
        <v>0.35980000000000001</v>
      </c>
      <c r="F85" s="294">
        <v>0.35199999999999998</v>
      </c>
      <c r="G85" s="294">
        <v>0.28129999999999999</v>
      </c>
      <c r="H85" s="294">
        <v>0.26079999999999998</v>
      </c>
      <c r="I85" s="294">
        <v>0.22209999999999999</v>
      </c>
      <c r="J85" s="295">
        <f>AVERAGE(C85:H86)</f>
        <v>0.31486666666666668</v>
      </c>
      <c r="L85" s="99" t="s">
        <v>156</v>
      </c>
      <c r="M85" s="99"/>
      <c r="N85" s="296">
        <v>0.28749999999999998</v>
      </c>
    </row>
    <row r="86" spans="1:26" ht="14.1" customHeight="1" x14ac:dyDescent="0.3">
      <c r="A86" s="94"/>
      <c r="B86" s="94"/>
      <c r="C86" s="294"/>
      <c r="D86" s="294"/>
      <c r="E86" s="294"/>
      <c r="F86" s="294"/>
      <c r="G86" s="294"/>
      <c r="H86" s="294"/>
      <c r="I86" s="294"/>
      <c r="J86" s="295"/>
      <c r="L86" s="99"/>
      <c r="M86" s="99"/>
      <c r="N86" s="297"/>
    </row>
    <row r="87" spans="1:26" ht="14.1" customHeight="1" x14ac:dyDescent="0.3">
      <c r="A87" s="94" t="s">
        <v>146</v>
      </c>
      <c r="B87" s="94"/>
      <c r="C87" s="294">
        <v>0.40439999999999998</v>
      </c>
      <c r="D87" s="294">
        <v>0.24529999999999999</v>
      </c>
      <c r="E87" s="294">
        <v>0.34699999999999998</v>
      </c>
      <c r="F87" s="294">
        <v>0.16950000000000001</v>
      </c>
      <c r="G87" s="294">
        <v>0.2344</v>
      </c>
      <c r="H87" s="294">
        <v>0.161</v>
      </c>
      <c r="I87" s="294">
        <v>0.31109999999999999</v>
      </c>
      <c r="J87" s="295">
        <f>AVERAGE(C87:I88)</f>
        <v>0.26752857142857139</v>
      </c>
      <c r="L87"/>
      <c r="M87"/>
    </row>
    <row r="88" spans="1:26" ht="14.1" customHeight="1" x14ac:dyDescent="0.3">
      <c r="A88" s="94"/>
      <c r="B88" s="94"/>
      <c r="C88" s="294"/>
      <c r="D88" s="294"/>
      <c r="E88" s="294"/>
      <c r="F88" s="294"/>
      <c r="G88" s="294"/>
      <c r="H88" s="294"/>
      <c r="I88" s="294"/>
      <c r="J88" s="295"/>
      <c r="L88"/>
      <c r="M88"/>
    </row>
    <row r="89" spans="1:26" ht="14.1" customHeight="1" x14ac:dyDescent="0.3">
      <c r="A89" s="94" t="s">
        <v>147</v>
      </c>
      <c r="B89" s="94"/>
      <c r="C89" s="294">
        <v>0.40379999999999999</v>
      </c>
      <c r="D89" s="294">
        <v>0.4294</v>
      </c>
      <c r="E89" s="294">
        <v>0.33879999999999999</v>
      </c>
      <c r="F89" s="294">
        <v>0.19789999999999999</v>
      </c>
      <c r="G89" s="294">
        <v>0.2671</v>
      </c>
      <c r="H89" s="294">
        <v>0.2162</v>
      </c>
      <c r="I89" s="294">
        <v>0.19350000000000001</v>
      </c>
      <c r="J89" s="295">
        <f>AVERAGE(C89:I90)</f>
        <v>0.2923857142857143</v>
      </c>
      <c r="L89"/>
      <c r="M89"/>
    </row>
    <row r="90" spans="1:26" ht="14.1" customHeight="1" x14ac:dyDescent="0.3">
      <c r="A90" s="94"/>
      <c r="B90" s="94"/>
      <c r="C90" s="294"/>
      <c r="D90" s="294"/>
      <c r="E90" s="294"/>
      <c r="F90" s="294"/>
      <c r="G90" s="294"/>
      <c r="H90" s="294"/>
      <c r="I90" s="294"/>
      <c r="J90" s="295"/>
      <c r="L90"/>
      <c r="M90"/>
    </row>
    <row r="91" spans="1:26" ht="14.1" customHeight="1" x14ac:dyDescent="0.3">
      <c r="A91" s="94" t="s">
        <v>148</v>
      </c>
      <c r="B91" s="94"/>
      <c r="C91" s="294">
        <v>0.21959999999999999</v>
      </c>
      <c r="D91" s="294">
        <v>0.36199999999999999</v>
      </c>
      <c r="E91" s="294">
        <v>0.26079999999999998</v>
      </c>
      <c r="F91" s="294">
        <v>0.45810000000000001</v>
      </c>
      <c r="G91" s="294">
        <v>0.21879999999999999</v>
      </c>
      <c r="H91" s="294"/>
      <c r="I91" s="294"/>
      <c r="J91" s="295">
        <f>AVERAGE(C91:H92)</f>
        <v>0.30385999999999996</v>
      </c>
      <c r="L91"/>
      <c r="M91"/>
    </row>
    <row r="92" spans="1:26" ht="14.1" customHeight="1" x14ac:dyDescent="0.3">
      <c r="A92" s="94"/>
      <c r="B92" s="94"/>
      <c r="C92" s="294"/>
      <c r="D92" s="294"/>
      <c r="E92" s="294"/>
      <c r="F92" s="294"/>
      <c r="G92" s="294"/>
      <c r="H92" s="294"/>
      <c r="I92" s="294"/>
      <c r="J92" s="295"/>
      <c r="L92"/>
      <c r="M92"/>
    </row>
    <row r="93" spans="1:26" ht="14.1" customHeight="1" x14ac:dyDescent="0.3">
      <c r="A93" s="94" t="s">
        <v>157</v>
      </c>
      <c r="B93" s="94"/>
      <c r="C93" s="294"/>
      <c r="D93" s="294"/>
      <c r="E93" s="294"/>
      <c r="F93" s="294"/>
      <c r="G93" s="294"/>
      <c r="H93" s="294"/>
      <c r="I93" s="294"/>
      <c r="J93" s="295"/>
      <c r="L93"/>
      <c r="M93"/>
    </row>
    <row r="94" spans="1:26" ht="14.1" customHeight="1" x14ac:dyDescent="0.3">
      <c r="A94" s="94"/>
      <c r="B94" s="94"/>
      <c r="C94" s="294"/>
      <c r="D94" s="294"/>
      <c r="E94" s="294"/>
      <c r="F94" s="294"/>
      <c r="G94" s="294"/>
      <c r="H94" s="294"/>
      <c r="I94" s="294"/>
      <c r="J94" s="2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Y21:Y22"/>
    <mergeCell ref="Y23:Y24"/>
    <mergeCell ref="Y25:Y26"/>
    <mergeCell ref="Y27:Y28"/>
    <mergeCell ref="Y29:Y30"/>
    <mergeCell ref="Y31:Y32"/>
    <mergeCell ref="Z21:Z22"/>
    <mergeCell ref="Z23:Z24"/>
    <mergeCell ref="Z25:Z26"/>
    <mergeCell ref="Z27:Z28"/>
    <mergeCell ref="Z29:Z30"/>
    <mergeCell ref="Z31:Z32"/>
    <mergeCell ref="AA3:AA4"/>
    <mergeCell ref="AB3:AB4"/>
    <mergeCell ref="Z5:Z6"/>
    <mergeCell ref="AA5:AA6"/>
    <mergeCell ref="AB5:AB6"/>
    <mergeCell ref="Z19:Z20"/>
    <mergeCell ref="AA19:AA20"/>
    <mergeCell ref="AB19:AB20"/>
    <mergeCell ref="Y19:Y20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Z1:Z2"/>
    <mergeCell ref="AA1:AA2"/>
    <mergeCell ref="AB1:AB2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AC5:AC6"/>
    <mergeCell ref="G5:G6"/>
    <mergeCell ref="H5:H6"/>
    <mergeCell ref="I5:I6"/>
    <mergeCell ref="J5:J6"/>
    <mergeCell ref="K5:K6"/>
    <mergeCell ref="L5:M6"/>
    <mergeCell ref="AD7:AD8"/>
    <mergeCell ref="AE7:AE8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J25:J26"/>
    <mergeCell ref="K25:K26"/>
    <mergeCell ref="L25:M25"/>
    <mergeCell ref="U25:U26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9:AE20"/>
    <mergeCell ref="A21:B22"/>
    <mergeCell ref="L21:M22"/>
    <mergeCell ref="AA21:AA22"/>
    <mergeCell ref="AB21:AB22"/>
    <mergeCell ref="AC21:AC22"/>
    <mergeCell ref="AD21:AD22"/>
    <mergeCell ref="AE21:AE22"/>
    <mergeCell ref="V25:V26"/>
    <mergeCell ref="AA25:AA26"/>
    <mergeCell ref="AB25:AB26"/>
    <mergeCell ref="AC25:AC26"/>
    <mergeCell ref="AD25:AD26"/>
    <mergeCell ref="AE25:AE26"/>
    <mergeCell ref="AA23:AA24"/>
    <mergeCell ref="AB23:AB24"/>
    <mergeCell ref="AC23:AC24"/>
    <mergeCell ref="AD23:AD24"/>
    <mergeCell ref="AE23:AE24"/>
    <mergeCell ref="A19:B20"/>
    <mergeCell ref="L19:M20"/>
    <mergeCell ref="AC19:AC20"/>
    <mergeCell ref="AD19:AD20"/>
    <mergeCell ref="A25:B25"/>
    <mergeCell ref="AE27:AE28"/>
    <mergeCell ref="A29:B30"/>
    <mergeCell ref="L29:M30"/>
    <mergeCell ref="AA29:AA30"/>
    <mergeCell ref="AB29:AB30"/>
    <mergeCell ref="AC29:AC30"/>
    <mergeCell ref="AD29:AD30"/>
    <mergeCell ref="AE29:AE30"/>
    <mergeCell ref="A27:B28"/>
    <mergeCell ref="L27:M28"/>
    <mergeCell ref="AA27:AA28"/>
    <mergeCell ref="AB27:AB28"/>
    <mergeCell ref="AC27:AC28"/>
    <mergeCell ref="AD27:AD28"/>
    <mergeCell ref="AE31:AE32"/>
    <mergeCell ref="A33:B34"/>
    <mergeCell ref="L33:M34"/>
    <mergeCell ref="A35:B36"/>
    <mergeCell ref="L35:M36"/>
    <mergeCell ref="A37:B38"/>
    <mergeCell ref="L37:M38"/>
    <mergeCell ref="A31:B32"/>
    <mergeCell ref="L31:M32"/>
    <mergeCell ref="AA31:AA32"/>
    <mergeCell ref="AB31:AB32"/>
    <mergeCell ref="AC31:AC32"/>
    <mergeCell ref="AD31:AD32"/>
    <mergeCell ref="A49:B50"/>
    <mergeCell ref="C49:D49"/>
    <mergeCell ref="E49:F49"/>
    <mergeCell ref="G49:H49"/>
    <mergeCell ref="I49:J49"/>
    <mergeCell ref="K49:M49"/>
    <mergeCell ref="A39:B40"/>
    <mergeCell ref="L39:M40"/>
    <mergeCell ref="A41:B42"/>
    <mergeCell ref="L41:M42"/>
    <mergeCell ref="A43:B44"/>
    <mergeCell ref="L43:M44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A58:B59"/>
    <mergeCell ref="C58:D59"/>
    <mergeCell ref="E58:F59"/>
    <mergeCell ref="G58:H59"/>
    <mergeCell ref="I58:J59"/>
    <mergeCell ref="K58:M59"/>
    <mergeCell ref="N58:O59"/>
    <mergeCell ref="A56:B57"/>
    <mergeCell ref="C56:D57"/>
    <mergeCell ref="E56:F57"/>
    <mergeCell ref="G56:H57"/>
    <mergeCell ref="I56:J57"/>
    <mergeCell ref="K56:M57"/>
    <mergeCell ref="P58:Q59"/>
    <mergeCell ref="R58:S59"/>
    <mergeCell ref="A60:B61"/>
    <mergeCell ref="C60:D61"/>
    <mergeCell ref="E60:F61"/>
    <mergeCell ref="G60:H61"/>
    <mergeCell ref="I60:J61"/>
    <mergeCell ref="K60:M61"/>
    <mergeCell ref="N60:O61"/>
    <mergeCell ref="P60:Q61"/>
    <mergeCell ref="A67:B68"/>
    <mergeCell ref="C67:D68"/>
    <mergeCell ref="E67:F68"/>
    <mergeCell ref="G67:H68"/>
    <mergeCell ref="I67:J68"/>
    <mergeCell ref="K67:M68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A62:B63"/>
    <mergeCell ref="C62:D63"/>
    <mergeCell ref="E62:F63"/>
    <mergeCell ref="G62:H63"/>
    <mergeCell ref="I62:J63"/>
    <mergeCell ref="K62:M63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J87:J88"/>
    <mergeCell ref="A89:B90"/>
    <mergeCell ref="C89:C90"/>
    <mergeCell ref="D89:D90"/>
    <mergeCell ref="E89:E90"/>
    <mergeCell ref="F89:F90"/>
    <mergeCell ref="G89:G90"/>
    <mergeCell ref="H89:H90"/>
    <mergeCell ref="A87:B88"/>
    <mergeCell ref="C87:C88"/>
    <mergeCell ref="D87:D88"/>
    <mergeCell ref="E87:E88"/>
    <mergeCell ref="F87:F88"/>
    <mergeCell ref="G87:G88"/>
    <mergeCell ref="I89:I90"/>
    <mergeCell ref="J89:J90"/>
    <mergeCell ref="T58:T59"/>
    <mergeCell ref="T56:T57"/>
    <mergeCell ref="L85:M86"/>
    <mergeCell ref="N85:N86"/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H87:H88"/>
    <mergeCell ref="I87:I88"/>
  </mergeCells>
  <phoneticPr fontId="2" type="noConversion"/>
  <conditionalFormatting sqref="C85:I94">
    <cfRule type="cellIs" dxfId="32" priority="7" operator="between">
      <formula>0.35</formula>
      <formula>1</formula>
    </cfRule>
    <cfRule type="cellIs" dxfId="31" priority="8" operator="between">
      <formula>0.2</formula>
      <formula>0.25</formula>
    </cfRule>
    <cfRule type="cellIs" dxfId="30" priority="9" operator="between">
      <formula>0.15</formula>
      <formula>0.2</formula>
    </cfRule>
    <cfRule type="cellIs" dxfId="29" priority="10" operator="between">
      <formula>0.3</formula>
      <formula>0.35</formula>
    </cfRule>
    <cfRule type="cellIs" dxfId="28" priority="11" operator="between">
      <formula>0.25</formula>
      <formula>0.3</formula>
    </cfRule>
  </conditionalFormatting>
  <conditionalFormatting sqref="K8 K10 K12 K14 K16 K18">
    <cfRule type="cellIs" dxfId="27" priority="1" operator="between">
      <formula>"LOW"</formula>
      <formula>"HIGH"</formula>
    </cfRule>
  </conditionalFormatting>
  <conditionalFormatting sqref="N83 N85">
    <cfRule type="cellIs" dxfId="26" priority="2" operator="between">
      <formula>0.35</formula>
      <formula>1</formula>
    </cfRule>
    <cfRule type="cellIs" dxfId="25" priority="3" operator="between">
      <formula>0.2</formula>
      <formula>0.25</formula>
    </cfRule>
    <cfRule type="cellIs" dxfId="24" priority="4" operator="between">
      <formula>0.15</formula>
      <formula>0.2</formula>
    </cfRule>
    <cfRule type="cellIs" dxfId="23" priority="5" operator="between">
      <formula>0.3</formula>
      <formula>0.35</formula>
    </cfRule>
    <cfRule type="cellIs" dxfId="22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3F57-1528-4B73-A689-F43FAB9C9741}">
  <sheetPr>
    <pageSetUpPr fitToPage="1"/>
  </sheetPr>
  <dimension ref="A1:AI138"/>
  <sheetViews>
    <sheetView topLeftCell="A64" zoomScale="90" zoomScaleNormal="90" workbookViewId="0">
      <selection activeCell="E15" sqref="E15:E16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5">
        <v>45410</v>
      </c>
      <c r="B1" s="246"/>
      <c r="C1" s="56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8" t="s">
        <v>7</v>
      </c>
      <c r="J1" s="6"/>
      <c r="K1" s="6"/>
      <c r="L1" s="245">
        <f>A1</f>
        <v>45410</v>
      </c>
      <c r="M1" s="246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18</v>
      </c>
      <c r="B2" s="14" t="s">
        <v>0</v>
      </c>
      <c r="C2" s="59">
        <v>45410</v>
      </c>
      <c r="D2" s="60">
        <f>C2+1</f>
        <v>45411</v>
      </c>
      <c r="E2" s="60">
        <f>C2+2</f>
        <v>45412</v>
      </c>
      <c r="F2" s="60">
        <f>C2+3</f>
        <v>45413</v>
      </c>
      <c r="G2" s="60">
        <f>C2+4</f>
        <v>45414</v>
      </c>
      <c r="H2" s="60">
        <f>C2+5</f>
        <v>45415</v>
      </c>
      <c r="I2" s="61">
        <f>C2+6</f>
        <v>45416</v>
      </c>
      <c r="J2" s="6"/>
      <c r="K2" s="6"/>
      <c r="L2" s="13">
        <f>WEEKNUM(L1,1)</f>
        <v>18</v>
      </c>
      <c r="M2" s="14" t="s">
        <v>0</v>
      </c>
      <c r="N2" s="10">
        <f>C2</f>
        <v>45410</v>
      </c>
      <c r="O2" s="11">
        <f>N2+1</f>
        <v>45411</v>
      </c>
      <c r="P2" s="8">
        <f>N2+2</f>
        <v>45412</v>
      </c>
      <c r="Q2" s="11">
        <f>N2+3</f>
        <v>45413</v>
      </c>
      <c r="R2" s="11">
        <f>N2+4</f>
        <v>45414</v>
      </c>
      <c r="S2" s="11">
        <f>N2+5</f>
        <v>45415</v>
      </c>
      <c r="T2" s="12">
        <f>N2+6</f>
        <v>45416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 t="s">
        <v>137</v>
      </c>
      <c r="D3" s="251" t="s">
        <v>137</v>
      </c>
      <c r="E3" s="251" t="s">
        <v>138</v>
      </c>
      <c r="F3" s="251" t="s">
        <v>137</v>
      </c>
      <c r="G3" s="251" t="s">
        <v>138</v>
      </c>
      <c r="H3" s="251" t="s">
        <v>137</v>
      </c>
      <c r="I3" s="251" t="s">
        <v>137</v>
      </c>
      <c r="J3" s="6"/>
      <c r="K3" s="6"/>
      <c r="L3" s="276" t="s">
        <v>135</v>
      </c>
      <c r="M3" s="277"/>
      <c r="N3" s="31"/>
      <c r="O3" s="54" t="s">
        <v>87</v>
      </c>
      <c r="P3" s="31"/>
      <c r="Q3" s="54" t="s">
        <v>87</v>
      </c>
      <c r="R3" s="54" t="s">
        <v>87</v>
      </c>
      <c r="S3" s="54" t="s">
        <v>136</v>
      </c>
      <c r="T3" s="47" t="s">
        <v>134</v>
      </c>
      <c r="X3" s="278" t="s">
        <v>79</v>
      </c>
      <c r="Y3" s="284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4">
        <f t="shared" si="0"/>
        <v>2</v>
      </c>
      <c r="AA3" s="284">
        <f t="shared" si="0"/>
        <v>2</v>
      </c>
      <c r="AB3" s="284">
        <f t="shared" si="0"/>
        <v>2</v>
      </c>
      <c r="AC3" s="284">
        <f t="shared" si="0"/>
        <v>2</v>
      </c>
      <c r="AD3" s="284">
        <f t="shared" si="0"/>
        <v>2</v>
      </c>
      <c r="AE3" s="284">
        <f t="shared" si="0"/>
        <v>2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51"/>
      <c r="G4" s="251"/>
      <c r="H4" s="251"/>
      <c r="I4" s="251"/>
      <c r="J4" s="6"/>
      <c r="K4" s="6"/>
      <c r="L4" s="276"/>
      <c r="M4" s="277"/>
      <c r="N4" s="36"/>
      <c r="O4" s="30">
        <v>8</v>
      </c>
      <c r="P4" s="36"/>
      <c r="Q4" s="30">
        <v>8</v>
      </c>
      <c r="R4" s="30">
        <v>8</v>
      </c>
      <c r="S4" s="30">
        <v>7</v>
      </c>
      <c r="T4" s="40">
        <v>7</v>
      </c>
      <c r="U4" s="16">
        <f>SUM(N4:T4)</f>
        <v>38</v>
      </c>
      <c r="V4" s="16" t="str" cm="1">
        <f t="array" ref="V4">_xlfn.IFS(U4&gt;15,"O",U4=15,"O",U4&lt;15,"X")</f>
        <v>O</v>
      </c>
      <c r="X4" s="278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24" t="s">
        <v>9</v>
      </c>
      <c r="B5" s="224"/>
      <c r="C5" s="251" t="s">
        <v>138</v>
      </c>
      <c r="D5" s="251" t="s">
        <v>107</v>
      </c>
      <c r="E5" s="251" t="s">
        <v>139</v>
      </c>
      <c r="F5" s="251" t="s">
        <v>139</v>
      </c>
      <c r="G5" s="251" t="s">
        <v>139</v>
      </c>
      <c r="H5" s="251" t="s">
        <v>139</v>
      </c>
      <c r="I5" s="251" t="s">
        <v>138</v>
      </c>
      <c r="J5" s="298" t="s">
        <v>70</v>
      </c>
      <c r="K5" s="273" t="s">
        <v>71</v>
      </c>
      <c r="L5" s="229" t="s">
        <v>23</v>
      </c>
      <c r="M5" s="300"/>
      <c r="N5" s="37" t="s">
        <v>130</v>
      </c>
      <c r="O5" s="31"/>
      <c r="P5" s="31"/>
      <c r="Q5" s="31"/>
      <c r="R5" s="31"/>
      <c r="S5" s="31"/>
      <c r="T5" s="31" t="s">
        <v>40</v>
      </c>
      <c r="U5" s="6"/>
      <c r="X5" s="261" t="s">
        <v>80</v>
      </c>
      <c r="Y5" s="251">
        <f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51">
        <f t="shared" ref="Z5:AE5" si="1">COUNTIFS(D7:D44,"8~14")+COUNTIFS(D7:D44,"8~15")+COUNTIFS(D7:D44,"8~16")+COUNTIFS(D7:D44,"8~17")+COUNTIFS(D7:D44,"8~18")+COUNTIFS(D7:D44,"8~19")+COUNTIFS(D7:D44,"9~14")+COUNTIFS(D7:D44,"9~15")+COUNTIFS(D7:D44,"9~16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18")+COUNTIFS(D7:D44,"11~19")+COUNTIFS(D7:D44,"11~20")+COUNTIFS(D7:D44,"11~21")+COUNTIFS(D7:D44,"11.3~14.3")+COUNTIFS(D7:D44,"11.3~15.3")+COUNTIFS(D7:D44,"11.3~16.3")+COUNTIFS(D7:D44,"11.3~17.3")+COUNTIFS(D7:D44,"11.3~18.3")+COUNTIFS(D7:D44,"11.3~19.3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+COUNTIFS(D7:D44,"12.3~15")+COUNTIFS(D7:D44,"12.3~16")+COUNTIFS(D7:D44,"12.3~17")+COUNTIFS(D7:D44,"12.3~18")+COUNTIFS(D7:D44,"12.3~19")+COUNTIFS(D7:D44,"12.3~20")+COUNTIFS(D7:D44,"12.3~21")+COUNTIFS(D7:D44,"12.3~22")+COUNTIFS(D7:D44,"12.3~22.3")+COUNTIFS(O3:O44,"8~14")+COUNTIFS(O3:O44,"8~15")+COUNTIFS(O3:O44,"8~16")+COUNTIFS(O3:O44,"8~17")+COUNTIFS(O3:O44,"8~18")+COUNTIFS(O3:O44,"8~19")+COUNTIFS(O3:O44,"9~14")+COUNTIFS(O3:O44,"9~15")+COUNTIFS(O3:O44,"9~16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18")+COUNTIFS(O3:O44,"11~19")+COUNTIFS(O3:O44,"11~20")+COUNTIFS(O3:O44,"11~21")+COUNTIFS(O3:O44,"11.3~14.3")+COUNTIFS(O3:O44,"11.3~15.3")+COUNTIFS(O3:O44,"11.3~16.3")+COUNTIFS(O3:O44,"11.3~17.3")+COUNTIFS(O3:O44,"11.3~18.3")+COUNTIFS(O3:O44,"11.3~19.3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+COUNTIFS(O3:O44,"12.3~15")+COUNTIFS(O3:O44,"12.3~16")+COUNTIFS(O3:O44,"12.3~17")+COUNTIFS(O3:O44,"12.3~18")+COUNTIFS(O3:O44,"12.3~19")+COUNTIFS(O3:O44,"12.3~20")+COUNTIFS(O3:O44,"12.3~21")+COUNTIFS(O3:O44,"12.3~22")+COUNTIFS(O3:O44,"12.3~22.3")</f>
        <v>6</v>
      </c>
      <c r="AA5" s="251">
        <f t="shared" si="1"/>
        <v>6</v>
      </c>
      <c r="AB5" s="251">
        <f t="shared" si="1"/>
        <v>8</v>
      </c>
      <c r="AC5" s="251">
        <f t="shared" si="1"/>
        <v>7</v>
      </c>
      <c r="AD5" s="251">
        <f t="shared" si="1"/>
        <v>6</v>
      </c>
      <c r="AE5" s="251">
        <f t="shared" si="1"/>
        <v>6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98"/>
      <c r="K6" s="273"/>
      <c r="L6" s="229"/>
      <c r="M6" s="300"/>
      <c r="N6" s="38">
        <v>7</v>
      </c>
      <c r="O6" s="36"/>
      <c r="P6" s="36"/>
      <c r="Q6" s="36"/>
      <c r="R6" s="36"/>
      <c r="S6" s="36"/>
      <c r="T6" s="36"/>
      <c r="U6" s="16">
        <f>SUM(N6:T6)</f>
        <v>7</v>
      </c>
      <c r="V6" s="16" t="str" cm="1">
        <f t="array" ref="V6">_xlfn.IFS(U6&gt;15,"O",U6=15,"O",U6&lt;15,"X")</f>
        <v>X</v>
      </c>
      <c r="X6" s="261"/>
      <c r="Y6" s="251"/>
      <c r="Z6" s="251"/>
      <c r="AA6" s="251"/>
      <c r="AB6" s="251"/>
      <c r="AC6" s="251"/>
      <c r="AD6" s="251"/>
      <c r="AE6" s="251"/>
    </row>
    <row r="7" spans="1:31" ht="14.1" customHeight="1" x14ac:dyDescent="0.3">
      <c r="A7" s="225" t="s">
        <v>10</v>
      </c>
      <c r="B7" s="226"/>
      <c r="C7" s="31"/>
      <c r="D7" s="53" t="s">
        <v>36</v>
      </c>
      <c r="E7" s="53" t="s">
        <v>36</v>
      </c>
      <c r="F7" s="53" t="s">
        <v>36</v>
      </c>
      <c r="G7" s="39" t="s">
        <v>86</v>
      </c>
      <c r="H7" s="53" t="s">
        <v>36</v>
      </c>
      <c r="I7" s="31" t="s">
        <v>40</v>
      </c>
      <c r="J7" s="24"/>
      <c r="K7" s="6"/>
      <c r="L7" s="225" t="s">
        <v>24</v>
      </c>
      <c r="M7" s="226"/>
      <c r="N7" s="37" t="s">
        <v>43</v>
      </c>
      <c r="O7" s="31"/>
      <c r="P7" s="31"/>
      <c r="Q7" s="39" t="s">
        <v>42</v>
      </c>
      <c r="R7" s="31"/>
      <c r="S7" s="31" t="s">
        <v>40</v>
      </c>
      <c r="T7" s="54" t="s">
        <v>131</v>
      </c>
      <c r="U7" s="6"/>
      <c r="X7" s="269" t="s">
        <v>81</v>
      </c>
      <c r="Y7" s="271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1">
        <f t="shared" si="2"/>
        <v>6</v>
      </c>
      <c r="AA7" s="271">
        <f t="shared" si="2"/>
        <v>6</v>
      </c>
      <c r="AB7" s="271">
        <f t="shared" si="2"/>
        <v>6</v>
      </c>
      <c r="AC7" s="271">
        <f t="shared" si="2"/>
        <v>6</v>
      </c>
      <c r="AD7" s="271">
        <f t="shared" si="2"/>
        <v>5</v>
      </c>
      <c r="AE7" s="271">
        <f t="shared" si="2"/>
        <v>5</v>
      </c>
    </row>
    <row r="8" spans="1:31" ht="14.1" customHeight="1" x14ac:dyDescent="0.3">
      <c r="A8" s="227"/>
      <c r="B8" s="228"/>
      <c r="C8" s="36"/>
      <c r="D8" s="30">
        <v>8</v>
      </c>
      <c r="E8" s="30">
        <v>8</v>
      </c>
      <c r="F8" s="30">
        <v>8</v>
      </c>
      <c r="G8" s="4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27"/>
      <c r="M8" s="228"/>
      <c r="N8" s="38">
        <v>8</v>
      </c>
      <c r="O8" s="36"/>
      <c r="P8" s="36"/>
      <c r="Q8" s="40">
        <v>4.5</v>
      </c>
      <c r="R8" s="36"/>
      <c r="S8" s="36"/>
      <c r="T8" s="30">
        <v>6.5</v>
      </c>
      <c r="U8" s="16">
        <f>SUM(N8:T8)</f>
        <v>19</v>
      </c>
      <c r="V8" s="16" t="str" cm="1">
        <f t="array" ref="V8">_xlfn.IFS(U8&gt;15,"O",U8=15,"O",U8&lt;15,"X")</f>
        <v>O</v>
      </c>
      <c r="X8" s="270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25" t="s">
        <v>11</v>
      </c>
      <c r="B9" s="226"/>
      <c r="C9" s="39" t="s">
        <v>91</v>
      </c>
      <c r="D9" s="39" t="s">
        <v>91</v>
      </c>
      <c r="E9" s="31"/>
      <c r="F9" s="33" t="s">
        <v>92</v>
      </c>
      <c r="G9" s="31" t="s">
        <v>40</v>
      </c>
      <c r="H9" s="39" t="s">
        <v>91</v>
      </c>
      <c r="I9" s="39" t="s">
        <v>91</v>
      </c>
      <c r="J9" s="6"/>
      <c r="K9" s="6"/>
      <c r="L9" s="225" t="s">
        <v>25</v>
      </c>
      <c r="M9" s="226"/>
      <c r="N9" s="54" t="s">
        <v>126</v>
      </c>
      <c r="O9" s="31"/>
      <c r="P9" s="31"/>
      <c r="Q9" s="31"/>
      <c r="R9" s="31"/>
      <c r="S9" s="31"/>
      <c r="T9" s="31" t="s">
        <v>40</v>
      </c>
      <c r="U9" s="6"/>
      <c r="X9" s="265" t="s">
        <v>82</v>
      </c>
      <c r="Y9" s="299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99">
        <f t="shared" si="3"/>
        <v>6</v>
      </c>
      <c r="AA9" s="299">
        <f t="shared" si="3"/>
        <v>5</v>
      </c>
      <c r="AB9" s="299">
        <f t="shared" si="3"/>
        <v>5</v>
      </c>
      <c r="AC9" s="299">
        <f t="shared" si="3"/>
        <v>6</v>
      </c>
      <c r="AD9" s="299">
        <f t="shared" si="3"/>
        <v>5</v>
      </c>
      <c r="AE9" s="299">
        <f t="shared" si="3"/>
        <v>5</v>
      </c>
    </row>
    <row r="10" spans="1:31" ht="14.1" customHeight="1" x14ac:dyDescent="0.3">
      <c r="A10" s="227"/>
      <c r="B10" s="228"/>
      <c r="C10" s="40">
        <v>9</v>
      </c>
      <c r="D10" s="40">
        <v>9</v>
      </c>
      <c r="E10" s="36"/>
      <c r="F10" s="44">
        <v>10</v>
      </c>
      <c r="G10" s="36"/>
      <c r="H10" s="40">
        <v>9</v>
      </c>
      <c r="I10" s="40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27"/>
      <c r="M10" s="228"/>
      <c r="N10" s="30">
        <v>6</v>
      </c>
      <c r="O10" s="36"/>
      <c r="P10" s="36"/>
      <c r="Q10" s="36"/>
      <c r="R10" s="36"/>
      <c r="S10" s="36"/>
      <c r="T10" s="36"/>
      <c r="U10" s="16">
        <f>SUM(N10:T10)</f>
        <v>6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29" t="s">
        <v>12</v>
      </c>
      <c r="B11" s="229"/>
      <c r="C11" s="31"/>
      <c r="D11" s="32" t="s">
        <v>89</v>
      </c>
      <c r="E11" s="34" t="s">
        <v>88</v>
      </c>
      <c r="F11" s="32" t="s">
        <v>89</v>
      </c>
      <c r="G11" s="32" t="s">
        <v>89</v>
      </c>
      <c r="H11" s="32" t="s">
        <v>89</v>
      </c>
      <c r="I11" s="31" t="s">
        <v>40</v>
      </c>
      <c r="J11" s="6"/>
      <c r="K11" s="6"/>
      <c r="L11" s="229" t="s">
        <v>26</v>
      </c>
      <c r="M11" s="229"/>
      <c r="N11" s="42"/>
      <c r="O11" s="42"/>
      <c r="P11" s="42"/>
      <c r="Q11" s="42"/>
      <c r="R11" s="42"/>
      <c r="S11" s="42"/>
      <c r="T11" s="42" t="s">
        <v>40</v>
      </c>
      <c r="U11" s="6"/>
      <c r="X11" s="261" t="s">
        <v>84</v>
      </c>
      <c r="Y11" s="251">
        <f t="shared" ref="Y11:AE11" si="4">COUNT(C8,C10,C12,C14,C16,C18,C28,C30,C32,C34,C36,C38,C40,C42,C44,C20,C22,N4,N6,N8,N10,N12,N14,N16,N18,N20,N22,N28,N30,N32,N34,N36,N38,N40,N42,N44)</f>
        <v>12</v>
      </c>
      <c r="Z11" s="251">
        <f t="shared" si="4"/>
        <v>11</v>
      </c>
      <c r="AA11" s="251">
        <f t="shared" si="4"/>
        <v>11</v>
      </c>
      <c r="AB11" s="251">
        <f t="shared" si="4"/>
        <v>11</v>
      </c>
      <c r="AC11" s="251">
        <f t="shared" si="4"/>
        <v>11</v>
      </c>
      <c r="AD11" s="251">
        <f t="shared" si="4"/>
        <v>13</v>
      </c>
      <c r="AE11" s="251">
        <f t="shared" si="4"/>
        <v>11</v>
      </c>
    </row>
    <row r="12" spans="1:31" ht="14.1" customHeight="1" x14ac:dyDescent="0.3">
      <c r="A12" s="229"/>
      <c r="B12" s="229"/>
      <c r="C12" s="36"/>
      <c r="D12" s="41">
        <v>9</v>
      </c>
      <c r="E12" s="45">
        <v>10</v>
      </c>
      <c r="F12" s="41">
        <v>9</v>
      </c>
      <c r="G12" s="41">
        <v>9</v>
      </c>
      <c r="H12" s="41">
        <v>9</v>
      </c>
      <c r="I12" s="36"/>
      <c r="J12" s="16">
        <f>SUM(C12:I12)</f>
        <v>46</v>
      </c>
      <c r="K12" s="16" t="str" cm="1">
        <f t="array" ref="K12">_xlfn.IFS(J12=46,"O",J12&lt;46,"LOW",J12&gt;46,"HIGH")</f>
        <v>O</v>
      </c>
      <c r="L12" s="229"/>
      <c r="M12" s="229"/>
      <c r="N12" s="43"/>
      <c r="O12" s="43"/>
      <c r="P12" s="43"/>
      <c r="Q12" s="43"/>
      <c r="R12" s="43"/>
      <c r="S12" s="43"/>
      <c r="T12" s="43"/>
      <c r="U12" s="16">
        <f>SUM(N12:T12)</f>
        <v>0</v>
      </c>
      <c r="V12" s="16" t="str" cm="1">
        <f t="array" ref="V12">_xlfn.IFS(U12&gt;15,"O",U12=15,"O",U12&lt;15,"X")</f>
        <v>X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25" t="s">
        <v>13</v>
      </c>
      <c r="B13" s="226"/>
      <c r="C13" s="32" t="s">
        <v>89</v>
      </c>
      <c r="D13" s="32" t="s">
        <v>89</v>
      </c>
      <c r="E13" s="33" t="s">
        <v>92</v>
      </c>
      <c r="F13" s="31"/>
      <c r="G13" s="32" t="s">
        <v>89</v>
      </c>
      <c r="H13" s="31" t="s">
        <v>40</v>
      </c>
      <c r="I13" s="32" t="s">
        <v>89</v>
      </c>
      <c r="J13" s="6"/>
      <c r="K13" s="6"/>
      <c r="L13" s="225" t="s">
        <v>27</v>
      </c>
      <c r="M13" s="226"/>
      <c r="N13" s="32" t="s">
        <v>38</v>
      </c>
      <c r="O13" s="32" t="s">
        <v>48</v>
      </c>
      <c r="P13" s="32" t="s">
        <v>38</v>
      </c>
      <c r="Q13" s="31"/>
      <c r="R13" s="32" t="s">
        <v>38</v>
      </c>
      <c r="S13" s="32" t="s">
        <v>48</v>
      </c>
      <c r="T13" s="31" t="s">
        <v>40</v>
      </c>
      <c r="U13" s="6"/>
    </row>
    <row r="14" spans="1:31" ht="14.1" customHeight="1" x14ac:dyDescent="0.3">
      <c r="A14" s="227"/>
      <c r="B14" s="228"/>
      <c r="C14" s="41">
        <v>9</v>
      </c>
      <c r="D14" s="41">
        <v>9</v>
      </c>
      <c r="E14" s="44">
        <v>10</v>
      </c>
      <c r="F14" s="36"/>
      <c r="G14" s="41">
        <v>9</v>
      </c>
      <c r="H14" s="36"/>
      <c r="I14" s="41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27"/>
      <c r="M14" s="228"/>
      <c r="N14" s="41">
        <v>6</v>
      </c>
      <c r="O14" s="41">
        <v>5</v>
      </c>
      <c r="P14" s="41">
        <v>6</v>
      </c>
      <c r="Q14" s="36"/>
      <c r="R14" s="41">
        <v>6</v>
      </c>
      <c r="S14" s="41">
        <v>5</v>
      </c>
      <c r="T14" s="36"/>
      <c r="U14" s="16">
        <f>SUM(N14:T14)</f>
        <v>28</v>
      </c>
      <c r="V14" s="16" t="str" cm="1">
        <f t="array" ref="V14">_xlfn.IFS(U14&gt;15,"O",U14=15,"O",U14&lt;15,"X")</f>
        <v>O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4</v>
      </c>
      <c r="Z14" s="251">
        <f t="shared" si="5"/>
        <v>6</v>
      </c>
      <c r="AA14" s="251">
        <f t="shared" si="5"/>
        <v>4</v>
      </c>
      <c r="AB14" s="251">
        <f t="shared" si="5"/>
        <v>5</v>
      </c>
      <c r="AC14" s="251">
        <f t="shared" si="5"/>
        <v>5</v>
      </c>
      <c r="AD14" s="251">
        <f t="shared" si="5"/>
        <v>5</v>
      </c>
      <c r="AE14" s="251">
        <f t="shared" si="5"/>
        <v>5</v>
      </c>
    </row>
    <row r="15" spans="1:31" ht="14.1" customHeight="1" x14ac:dyDescent="0.3">
      <c r="A15" s="225" t="s">
        <v>14</v>
      </c>
      <c r="B15" s="226"/>
      <c r="C15" s="35" t="s">
        <v>90</v>
      </c>
      <c r="D15" s="31"/>
      <c r="E15" s="35" t="s">
        <v>90</v>
      </c>
      <c r="F15" s="34" t="s">
        <v>88</v>
      </c>
      <c r="G15" s="31" t="s">
        <v>40</v>
      </c>
      <c r="H15" s="32" t="s">
        <v>89</v>
      </c>
      <c r="I15" s="32" t="s">
        <v>89</v>
      </c>
      <c r="J15" s="6"/>
      <c r="K15" s="6"/>
      <c r="L15" s="225" t="s">
        <v>28</v>
      </c>
      <c r="M15" s="226"/>
      <c r="N15" s="31"/>
      <c r="O15" s="31"/>
      <c r="P15" s="31"/>
      <c r="Q15" s="31" t="s">
        <v>40</v>
      </c>
      <c r="R15" s="32" t="s">
        <v>48</v>
      </c>
      <c r="S15" s="32" t="s">
        <v>48</v>
      </c>
      <c r="T15" s="32" t="s">
        <v>48</v>
      </c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27"/>
      <c r="B16" s="228"/>
      <c r="C16" s="46">
        <v>9</v>
      </c>
      <c r="D16" s="36"/>
      <c r="E16" s="46">
        <v>9</v>
      </c>
      <c r="F16" s="45">
        <v>10</v>
      </c>
      <c r="G16" s="36"/>
      <c r="H16" s="41">
        <v>9</v>
      </c>
      <c r="I16" s="41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27"/>
      <c r="M16" s="228"/>
      <c r="N16" s="36"/>
      <c r="O16" s="36"/>
      <c r="P16" s="36"/>
      <c r="Q16" s="36"/>
      <c r="R16" s="41">
        <v>5</v>
      </c>
      <c r="S16" s="41">
        <v>5</v>
      </c>
      <c r="T16" s="41">
        <v>5</v>
      </c>
      <c r="U16" s="16">
        <f>SUM(N16:T16)</f>
        <v>15</v>
      </c>
      <c r="V16" s="16" t="str" cm="1">
        <f t="array" ref="V16">_xlfn.IFS(U16&gt;15,"O",U16=15,"O",U16&lt;15,"X")</f>
        <v>O</v>
      </c>
      <c r="X16" s="252" t="s">
        <v>102</v>
      </c>
      <c r="Y16" s="256">
        <f t="shared" ref="Y16:AE16" si="6">(Y14*0.25)*0.83</f>
        <v>0.83</v>
      </c>
      <c r="Z16" s="256">
        <f t="shared" si="6"/>
        <v>1.2449999999999999</v>
      </c>
      <c r="AA16" s="256">
        <f t="shared" si="6"/>
        <v>0.83</v>
      </c>
      <c r="AB16" s="256">
        <f t="shared" si="6"/>
        <v>1.0374999999999999</v>
      </c>
      <c r="AC16" s="256">
        <f t="shared" si="6"/>
        <v>1.0374999999999999</v>
      </c>
      <c r="AD16" s="256">
        <f t="shared" si="6"/>
        <v>1.0374999999999999</v>
      </c>
      <c r="AE16" s="256">
        <f t="shared" si="6"/>
        <v>1.0374999999999999</v>
      </c>
    </row>
    <row r="17" spans="1:31" ht="14.1" customHeight="1" x14ac:dyDescent="0.3">
      <c r="A17" s="234" t="s">
        <v>127</v>
      </c>
      <c r="B17" s="235"/>
      <c r="C17" s="31"/>
      <c r="D17" s="32" t="s">
        <v>89</v>
      </c>
      <c r="E17" s="34" t="s">
        <v>88</v>
      </c>
      <c r="F17" s="32" t="s">
        <v>89</v>
      </c>
      <c r="G17" s="31" t="s">
        <v>40</v>
      </c>
      <c r="H17" s="39" t="s">
        <v>91</v>
      </c>
      <c r="I17" s="39" t="s">
        <v>91</v>
      </c>
      <c r="J17" s="6"/>
      <c r="K17" s="6"/>
      <c r="L17" s="234" t="s">
        <v>128</v>
      </c>
      <c r="M17" s="235"/>
      <c r="N17" s="42"/>
      <c r="O17" s="42"/>
      <c r="P17" s="42"/>
      <c r="Q17" s="42"/>
      <c r="R17" s="42"/>
      <c r="S17" s="42"/>
      <c r="T17" s="42"/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301"/>
      <c r="B18" s="302"/>
      <c r="C18" s="36"/>
      <c r="D18" s="41">
        <v>9</v>
      </c>
      <c r="E18" s="45">
        <v>10</v>
      </c>
      <c r="F18" s="41">
        <v>9</v>
      </c>
      <c r="G18" s="36"/>
      <c r="H18" s="40">
        <v>9</v>
      </c>
      <c r="I18" s="40">
        <v>9</v>
      </c>
      <c r="J18" s="16">
        <f>SUM(C18:I18)</f>
        <v>46</v>
      </c>
      <c r="K18" s="16" t="str" cm="1">
        <f t="array" ref="K18">_xlfn.IFS(J18=46,"O",J18&lt;46,"LOW",J18&gt;46,"HIGH")</f>
        <v>O</v>
      </c>
      <c r="L18" s="301"/>
      <c r="M18" s="302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48"/>
      <c r="M19" s="248"/>
      <c r="N19" s="6"/>
      <c r="O19" s="6"/>
      <c r="P19" s="6"/>
      <c r="Q19" s="6"/>
      <c r="R19" s="6"/>
      <c r="S19" s="6"/>
      <c r="T19" s="6"/>
      <c r="AA19" s="307" t="s">
        <v>67</v>
      </c>
      <c r="AB19" s="249" t="s">
        <v>63</v>
      </c>
      <c r="AC19" s="249" t="s">
        <v>64</v>
      </c>
      <c r="AD19" s="249" t="s">
        <v>65</v>
      </c>
      <c r="AE19" s="249" t="s">
        <v>66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48"/>
      <c r="M20" s="24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AA20" s="307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AA21" s="282" t="s">
        <v>10</v>
      </c>
      <c r="AB21" s="239">
        <v>0</v>
      </c>
      <c r="AC21" s="239">
        <v>0</v>
      </c>
      <c r="AD21" s="239">
        <f>AB21-AC21</f>
        <v>0</v>
      </c>
      <c r="AE21" s="239"/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AA22" s="282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AA23" s="282" t="s">
        <v>11</v>
      </c>
      <c r="AB23" s="239">
        <v>1</v>
      </c>
      <c r="AC23" s="239">
        <v>1</v>
      </c>
      <c r="AD23" s="239">
        <f>AB23-AC23</f>
        <v>0</v>
      </c>
      <c r="AE23" s="239"/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AA24" s="282"/>
      <c r="AB24" s="240"/>
      <c r="AC24" s="240"/>
      <c r="AD24" s="240"/>
      <c r="AE24" s="240"/>
    </row>
    <row r="25" spans="1:31" ht="14.1" customHeight="1" x14ac:dyDescent="0.3">
      <c r="A25" s="245">
        <f>A1</f>
        <v>45410</v>
      </c>
      <c r="B25" s="246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298" t="s">
        <v>70</v>
      </c>
      <c r="K25" s="244" t="s">
        <v>69</v>
      </c>
      <c r="L25" s="245">
        <f>A1</f>
        <v>45410</v>
      </c>
      <c r="M25" s="246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AA25" s="282" t="s">
        <v>12</v>
      </c>
      <c r="AB25" s="239">
        <v>1</v>
      </c>
      <c r="AC25" s="239">
        <v>1</v>
      </c>
      <c r="AD25" s="239">
        <f>AB25-AC25</f>
        <v>0</v>
      </c>
      <c r="AE25" s="239"/>
    </row>
    <row r="26" spans="1:31" ht="14.1" customHeight="1" x14ac:dyDescent="0.3">
      <c r="A26" s="13">
        <f>WEEKNUM(A25,1)</f>
        <v>18</v>
      </c>
      <c r="B26" s="14" t="s">
        <v>0</v>
      </c>
      <c r="C26" s="7">
        <f>C2</f>
        <v>45410</v>
      </c>
      <c r="D26" s="8">
        <f>C26+1</f>
        <v>45411</v>
      </c>
      <c r="E26" s="8">
        <f>C26+2</f>
        <v>45412</v>
      </c>
      <c r="F26" s="8">
        <f>C26+3</f>
        <v>45413</v>
      </c>
      <c r="G26" s="8">
        <f>C26+4</f>
        <v>45414</v>
      </c>
      <c r="H26" s="8">
        <f>C26+5</f>
        <v>45415</v>
      </c>
      <c r="I26" s="9">
        <f>C26+6</f>
        <v>45416</v>
      </c>
      <c r="J26" s="298"/>
      <c r="K26" s="244"/>
      <c r="L26" s="13">
        <f>WEEKNUM(L25,1)</f>
        <v>18</v>
      </c>
      <c r="M26" s="14" t="s">
        <v>0</v>
      </c>
      <c r="N26" s="10">
        <f>C2</f>
        <v>45410</v>
      </c>
      <c r="O26" s="11">
        <f>N26+1</f>
        <v>45411</v>
      </c>
      <c r="P26" s="11">
        <f>N26+2</f>
        <v>45412</v>
      </c>
      <c r="Q26" s="11">
        <f>N26+3</f>
        <v>45413</v>
      </c>
      <c r="R26" s="11">
        <f>N26+4</f>
        <v>45414</v>
      </c>
      <c r="S26" s="11">
        <f>N26+5</f>
        <v>45415</v>
      </c>
      <c r="T26" s="12">
        <f>N26+6</f>
        <v>45416</v>
      </c>
      <c r="U26" s="243"/>
      <c r="V26" s="247"/>
      <c r="AA26" s="282"/>
      <c r="AB26" s="240"/>
      <c r="AC26" s="240"/>
      <c r="AD26" s="240"/>
      <c r="AE26" s="240"/>
    </row>
    <row r="27" spans="1:31" ht="14.1" customHeight="1" x14ac:dyDescent="0.3">
      <c r="A27" s="229" t="s">
        <v>16</v>
      </c>
      <c r="B27" s="229"/>
      <c r="C27" s="31"/>
      <c r="D27" s="32" t="s">
        <v>38</v>
      </c>
      <c r="E27" s="31"/>
      <c r="F27" s="31"/>
      <c r="G27" s="31"/>
      <c r="H27" s="32" t="s">
        <v>37</v>
      </c>
      <c r="I27" s="31" t="s">
        <v>40</v>
      </c>
      <c r="J27" s="6"/>
      <c r="K27" s="6"/>
      <c r="L27" s="229" t="s">
        <v>29</v>
      </c>
      <c r="M27" s="300"/>
      <c r="N27" s="32" t="s">
        <v>45</v>
      </c>
      <c r="O27" s="31"/>
      <c r="P27" s="54" t="s">
        <v>47</v>
      </c>
      <c r="Q27" s="31"/>
      <c r="R27" s="31"/>
      <c r="S27" s="31" t="s">
        <v>40</v>
      </c>
      <c r="T27" s="32" t="s">
        <v>129</v>
      </c>
      <c r="AA27" s="282" t="s">
        <v>13</v>
      </c>
      <c r="AB27" s="239">
        <v>1</v>
      </c>
      <c r="AC27" s="239">
        <v>1</v>
      </c>
      <c r="AD27" s="239">
        <f>AB27-AC27</f>
        <v>0</v>
      </c>
      <c r="AE27" s="239"/>
    </row>
    <row r="28" spans="1:31" ht="14.1" customHeight="1" x14ac:dyDescent="0.3">
      <c r="A28" s="229"/>
      <c r="B28" s="229"/>
      <c r="C28" s="36"/>
      <c r="D28" s="41">
        <v>6</v>
      </c>
      <c r="E28" s="36"/>
      <c r="F28" s="36"/>
      <c r="G28" s="36"/>
      <c r="H28" s="41">
        <v>4</v>
      </c>
      <c r="I28" s="36"/>
      <c r="J28" s="16">
        <f>SUM(C28:I28)</f>
        <v>10</v>
      </c>
      <c r="K28" s="16" t="str" cm="1">
        <f t="array" ref="K28">_xlfn.IFS(J28&gt;15,"O",J28=15,"O",J28&lt;15,"X")</f>
        <v>X</v>
      </c>
      <c r="L28" s="229"/>
      <c r="M28" s="300"/>
      <c r="N28" s="41">
        <v>7.5</v>
      </c>
      <c r="O28" s="36"/>
      <c r="P28" s="30">
        <v>5</v>
      </c>
      <c r="Q28" s="36"/>
      <c r="R28" s="36"/>
      <c r="S28" s="36"/>
      <c r="T28" s="41">
        <v>7</v>
      </c>
      <c r="U28" s="16">
        <f>SUM(N28:T28)</f>
        <v>19.5</v>
      </c>
      <c r="V28" s="16" t="str" cm="1">
        <f t="array" ref="V28">_xlfn.IFS(U28&gt;15,"O",U28=15,"O",U28&lt;15,"X")</f>
        <v>O</v>
      </c>
      <c r="AA28" s="282"/>
      <c r="AB28" s="240"/>
      <c r="AC28" s="240"/>
      <c r="AD28" s="240"/>
      <c r="AE28" s="240"/>
    </row>
    <row r="29" spans="1:31" ht="14.1" customHeight="1" x14ac:dyDescent="0.3">
      <c r="A29" s="229" t="s">
        <v>17</v>
      </c>
      <c r="B29" s="229"/>
      <c r="C29" s="39" t="s">
        <v>86</v>
      </c>
      <c r="D29" s="31"/>
      <c r="E29" s="31"/>
      <c r="F29" s="31"/>
      <c r="G29" s="31"/>
      <c r="H29" s="31"/>
      <c r="I29" s="31" t="s">
        <v>40</v>
      </c>
      <c r="J29" s="6"/>
      <c r="K29" s="6"/>
      <c r="L29" s="229" t="s">
        <v>30</v>
      </c>
      <c r="M29" s="300"/>
      <c r="N29" s="42"/>
      <c r="O29" s="42"/>
      <c r="P29" s="42"/>
      <c r="Q29" s="42"/>
      <c r="R29" s="42"/>
      <c r="S29" s="42"/>
      <c r="T29" s="42" t="s">
        <v>40</v>
      </c>
      <c r="U29" s="6"/>
      <c r="AA29" s="282" t="s">
        <v>14</v>
      </c>
      <c r="AB29" s="239">
        <v>1</v>
      </c>
      <c r="AC29" s="239">
        <v>1</v>
      </c>
      <c r="AD29" s="239">
        <f>AB29-AC29</f>
        <v>0</v>
      </c>
      <c r="AE29" s="239"/>
    </row>
    <row r="30" spans="1:31" ht="14.1" customHeight="1" x14ac:dyDescent="0.3">
      <c r="A30" s="229"/>
      <c r="B30" s="229"/>
      <c r="C30" s="40">
        <v>8</v>
      </c>
      <c r="D30" s="36"/>
      <c r="E30" s="36"/>
      <c r="F30" s="36"/>
      <c r="G30" s="36"/>
      <c r="H30" s="36"/>
      <c r="I30" s="36"/>
      <c r="J30" s="16">
        <f>SUM(C30:I30)</f>
        <v>8</v>
      </c>
      <c r="K30" s="16" t="str" cm="1">
        <f t="array" ref="K30">_xlfn.IFS(J30&gt;15,"O",J30=15,"O",J30&lt;15,"X")</f>
        <v>X</v>
      </c>
      <c r="L30" s="229"/>
      <c r="M30" s="300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AA30" s="282"/>
      <c r="AB30" s="240"/>
      <c r="AC30" s="240"/>
      <c r="AD30" s="240"/>
      <c r="AE30" s="240"/>
    </row>
    <row r="31" spans="1:31" ht="14.1" customHeight="1" x14ac:dyDescent="0.3">
      <c r="A31" s="229" t="s">
        <v>18</v>
      </c>
      <c r="B31" s="229"/>
      <c r="C31" s="42"/>
      <c r="D31" s="42"/>
      <c r="E31" s="42"/>
      <c r="F31" s="42"/>
      <c r="G31" s="42"/>
      <c r="H31" s="42"/>
      <c r="I31" s="42" t="s">
        <v>40</v>
      </c>
      <c r="J31" s="6"/>
      <c r="K31" s="6"/>
      <c r="L31" s="225" t="s">
        <v>31</v>
      </c>
      <c r="M31" s="226"/>
      <c r="N31" s="31"/>
      <c r="O31" s="39" t="s">
        <v>125</v>
      </c>
      <c r="P31" s="31"/>
      <c r="Q31" s="31"/>
      <c r="R31" s="39" t="s">
        <v>125</v>
      </c>
      <c r="S31" s="39" t="s">
        <v>133</v>
      </c>
      <c r="T31" s="31" t="s">
        <v>40</v>
      </c>
      <c r="U31" s="6"/>
      <c r="AA31" s="282" t="s">
        <v>15</v>
      </c>
      <c r="AB31" s="239">
        <v>1</v>
      </c>
      <c r="AC31" s="239">
        <v>1</v>
      </c>
      <c r="AD31" s="239">
        <f>AB31-AC31</f>
        <v>0</v>
      </c>
      <c r="AE31" s="239"/>
    </row>
    <row r="32" spans="1:31" ht="14.1" customHeight="1" x14ac:dyDescent="0.3">
      <c r="A32" s="229"/>
      <c r="B32" s="229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 cm="1">
        <f t="array" ref="K32">_xlfn.IFS(J32&gt;15,"O",J32=15,"O",J32&lt;15,"X")</f>
        <v>X</v>
      </c>
      <c r="L32" s="227"/>
      <c r="M32" s="228"/>
      <c r="N32" s="36"/>
      <c r="O32" s="40">
        <v>6.5</v>
      </c>
      <c r="P32" s="36"/>
      <c r="Q32" s="36"/>
      <c r="R32" s="40">
        <v>6.5</v>
      </c>
      <c r="S32" s="40">
        <v>6</v>
      </c>
      <c r="T32" s="36"/>
      <c r="U32" s="16">
        <f>SUM(N32:T32)</f>
        <v>19</v>
      </c>
      <c r="V32" s="16" t="str" cm="1">
        <f t="array" ref="V32">_xlfn.IFS(U32&gt;15,"O",U32=15,"O",U32&lt;15,"X")</f>
        <v>O</v>
      </c>
      <c r="AA32" s="282"/>
      <c r="AB32" s="240"/>
      <c r="AC32" s="240"/>
      <c r="AD32" s="240"/>
      <c r="AE32" s="240"/>
    </row>
    <row r="33" spans="1:35" ht="14.1" customHeight="1" x14ac:dyDescent="0.3">
      <c r="A33" s="229" t="s">
        <v>19</v>
      </c>
      <c r="B33" s="229"/>
      <c r="C33" s="31"/>
      <c r="D33" s="32" t="s">
        <v>37</v>
      </c>
      <c r="E33" s="31"/>
      <c r="F33" s="31"/>
      <c r="G33" s="31"/>
      <c r="H33" s="31"/>
      <c r="I33" s="31" t="s">
        <v>40</v>
      </c>
      <c r="J33" s="6"/>
      <c r="K33" s="6"/>
      <c r="L33" s="225" t="s">
        <v>32</v>
      </c>
      <c r="M33" s="226"/>
      <c r="N33" s="54" t="s">
        <v>85</v>
      </c>
      <c r="O33" s="31"/>
      <c r="P33" s="54" t="s">
        <v>85</v>
      </c>
      <c r="Q33" s="54" t="s">
        <v>85</v>
      </c>
      <c r="R33" s="54" t="s">
        <v>85</v>
      </c>
      <c r="S33" s="31"/>
      <c r="T33" s="31" t="s">
        <v>40</v>
      </c>
      <c r="U33" s="6"/>
    </row>
    <row r="34" spans="1:35" ht="14.1" customHeight="1" x14ac:dyDescent="0.3">
      <c r="A34" s="229"/>
      <c r="B34" s="229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27"/>
      <c r="M34" s="228"/>
      <c r="N34" s="30">
        <v>5</v>
      </c>
      <c r="O34" s="36"/>
      <c r="P34" s="30">
        <v>5</v>
      </c>
      <c r="Q34" s="30">
        <v>5</v>
      </c>
      <c r="R34" s="30">
        <v>5</v>
      </c>
      <c r="S34" s="36"/>
      <c r="T34" s="36"/>
      <c r="U34" s="16">
        <f>SUM(N34:T34)</f>
        <v>20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29" t="s">
        <v>20</v>
      </c>
      <c r="B35" s="229"/>
      <c r="C35" s="31"/>
      <c r="D35" s="31"/>
      <c r="E35" s="39" t="s">
        <v>125</v>
      </c>
      <c r="F35" s="31"/>
      <c r="G35" s="31"/>
      <c r="H35" s="31"/>
      <c r="I35" s="31" t="s">
        <v>40</v>
      </c>
      <c r="J35" s="6"/>
      <c r="K35" s="6"/>
      <c r="L35" s="229" t="s">
        <v>33</v>
      </c>
      <c r="M35" s="229"/>
      <c r="N35" s="31"/>
      <c r="O35" s="31"/>
      <c r="P35" s="32" t="s">
        <v>38</v>
      </c>
      <c r="Q35" s="31" t="s">
        <v>40</v>
      </c>
      <c r="R35" s="32" t="s">
        <v>38</v>
      </c>
      <c r="S35" s="54" t="s">
        <v>85</v>
      </c>
      <c r="T35" s="54" t="s">
        <v>85</v>
      </c>
      <c r="U35" s="6"/>
    </row>
    <row r="36" spans="1:35" ht="14.1" customHeight="1" x14ac:dyDescent="0.3">
      <c r="A36" s="229"/>
      <c r="B36" s="229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29"/>
      <c r="M36" s="229"/>
      <c r="N36" s="36"/>
      <c r="O36" s="36"/>
      <c r="P36" s="41">
        <v>6</v>
      </c>
      <c r="Q36" s="36"/>
      <c r="R36" s="41">
        <v>6</v>
      </c>
      <c r="S36" s="30">
        <v>5</v>
      </c>
      <c r="T36" s="30">
        <v>5</v>
      </c>
      <c r="U36" s="16">
        <f>SUM(N36:T36)</f>
        <v>22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29" t="s">
        <v>21</v>
      </c>
      <c r="B37" s="229"/>
      <c r="C37" s="47" t="s">
        <v>93</v>
      </c>
      <c r="D37" s="51"/>
      <c r="E37" s="47" t="s">
        <v>93</v>
      </c>
      <c r="F37" s="51"/>
      <c r="G37" s="51" t="s">
        <v>124</v>
      </c>
      <c r="H37" s="47" t="s">
        <v>93</v>
      </c>
      <c r="I37" s="47" t="s">
        <v>93</v>
      </c>
      <c r="J37" s="6"/>
      <c r="K37" s="6"/>
      <c r="L37" s="225" t="s">
        <v>34</v>
      </c>
      <c r="M37" s="226"/>
      <c r="N37" s="32" t="s">
        <v>38</v>
      </c>
      <c r="O37" s="31"/>
      <c r="P37" s="31"/>
      <c r="Q37" s="32" t="s">
        <v>38</v>
      </c>
      <c r="R37" s="31"/>
      <c r="S37" s="31" t="s">
        <v>40</v>
      </c>
      <c r="T37" s="32" t="s">
        <v>100</v>
      </c>
      <c r="U37" s="6"/>
    </row>
    <row r="38" spans="1:35" ht="14.1" customHeight="1" x14ac:dyDescent="0.3">
      <c r="A38" s="229"/>
      <c r="B38" s="229"/>
      <c r="C38" s="40">
        <v>8</v>
      </c>
      <c r="D38" s="52"/>
      <c r="E38" s="40">
        <v>8</v>
      </c>
      <c r="F38" s="52"/>
      <c r="G38" s="36"/>
      <c r="H38" s="40">
        <v>8</v>
      </c>
      <c r="I38" s="40">
        <v>8</v>
      </c>
      <c r="J38" s="16">
        <f>SUM(C38:I38)</f>
        <v>32</v>
      </c>
      <c r="K38" s="16" t="str" cm="1">
        <f t="array" ref="K38">_xlfn.IFS(J38&gt;15,"O",J38=15,"O",J38&lt;15,"X")</f>
        <v>O</v>
      </c>
      <c r="L38" s="227"/>
      <c r="M38" s="228"/>
      <c r="N38" s="41">
        <v>6</v>
      </c>
      <c r="O38" s="36"/>
      <c r="P38" s="36"/>
      <c r="Q38" s="41">
        <v>6</v>
      </c>
      <c r="R38" s="36"/>
      <c r="S38" s="36"/>
      <c r="T38" s="41">
        <v>5.5</v>
      </c>
      <c r="U38" s="16">
        <f>SUM(N38:T38)</f>
        <v>17.5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29" t="s">
        <v>22</v>
      </c>
      <c r="B39" s="229"/>
      <c r="C39" s="31"/>
      <c r="D39" s="31"/>
      <c r="E39" s="31"/>
      <c r="F39" s="32" t="s">
        <v>38</v>
      </c>
      <c r="G39" s="35" t="s">
        <v>46</v>
      </c>
      <c r="H39" s="31"/>
      <c r="I39" s="31" t="s">
        <v>40</v>
      </c>
      <c r="J39" s="6"/>
      <c r="K39" s="6"/>
      <c r="L39" s="225" t="s">
        <v>35</v>
      </c>
      <c r="M39" s="226"/>
      <c r="N39" s="31"/>
      <c r="O39" s="54" t="s">
        <v>132</v>
      </c>
      <c r="P39" s="31"/>
      <c r="Q39" s="54" t="s">
        <v>41</v>
      </c>
      <c r="R39" s="54" t="s">
        <v>41</v>
      </c>
      <c r="S39" s="54" t="s">
        <v>132</v>
      </c>
      <c r="T39" s="31" t="s">
        <v>40</v>
      </c>
      <c r="U39" s="6"/>
    </row>
    <row r="40" spans="1:35" ht="14.1" customHeight="1" x14ac:dyDescent="0.3">
      <c r="A40" s="229"/>
      <c r="B40" s="229"/>
      <c r="C40" s="36"/>
      <c r="D40" s="36"/>
      <c r="E40" s="36"/>
      <c r="F40" s="41">
        <v>6</v>
      </c>
      <c r="G40" s="46">
        <v>5</v>
      </c>
      <c r="H40" s="36"/>
      <c r="I40" s="36"/>
      <c r="J40" s="16">
        <f>SUM(C40:I40)</f>
        <v>11</v>
      </c>
      <c r="K40" s="16" t="str" cm="1">
        <f t="array" ref="K40">_xlfn.IFS(J40&gt;15,"O",J40=15,"O",J40&lt;15,"X")</f>
        <v>X</v>
      </c>
      <c r="L40" s="227"/>
      <c r="M40" s="228"/>
      <c r="N40" s="36"/>
      <c r="O40" s="30">
        <v>5</v>
      </c>
      <c r="P40" s="36"/>
      <c r="Q40" s="30">
        <v>5.5</v>
      </c>
      <c r="R40" s="30">
        <v>5.5</v>
      </c>
      <c r="S40" s="30">
        <v>5</v>
      </c>
      <c r="T40" s="36"/>
      <c r="U40" s="16">
        <f>SUM(N40:T40)</f>
        <v>21</v>
      </c>
      <c r="V40" s="16" t="str" cm="1">
        <f t="array" ref="V40">_xlfn.IFS(U40&gt;15,"O",U40=15,"O",U40&lt;15,"X")</f>
        <v>O</v>
      </c>
    </row>
    <row r="41" spans="1:35" ht="14.1" customHeight="1" x14ac:dyDescent="0.3">
      <c r="A41" s="97"/>
      <c r="B41" s="97"/>
      <c r="L41" s="97"/>
      <c r="M41" s="97"/>
    </row>
    <row r="42" spans="1:35" ht="14.1" customHeight="1" x14ac:dyDescent="0.3">
      <c r="A42" s="97"/>
      <c r="B42" s="97"/>
      <c r="J42" s="25">
        <f>SUM(C42:I42)</f>
        <v>0</v>
      </c>
      <c r="K42" s="25" t="str" cm="1">
        <f t="array" ref="K42">_xlfn.IFS(J42&gt;15,"O",J42=15,"O",J42&lt;15,"X")</f>
        <v>X</v>
      </c>
      <c r="L42" s="97"/>
      <c r="M42" s="97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97"/>
      <c r="B43" s="97"/>
      <c r="C43" s="15"/>
      <c r="D43" s="16"/>
      <c r="E43" s="16"/>
      <c r="F43" s="16"/>
      <c r="G43" s="16"/>
      <c r="H43" s="16"/>
      <c r="I43" s="17"/>
      <c r="J43" s="2"/>
      <c r="K43" s="2"/>
      <c r="L43" s="97"/>
      <c r="M43" s="97"/>
      <c r="U43" s="2"/>
      <c r="V43" s="2"/>
    </row>
    <row r="44" spans="1:35" ht="14.1" customHeight="1" x14ac:dyDescent="0.3">
      <c r="A44" s="97"/>
      <c r="B44" s="97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7"/>
      <c r="M44" s="97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45410</v>
      </c>
      <c r="D50" s="216"/>
      <c r="E50" s="217">
        <f>C50+1</f>
        <v>45411</v>
      </c>
      <c r="F50" s="217"/>
      <c r="G50" s="217">
        <f>C50+2</f>
        <v>45412</v>
      </c>
      <c r="H50" s="217"/>
      <c r="I50" s="217">
        <f>C50+3</f>
        <v>45413</v>
      </c>
      <c r="J50" s="217"/>
      <c r="K50" s="217">
        <f>C50+4</f>
        <v>45414</v>
      </c>
      <c r="L50" s="217"/>
      <c r="M50" s="217"/>
      <c r="N50" s="217">
        <f>C50+5</f>
        <v>45415</v>
      </c>
      <c r="O50" s="217"/>
      <c r="P50" s="221">
        <f>C50+6</f>
        <v>45416</v>
      </c>
      <c r="Q50" s="221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89.33</v>
      </c>
      <c r="D51" s="215"/>
      <c r="E51" s="215">
        <f>SUM(D8,D9,D12,D14,D16,D18,D20,D22,D28,D30,D32,D34,D36,D38,D40,D42,D44,O4,O6,O8,O10,O12,O14,O16,O18,O20,O22,O28,O30,O32,O34,O36,O38,O40,O42,O44,Z16)</f>
        <v>70.745000000000005</v>
      </c>
      <c r="F51" s="215"/>
      <c r="G51" s="215">
        <f>SUM(E8,E10,E12,E14,E16,E18,E20,E22,E28,E30,E32,E34,E36,E44,E38,E40,E42,P4,P6,P8,P10,P12,P14,P16,P18,P20,P22,P28,P30,P32,P34,P36,P38,P40,P42,P44,AA16)</f>
        <v>84.33</v>
      </c>
      <c r="H51" s="215"/>
      <c r="I51" s="215">
        <f>SUM(F8,F10,F12,F14,F16,F18,F20,F22,F28,F30,F32,F34,F36,F38,F40,F42,F44,Q4,Q6,Q8,Q10,Q12,Q14,Q16,Q18,Q20,Q22,Q28,Q30,Q32,Q34,Q36,Q38,Q40,Q42,Q44,AB16)</f>
        <v>82.037499999999994</v>
      </c>
      <c r="J51" s="215"/>
      <c r="K51" s="215">
        <f>SUM(G8,G10,G12,G14,G16,G18,G20,G22,G28,G30,G32,G34,G36,G38,G40,G42,G44,R4,R6,R8,R10,R12,R14,R16,R18,R20,R22,R28,R30,R32,R34,R36,R38,R40,R42,R44,AC16)</f>
        <v>74.037499999999994</v>
      </c>
      <c r="L51" s="215"/>
      <c r="M51" s="215"/>
      <c r="N51" s="215">
        <f>SUM(H8,H10,H12,H14,H16,H18,H20,H22,H28,H30,H32,H34,H36,H38,H40,H42,H44,S4,S6,S8,S10,S12,S14,S16,S18,S20,S22,S28,S30,S32,S34,S36,S38,S40,S42,S44,AD16)</f>
        <v>90.037499999999994</v>
      </c>
      <c r="O51" s="215"/>
      <c r="P51" s="215">
        <f>SUM(I8,I10,I12,I14,I16,I18,I20,I22,I28,I30,I32,I34,I36,I38,I40,I42,I44,T4,T6,T8,T10,T12,T14,T16,T18,T20,T22,T28,T30,T32,T34,T36,T38,T40,T42,T44,AE16)</f>
        <v>81.037499999999994</v>
      </c>
      <c r="Q51" s="215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v>1095960</v>
      </c>
      <c r="D54" s="207"/>
      <c r="E54" s="207">
        <v>870450</v>
      </c>
      <c r="F54" s="207"/>
      <c r="G54" s="207">
        <v>1020450</v>
      </c>
      <c r="H54" s="207"/>
      <c r="I54" s="207">
        <v>1026450</v>
      </c>
      <c r="J54" s="207"/>
      <c r="K54" s="213">
        <v>1032450</v>
      </c>
      <c r="L54" s="213"/>
      <c r="M54" s="213"/>
      <c r="N54" s="207">
        <v>1056450</v>
      </c>
      <c r="O54" s="207"/>
      <c r="P54" s="207">
        <v>960450</v>
      </c>
      <c r="Q54" s="207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C51*12000</f>
        <v>1071960</v>
      </c>
      <c r="D56" s="207"/>
      <c r="E56" s="207">
        <f>E51*12000</f>
        <v>848940</v>
      </c>
      <c r="F56" s="207"/>
      <c r="G56" s="207">
        <f>G51*12000</f>
        <v>1011960</v>
      </c>
      <c r="H56" s="207"/>
      <c r="I56" s="207">
        <f>I51*12000</f>
        <v>984449.99999999988</v>
      </c>
      <c r="J56" s="207"/>
      <c r="K56" s="213">
        <f>K51*12000</f>
        <v>888449.99999999988</v>
      </c>
      <c r="L56" s="213"/>
      <c r="M56" s="213"/>
      <c r="N56" s="207">
        <f>N51*12000</f>
        <v>1080450</v>
      </c>
      <c r="O56" s="207"/>
      <c r="P56" s="207">
        <f>P51*12000</f>
        <v>972449.99999999988</v>
      </c>
      <c r="Q56" s="207"/>
      <c r="R56" s="209" t="s">
        <v>97</v>
      </c>
      <c r="S56" s="209"/>
      <c r="T56" s="50"/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09"/>
      <c r="S57" s="209"/>
      <c r="T57" s="5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308">
        <f>C56/C54-100%</f>
        <v>-2.1898609438300687E-2</v>
      </c>
      <c r="D58" s="308"/>
      <c r="E58" s="308">
        <f>E56/E54-100%</f>
        <v>-2.4711356195071477E-2</v>
      </c>
      <c r="F58" s="308"/>
      <c r="G58" s="308">
        <f>G56/G54-100%</f>
        <v>-8.3198588857856803E-3</v>
      </c>
      <c r="H58" s="308"/>
      <c r="I58" s="308">
        <f>I56/I54-100%</f>
        <v>-4.0917726143504418E-2</v>
      </c>
      <c r="J58" s="308"/>
      <c r="K58" s="308">
        <f>K56/K54-100%</f>
        <v>-0.13947406654075267</v>
      </c>
      <c r="L58" s="308"/>
      <c r="M58" s="308"/>
      <c r="N58" s="308">
        <f>N56/N54-100%</f>
        <v>2.271759193525491E-2</v>
      </c>
      <c r="O58" s="308"/>
      <c r="P58" s="308">
        <f>P56/P54-100%</f>
        <v>1.2494143370294974E-2</v>
      </c>
      <c r="Q58" s="308"/>
      <c r="R58" s="308">
        <f>AVERAGE(C58:Q59)</f>
        <v>-2.8587125985409294E-2</v>
      </c>
      <c r="S58" s="308"/>
    </row>
    <row r="59" spans="1:35" ht="14.1" customHeight="1" x14ac:dyDescent="0.3">
      <c r="A59" s="209"/>
      <c r="B59" s="209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5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3014330</v>
      </c>
      <c r="D60" s="207"/>
      <c r="E60" s="207">
        <v>4739700</v>
      </c>
      <c r="F60" s="207"/>
      <c r="G60" s="207">
        <v>3270930</v>
      </c>
      <c r="H60" s="207"/>
      <c r="I60" s="207">
        <v>5907270</v>
      </c>
      <c r="J60" s="207"/>
      <c r="K60" s="207">
        <v>5640810</v>
      </c>
      <c r="L60" s="207"/>
      <c r="M60" s="207"/>
      <c r="N60" s="207">
        <v>7053480</v>
      </c>
      <c r="O60" s="207"/>
      <c r="P60" s="207">
        <v>4535880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2894440</v>
      </c>
      <c r="D62" s="207"/>
      <c r="E62" s="207">
        <v>2477200</v>
      </c>
      <c r="F62" s="207"/>
      <c r="G62" s="207">
        <v>3205430</v>
      </c>
      <c r="H62" s="207"/>
      <c r="I62" s="207">
        <v>4513630</v>
      </c>
      <c r="J62" s="207"/>
      <c r="K62" s="207">
        <v>4277980</v>
      </c>
      <c r="L62" s="207"/>
      <c r="M62" s="207"/>
      <c r="N62" s="207">
        <v>5076670</v>
      </c>
      <c r="O62" s="207"/>
      <c r="P62" s="207">
        <v>6000340</v>
      </c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321">
        <f>C62/C60-100%</f>
        <v>-3.9773349301503114E-2</v>
      </c>
      <c r="D64" s="321"/>
      <c r="E64" s="321">
        <f>E62/E60-100%</f>
        <v>-0.47735088718695273</v>
      </c>
      <c r="F64" s="321"/>
      <c r="G64" s="321">
        <f>G62/G60-100%</f>
        <v>-2.0024885888722754E-2</v>
      </c>
      <c r="H64" s="321"/>
      <c r="I64" s="321">
        <f>I62/I60-100%</f>
        <v>-0.23591946872243863</v>
      </c>
      <c r="J64" s="321"/>
      <c r="K64" s="321">
        <v>-3.4771556266833259E-2</v>
      </c>
      <c r="L64" s="321"/>
      <c r="M64" s="321"/>
      <c r="N64" s="321">
        <f>N62/N60-100%</f>
        <v>-0.28026024033526709</v>
      </c>
      <c r="O64" s="321"/>
      <c r="P64" s="321">
        <f>P62/P60-100%</f>
        <v>0.32286127498963824</v>
      </c>
      <c r="Q64" s="321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321"/>
      <c r="D65" s="321"/>
      <c r="E65" s="321"/>
      <c r="F65" s="321"/>
      <c r="G65" s="321"/>
      <c r="H65" s="321"/>
      <c r="I65" s="321"/>
      <c r="J65" s="321"/>
      <c r="K65" s="321"/>
      <c r="L65" s="321"/>
      <c r="M65" s="321"/>
      <c r="N65" s="321"/>
      <c r="O65" s="321"/>
      <c r="P65" s="321"/>
      <c r="Q65" s="321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309">
        <f>AVERAGE(C64:Q65)</f>
        <v>-0.10931987324458278</v>
      </c>
      <c r="D67" s="310"/>
      <c r="E67" s="189" t="s">
        <v>54</v>
      </c>
      <c r="F67" s="190"/>
      <c r="G67" s="313">
        <f>AVERAGE(K64:Q65)</f>
        <v>2.609826129179297E-3</v>
      </c>
      <c r="H67" s="314"/>
      <c r="I67" s="197" t="s">
        <v>55</v>
      </c>
      <c r="J67" s="198"/>
      <c r="K67" s="317">
        <f>AVERAGE(C67,G67)</f>
        <v>-5.335502355770174E-2</v>
      </c>
      <c r="L67" s="317"/>
      <c r="M67" s="318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311"/>
      <c r="D68" s="312"/>
      <c r="E68" s="191"/>
      <c r="F68" s="192"/>
      <c r="G68" s="315"/>
      <c r="H68" s="316"/>
      <c r="I68" s="199"/>
      <c r="J68" s="200"/>
      <c r="K68" s="319"/>
      <c r="L68" s="319"/>
      <c r="M68" s="320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2578020.1860859497</v>
      </c>
      <c r="D69" s="176"/>
      <c r="E69" s="179">
        <f>E62+E62*C67</f>
        <v>2206392.8099985197</v>
      </c>
      <c r="F69" s="180"/>
      <c r="G69" s="179">
        <f>G62+G62*C67</f>
        <v>2855012.798705617</v>
      </c>
      <c r="H69" s="180"/>
      <c r="I69" s="179">
        <f>I62+I62*C67</f>
        <v>4020200.5405270536</v>
      </c>
      <c r="J69" s="180"/>
      <c r="K69" s="154">
        <f>K62+K62*C67</f>
        <v>3810311.7686571395</v>
      </c>
      <c r="L69" s="158"/>
      <c r="M69" s="155"/>
      <c r="N69" s="154">
        <f>N62+N62*C67</f>
        <v>4521689.0790954242</v>
      </c>
      <c r="O69" s="155"/>
      <c r="P69" s="158">
        <f>P62+P62*C67</f>
        <v>5344383.5917755999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2901993.9851413416</v>
      </c>
      <c r="D71" s="164"/>
      <c r="E71" s="163">
        <f>E62+E62*G67</f>
        <v>2483665.0612872029</v>
      </c>
      <c r="F71" s="164"/>
      <c r="G71" s="163">
        <f>G62+G62*G67</f>
        <v>3213795.6149692554</v>
      </c>
      <c r="H71" s="164"/>
      <c r="I71" s="163">
        <f>I62+I62*G67</f>
        <v>4525409.7895114478</v>
      </c>
      <c r="J71" s="164"/>
      <c r="K71" s="163">
        <f>K62+K62*G67</f>
        <v>4289144.783984106</v>
      </c>
      <c r="L71" s="167"/>
      <c r="M71" s="164"/>
      <c r="N71" s="163">
        <f>N62+N62*G67</f>
        <v>5089919.2260152204</v>
      </c>
      <c r="O71" s="164"/>
      <c r="P71" s="167">
        <f>P62+P62*G67</f>
        <v>6015999.8441159595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2740007.0856136456</v>
      </c>
      <c r="D73" s="129"/>
      <c r="E73" s="128">
        <f>E62+E62*K67</f>
        <v>2345028.9356428613</v>
      </c>
      <c r="F73" s="148"/>
      <c r="G73" s="128">
        <f>G62+G62*K67</f>
        <v>3034404.2068374362</v>
      </c>
      <c r="H73" s="129"/>
      <c r="I73" s="128">
        <f>I62+I62*K67</f>
        <v>4272805.1650192505</v>
      </c>
      <c r="J73" s="129"/>
      <c r="K73" s="128">
        <f>K62+K62*K67</f>
        <v>4049728.2763206232</v>
      </c>
      <c r="L73" s="132"/>
      <c r="M73" s="129"/>
      <c r="N73" s="128">
        <f>N62+N62*K67</f>
        <v>4805804.1525553223</v>
      </c>
      <c r="O73" s="129"/>
      <c r="P73" s="132">
        <f>P62+P62*K67</f>
        <v>5680191.7179457797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322">
        <f>C56/C69</f>
        <v>0.41580745014548987</v>
      </c>
      <c r="D75" s="323"/>
      <c r="E75" s="322">
        <f>E56/E69</f>
        <v>0.38476376289522513</v>
      </c>
      <c r="F75" s="323"/>
      <c r="G75" s="322">
        <f>G56/G69</f>
        <v>0.35445024991089158</v>
      </c>
      <c r="H75" s="323"/>
      <c r="I75" s="322">
        <f>I56/I69</f>
        <v>0.24487584389781142</v>
      </c>
      <c r="J75" s="323"/>
      <c r="K75" s="322">
        <f>K56/K69</f>
        <v>0.23316989630827886</v>
      </c>
      <c r="L75" s="326"/>
      <c r="M75" s="323"/>
      <c r="N75" s="322">
        <f>N56/N69</f>
        <v>0.23894831800689553</v>
      </c>
      <c r="O75" s="323"/>
      <c r="P75" s="326">
        <f>P56/P69</f>
        <v>0.18195737325002084</v>
      </c>
      <c r="Q75" s="328"/>
      <c r="R75" s="330">
        <f>AVERAGE(C75:Q76)</f>
        <v>0.29342469920208758</v>
      </c>
      <c r="S75" s="331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324"/>
      <c r="D76" s="325"/>
      <c r="E76" s="324"/>
      <c r="F76" s="325"/>
      <c r="G76" s="324"/>
      <c r="H76" s="325"/>
      <c r="I76" s="324"/>
      <c r="J76" s="325"/>
      <c r="K76" s="324"/>
      <c r="L76" s="327"/>
      <c r="M76" s="325"/>
      <c r="N76" s="324"/>
      <c r="O76" s="325"/>
      <c r="P76" s="327"/>
      <c r="Q76" s="329"/>
      <c r="R76" s="331"/>
      <c r="S76" s="331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332">
        <f>C56/C71</f>
        <v>0.3693873955248016</v>
      </c>
      <c r="D77" s="333"/>
      <c r="E77" s="332">
        <f>E56/E71</f>
        <v>0.34180937407076217</v>
      </c>
      <c r="F77" s="333"/>
      <c r="G77" s="332">
        <f>G56/G71</f>
        <v>0.31488001143771577</v>
      </c>
      <c r="H77" s="333"/>
      <c r="I77" s="332">
        <f>I56/I71</f>
        <v>0.2175383105153619</v>
      </c>
      <c r="J77" s="333"/>
      <c r="K77" s="332">
        <f>K56/K71</f>
        <v>0.20713919551457421</v>
      </c>
      <c r="L77" s="336"/>
      <c r="M77" s="333"/>
      <c r="N77" s="332">
        <f>N56/N71</f>
        <v>0.21227252379127817</v>
      </c>
      <c r="O77" s="333"/>
      <c r="P77" s="336">
        <f>P56/P71</f>
        <v>0.16164395365653467</v>
      </c>
      <c r="Q77" s="338"/>
      <c r="R77" s="340">
        <f>AVERAGE(C77:Q78)</f>
        <v>0.26066725207300406</v>
      </c>
      <c r="S77" s="341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334"/>
      <c r="D78" s="335"/>
      <c r="E78" s="334"/>
      <c r="F78" s="335"/>
      <c r="G78" s="334"/>
      <c r="H78" s="335"/>
      <c r="I78" s="334"/>
      <c r="J78" s="335"/>
      <c r="K78" s="334"/>
      <c r="L78" s="337"/>
      <c r="M78" s="335"/>
      <c r="N78" s="334"/>
      <c r="O78" s="335"/>
      <c r="P78" s="337"/>
      <c r="Q78" s="339"/>
      <c r="R78" s="341"/>
      <c r="S78" s="341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342">
        <f>C56/C73</f>
        <v>0.39122526566748872</v>
      </c>
      <c r="D79" s="343"/>
      <c r="E79" s="342">
        <f>E56/E73</f>
        <v>0.36201685492945673</v>
      </c>
      <c r="F79" s="343"/>
      <c r="G79" s="342">
        <f>G56/G73</f>
        <v>0.33349545117283524</v>
      </c>
      <c r="H79" s="343"/>
      <c r="I79" s="342">
        <f>I56/I73</f>
        <v>0.23039899129020189</v>
      </c>
      <c r="J79" s="343"/>
      <c r="K79" s="342">
        <f>K56/K73</f>
        <v>0.21938508941325818</v>
      </c>
      <c r="L79" s="346"/>
      <c r="M79" s="343"/>
      <c r="N79" s="342">
        <f>N56/N73</f>
        <v>0.22482189571239761</v>
      </c>
      <c r="O79" s="343"/>
      <c r="P79" s="346">
        <f>P56/P73</f>
        <v>0.17120020736759267</v>
      </c>
      <c r="Q79" s="348"/>
      <c r="R79" s="350">
        <f>AVERAGE(C79:Q80)</f>
        <v>0.27607767936474731</v>
      </c>
      <c r="S79" s="351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344"/>
      <c r="D80" s="345"/>
      <c r="E80" s="344"/>
      <c r="F80" s="345"/>
      <c r="G80" s="344"/>
      <c r="H80" s="345"/>
      <c r="I80" s="344"/>
      <c r="J80" s="345"/>
      <c r="K80" s="344"/>
      <c r="L80" s="347"/>
      <c r="M80" s="345"/>
      <c r="N80" s="344"/>
      <c r="O80" s="345"/>
      <c r="P80" s="347"/>
      <c r="Q80" s="349"/>
      <c r="R80" s="351"/>
      <c r="S80" s="351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108</v>
      </c>
      <c r="B83" s="94"/>
      <c r="C83" s="98" t="s">
        <v>72</v>
      </c>
      <c r="D83" s="98" t="s">
        <v>73</v>
      </c>
      <c r="E83" s="98" t="s">
        <v>74</v>
      </c>
      <c r="F83" s="98" t="s">
        <v>75</v>
      </c>
      <c r="G83" s="98" t="s">
        <v>76</v>
      </c>
      <c r="H83" s="98" t="s">
        <v>77</v>
      </c>
      <c r="I83" s="98" t="s">
        <v>78</v>
      </c>
      <c r="J83" s="98" t="s">
        <v>121</v>
      </c>
      <c r="L83" s="99" t="s">
        <v>122</v>
      </c>
      <c r="M83" s="99"/>
      <c r="N83" s="294">
        <f>AVERAGE(C85:I94)</f>
        <v>0.28825925925925927</v>
      </c>
      <c r="O83"/>
      <c r="P83" s="55"/>
      <c r="Q83" s="97"/>
      <c r="R83" s="97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294"/>
      <c r="O84"/>
      <c r="P84"/>
      <c r="Q84" s="97"/>
      <c r="R84" s="97"/>
    </row>
    <row r="85" spans="1:26" ht="14.1" customHeight="1" x14ac:dyDescent="0.3">
      <c r="A85" s="94" t="s">
        <v>109</v>
      </c>
      <c r="B85" s="94"/>
      <c r="C85" s="294"/>
      <c r="D85" s="294">
        <v>0.35520000000000002</v>
      </c>
      <c r="E85" s="294">
        <v>0.317</v>
      </c>
      <c r="F85" s="294">
        <v>0.20830000000000001</v>
      </c>
      <c r="G85" s="294">
        <v>0.27460000000000001</v>
      </c>
      <c r="H85" s="294">
        <v>0.33450000000000002</v>
      </c>
      <c r="I85" s="294">
        <v>0.26269999999999999</v>
      </c>
      <c r="J85" s="295">
        <f>AVERAGE(C85:H86)</f>
        <v>0.29792000000000002</v>
      </c>
      <c r="L85"/>
      <c r="M85"/>
    </row>
    <row r="86" spans="1:26" ht="14.1" customHeight="1" x14ac:dyDescent="0.3">
      <c r="A86" s="94"/>
      <c r="B86" s="94"/>
      <c r="C86" s="294"/>
      <c r="D86" s="294"/>
      <c r="E86" s="294"/>
      <c r="F86" s="294"/>
      <c r="G86" s="294"/>
      <c r="H86" s="294"/>
      <c r="I86" s="294"/>
      <c r="J86" s="295"/>
      <c r="L86"/>
      <c r="M86"/>
    </row>
    <row r="87" spans="1:26" ht="14.1" customHeight="1" x14ac:dyDescent="0.3">
      <c r="A87" s="94" t="s">
        <v>110</v>
      </c>
      <c r="B87" s="94"/>
      <c r="C87" s="294">
        <v>0.26740000000000003</v>
      </c>
      <c r="D87" s="294">
        <v>0.3679</v>
      </c>
      <c r="E87" s="294">
        <v>0.35980000000000001</v>
      </c>
      <c r="F87" s="294">
        <v>0.35199999999999998</v>
      </c>
      <c r="G87" s="294">
        <v>0.28129999999999999</v>
      </c>
      <c r="H87" s="294">
        <v>0.26079999999999998</v>
      </c>
      <c r="I87" s="294">
        <v>0.22209999999999999</v>
      </c>
      <c r="J87" s="295">
        <f>AVERAGE(C87:H88)</f>
        <v>0.31486666666666668</v>
      </c>
      <c r="L87"/>
      <c r="M87"/>
    </row>
    <row r="88" spans="1:26" ht="14.1" customHeight="1" x14ac:dyDescent="0.3">
      <c r="A88" s="94"/>
      <c r="B88" s="94"/>
      <c r="C88" s="294"/>
      <c r="D88" s="294"/>
      <c r="E88" s="294"/>
      <c r="F88" s="294"/>
      <c r="G88" s="294"/>
      <c r="H88" s="294"/>
      <c r="I88" s="294"/>
      <c r="J88" s="295"/>
      <c r="L88"/>
      <c r="M88"/>
    </row>
    <row r="89" spans="1:26" ht="14.1" customHeight="1" x14ac:dyDescent="0.3">
      <c r="A89" s="94" t="s">
        <v>111</v>
      </c>
      <c r="B89" s="94"/>
      <c r="C89" s="294">
        <v>0.40439999999999998</v>
      </c>
      <c r="D89" s="294">
        <v>0.24529999999999999</v>
      </c>
      <c r="E89" s="294">
        <v>0.34699999999999998</v>
      </c>
      <c r="F89" s="294">
        <v>0.16950000000000001</v>
      </c>
      <c r="G89" s="294">
        <v>0.2344</v>
      </c>
      <c r="H89" s="294">
        <v>0.161</v>
      </c>
      <c r="I89" s="294">
        <v>0.31109999999999999</v>
      </c>
      <c r="J89" s="295">
        <f>AVERAGE(C89:I90)</f>
        <v>0.26752857142857139</v>
      </c>
      <c r="L89"/>
      <c r="M89"/>
    </row>
    <row r="90" spans="1:26" ht="14.1" customHeight="1" x14ac:dyDescent="0.3">
      <c r="A90" s="94"/>
      <c r="B90" s="94"/>
      <c r="C90" s="294"/>
      <c r="D90" s="294"/>
      <c r="E90" s="294"/>
      <c r="F90" s="294"/>
      <c r="G90" s="294"/>
      <c r="H90" s="294"/>
      <c r="I90" s="294"/>
      <c r="J90" s="295"/>
      <c r="L90"/>
      <c r="M90"/>
    </row>
    <row r="91" spans="1:26" ht="14.1" customHeight="1" x14ac:dyDescent="0.3">
      <c r="A91" s="94" t="s">
        <v>112</v>
      </c>
      <c r="B91" s="94"/>
      <c r="C91" s="294">
        <v>0.40379999999999999</v>
      </c>
      <c r="D91" s="294">
        <v>0.4294</v>
      </c>
      <c r="E91" s="294">
        <v>0.33879999999999999</v>
      </c>
      <c r="F91" s="294">
        <v>0.19789999999999999</v>
      </c>
      <c r="G91" s="294">
        <v>0.2671</v>
      </c>
      <c r="H91" s="294">
        <v>0.2162</v>
      </c>
      <c r="I91" s="294">
        <v>0.19350000000000001</v>
      </c>
      <c r="J91" s="295">
        <f>AVERAGE(C91:H92)</f>
        <v>0.30886666666666668</v>
      </c>
      <c r="L91"/>
      <c r="M91"/>
    </row>
    <row r="92" spans="1:26" ht="14.1" customHeight="1" x14ac:dyDescent="0.3">
      <c r="A92" s="94"/>
      <c r="B92" s="94"/>
      <c r="C92" s="294"/>
      <c r="D92" s="294"/>
      <c r="E92" s="294"/>
      <c r="F92" s="294"/>
      <c r="G92" s="294"/>
      <c r="H92" s="294"/>
      <c r="I92" s="294"/>
      <c r="J92" s="295"/>
      <c r="L92"/>
      <c r="M92"/>
    </row>
    <row r="93" spans="1:26" ht="14.1" customHeight="1" x14ac:dyDescent="0.3">
      <c r="A93" s="94" t="s">
        <v>113</v>
      </c>
      <c r="B93" s="94"/>
      <c r="C93" s="294"/>
      <c r="D93" s="294"/>
      <c r="E93" s="294"/>
      <c r="F93" s="294"/>
      <c r="G93" s="294"/>
      <c r="H93" s="294"/>
      <c r="I93" s="294"/>
      <c r="J93" s="295" t="e">
        <f>AVERAGE(C93:H94)</f>
        <v>#DIV/0!</v>
      </c>
      <c r="L93"/>
      <c r="M93"/>
    </row>
    <row r="94" spans="1:26" ht="14.1" customHeight="1" x14ac:dyDescent="0.3">
      <c r="A94" s="94"/>
      <c r="B94" s="94"/>
      <c r="C94" s="294"/>
      <c r="D94" s="294"/>
      <c r="E94" s="294"/>
      <c r="F94" s="294"/>
      <c r="G94" s="294"/>
      <c r="H94" s="294"/>
      <c r="I94" s="294"/>
      <c r="J94" s="2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52"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A87:B88"/>
    <mergeCell ref="C87:C88"/>
    <mergeCell ref="D87:D88"/>
    <mergeCell ref="E87:E88"/>
    <mergeCell ref="F87:F88"/>
    <mergeCell ref="G87:G88"/>
    <mergeCell ref="I89:I90"/>
    <mergeCell ref="J89:J9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62:B63"/>
    <mergeCell ref="C62:D63"/>
    <mergeCell ref="E62:F63"/>
    <mergeCell ref="G62:H63"/>
    <mergeCell ref="I62:J63"/>
    <mergeCell ref="K62:M63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0:B61"/>
    <mergeCell ref="C60:D61"/>
    <mergeCell ref="E60:F61"/>
    <mergeCell ref="G60:H61"/>
    <mergeCell ref="I60:J61"/>
    <mergeCell ref="K60:M61"/>
    <mergeCell ref="N60:O61"/>
    <mergeCell ref="P60:Q61"/>
    <mergeCell ref="A67:B68"/>
    <mergeCell ref="C67:D68"/>
    <mergeCell ref="E67:F68"/>
    <mergeCell ref="G67:H68"/>
    <mergeCell ref="I67:J68"/>
    <mergeCell ref="K67:M68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N56:O57"/>
    <mergeCell ref="P56:Q57"/>
    <mergeCell ref="R56:S57"/>
    <mergeCell ref="A58:B59"/>
    <mergeCell ref="C58:D59"/>
    <mergeCell ref="E58:F59"/>
    <mergeCell ref="G58:H59"/>
    <mergeCell ref="I58:J59"/>
    <mergeCell ref="K58:M59"/>
    <mergeCell ref="N58:O59"/>
    <mergeCell ref="A56:B57"/>
    <mergeCell ref="C56:D57"/>
    <mergeCell ref="E56:F57"/>
    <mergeCell ref="G56:H57"/>
    <mergeCell ref="I56:J57"/>
    <mergeCell ref="K56:M57"/>
    <mergeCell ref="P58:Q59"/>
    <mergeCell ref="R58:S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9:B50"/>
    <mergeCell ref="C49:D49"/>
    <mergeCell ref="E49:F49"/>
    <mergeCell ref="G49:H49"/>
    <mergeCell ref="I49:J49"/>
    <mergeCell ref="K49:M49"/>
    <mergeCell ref="A39:B40"/>
    <mergeCell ref="L39:M40"/>
    <mergeCell ref="A41:B42"/>
    <mergeCell ref="L41:M42"/>
    <mergeCell ref="A43:B44"/>
    <mergeCell ref="L43:M44"/>
    <mergeCell ref="AE31:AE32"/>
    <mergeCell ref="A33:B34"/>
    <mergeCell ref="L33:M34"/>
    <mergeCell ref="A35:B36"/>
    <mergeCell ref="L35:M36"/>
    <mergeCell ref="A37:B38"/>
    <mergeCell ref="L37:M38"/>
    <mergeCell ref="A31:B32"/>
    <mergeCell ref="L31:M32"/>
    <mergeCell ref="AA31:AA32"/>
    <mergeCell ref="AB31:AB32"/>
    <mergeCell ref="AC31:AC32"/>
    <mergeCell ref="AD31:AD32"/>
    <mergeCell ref="AE27:AE28"/>
    <mergeCell ref="A29:B30"/>
    <mergeCell ref="L29:M30"/>
    <mergeCell ref="AA29:AA30"/>
    <mergeCell ref="AB29:AB30"/>
    <mergeCell ref="AC29:AC30"/>
    <mergeCell ref="AD29:AD30"/>
    <mergeCell ref="AE29:AE30"/>
    <mergeCell ref="A27:B28"/>
    <mergeCell ref="L27:M28"/>
    <mergeCell ref="AA27:AA28"/>
    <mergeCell ref="AB27:AB28"/>
    <mergeCell ref="AC27:AC28"/>
    <mergeCell ref="AD27:AD28"/>
    <mergeCell ref="AE19:AE20"/>
    <mergeCell ref="A21:B22"/>
    <mergeCell ref="L21:M22"/>
    <mergeCell ref="AA21:AA22"/>
    <mergeCell ref="AB21:AB22"/>
    <mergeCell ref="AC21:AC22"/>
    <mergeCell ref="AD21:AD22"/>
    <mergeCell ref="AE21:AE22"/>
    <mergeCell ref="V25:V26"/>
    <mergeCell ref="AA25:AA26"/>
    <mergeCell ref="AB25:AB26"/>
    <mergeCell ref="AC25:AC26"/>
    <mergeCell ref="AD25:AD26"/>
    <mergeCell ref="AE25:AE26"/>
    <mergeCell ref="AA23:AA24"/>
    <mergeCell ref="AB23:AB24"/>
    <mergeCell ref="AC23:AC24"/>
    <mergeCell ref="AD23:AD24"/>
    <mergeCell ref="AE23:AE24"/>
    <mergeCell ref="A19:B20"/>
    <mergeCell ref="L19:M20"/>
    <mergeCell ref="AA19:AA20"/>
    <mergeCell ref="AB19:AB20"/>
    <mergeCell ref="AC19:AC20"/>
    <mergeCell ref="AD19:AD20"/>
    <mergeCell ref="A25:B25"/>
    <mergeCell ref="J25:J26"/>
    <mergeCell ref="K25:K26"/>
    <mergeCell ref="L25:M25"/>
    <mergeCell ref="U25:U26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21" priority="1" operator="between">
      <formula>0.35</formula>
      <formula>1</formula>
    </cfRule>
    <cfRule type="cellIs" dxfId="20" priority="2" operator="between">
      <formula>0.2</formula>
      <formula>0.25</formula>
    </cfRule>
    <cfRule type="cellIs" dxfId="19" priority="3" operator="between">
      <formula>0.15</formula>
      <formula>0.2</formula>
    </cfRule>
    <cfRule type="cellIs" dxfId="18" priority="4" operator="between">
      <formula>0.3</formula>
      <formula>0.35</formula>
    </cfRule>
    <cfRule type="cellIs" dxfId="17" priority="5" operator="between">
      <formula>0.25</formula>
      <formula>0.3</formula>
    </cfRule>
  </conditionalFormatting>
  <conditionalFormatting sqref="K8 K10 K12 K14 K16 K18">
    <cfRule type="cellIs" dxfId="16" priority="6" operator="between">
      <formula>"LOW"</formula>
      <formula>"HIGH"</formula>
    </cfRule>
  </conditionalFormatting>
  <conditionalFormatting sqref="N83:N84">
    <cfRule type="cellIs" dxfId="15" priority="7" operator="between">
      <formula>0.35</formula>
      <formula>1</formula>
    </cfRule>
    <cfRule type="cellIs" dxfId="14" priority="8" operator="between">
      <formula>0.2</formula>
      <formula>0.25</formula>
    </cfRule>
    <cfRule type="cellIs" dxfId="13" priority="9" operator="between">
      <formula>0.15</formula>
      <formula>0.2</formula>
    </cfRule>
    <cfRule type="cellIs" dxfId="12" priority="10" operator="between">
      <formula>0.3</formula>
      <formula>0.35</formula>
    </cfRule>
    <cfRule type="cellIs" dxfId="11" priority="11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F881-1D08-449F-AF67-07A758F5EDFC}">
  <sheetPr>
    <pageSetUpPr fitToPage="1"/>
  </sheetPr>
  <dimension ref="A1:AI138"/>
  <sheetViews>
    <sheetView zoomScale="90" zoomScaleNormal="90" workbookViewId="0">
      <selection activeCell="T11" sqref="T11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5">
        <v>45403</v>
      </c>
      <c r="B1" s="246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/>
      <c r="K1" s="6"/>
      <c r="L1" s="245">
        <f>A1</f>
        <v>45403</v>
      </c>
      <c r="M1" s="246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43" t="s">
        <v>70</v>
      </c>
      <c r="V1" s="247" t="s">
        <v>69</v>
      </c>
      <c r="X1" s="279" t="s">
        <v>83</v>
      </c>
      <c r="Y1" s="279" t="s">
        <v>72</v>
      </c>
      <c r="Z1" s="279" t="s">
        <v>73</v>
      </c>
      <c r="AA1" s="279" t="s">
        <v>74</v>
      </c>
      <c r="AB1" s="279" t="s">
        <v>75</v>
      </c>
      <c r="AC1" s="279" t="s">
        <v>76</v>
      </c>
      <c r="AD1" s="279" t="s">
        <v>77</v>
      </c>
      <c r="AE1" s="279" t="s">
        <v>78</v>
      </c>
    </row>
    <row r="2" spans="1:31" ht="14.1" customHeight="1" x14ac:dyDescent="0.3">
      <c r="A2" s="13">
        <f>WEEKNUM(A1,1)</f>
        <v>17</v>
      </c>
      <c r="B2" s="14" t="s">
        <v>0</v>
      </c>
      <c r="C2" s="7">
        <v>45403</v>
      </c>
      <c r="D2" s="8">
        <f>C2+1</f>
        <v>45404</v>
      </c>
      <c r="E2" s="8">
        <f>C2+2</f>
        <v>45405</v>
      </c>
      <c r="F2" s="8">
        <f>C2+3</f>
        <v>45406</v>
      </c>
      <c r="G2" s="8">
        <f>C2+4</f>
        <v>45407</v>
      </c>
      <c r="H2" s="8">
        <f>C2+5</f>
        <v>45408</v>
      </c>
      <c r="I2" s="9">
        <f>C2+6</f>
        <v>45409</v>
      </c>
      <c r="J2" s="6"/>
      <c r="K2" s="6"/>
      <c r="L2" s="13">
        <f>WEEKNUM(L1,1)</f>
        <v>17</v>
      </c>
      <c r="M2" s="14" t="s">
        <v>0</v>
      </c>
      <c r="N2" s="10">
        <f>C2</f>
        <v>45403</v>
      </c>
      <c r="O2" s="11">
        <f>N2+1</f>
        <v>45404</v>
      </c>
      <c r="P2" s="8">
        <f>N2+2</f>
        <v>45405</v>
      </c>
      <c r="Q2" s="11">
        <f>N2+3</f>
        <v>45406</v>
      </c>
      <c r="R2" s="11">
        <f>N2+4</f>
        <v>45407</v>
      </c>
      <c r="S2" s="11">
        <f>N2+5</f>
        <v>45408</v>
      </c>
      <c r="T2" s="12">
        <f>N2+6</f>
        <v>45409</v>
      </c>
      <c r="U2" s="243"/>
      <c r="V2" s="247"/>
      <c r="X2" s="279"/>
      <c r="Y2" s="279"/>
      <c r="Z2" s="279"/>
      <c r="AA2" s="279"/>
      <c r="AB2" s="279"/>
      <c r="AC2" s="279"/>
      <c r="AD2" s="279"/>
      <c r="AE2" s="279"/>
    </row>
    <row r="3" spans="1:31" ht="14.1" customHeight="1" x14ac:dyDescent="0.3">
      <c r="A3" s="224" t="s">
        <v>8</v>
      </c>
      <c r="B3" s="224"/>
      <c r="C3" s="251" t="s">
        <v>105</v>
      </c>
      <c r="D3" s="251" t="s">
        <v>104</v>
      </c>
      <c r="E3" s="251" t="s">
        <v>105</v>
      </c>
      <c r="F3" s="251" t="s">
        <v>104</v>
      </c>
      <c r="G3" s="251" t="s">
        <v>104</v>
      </c>
      <c r="H3" s="251" t="s">
        <v>104</v>
      </c>
      <c r="I3" s="251" t="s">
        <v>105</v>
      </c>
      <c r="J3" s="6"/>
      <c r="K3" s="6"/>
      <c r="L3" s="264" t="s">
        <v>98</v>
      </c>
      <c r="M3" s="283"/>
      <c r="N3" s="31"/>
      <c r="O3" s="39" t="s">
        <v>86</v>
      </c>
      <c r="P3" s="39" t="s">
        <v>86</v>
      </c>
      <c r="Q3" s="39" t="s">
        <v>86</v>
      </c>
      <c r="R3" s="54" t="s">
        <v>87</v>
      </c>
      <c r="S3" s="54" t="s">
        <v>87</v>
      </c>
      <c r="T3" s="31" t="s">
        <v>40</v>
      </c>
      <c r="X3" s="278" t="s">
        <v>79</v>
      </c>
      <c r="Y3" s="284">
        <f t="shared" ref="Y3:AE3" si="0">COUNTIFS(C7:C44,"9~14")+COUNTIFS(C7:C44,"9~15")+COUNTIFS(C7:C44,"9~16")+COUNTIFS(C7:C44,"9~17")+COUNTIFS(C7:C44,"9~18")+COUNTIFS(C7:C44,"9~19")+COUNTIFS(C7:C44,"9~20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</f>
        <v>2</v>
      </c>
      <c r="Z3" s="284">
        <f t="shared" si="0"/>
        <v>3</v>
      </c>
      <c r="AA3" s="284">
        <f t="shared" si="0"/>
        <v>3</v>
      </c>
      <c r="AB3" s="284">
        <f t="shared" si="0"/>
        <v>3</v>
      </c>
      <c r="AC3" s="284">
        <f t="shared" si="0"/>
        <v>2</v>
      </c>
      <c r="AD3" s="284">
        <f t="shared" si="0"/>
        <v>2</v>
      </c>
      <c r="AE3" s="284">
        <f t="shared" si="0"/>
        <v>2</v>
      </c>
    </row>
    <row r="4" spans="1:31" ht="14.1" customHeight="1" x14ac:dyDescent="0.3">
      <c r="A4" s="224" t="s">
        <v>9</v>
      </c>
      <c r="B4" s="224"/>
      <c r="C4" s="251"/>
      <c r="D4" s="251"/>
      <c r="E4" s="251"/>
      <c r="F4" s="251"/>
      <c r="G4" s="251"/>
      <c r="H4" s="251"/>
      <c r="I4" s="251"/>
      <c r="J4" s="6"/>
      <c r="K4" s="6"/>
      <c r="L4" s="264"/>
      <c r="M4" s="283"/>
      <c r="N4" s="36"/>
      <c r="O4" s="40">
        <v>8</v>
      </c>
      <c r="P4" s="40">
        <v>8</v>
      </c>
      <c r="Q4" s="40">
        <v>8</v>
      </c>
      <c r="R4" s="30">
        <v>8</v>
      </c>
      <c r="S4" s="30">
        <v>8</v>
      </c>
      <c r="T4" s="36"/>
      <c r="U4" s="16">
        <f>SUM(N4:T4)</f>
        <v>40</v>
      </c>
      <c r="V4" s="16" t="str" cm="1">
        <f t="array" ref="V4">_xlfn.IFS(U4&gt;15,"O",U4=15,"O",U4&lt;15,"X")</f>
        <v>O</v>
      </c>
      <c r="X4" s="278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24" t="s">
        <v>9</v>
      </c>
      <c r="B5" s="224"/>
      <c r="C5" s="251" t="s">
        <v>106</v>
      </c>
      <c r="D5" s="251" t="s">
        <v>107</v>
      </c>
      <c r="E5" s="251" t="s">
        <v>107</v>
      </c>
      <c r="F5" s="251" t="s">
        <v>107</v>
      </c>
      <c r="G5" s="251" t="s">
        <v>105</v>
      </c>
      <c r="H5" s="251" t="s">
        <v>107</v>
      </c>
      <c r="I5" s="251" t="s">
        <v>107</v>
      </c>
      <c r="J5" s="298" t="s">
        <v>70</v>
      </c>
      <c r="K5" s="273" t="s">
        <v>71</v>
      </c>
      <c r="L5" s="224" t="s">
        <v>23</v>
      </c>
      <c r="M5" s="285"/>
      <c r="N5" s="54" t="s">
        <v>103</v>
      </c>
      <c r="O5" s="31"/>
      <c r="P5" s="31"/>
      <c r="Q5" s="31"/>
      <c r="R5" s="31"/>
      <c r="S5" s="31" t="s">
        <v>40</v>
      </c>
      <c r="T5" s="54" t="s">
        <v>103</v>
      </c>
      <c r="U5" s="6"/>
      <c r="X5" s="261" t="s">
        <v>80</v>
      </c>
      <c r="Y5" s="25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51">
        <f t="shared" si="1"/>
        <v>6</v>
      </c>
      <c r="AA5" s="251">
        <f t="shared" si="1"/>
        <v>6</v>
      </c>
      <c r="AB5" s="251">
        <f t="shared" si="1"/>
        <v>8</v>
      </c>
      <c r="AC5" s="251">
        <f t="shared" si="1"/>
        <v>6</v>
      </c>
      <c r="AD5" s="251">
        <f t="shared" si="1"/>
        <v>5</v>
      </c>
      <c r="AE5" s="251">
        <f t="shared" si="1"/>
        <v>6</v>
      </c>
    </row>
    <row r="6" spans="1:31" ht="14.1" customHeight="1" x14ac:dyDescent="0.3">
      <c r="A6" s="224"/>
      <c r="B6" s="224"/>
      <c r="C6" s="251"/>
      <c r="D6" s="251"/>
      <c r="E6" s="251"/>
      <c r="F6" s="251"/>
      <c r="G6" s="251"/>
      <c r="H6" s="251"/>
      <c r="I6" s="251"/>
      <c r="J6" s="298"/>
      <c r="K6" s="273"/>
      <c r="L6" s="224"/>
      <c r="M6" s="285"/>
      <c r="N6" s="30">
        <v>5</v>
      </c>
      <c r="O6" s="36"/>
      <c r="P6" s="36"/>
      <c r="Q6" s="36"/>
      <c r="R6" s="36"/>
      <c r="S6" s="36"/>
      <c r="T6" s="30">
        <v>5</v>
      </c>
      <c r="U6" s="16">
        <f>SUM(N6:T6)</f>
        <v>10</v>
      </c>
      <c r="V6" s="16" t="str" cm="1">
        <f t="array" ref="V6">_xlfn.IFS(U6&gt;15,"O",U6=15,"O",U6&lt;15,"X")</f>
        <v>X</v>
      </c>
      <c r="X6" s="261"/>
      <c r="Y6" s="251"/>
      <c r="Z6" s="251"/>
      <c r="AA6" s="251"/>
      <c r="AB6" s="251"/>
      <c r="AC6" s="251"/>
      <c r="AD6" s="251"/>
      <c r="AE6" s="251"/>
    </row>
    <row r="7" spans="1:31" ht="14.1" customHeight="1" x14ac:dyDescent="0.3">
      <c r="A7" s="230" t="s">
        <v>10</v>
      </c>
      <c r="B7" s="231"/>
      <c r="C7" s="31"/>
      <c r="D7" s="53" t="s">
        <v>36</v>
      </c>
      <c r="E7" s="53" t="s">
        <v>36</v>
      </c>
      <c r="F7" s="53" t="s">
        <v>36</v>
      </c>
      <c r="G7" s="53" t="s">
        <v>36</v>
      </c>
      <c r="H7" s="53" t="s">
        <v>36</v>
      </c>
      <c r="I7" s="31" t="s">
        <v>40</v>
      </c>
      <c r="J7" s="24"/>
      <c r="K7" s="6"/>
      <c r="L7" s="230" t="s">
        <v>24</v>
      </c>
      <c r="M7" s="231"/>
      <c r="N7" s="37" t="s">
        <v>43</v>
      </c>
      <c r="O7" s="31"/>
      <c r="P7" s="31"/>
      <c r="Q7" s="39" t="s">
        <v>42</v>
      </c>
      <c r="R7" s="31"/>
      <c r="S7" s="31" t="s">
        <v>40</v>
      </c>
      <c r="T7" s="37" t="s">
        <v>43</v>
      </c>
      <c r="U7" s="6"/>
      <c r="X7" s="269" t="s">
        <v>81</v>
      </c>
      <c r="Y7" s="271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8</v>
      </c>
      <c r="Z7" s="271">
        <f t="shared" si="2"/>
        <v>6</v>
      </c>
      <c r="AA7" s="271">
        <f t="shared" si="2"/>
        <v>6</v>
      </c>
      <c r="AB7" s="271">
        <f t="shared" si="2"/>
        <v>7</v>
      </c>
      <c r="AC7" s="271">
        <f t="shared" si="2"/>
        <v>6</v>
      </c>
      <c r="AD7" s="271">
        <f t="shared" si="2"/>
        <v>6</v>
      </c>
      <c r="AE7" s="271">
        <f t="shared" si="2"/>
        <v>7</v>
      </c>
    </row>
    <row r="8" spans="1:31" ht="14.1" customHeight="1" x14ac:dyDescent="0.3">
      <c r="A8" s="241"/>
      <c r="B8" s="242"/>
      <c r="C8" s="36"/>
      <c r="D8" s="30">
        <v>8</v>
      </c>
      <c r="E8" s="3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41"/>
      <c r="M8" s="242"/>
      <c r="N8" s="38">
        <v>8</v>
      </c>
      <c r="O8" s="36"/>
      <c r="P8" s="36"/>
      <c r="Q8" s="40">
        <v>4.5</v>
      </c>
      <c r="R8" s="36"/>
      <c r="S8" s="36"/>
      <c r="T8" s="38">
        <v>8</v>
      </c>
      <c r="U8" s="16">
        <f>SUM(N8:T8)</f>
        <v>20.5</v>
      </c>
      <c r="V8" s="16" t="str" cm="1">
        <f t="array" ref="V8">_xlfn.IFS(U8&gt;15,"O",U8=15,"O",U8&lt;15,"X")</f>
        <v>O</v>
      </c>
      <c r="X8" s="270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30" t="s">
        <v>11</v>
      </c>
      <c r="B9" s="231"/>
      <c r="C9" s="39" t="s">
        <v>91</v>
      </c>
      <c r="D9" s="39" t="s">
        <v>91</v>
      </c>
      <c r="E9" s="31"/>
      <c r="F9" s="33" t="s">
        <v>92</v>
      </c>
      <c r="G9" s="39" t="s">
        <v>91</v>
      </c>
      <c r="H9" s="39" t="s">
        <v>91</v>
      </c>
      <c r="I9" s="31" t="s">
        <v>40</v>
      </c>
      <c r="J9" s="6"/>
      <c r="K9" s="6"/>
      <c r="L9" s="230" t="s">
        <v>25</v>
      </c>
      <c r="M9" s="231"/>
      <c r="N9" s="37" t="s">
        <v>99</v>
      </c>
      <c r="O9" s="31"/>
      <c r="P9" s="31"/>
      <c r="Q9" s="31"/>
      <c r="R9" s="31"/>
      <c r="S9" s="31"/>
      <c r="T9" s="31" t="s">
        <v>40</v>
      </c>
      <c r="U9" s="6"/>
      <c r="X9" s="265" t="s">
        <v>82</v>
      </c>
      <c r="Y9" s="299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99">
        <f t="shared" si="3"/>
        <v>6</v>
      </c>
      <c r="AA9" s="299">
        <f t="shared" si="3"/>
        <v>6</v>
      </c>
      <c r="AB9" s="299">
        <f t="shared" si="3"/>
        <v>6</v>
      </c>
      <c r="AC9" s="299">
        <f t="shared" si="3"/>
        <v>6</v>
      </c>
      <c r="AD9" s="299">
        <f t="shared" si="3"/>
        <v>6</v>
      </c>
      <c r="AE9" s="299">
        <f t="shared" si="3"/>
        <v>5</v>
      </c>
    </row>
    <row r="10" spans="1:31" ht="14.1" customHeight="1" x14ac:dyDescent="0.3">
      <c r="A10" s="241"/>
      <c r="B10" s="242"/>
      <c r="C10" s="40">
        <v>9</v>
      </c>
      <c r="D10" s="40">
        <v>9</v>
      </c>
      <c r="E10" s="36"/>
      <c r="F10" s="44">
        <v>10</v>
      </c>
      <c r="G10" s="40">
        <v>9</v>
      </c>
      <c r="H10" s="40">
        <v>9</v>
      </c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241"/>
      <c r="M10" s="242"/>
      <c r="N10" s="38">
        <v>7</v>
      </c>
      <c r="O10" s="36"/>
      <c r="P10" s="36"/>
      <c r="Q10" s="36"/>
      <c r="R10" s="36"/>
      <c r="S10" s="36"/>
      <c r="T10" s="36"/>
      <c r="U10" s="16">
        <f>SUM(N10:T10)</f>
        <v>7</v>
      </c>
      <c r="V10" s="16" t="str" cm="1">
        <f t="array" ref="V10">_xlfn.IFS(U10&gt;15,"O",U10=15,"O",U10&lt;15,"X")</f>
        <v>X</v>
      </c>
      <c r="X10" s="266"/>
      <c r="Y10" s="268"/>
      <c r="Z10" s="268"/>
      <c r="AA10" s="268"/>
      <c r="AB10" s="268"/>
      <c r="AC10" s="268"/>
      <c r="AD10" s="268"/>
      <c r="AE10" s="268"/>
    </row>
    <row r="11" spans="1:31" ht="14.1" customHeight="1" x14ac:dyDescent="0.3">
      <c r="A11" s="224" t="s">
        <v>12</v>
      </c>
      <c r="B11" s="224"/>
      <c r="C11" s="31"/>
      <c r="D11" s="32" t="s">
        <v>89</v>
      </c>
      <c r="E11" s="32" t="s">
        <v>89</v>
      </c>
      <c r="F11" s="32" t="s">
        <v>89</v>
      </c>
      <c r="G11" s="31" t="s">
        <v>40</v>
      </c>
      <c r="H11" s="34" t="s">
        <v>88</v>
      </c>
      <c r="I11" s="32" t="s">
        <v>89</v>
      </c>
      <c r="J11" s="6"/>
      <c r="K11" s="6"/>
      <c r="L11" s="224" t="s">
        <v>26</v>
      </c>
      <c r="M11" s="224"/>
      <c r="N11" s="31"/>
      <c r="O11" s="31"/>
      <c r="P11" s="31"/>
      <c r="Q11" s="31"/>
      <c r="R11" s="31"/>
      <c r="S11" s="39" t="s">
        <v>42</v>
      </c>
      <c r="T11" s="31" t="s">
        <v>40</v>
      </c>
      <c r="U11" s="6"/>
      <c r="X11" s="261" t="s">
        <v>84</v>
      </c>
      <c r="Y11" s="251">
        <f t="shared" ref="Y11:AE11" si="4">COUNT(C8,C10,C12,C14,C16,C18,C28,C30,C32,C34,C36,C38,C40,C42,C44,C20,C22,N4,N6,N8,N10,N12,N14,N16,N18,N20,N22,N28,N30,N32,N34,N36,N38,N40,N42,N44)</f>
        <v>12</v>
      </c>
      <c r="Z11" s="251">
        <f t="shared" si="4"/>
        <v>12</v>
      </c>
      <c r="AA11" s="251">
        <f t="shared" si="4"/>
        <v>12</v>
      </c>
      <c r="AB11" s="251">
        <f t="shared" si="4"/>
        <v>11</v>
      </c>
      <c r="AC11" s="251">
        <f t="shared" si="4"/>
        <v>12</v>
      </c>
      <c r="AD11" s="251">
        <f t="shared" si="4"/>
        <v>12</v>
      </c>
      <c r="AE11" s="251">
        <f t="shared" si="4"/>
        <v>11</v>
      </c>
    </row>
    <row r="12" spans="1:31" ht="14.1" customHeight="1" x14ac:dyDescent="0.3">
      <c r="A12" s="224"/>
      <c r="B12" s="224"/>
      <c r="C12" s="36"/>
      <c r="D12" s="41">
        <v>9</v>
      </c>
      <c r="E12" s="41">
        <v>9</v>
      </c>
      <c r="F12" s="41">
        <v>9</v>
      </c>
      <c r="G12" s="36"/>
      <c r="H12" s="45">
        <v>10</v>
      </c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24"/>
      <c r="M12" s="224"/>
      <c r="N12" s="36"/>
      <c r="O12" s="36"/>
      <c r="P12" s="36"/>
      <c r="Q12" s="36"/>
      <c r="R12" s="36"/>
      <c r="S12" s="40">
        <v>4.5</v>
      </c>
      <c r="T12" s="36"/>
      <c r="U12" s="16">
        <f>SUM(N12:T12)</f>
        <v>4.5</v>
      </c>
      <c r="V12" s="16" t="str" cm="1">
        <f t="array" ref="V12">_xlfn.IFS(U12&gt;15,"O",U12=15,"O",U12&lt;15,"X")</f>
        <v>X</v>
      </c>
      <c r="X12" s="261"/>
      <c r="Y12" s="251"/>
      <c r="Z12" s="251"/>
      <c r="AA12" s="251"/>
      <c r="AB12" s="251"/>
      <c r="AC12" s="251"/>
      <c r="AD12" s="251"/>
      <c r="AE12" s="251"/>
    </row>
    <row r="13" spans="1:31" ht="14.1" customHeight="1" x14ac:dyDescent="0.3">
      <c r="A13" s="230" t="s">
        <v>13</v>
      </c>
      <c r="B13" s="231"/>
      <c r="C13" s="39" t="s">
        <v>91</v>
      </c>
      <c r="D13" s="31"/>
      <c r="E13" s="39" t="s">
        <v>91</v>
      </c>
      <c r="F13" s="34" t="s">
        <v>88</v>
      </c>
      <c r="G13" s="32" t="s">
        <v>89</v>
      </c>
      <c r="H13" s="31" t="s">
        <v>40</v>
      </c>
      <c r="I13" s="39" t="s">
        <v>91</v>
      </c>
      <c r="J13" s="6"/>
      <c r="K13" s="6"/>
      <c r="L13" s="230" t="s">
        <v>27</v>
      </c>
      <c r="M13" s="231"/>
      <c r="N13" s="32" t="s">
        <v>38</v>
      </c>
      <c r="O13" s="32" t="s">
        <v>48</v>
      </c>
      <c r="P13" s="32" t="s">
        <v>38</v>
      </c>
      <c r="Q13" s="31"/>
      <c r="R13" s="32" t="s">
        <v>38</v>
      </c>
      <c r="S13" s="32" t="s">
        <v>38</v>
      </c>
      <c r="T13" s="31" t="s">
        <v>40</v>
      </c>
      <c r="U13" s="6"/>
    </row>
    <row r="14" spans="1:31" ht="14.1" customHeight="1" x14ac:dyDescent="0.3">
      <c r="A14" s="241"/>
      <c r="B14" s="242"/>
      <c r="C14" s="40">
        <v>9</v>
      </c>
      <c r="D14" s="36"/>
      <c r="E14" s="40">
        <v>9</v>
      </c>
      <c r="F14" s="45">
        <v>10</v>
      </c>
      <c r="G14" s="41">
        <v>9</v>
      </c>
      <c r="H14" s="36"/>
      <c r="I14" s="4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41"/>
      <c r="M14" s="242"/>
      <c r="N14" s="41">
        <v>6</v>
      </c>
      <c r="O14" s="41">
        <v>5</v>
      </c>
      <c r="P14" s="41">
        <v>6</v>
      </c>
      <c r="Q14" s="36"/>
      <c r="R14" s="41">
        <v>6</v>
      </c>
      <c r="S14" s="41">
        <v>6</v>
      </c>
      <c r="T14" s="36"/>
      <c r="U14" s="16">
        <f>SUM(N14:T14)</f>
        <v>29</v>
      </c>
      <c r="V14" s="16" t="str" cm="1">
        <f t="array" ref="V14">_xlfn.IFS(U14&gt;15,"O",U14=15,"O",U14&lt;15,"X")</f>
        <v>O</v>
      </c>
      <c r="X14" s="252" t="s">
        <v>101</v>
      </c>
      <c r="Y14" s="25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4</v>
      </c>
      <c r="Z14" s="251">
        <f t="shared" si="5"/>
        <v>5</v>
      </c>
      <c r="AA14" s="251">
        <f t="shared" si="5"/>
        <v>5</v>
      </c>
      <c r="AB14" s="251">
        <f t="shared" si="5"/>
        <v>5</v>
      </c>
      <c r="AC14" s="251">
        <f t="shared" si="5"/>
        <v>5</v>
      </c>
      <c r="AD14" s="251">
        <f t="shared" si="5"/>
        <v>5</v>
      </c>
      <c r="AE14" s="251">
        <f t="shared" si="5"/>
        <v>5</v>
      </c>
    </row>
    <row r="15" spans="1:31" ht="14.1" customHeight="1" x14ac:dyDescent="0.3">
      <c r="A15" s="230" t="s">
        <v>14</v>
      </c>
      <c r="B15" s="231"/>
      <c r="C15" s="32" t="s">
        <v>89</v>
      </c>
      <c r="D15" s="31"/>
      <c r="E15" s="34" t="s">
        <v>88</v>
      </c>
      <c r="F15" s="32" t="s">
        <v>89</v>
      </c>
      <c r="G15" s="31" t="s">
        <v>40</v>
      </c>
      <c r="H15" s="31" t="s">
        <v>123</v>
      </c>
      <c r="I15" s="39" t="s">
        <v>91</v>
      </c>
      <c r="J15" s="6"/>
      <c r="K15" s="6"/>
      <c r="L15" s="230" t="s">
        <v>28</v>
      </c>
      <c r="M15" s="231"/>
      <c r="N15" s="31"/>
      <c r="O15" s="31"/>
      <c r="P15" s="31"/>
      <c r="Q15" s="31"/>
      <c r="R15" s="31" t="s">
        <v>40</v>
      </c>
      <c r="S15" s="32" t="s">
        <v>45</v>
      </c>
      <c r="T15" s="32" t="s">
        <v>45</v>
      </c>
      <c r="U15" s="6"/>
      <c r="X15" s="252"/>
      <c r="Y15" s="251"/>
      <c r="Z15" s="251"/>
      <c r="AA15" s="251"/>
      <c r="AB15" s="251"/>
      <c r="AC15" s="251"/>
      <c r="AD15" s="251"/>
      <c r="AE15" s="251"/>
    </row>
    <row r="16" spans="1:31" ht="14.1" customHeight="1" x14ac:dyDescent="0.3">
      <c r="A16" s="241"/>
      <c r="B16" s="242"/>
      <c r="C16" s="41">
        <v>9</v>
      </c>
      <c r="D16" s="36"/>
      <c r="E16" s="45">
        <v>10</v>
      </c>
      <c r="F16" s="41">
        <v>9</v>
      </c>
      <c r="G16" s="36"/>
      <c r="H16" s="36"/>
      <c r="I16" s="40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241"/>
      <c r="M16" s="242"/>
      <c r="N16" s="36"/>
      <c r="O16" s="36"/>
      <c r="P16" s="36"/>
      <c r="Q16" s="36"/>
      <c r="R16" s="36"/>
      <c r="S16" s="41">
        <v>7.5</v>
      </c>
      <c r="T16" s="41">
        <v>7.5</v>
      </c>
      <c r="U16" s="16">
        <f>SUM(N16:T16)</f>
        <v>15</v>
      </c>
      <c r="V16" s="16" t="str" cm="1">
        <f t="array" ref="V16">_xlfn.IFS(U16&gt;15,"O",U16=15,"O",U16&lt;15,"X")</f>
        <v>O</v>
      </c>
      <c r="X16" s="252" t="s">
        <v>102</v>
      </c>
      <c r="Y16" s="256">
        <f t="shared" ref="Y16:AE16" si="6">(Y14*0.25)*0.83</f>
        <v>0.83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1.0374999999999999</v>
      </c>
      <c r="AC16" s="256">
        <f t="shared" si="6"/>
        <v>1.0374999999999999</v>
      </c>
      <c r="AD16" s="256">
        <f t="shared" si="6"/>
        <v>1.0374999999999999</v>
      </c>
      <c r="AE16" s="256">
        <f t="shared" si="6"/>
        <v>1.0374999999999999</v>
      </c>
    </row>
    <row r="17" spans="1:31" ht="14.1" customHeight="1" x14ac:dyDescent="0.3">
      <c r="A17" s="230" t="s">
        <v>15</v>
      </c>
      <c r="B17" s="231"/>
      <c r="C17" s="35" t="s">
        <v>90</v>
      </c>
      <c r="D17" s="34" t="s">
        <v>88</v>
      </c>
      <c r="E17" s="31"/>
      <c r="F17" s="35" t="s">
        <v>90</v>
      </c>
      <c r="G17" s="35" t="s">
        <v>90</v>
      </c>
      <c r="H17" s="35" t="s">
        <v>90</v>
      </c>
      <c r="I17" s="31" t="s">
        <v>40</v>
      </c>
      <c r="J17" s="6"/>
      <c r="K17" s="6"/>
      <c r="L17" s="280" t="s">
        <v>94</v>
      </c>
      <c r="M17" s="281"/>
      <c r="N17" s="31"/>
      <c r="O17" s="35" t="s">
        <v>46</v>
      </c>
      <c r="P17" s="35" t="s">
        <v>46</v>
      </c>
      <c r="Q17" s="32" t="s">
        <v>38</v>
      </c>
      <c r="R17" s="31"/>
      <c r="S17" s="31"/>
      <c r="T17" s="31" t="s">
        <v>40</v>
      </c>
      <c r="X17" s="252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41"/>
      <c r="B18" s="242"/>
      <c r="C18" s="46">
        <v>9</v>
      </c>
      <c r="D18" s="45">
        <v>10</v>
      </c>
      <c r="E18" s="36"/>
      <c r="F18" s="46">
        <v>9</v>
      </c>
      <c r="G18" s="46">
        <v>9</v>
      </c>
      <c r="H18" s="46">
        <v>9</v>
      </c>
      <c r="I18" s="36"/>
      <c r="J18" s="16">
        <f>SUM(C18:I18)</f>
        <v>46</v>
      </c>
      <c r="K18" s="16" t="str" cm="1">
        <f t="array" ref="K18">_xlfn.IFS(J18=46,"O",J18&lt;46,"LOW",J18&gt;46,"HIGH")</f>
        <v>O</v>
      </c>
      <c r="L18" s="259"/>
      <c r="M18" s="260"/>
      <c r="N18" s="36"/>
      <c r="O18" s="46">
        <v>5</v>
      </c>
      <c r="P18" s="46">
        <v>5</v>
      </c>
      <c r="Q18" s="41">
        <v>6</v>
      </c>
      <c r="R18" s="36"/>
      <c r="S18" s="36"/>
      <c r="T18" s="36"/>
      <c r="U18" s="16">
        <f>SUM(N18:T18)</f>
        <v>16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48"/>
      <c r="B19" s="248"/>
      <c r="C19" s="6"/>
      <c r="D19" s="6"/>
      <c r="E19" s="6"/>
      <c r="F19" s="6"/>
      <c r="G19" s="6"/>
      <c r="H19" s="6"/>
      <c r="I19" s="6"/>
      <c r="J19" s="6"/>
      <c r="K19" s="6"/>
      <c r="L19" s="248"/>
      <c r="M19" s="248"/>
      <c r="N19" s="6"/>
      <c r="O19" s="6"/>
      <c r="P19" s="6"/>
      <c r="Q19" s="6"/>
      <c r="R19" s="6"/>
      <c r="S19" s="6"/>
      <c r="T19" s="6"/>
      <c r="AA19" s="307" t="s">
        <v>67</v>
      </c>
      <c r="AB19" s="249" t="s">
        <v>63</v>
      </c>
      <c r="AC19" s="249" t="s">
        <v>64</v>
      </c>
      <c r="AD19" s="249" t="s">
        <v>65</v>
      </c>
      <c r="AE19" s="249" t="s">
        <v>66</v>
      </c>
    </row>
    <row r="20" spans="1:31" ht="14.1" customHeight="1" x14ac:dyDescent="0.3">
      <c r="A20" s="248"/>
      <c r="B20" s="24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48"/>
      <c r="M20" s="24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AA20" s="307"/>
      <c r="AB20" s="250"/>
      <c r="AC20" s="250"/>
      <c r="AD20" s="250"/>
      <c r="AE20" s="250"/>
    </row>
    <row r="21" spans="1:31" ht="14.1" customHeight="1" x14ac:dyDescent="0.3">
      <c r="A21" s="248"/>
      <c r="B21" s="248"/>
      <c r="C21" s="6"/>
      <c r="D21" s="6"/>
      <c r="E21" s="6"/>
      <c r="F21" s="6"/>
      <c r="G21" s="6"/>
      <c r="H21" s="6"/>
      <c r="I21" s="6"/>
      <c r="J21" s="6"/>
      <c r="K21" s="6"/>
      <c r="L21" s="248"/>
      <c r="M21" s="248"/>
      <c r="N21" s="6"/>
      <c r="O21" s="6"/>
      <c r="P21" s="6"/>
      <c r="Q21" s="6"/>
      <c r="R21" s="6"/>
      <c r="S21" s="6"/>
      <c r="T21" s="6"/>
      <c r="U21" s="2"/>
      <c r="V21" s="2"/>
      <c r="AA21" s="282" t="s">
        <v>10</v>
      </c>
      <c r="AB21" s="239">
        <v>0</v>
      </c>
      <c r="AC21" s="239">
        <v>0</v>
      </c>
      <c r="AD21" s="239">
        <f>AB21-AC21</f>
        <v>0</v>
      </c>
      <c r="AE21" s="239"/>
    </row>
    <row r="22" spans="1:31" ht="14.1" customHeight="1" x14ac:dyDescent="0.3">
      <c r="A22" s="248"/>
      <c r="B22" s="24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48"/>
      <c r="M22" s="24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AA22" s="282"/>
      <c r="AB22" s="240"/>
      <c r="AC22" s="240"/>
      <c r="AD22" s="240"/>
      <c r="AE22" s="24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AA23" s="282" t="s">
        <v>11</v>
      </c>
      <c r="AB23" s="239">
        <v>1</v>
      </c>
      <c r="AC23" s="239">
        <v>1</v>
      </c>
      <c r="AD23" s="239">
        <f>AB23-AC23</f>
        <v>0</v>
      </c>
      <c r="AE23" s="239"/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AA24" s="282"/>
      <c r="AB24" s="240"/>
      <c r="AC24" s="240"/>
      <c r="AD24" s="240"/>
      <c r="AE24" s="240"/>
    </row>
    <row r="25" spans="1:31" ht="14.1" customHeight="1" x14ac:dyDescent="0.3">
      <c r="A25" s="245">
        <f>A1</f>
        <v>45403</v>
      </c>
      <c r="B25" s="246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298" t="s">
        <v>70</v>
      </c>
      <c r="K25" s="244" t="s">
        <v>69</v>
      </c>
      <c r="L25" s="245">
        <f>A1</f>
        <v>45403</v>
      </c>
      <c r="M25" s="246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43" t="s">
        <v>70</v>
      </c>
      <c r="V25" s="247" t="s">
        <v>69</v>
      </c>
      <c r="AA25" s="282" t="s">
        <v>12</v>
      </c>
      <c r="AB25" s="239">
        <v>1</v>
      </c>
      <c r="AC25" s="239">
        <v>1</v>
      </c>
      <c r="AD25" s="239">
        <f>AB25-AC25</f>
        <v>0</v>
      </c>
      <c r="AE25" s="239"/>
    </row>
    <row r="26" spans="1:31" ht="14.1" customHeight="1" x14ac:dyDescent="0.3">
      <c r="A26" s="13">
        <f>WEEKNUM(A25,1)</f>
        <v>17</v>
      </c>
      <c r="B26" s="14" t="s">
        <v>0</v>
      </c>
      <c r="C26" s="7">
        <f>C2</f>
        <v>45403</v>
      </c>
      <c r="D26" s="8">
        <f>C26+1</f>
        <v>45404</v>
      </c>
      <c r="E26" s="8">
        <f>C26+2</f>
        <v>45405</v>
      </c>
      <c r="F26" s="8">
        <f>C26+3</f>
        <v>45406</v>
      </c>
      <c r="G26" s="8">
        <f>C26+4</f>
        <v>45407</v>
      </c>
      <c r="H26" s="8">
        <f>C26+5</f>
        <v>45408</v>
      </c>
      <c r="I26" s="9">
        <f>C26+6</f>
        <v>45409</v>
      </c>
      <c r="J26" s="298"/>
      <c r="K26" s="244"/>
      <c r="L26" s="13">
        <f>WEEKNUM(L25,1)</f>
        <v>17</v>
      </c>
      <c r="M26" s="14" t="s">
        <v>0</v>
      </c>
      <c r="N26" s="10">
        <f>C2</f>
        <v>45403</v>
      </c>
      <c r="O26" s="11">
        <f>N26+1</f>
        <v>45404</v>
      </c>
      <c r="P26" s="11">
        <f>N26+2</f>
        <v>45405</v>
      </c>
      <c r="Q26" s="11">
        <f>N26+3</f>
        <v>45406</v>
      </c>
      <c r="R26" s="11">
        <f>N26+4</f>
        <v>45407</v>
      </c>
      <c r="S26" s="11">
        <f>N26+5</f>
        <v>45408</v>
      </c>
      <c r="T26" s="12">
        <f>N26+6</f>
        <v>45409</v>
      </c>
      <c r="U26" s="243"/>
      <c r="V26" s="247"/>
      <c r="AA26" s="282"/>
      <c r="AB26" s="240"/>
      <c r="AC26" s="240"/>
      <c r="AD26" s="240"/>
      <c r="AE26" s="240"/>
    </row>
    <row r="27" spans="1:31" ht="14.1" customHeight="1" x14ac:dyDescent="0.3">
      <c r="A27" s="224" t="s">
        <v>16</v>
      </c>
      <c r="B27" s="224"/>
      <c r="C27" s="31"/>
      <c r="D27" s="31"/>
      <c r="E27" s="31"/>
      <c r="F27" s="31"/>
      <c r="G27" s="31"/>
      <c r="H27" s="32" t="s">
        <v>38</v>
      </c>
      <c r="I27" s="31" t="s">
        <v>40</v>
      </c>
      <c r="J27" s="6"/>
      <c r="K27" s="6"/>
      <c r="L27" s="224" t="s">
        <v>29</v>
      </c>
      <c r="M27" s="285"/>
      <c r="N27" s="32" t="s">
        <v>45</v>
      </c>
      <c r="O27" s="54" t="s">
        <v>47</v>
      </c>
      <c r="P27" s="31"/>
      <c r="Q27" s="31"/>
      <c r="R27" s="31"/>
      <c r="S27" s="31" t="s">
        <v>40</v>
      </c>
      <c r="T27" s="32" t="s">
        <v>45</v>
      </c>
      <c r="AA27" s="282" t="s">
        <v>13</v>
      </c>
      <c r="AB27" s="239">
        <v>1</v>
      </c>
      <c r="AC27" s="239">
        <v>1</v>
      </c>
      <c r="AD27" s="239">
        <f>AB27-AC27</f>
        <v>0</v>
      </c>
      <c r="AE27" s="239"/>
    </row>
    <row r="28" spans="1:31" ht="14.1" customHeight="1" x14ac:dyDescent="0.3">
      <c r="A28" s="224"/>
      <c r="B28" s="224"/>
      <c r="C28" s="36"/>
      <c r="D28" s="36"/>
      <c r="E28" s="36"/>
      <c r="F28" s="36"/>
      <c r="G28" s="36"/>
      <c r="H28" s="41">
        <v>6</v>
      </c>
      <c r="I28" s="36"/>
      <c r="J28" s="16">
        <f>SUM(C28:I28)</f>
        <v>6</v>
      </c>
      <c r="K28" s="16" t="str" cm="1">
        <f t="array" ref="K28">_xlfn.IFS(J28&gt;15,"O",J28=15,"O",J28&lt;15,"X")</f>
        <v>X</v>
      </c>
      <c r="L28" s="224"/>
      <c r="M28" s="285"/>
      <c r="N28" s="41">
        <v>7.5</v>
      </c>
      <c r="O28" s="30">
        <v>5</v>
      </c>
      <c r="P28" s="36"/>
      <c r="Q28" s="36"/>
      <c r="R28" s="36"/>
      <c r="S28" s="36"/>
      <c r="T28" s="41">
        <v>7.5</v>
      </c>
      <c r="U28" s="16">
        <f>SUM(N28:T28)</f>
        <v>20</v>
      </c>
      <c r="V28" s="16" t="str" cm="1">
        <f t="array" ref="V28">_xlfn.IFS(U28&gt;15,"O",U28=15,"O",U28&lt;15,"X")</f>
        <v>O</v>
      </c>
      <c r="AA28" s="282"/>
      <c r="AB28" s="240"/>
      <c r="AC28" s="240"/>
      <c r="AD28" s="240"/>
      <c r="AE28" s="240"/>
    </row>
    <row r="29" spans="1:31" ht="14.1" customHeight="1" x14ac:dyDescent="0.3">
      <c r="A29" s="224" t="s">
        <v>17</v>
      </c>
      <c r="B29" s="224"/>
      <c r="C29" s="42"/>
      <c r="D29" s="42"/>
      <c r="E29" s="42"/>
      <c r="F29" s="42"/>
      <c r="G29" s="42"/>
      <c r="H29" s="42"/>
      <c r="I29" s="42" t="s">
        <v>40</v>
      </c>
      <c r="J29" s="6"/>
      <c r="K29" s="6"/>
      <c r="L29" s="224" t="s">
        <v>30</v>
      </c>
      <c r="M29" s="285"/>
      <c r="N29" s="42"/>
      <c r="O29" s="42"/>
      <c r="P29" s="42"/>
      <c r="Q29" s="42"/>
      <c r="R29" s="42"/>
      <c r="S29" s="42"/>
      <c r="T29" s="42" t="s">
        <v>40</v>
      </c>
      <c r="U29" s="6"/>
      <c r="AA29" s="282" t="s">
        <v>14</v>
      </c>
      <c r="AB29" s="239">
        <v>1</v>
      </c>
      <c r="AC29" s="239">
        <v>1</v>
      </c>
      <c r="AD29" s="239">
        <f>AB29-AC29</f>
        <v>0</v>
      </c>
      <c r="AE29" s="239"/>
    </row>
    <row r="30" spans="1:31" ht="14.1" customHeight="1" x14ac:dyDescent="0.3">
      <c r="A30" s="224"/>
      <c r="B30" s="224"/>
      <c r="C30" s="43"/>
      <c r="D30" s="43"/>
      <c r="E30" s="43"/>
      <c r="F30" s="43"/>
      <c r="G30" s="43"/>
      <c r="H30" s="43"/>
      <c r="I30" s="43"/>
      <c r="J30" s="16">
        <f>SUM(C30:I30)</f>
        <v>0</v>
      </c>
      <c r="K30" s="16" t="str" cm="1">
        <f t="array" ref="K30">_xlfn.IFS(J30&gt;15,"O",J30=15,"O",J30&lt;15,"X")</f>
        <v>X</v>
      </c>
      <c r="L30" s="224"/>
      <c r="M30" s="285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AA30" s="282"/>
      <c r="AB30" s="240"/>
      <c r="AC30" s="240"/>
      <c r="AD30" s="240"/>
      <c r="AE30" s="240"/>
    </row>
    <row r="31" spans="1:31" ht="14.1" customHeight="1" x14ac:dyDescent="0.3">
      <c r="A31" s="224" t="s">
        <v>18</v>
      </c>
      <c r="B31" s="224"/>
      <c r="C31" s="37" t="s">
        <v>39</v>
      </c>
      <c r="D31" s="31"/>
      <c r="E31" s="31"/>
      <c r="F31" s="31"/>
      <c r="G31" s="31"/>
      <c r="H31" s="31" t="s">
        <v>40</v>
      </c>
      <c r="I31" s="37" t="s">
        <v>39</v>
      </c>
      <c r="J31" s="6"/>
      <c r="K31" s="6"/>
      <c r="L31" s="230" t="s">
        <v>31</v>
      </c>
      <c r="M31" s="231"/>
      <c r="N31" s="31"/>
      <c r="O31" s="39" t="s">
        <v>44</v>
      </c>
      <c r="P31" s="39" t="s">
        <v>44</v>
      </c>
      <c r="Q31" s="31"/>
      <c r="R31" s="39" t="s">
        <v>44</v>
      </c>
      <c r="S31" s="31"/>
      <c r="T31" s="31" t="s">
        <v>40</v>
      </c>
      <c r="U31" s="6"/>
      <c r="AA31" s="282" t="s">
        <v>15</v>
      </c>
      <c r="AB31" s="239">
        <v>1</v>
      </c>
      <c r="AC31" s="239">
        <v>1</v>
      </c>
      <c r="AD31" s="239">
        <f>AB31-AC31</f>
        <v>0</v>
      </c>
      <c r="AE31" s="239"/>
    </row>
    <row r="32" spans="1:31" ht="14.1" customHeight="1" x14ac:dyDescent="0.3">
      <c r="A32" s="224"/>
      <c r="B32" s="224"/>
      <c r="C32" s="38">
        <v>7.5</v>
      </c>
      <c r="D32" s="36"/>
      <c r="E32" s="36"/>
      <c r="F32" s="36"/>
      <c r="G32" s="36"/>
      <c r="H32" s="36"/>
      <c r="I32" s="38">
        <v>7.5</v>
      </c>
      <c r="J32" s="16">
        <f>SUM(C32:I32)</f>
        <v>15</v>
      </c>
      <c r="K32" s="16" t="str" cm="1">
        <f t="array" ref="K32">_xlfn.IFS(J32&gt;15,"O",J32=15,"O",J32&lt;15,"X")</f>
        <v>O</v>
      </c>
      <c r="L32" s="241"/>
      <c r="M32" s="242"/>
      <c r="N32" s="36"/>
      <c r="O32" s="40">
        <v>5.5</v>
      </c>
      <c r="P32" s="40">
        <v>5.5</v>
      </c>
      <c r="Q32" s="36"/>
      <c r="R32" s="40">
        <v>5.5</v>
      </c>
      <c r="S32" s="36"/>
      <c r="T32" s="36"/>
      <c r="U32" s="16">
        <f>SUM(N32:T32)</f>
        <v>16.5</v>
      </c>
      <c r="V32" s="16" t="str" cm="1">
        <f t="array" ref="V32">_xlfn.IFS(U32&gt;15,"O",U32=15,"O",U32&lt;15,"X")</f>
        <v>O</v>
      </c>
      <c r="AA32" s="282"/>
      <c r="AB32" s="240"/>
      <c r="AC32" s="240"/>
      <c r="AD32" s="240"/>
      <c r="AE32" s="240"/>
    </row>
    <row r="33" spans="1:35" ht="14.1" customHeight="1" x14ac:dyDescent="0.3">
      <c r="A33" s="224" t="s">
        <v>19</v>
      </c>
      <c r="B33" s="224"/>
      <c r="C33" s="31"/>
      <c r="D33" s="31"/>
      <c r="E33" s="32" t="s">
        <v>37</v>
      </c>
      <c r="F33" s="31"/>
      <c r="G33" s="31"/>
      <c r="H33" s="31"/>
      <c r="I33" s="31" t="s">
        <v>40</v>
      </c>
      <c r="J33" s="6"/>
      <c r="K33" s="6"/>
      <c r="L33" s="230" t="s">
        <v>32</v>
      </c>
      <c r="M33" s="231"/>
      <c r="N33" s="31"/>
      <c r="O33" s="32" t="s">
        <v>48</v>
      </c>
      <c r="P33" s="54" t="s">
        <v>41</v>
      </c>
      <c r="Q33" s="31"/>
      <c r="R33" s="54" t="s">
        <v>41</v>
      </c>
      <c r="S33" s="31" t="s">
        <v>40</v>
      </c>
      <c r="T33" s="54" t="s">
        <v>41</v>
      </c>
      <c r="U33" s="6"/>
    </row>
    <row r="34" spans="1:35" ht="14.1" customHeight="1" x14ac:dyDescent="0.3">
      <c r="A34" s="224"/>
      <c r="B34" s="224"/>
      <c r="C34" s="36"/>
      <c r="D34" s="36"/>
      <c r="E34" s="41">
        <v>4</v>
      </c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41"/>
      <c r="M34" s="242"/>
      <c r="N34" s="36"/>
      <c r="O34" s="41">
        <v>5</v>
      </c>
      <c r="P34" s="30">
        <v>5.5</v>
      </c>
      <c r="Q34" s="36"/>
      <c r="R34" s="30">
        <v>5.5</v>
      </c>
      <c r="S34" s="36"/>
      <c r="T34" s="30">
        <v>5.5</v>
      </c>
      <c r="U34" s="16">
        <f>SUM(N34:T34)</f>
        <v>21.5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24" t="s">
        <v>20</v>
      </c>
      <c r="B35" s="224"/>
      <c r="C35" s="42"/>
      <c r="D35" s="42"/>
      <c r="E35" s="42"/>
      <c r="F35" s="42"/>
      <c r="G35" s="42"/>
      <c r="H35" s="42"/>
      <c r="I35" s="42" t="s">
        <v>40</v>
      </c>
      <c r="J35" s="6"/>
      <c r="K35" s="6"/>
      <c r="L35" s="224" t="s">
        <v>33</v>
      </c>
      <c r="M35" s="224"/>
      <c r="N35" s="31"/>
      <c r="O35" s="31"/>
      <c r="P35" s="31"/>
      <c r="Q35" s="31" t="s">
        <v>40</v>
      </c>
      <c r="R35" s="32" t="s">
        <v>48</v>
      </c>
      <c r="S35" s="54" t="s">
        <v>47</v>
      </c>
      <c r="T35" s="32" t="s">
        <v>48</v>
      </c>
      <c r="U35" s="6"/>
    </row>
    <row r="36" spans="1:35" ht="14.1" customHeight="1" x14ac:dyDescent="0.3">
      <c r="A36" s="224"/>
      <c r="B36" s="22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224"/>
      <c r="M36" s="224"/>
      <c r="N36" s="36"/>
      <c r="O36" s="36"/>
      <c r="P36" s="36"/>
      <c r="Q36" s="36"/>
      <c r="R36" s="41">
        <v>5</v>
      </c>
      <c r="S36" s="30">
        <v>5</v>
      </c>
      <c r="T36" s="41">
        <v>5</v>
      </c>
      <c r="U36" s="16">
        <f>SUM(N36:T36)</f>
        <v>15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24" t="s">
        <v>21</v>
      </c>
      <c r="B37" s="224"/>
      <c r="C37" s="47" t="s">
        <v>93</v>
      </c>
      <c r="D37" s="51"/>
      <c r="E37" s="47" t="s">
        <v>93</v>
      </c>
      <c r="F37" s="51"/>
      <c r="G37" s="47" t="s">
        <v>93</v>
      </c>
      <c r="H37" s="47" t="s">
        <v>93</v>
      </c>
      <c r="I37" s="31" t="s">
        <v>40</v>
      </c>
      <c r="J37" s="6"/>
      <c r="K37" s="6"/>
      <c r="L37" s="230" t="s">
        <v>34</v>
      </c>
      <c r="M37" s="231"/>
      <c r="N37" s="32" t="s">
        <v>100</v>
      </c>
      <c r="O37" s="31"/>
      <c r="P37" s="31"/>
      <c r="Q37" s="32" t="s">
        <v>38</v>
      </c>
      <c r="R37" s="31"/>
      <c r="S37" s="31" t="s">
        <v>40</v>
      </c>
      <c r="T37" s="32" t="s">
        <v>38</v>
      </c>
      <c r="U37" s="6"/>
    </row>
    <row r="38" spans="1:35" ht="14.1" customHeight="1" x14ac:dyDescent="0.3">
      <c r="A38" s="224"/>
      <c r="B38" s="224"/>
      <c r="C38" s="40">
        <v>8</v>
      </c>
      <c r="D38" s="52"/>
      <c r="E38" s="40">
        <v>8</v>
      </c>
      <c r="F38" s="52"/>
      <c r="G38" s="40">
        <v>8</v>
      </c>
      <c r="H38" s="40">
        <v>8</v>
      </c>
      <c r="I38" s="36"/>
      <c r="J38" s="16">
        <f>SUM(C38:I38)</f>
        <v>32</v>
      </c>
      <c r="K38" s="16" t="str" cm="1">
        <f t="array" ref="K38">_xlfn.IFS(J38&gt;15,"O",J38=15,"O",J38&lt;15,"X")</f>
        <v>O</v>
      </c>
      <c r="L38" s="241"/>
      <c r="M38" s="242"/>
      <c r="N38" s="41">
        <v>5.5</v>
      </c>
      <c r="O38" s="36"/>
      <c r="P38" s="36"/>
      <c r="Q38" s="41">
        <v>6</v>
      </c>
      <c r="R38" s="36"/>
      <c r="S38" s="36"/>
      <c r="T38" s="41">
        <v>6</v>
      </c>
      <c r="U38" s="16">
        <f>SUM(N38:T38)</f>
        <v>17.5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24" t="s">
        <v>22</v>
      </c>
      <c r="B39" s="224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40</v>
      </c>
      <c r="J39" s="6"/>
      <c r="K39" s="6"/>
      <c r="L39" s="230" t="s">
        <v>35</v>
      </c>
      <c r="M39" s="231"/>
      <c r="N39" s="31"/>
      <c r="O39" s="54" t="s">
        <v>85</v>
      </c>
      <c r="P39" s="31"/>
      <c r="Q39" s="54" t="s">
        <v>85</v>
      </c>
      <c r="R39" s="32" t="s">
        <v>38</v>
      </c>
      <c r="S39" s="31"/>
      <c r="T39" s="31" t="s">
        <v>40</v>
      </c>
      <c r="U39" s="6"/>
    </row>
    <row r="40" spans="1:35" ht="14.1" customHeight="1" x14ac:dyDescent="0.3">
      <c r="A40" s="224"/>
      <c r="B40" s="22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241"/>
      <c r="M40" s="242"/>
      <c r="N40" s="36"/>
      <c r="O40" s="30">
        <v>5</v>
      </c>
      <c r="P40" s="36"/>
      <c r="Q40" s="30">
        <v>5</v>
      </c>
      <c r="R40" s="41">
        <v>6</v>
      </c>
      <c r="S40" s="36"/>
      <c r="T40" s="36"/>
      <c r="U40" s="16">
        <f>SUM(N40:T40)</f>
        <v>16</v>
      </c>
      <c r="V40" s="16" t="str" cm="1">
        <f t="array" ref="V40">_xlfn.IFS(U40&gt;15,"O",U40=15,"O",U40&lt;15,"X")</f>
        <v>O</v>
      </c>
    </row>
    <row r="41" spans="1:35" ht="14.1" customHeight="1" x14ac:dyDescent="0.3">
      <c r="A41" s="97"/>
      <c r="B41" s="97"/>
      <c r="L41" s="97"/>
      <c r="M41" s="97"/>
    </row>
    <row r="42" spans="1:35" ht="14.1" customHeight="1" x14ac:dyDescent="0.3">
      <c r="A42" s="97"/>
      <c r="B42" s="97"/>
      <c r="J42" s="25">
        <f>SUM(C42:I42)</f>
        <v>0</v>
      </c>
      <c r="K42" s="25" t="str" cm="1">
        <f t="array" ref="K42">_xlfn.IFS(J42&gt;15,"O",J42=15,"O",J42&lt;15,"X")</f>
        <v>X</v>
      </c>
      <c r="L42" s="97"/>
      <c r="M42" s="97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97"/>
      <c r="B43" s="97"/>
      <c r="C43" s="15"/>
      <c r="D43" s="16"/>
      <c r="E43" s="16"/>
      <c r="F43" s="16"/>
      <c r="G43" s="16"/>
      <c r="H43" s="16"/>
      <c r="I43" s="17"/>
      <c r="J43" s="2"/>
      <c r="K43" s="2"/>
      <c r="L43" s="97"/>
      <c r="M43" s="97"/>
      <c r="U43" s="2"/>
      <c r="V43" s="2"/>
    </row>
    <row r="44" spans="1:35" ht="14.1" customHeight="1" x14ac:dyDescent="0.3">
      <c r="A44" s="97"/>
      <c r="B44" s="97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7"/>
      <c r="M44" s="97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7"/>
      <c r="B49" s="97"/>
      <c r="C49" s="218" t="s">
        <v>1</v>
      </c>
      <c r="D49" s="218"/>
      <c r="E49" s="219" t="s">
        <v>2</v>
      </c>
      <c r="F49" s="219"/>
      <c r="G49" s="219" t="s">
        <v>3</v>
      </c>
      <c r="H49" s="219"/>
      <c r="I49" s="219" t="s">
        <v>4</v>
      </c>
      <c r="J49" s="219"/>
      <c r="K49" s="219" t="s">
        <v>5</v>
      </c>
      <c r="L49" s="219"/>
      <c r="M49" s="219"/>
      <c r="N49" s="219" t="s">
        <v>6</v>
      </c>
      <c r="O49" s="219"/>
      <c r="P49" s="220" t="s">
        <v>7</v>
      </c>
      <c r="Q49" s="220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7"/>
      <c r="B50" s="97"/>
      <c r="C50" s="216">
        <f>C2</f>
        <v>45403</v>
      </c>
      <c r="D50" s="216"/>
      <c r="E50" s="217">
        <f>C50+1</f>
        <v>45404</v>
      </c>
      <c r="F50" s="217"/>
      <c r="G50" s="217">
        <f>C50+2</f>
        <v>45405</v>
      </c>
      <c r="H50" s="217"/>
      <c r="I50" s="217">
        <f>C50+3</f>
        <v>45406</v>
      </c>
      <c r="J50" s="217"/>
      <c r="K50" s="217">
        <f>C50+4</f>
        <v>45407</v>
      </c>
      <c r="L50" s="217"/>
      <c r="M50" s="217"/>
      <c r="N50" s="217">
        <f>C50+5</f>
        <v>45408</v>
      </c>
      <c r="O50" s="217"/>
      <c r="P50" s="221">
        <f>C50+6</f>
        <v>45409</v>
      </c>
      <c r="Q50" s="221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14" t="s">
        <v>68</v>
      </c>
      <c r="B51" s="214"/>
      <c r="C51" s="215">
        <f>SUM(C8,C10,C12,C14,C16,C18,C20,C22,C28,C30,C32,C34,C36,C38,C40,N4,N6,N8,N10,N12,N14,N16,N18,N28,N30,N32,N34,N36,N38,N40,C42,C44,N42,N44,N20,N22,Y16)</f>
        <v>91.33</v>
      </c>
      <c r="D51" s="215"/>
      <c r="E51" s="215">
        <f>SUM(D8,D9,D12,D14,D16,D18,D20,D22,D28,D30,D32,D34,D36,D38,D40,D42,D44,O4,O6,O8,O10,O12,O14,O16,O18,O20,O22,O28,O30,O32,O34,O36,O38,O40,O42,O44,Z16)</f>
        <v>72.537499999999994</v>
      </c>
      <c r="F51" s="215"/>
      <c r="G51" s="215">
        <f>SUM(E8,E10,E12,E14,E16,E18,E20,E22,E28,E30,E32,E34,E36,E38,E40,E42,P4,P6,P8,P10,P12,P14,P16,P18,P20,P22,P28,P30,P32,P34,P36,P38,P40,P42,P44,AA16)</f>
        <v>85.037499999999994</v>
      </c>
      <c r="H51" s="215"/>
      <c r="I51" s="215">
        <f>SUM(F8,F10,F12,F14,F16,F18,F20,F22,F28,F30,F32,F34,F36,F38,F40,F42,F44,Q4,Q6,Q8,Q10,Q12,Q14,Q16,Q18,Q20,Q22,Q28,Q30,Q32,Q34,Q36,Q38,Q40,Q42,Q44,AB16)</f>
        <v>85.537499999999994</v>
      </c>
      <c r="J51" s="215"/>
      <c r="K51" s="215">
        <f>SUM(G8,G10,G12,G14,G16,G18,G20,G22,G28,G30,G32,G34,G36,G38,G40,G42,G44,R4,R6,R8,R10,R12,R14,R16,R18,R20,R22,R28,R30,R32,R34,R36,R38,R40,R42,R44,AC16)</f>
        <v>86.037499999999994</v>
      </c>
      <c r="L51" s="215"/>
      <c r="M51" s="215"/>
      <c r="N51" s="215">
        <f>SUM(H8,H10,H12,H14,H16,H18,H20,H22,H28,H30,H32,H34,H36,H38,H40,H42,H44,S4,S6,S8,S10,S12,S14,S16,S18,S20,S22,S28,S30,S32,S34,S36,S38,S40,S42,S44,AD16)</f>
        <v>88.037499999999994</v>
      </c>
      <c r="O51" s="215"/>
      <c r="P51" s="215">
        <f>SUM(I8,I10,I12,I14,I16,I18,I20,I22,I28,I30,I32,I34,I36,I38,I40,I42,I44,T4,T6,T8,T10,T12,T14,T16,T18,T20,T22,T28,T30,T32,T34,T36,T38,T40,T42,T44,AE16)</f>
        <v>80.037499999999994</v>
      </c>
      <c r="Q51" s="215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14"/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14"/>
      <c r="B53" s="214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14" t="s">
        <v>95</v>
      </c>
      <c r="B54" s="214"/>
      <c r="C54" s="207">
        <v>1039932</v>
      </c>
      <c r="D54" s="207"/>
      <c r="E54" s="207">
        <v>966097</v>
      </c>
      <c r="F54" s="207"/>
      <c r="G54" s="207">
        <v>1165618</v>
      </c>
      <c r="H54" s="207"/>
      <c r="I54" s="207">
        <v>1042844</v>
      </c>
      <c r="J54" s="207"/>
      <c r="K54" s="213">
        <v>1266250</v>
      </c>
      <c r="L54" s="213"/>
      <c r="M54" s="213"/>
      <c r="N54" s="207">
        <v>1131721</v>
      </c>
      <c r="O54" s="207"/>
      <c r="P54" s="207">
        <v>1190955</v>
      </c>
      <c r="Q54" s="207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14"/>
      <c r="B55" s="214"/>
      <c r="C55" s="207"/>
      <c r="D55" s="207"/>
      <c r="E55" s="207"/>
      <c r="F55" s="207"/>
      <c r="G55" s="207"/>
      <c r="H55" s="207"/>
      <c r="I55" s="207"/>
      <c r="J55" s="207"/>
      <c r="K55" s="213"/>
      <c r="L55" s="213"/>
      <c r="M55" s="213"/>
      <c r="N55" s="207"/>
      <c r="O55" s="207"/>
      <c r="P55" s="207"/>
      <c r="Q55" s="207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05" t="s">
        <v>52</v>
      </c>
      <c r="B56" s="205"/>
      <c r="C56" s="207">
        <f>C51*12000</f>
        <v>1095960</v>
      </c>
      <c r="D56" s="207"/>
      <c r="E56" s="207">
        <f>E51*12000</f>
        <v>870449.99999999988</v>
      </c>
      <c r="F56" s="207"/>
      <c r="G56" s="207">
        <f>G51*12000</f>
        <v>1020449.9999999999</v>
      </c>
      <c r="H56" s="207"/>
      <c r="I56" s="207">
        <f>I51*12000</f>
        <v>1026449.9999999999</v>
      </c>
      <c r="J56" s="207"/>
      <c r="K56" s="213">
        <f>K51*12000</f>
        <v>1032449.9999999999</v>
      </c>
      <c r="L56" s="213"/>
      <c r="M56" s="213"/>
      <c r="N56" s="207">
        <f>N51*12000</f>
        <v>1056450</v>
      </c>
      <c r="O56" s="207"/>
      <c r="P56" s="207">
        <f>P51*12000</f>
        <v>960449.99999999988</v>
      </c>
      <c r="Q56" s="207"/>
      <c r="R56" s="209" t="s">
        <v>97</v>
      </c>
      <c r="S56" s="209"/>
      <c r="T56" s="50"/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05"/>
      <c r="B57" s="205"/>
      <c r="C57" s="207"/>
      <c r="D57" s="207"/>
      <c r="E57" s="207"/>
      <c r="F57" s="207"/>
      <c r="G57" s="207"/>
      <c r="H57" s="207"/>
      <c r="I57" s="207"/>
      <c r="J57" s="207"/>
      <c r="K57" s="213"/>
      <c r="L57" s="213"/>
      <c r="M57" s="213"/>
      <c r="N57" s="207"/>
      <c r="O57" s="207"/>
      <c r="P57" s="207"/>
      <c r="Q57" s="207"/>
      <c r="R57" s="209"/>
      <c r="S57" s="209"/>
      <c r="T57" s="5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09" t="s">
        <v>96</v>
      </c>
      <c r="B58" s="209"/>
      <c r="C58" s="308">
        <f>C56/C54-100%</f>
        <v>5.3876599623821519E-2</v>
      </c>
      <c r="D58" s="308"/>
      <c r="E58" s="308">
        <f>E56/E54-100%</f>
        <v>-9.9003516210070086E-2</v>
      </c>
      <c r="F58" s="308"/>
      <c r="G58" s="308">
        <f>G56/G54-100%</f>
        <v>-0.12454165944589057</v>
      </c>
      <c r="H58" s="308"/>
      <c r="I58" s="308">
        <f>I56/I54-100%</f>
        <v>-1.5720472093621041E-2</v>
      </c>
      <c r="J58" s="308"/>
      <c r="K58" s="308">
        <f>K56/K54-100%</f>
        <v>-0.18463968410661413</v>
      </c>
      <c r="L58" s="308"/>
      <c r="M58" s="308"/>
      <c r="N58" s="308">
        <f>N56/N54-100%</f>
        <v>-6.6510208788208347E-2</v>
      </c>
      <c r="O58" s="308"/>
      <c r="P58" s="308">
        <f>P56/P54-100%</f>
        <v>-0.1935463556557554</v>
      </c>
      <c r="Q58" s="308"/>
      <c r="R58" s="308">
        <f>AVERAGE(C58:Q59)</f>
        <v>-9.0012185239476863E-2</v>
      </c>
      <c r="S58" s="308"/>
    </row>
    <row r="59" spans="1:35" ht="14.1" customHeight="1" x14ac:dyDescent="0.3">
      <c r="A59" s="209"/>
      <c r="B59" s="209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5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05" t="s">
        <v>50</v>
      </c>
      <c r="B60" s="205"/>
      <c r="C60" s="207">
        <v>4099040</v>
      </c>
      <c r="D60" s="207"/>
      <c r="E60" s="207">
        <v>3956510</v>
      </c>
      <c r="F60" s="207"/>
      <c r="G60" s="207">
        <v>3477830</v>
      </c>
      <c r="H60" s="207"/>
      <c r="I60" s="207">
        <v>5910080</v>
      </c>
      <c r="J60" s="207"/>
      <c r="K60" s="207">
        <v>4186980</v>
      </c>
      <c r="L60" s="207"/>
      <c r="M60" s="207"/>
      <c r="N60" s="207">
        <v>3978240</v>
      </c>
      <c r="O60" s="207"/>
      <c r="P60" s="207">
        <v>3854930</v>
      </c>
      <c r="Q60" s="2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05"/>
      <c r="B61" s="205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05" t="s">
        <v>49</v>
      </c>
      <c r="B62" s="205"/>
      <c r="C62" s="207">
        <v>3956510</v>
      </c>
      <c r="D62" s="207"/>
      <c r="E62" s="207">
        <v>2923540</v>
      </c>
      <c r="F62" s="207"/>
      <c r="G62" s="207">
        <v>2784600</v>
      </c>
      <c r="H62" s="207"/>
      <c r="I62" s="207">
        <v>3192400</v>
      </c>
      <c r="J62" s="207"/>
      <c r="K62" s="207">
        <v>4103790</v>
      </c>
      <c r="L62" s="207"/>
      <c r="M62" s="207"/>
      <c r="N62" s="207">
        <v>4944400</v>
      </c>
      <c r="O62" s="207"/>
      <c r="P62" s="207">
        <v>5176010</v>
      </c>
      <c r="Q62" s="2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05"/>
      <c r="B63" s="205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05" t="s">
        <v>51</v>
      </c>
      <c r="B64" s="205"/>
      <c r="C64" s="321">
        <f>C62/C60-100%</f>
        <v>-3.4771556266833259E-2</v>
      </c>
      <c r="D64" s="321"/>
      <c r="E64" s="321">
        <f>E62/E60-100%</f>
        <v>-0.26108110430657316</v>
      </c>
      <c r="F64" s="321"/>
      <c r="G64" s="321">
        <f>G62/G60-100%</f>
        <v>-0.19932831679524299</v>
      </c>
      <c r="H64" s="321"/>
      <c r="I64" s="321">
        <f>I62/I60-100%</f>
        <v>-0.45983810709838102</v>
      </c>
      <c r="J64" s="321"/>
      <c r="K64" s="321">
        <v>-3.4771556266833259E-2</v>
      </c>
      <c r="L64" s="321"/>
      <c r="M64" s="321"/>
      <c r="N64" s="321">
        <f>N62/N60-100%</f>
        <v>0.2428611647361647</v>
      </c>
      <c r="O64" s="321"/>
      <c r="P64" s="321">
        <f>P62/P60-100%</f>
        <v>0.34269882981013922</v>
      </c>
      <c r="Q64" s="321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05"/>
      <c r="B65" s="205"/>
      <c r="C65" s="321"/>
      <c r="D65" s="321"/>
      <c r="E65" s="321"/>
      <c r="F65" s="321"/>
      <c r="G65" s="321"/>
      <c r="H65" s="321"/>
      <c r="I65" s="321"/>
      <c r="J65" s="321"/>
      <c r="K65" s="321"/>
      <c r="L65" s="321"/>
      <c r="M65" s="321"/>
      <c r="N65" s="321"/>
      <c r="O65" s="321"/>
      <c r="P65" s="321"/>
      <c r="Q65" s="321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81" t="s">
        <v>53</v>
      </c>
      <c r="B67" s="182"/>
      <c r="C67" s="309">
        <f>AVERAGE(C64:Q65)</f>
        <v>-5.7747235169651398E-2</v>
      </c>
      <c r="D67" s="310"/>
      <c r="E67" s="189" t="s">
        <v>54</v>
      </c>
      <c r="F67" s="190"/>
      <c r="G67" s="313">
        <f>AVERAGE(K64:Q65)</f>
        <v>0.18359614609315689</v>
      </c>
      <c r="H67" s="314"/>
      <c r="I67" s="197" t="s">
        <v>55</v>
      </c>
      <c r="J67" s="198"/>
      <c r="K67" s="317">
        <f>AVERAGE(C67,G67)</f>
        <v>6.2924455461752737E-2</v>
      </c>
      <c r="L67" s="317"/>
      <c r="M67" s="318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83"/>
      <c r="B68" s="184"/>
      <c r="C68" s="311"/>
      <c r="D68" s="312"/>
      <c r="E68" s="191"/>
      <c r="F68" s="192"/>
      <c r="G68" s="315"/>
      <c r="H68" s="316"/>
      <c r="I68" s="199"/>
      <c r="J68" s="200"/>
      <c r="K68" s="319"/>
      <c r="L68" s="319"/>
      <c r="M68" s="320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71" t="s">
        <v>56</v>
      </c>
      <c r="B69" s="172"/>
      <c r="C69" s="175">
        <f>C62+C62*C67</f>
        <v>3728032.4865789227</v>
      </c>
      <c r="D69" s="176"/>
      <c r="E69" s="179">
        <f>E62+E62*C67</f>
        <v>2754713.6480921172</v>
      </c>
      <c r="F69" s="180"/>
      <c r="G69" s="179">
        <f>G62+G62*C67</f>
        <v>2623797.0489465888</v>
      </c>
      <c r="H69" s="180"/>
      <c r="I69" s="179">
        <f>I62+I62*C67</f>
        <v>3008047.726444405</v>
      </c>
      <c r="J69" s="180"/>
      <c r="K69" s="154">
        <f>K62+K62*C67</f>
        <v>3866807.4737831363</v>
      </c>
      <c r="L69" s="158"/>
      <c r="M69" s="155"/>
      <c r="N69" s="154">
        <f>N62+N62*C67</f>
        <v>4658874.5704271756</v>
      </c>
      <c r="O69" s="155"/>
      <c r="P69" s="158">
        <f>P62+P62*C67</f>
        <v>4877109.7332895324</v>
      </c>
      <c r="Q69" s="159"/>
      <c r="U69"/>
      <c r="V69"/>
      <c r="W69"/>
      <c r="X69"/>
      <c r="Y69"/>
      <c r="Z69"/>
    </row>
    <row r="70" spans="1:30" ht="14.1" customHeight="1" x14ac:dyDescent="0.3">
      <c r="A70" s="173"/>
      <c r="B70" s="174"/>
      <c r="C70" s="177"/>
      <c r="D70" s="178"/>
      <c r="E70" s="177"/>
      <c r="F70" s="178"/>
      <c r="G70" s="177"/>
      <c r="H70" s="178"/>
      <c r="I70" s="177"/>
      <c r="J70" s="178"/>
      <c r="K70" s="156"/>
      <c r="L70" s="160"/>
      <c r="M70" s="157"/>
      <c r="N70" s="156"/>
      <c r="O70" s="157"/>
      <c r="P70" s="160"/>
      <c r="Q70" s="161"/>
      <c r="U70"/>
      <c r="V70"/>
      <c r="W70"/>
      <c r="X70"/>
      <c r="Y70"/>
      <c r="Z70"/>
    </row>
    <row r="71" spans="1:30" ht="14.1" customHeight="1" x14ac:dyDescent="0.3">
      <c r="A71" s="162" t="s">
        <v>57</v>
      </c>
      <c r="B71" s="116"/>
      <c r="C71" s="163">
        <f>C62+C62*G67</f>
        <v>4682909.9879790358</v>
      </c>
      <c r="D71" s="164"/>
      <c r="E71" s="163">
        <f>E62+E62*G67</f>
        <v>3460290.6769491881</v>
      </c>
      <c r="F71" s="164"/>
      <c r="G71" s="163">
        <f>G62+G62*G67</f>
        <v>3295841.8284110045</v>
      </c>
      <c r="H71" s="164"/>
      <c r="I71" s="163">
        <f>I62+I62*G67</f>
        <v>3778512.3367877938</v>
      </c>
      <c r="J71" s="164"/>
      <c r="K71" s="163">
        <f>K62+K62*G67</f>
        <v>4857230.0283756368</v>
      </c>
      <c r="L71" s="167"/>
      <c r="M71" s="164"/>
      <c r="N71" s="163">
        <f>N62+N62*G67</f>
        <v>5852172.7847430054</v>
      </c>
      <c r="O71" s="164"/>
      <c r="P71" s="167">
        <f>P62+P62*G67</f>
        <v>6126305.4881396405</v>
      </c>
      <c r="Q71" s="169"/>
      <c r="U71"/>
      <c r="V71"/>
      <c r="W71"/>
      <c r="X71"/>
      <c r="Y71"/>
      <c r="Z71"/>
    </row>
    <row r="72" spans="1:30" ht="14.1" customHeight="1" x14ac:dyDescent="0.3">
      <c r="A72" s="117"/>
      <c r="B72" s="118"/>
      <c r="C72" s="165"/>
      <c r="D72" s="166"/>
      <c r="E72" s="165"/>
      <c r="F72" s="166"/>
      <c r="G72" s="165"/>
      <c r="H72" s="166"/>
      <c r="I72" s="165"/>
      <c r="J72" s="166"/>
      <c r="K72" s="165"/>
      <c r="L72" s="168"/>
      <c r="M72" s="166"/>
      <c r="N72" s="165"/>
      <c r="O72" s="166"/>
      <c r="P72" s="168"/>
      <c r="Q72" s="170"/>
      <c r="U72"/>
      <c r="V72"/>
      <c r="W72"/>
      <c r="X72"/>
      <c r="Y72"/>
      <c r="Z72"/>
    </row>
    <row r="73" spans="1:30" ht="14.1" customHeight="1" x14ac:dyDescent="0.3">
      <c r="A73" s="147" t="s">
        <v>58</v>
      </c>
      <c r="B73" s="103"/>
      <c r="C73" s="128">
        <f>C62+C62*K67</f>
        <v>4205471.2372789793</v>
      </c>
      <c r="D73" s="129"/>
      <c r="E73" s="128">
        <f>E62+E62*K67</f>
        <v>3107502.1625206526</v>
      </c>
      <c r="F73" s="148"/>
      <c r="G73" s="128">
        <f>G62+G62*K67</f>
        <v>2959819.4386787969</v>
      </c>
      <c r="H73" s="129"/>
      <c r="I73" s="128">
        <f>I62+I62*K67</f>
        <v>3393280.0316160996</v>
      </c>
      <c r="J73" s="129"/>
      <c r="K73" s="128">
        <f>K62+K62*K67</f>
        <v>4362018.7510793861</v>
      </c>
      <c r="L73" s="132"/>
      <c r="M73" s="129"/>
      <c r="N73" s="128">
        <f>N62+N62*K67</f>
        <v>5255523.6775850905</v>
      </c>
      <c r="O73" s="129"/>
      <c r="P73" s="132">
        <f>P62+P62*K67</f>
        <v>5501707.6107145865</v>
      </c>
      <c r="Q73" s="133"/>
      <c r="R73" s="136" t="s">
        <v>62</v>
      </c>
      <c r="S73" s="136"/>
      <c r="U73"/>
      <c r="V73"/>
      <c r="W73"/>
      <c r="X73"/>
      <c r="Y73"/>
      <c r="Z73"/>
    </row>
    <row r="74" spans="1:30" ht="14.1" customHeight="1" x14ac:dyDescent="0.3">
      <c r="A74" s="104"/>
      <c r="B74" s="105"/>
      <c r="C74" s="130"/>
      <c r="D74" s="131"/>
      <c r="E74" s="149"/>
      <c r="F74" s="150"/>
      <c r="G74" s="130"/>
      <c r="H74" s="131"/>
      <c r="I74" s="130"/>
      <c r="J74" s="131"/>
      <c r="K74" s="130"/>
      <c r="L74" s="134"/>
      <c r="M74" s="131"/>
      <c r="N74" s="130"/>
      <c r="O74" s="131"/>
      <c r="P74" s="134"/>
      <c r="Q74" s="135"/>
      <c r="R74" s="136"/>
      <c r="S74" s="136"/>
      <c r="U74"/>
      <c r="V74"/>
      <c r="W74"/>
      <c r="X74"/>
      <c r="Y74"/>
      <c r="Z74"/>
    </row>
    <row r="75" spans="1:30" ht="14.1" customHeight="1" x14ac:dyDescent="0.3">
      <c r="A75" s="137" t="s">
        <v>61</v>
      </c>
      <c r="B75" s="138"/>
      <c r="C75" s="322">
        <f>C56/C69</f>
        <v>0.29397812490784431</v>
      </c>
      <c r="D75" s="323"/>
      <c r="E75" s="322">
        <f>E56/E69</f>
        <v>0.31598565629602315</v>
      </c>
      <c r="F75" s="323"/>
      <c r="G75" s="322">
        <f>G56/G69</f>
        <v>0.38892108686900678</v>
      </c>
      <c r="H75" s="323"/>
      <c r="I75" s="322">
        <f>I56/I69</f>
        <v>0.34123461239535979</v>
      </c>
      <c r="J75" s="323"/>
      <c r="K75" s="322">
        <f>K56/K69</f>
        <v>0.2670032079435003</v>
      </c>
      <c r="L75" s="326"/>
      <c r="M75" s="323"/>
      <c r="N75" s="322">
        <f>N56/N69</f>
        <v>0.22676077323608507</v>
      </c>
      <c r="O75" s="323"/>
      <c r="P75" s="326">
        <f>P56/P69</f>
        <v>0.19693015997657115</v>
      </c>
      <c r="Q75" s="328"/>
      <c r="R75" s="330">
        <f>AVERAGE(C75:Q76)</f>
        <v>0.29011623166062722</v>
      </c>
      <c r="S75" s="331"/>
      <c r="U75"/>
      <c r="V75"/>
      <c r="W75"/>
      <c r="X75"/>
      <c r="Y75"/>
      <c r="Z75"/>
    </row>
    <row r="76" spans="1:30" ht="14.1" customHeight="1" x14ac:dyDescent="0.3">
      <c r="A76" s="139"/>
      <c r="B76" s="140"/>
      <c r="C76" s="324"/>
      <c r="D76" s="325"/>
      <c r="E76" s="324"/>
      <c r="F76" s="325"/>
      <c r="G76" s="324"/>
      <c r="H76" s="325"/>
      <c r="I76" s="324"/>
      <c r="J76" s="325"/>
      <c r="K76" s="324"/>
      <c r="L76" s="327"/>
      <c r="M76" s="325"/>
      <c r="N76" s="324"/>
      <c r="O76" s="325"/>
      <c r="P76" s="327"/>
      <c r="Q76" s="329"/>
      <c r="R76" s="331"/>
      <c r="S76" s="331"/>
      <c r="U76"/>
      <c r="V76"/>
      <c r="W76"/>
      <c r="X76"/>
      <c r="Y76"/>
      <c r="Z76"/>
    </row>
    <row r="77" spans="1:30" ht="14.1" customHeight="1" x14ac:dyDescent="0.3">
      <c r="A77" s="115" t="s">
        <v>59</v>
      </c>
      <c r="B77" s="116"/>
      <c r="C77" s="332">
        <f>C56/C71</f>
        <v>0.23403396666032744</v>
      </c>
      <c r="D77" s="333"/>
      <c r="E77" s="332">
        <f>E56/E71</f>
        <v>0.25155401128538829</v>
      </c>
      <c r="F77" s="333"/>
      <c r="G77" s="332">
        <f>G56/G71</f>
        <v>0.30961740675886151</v>
      </c>
      <c r="H77" s="333"/>
      <c r="I77" s="332">
        <f>I56/I71</f>
        <v>0.27165453186600158</v>
      </c>
      <c r="J77" s="333"/>
      <c r="K77" s="332">
        <f>K56/K71</f>
        <v>0.21255942048626295</v>
      </c>
      <c r="L77" s="336"/>
      <c r="M77" s="333"/>
      <c r="N77" s="332">
        <f>N56/N71</f>
        <v>0.18052269453735778</v>
      </c>
      <c r="O77" s="333"/>
      <c r="P77" s="336">
        <f>P56/P71</f>
        <v>0.15677474815113362</v>
      </c>
      <c r="Q77" s="338"/>
      <c r="R77" s="340">
        <f>AVERAGE(C77:Q78)</f>
        <v>0.23095953996361901</v>
      </c>
      <c r="S77" s="341"/>
      <c r="U77"/>
      <c r="V77"/>
      <c r="W77"/>
      <c r="X77"/>
      <c r="Y77"/>
      <c r="Z77"/>
    </row>
    <row r="78" spans="1:30" ht="14.1" customHeight="1" x14ac:dyDescent="0.3">
      <c r="A78" s="117"/>
      <c r="B78" s="118"/>
      <c r="C78" s="334"/>
      <c r="D78" s="335"/>
      <c r="E78" s="334"/>
      <c r="F78" s="335"/>
      <c r="G78" s="334"/>
      <c r="H78" s="335"/>
      <c r="I78" s="334"/>
      <c r="J78" s="335"/>
      <c r="K78" s="334"/>
      <c r="L78" s="337"/>
      <c r="M78" s="335"/>
      <c r="N78" s="334"/>
      <c r="O78" s="335"/>
      <c r="P78" s="337"/>
      <c r="Q78" s="339"/>
      <c r="R78" s="341"/>
      <c r="S78" s="341"/>
      <c r="U78"/>
      <c r="V78"/>
      <c r="W78"/>
      <c r="X78"/>
      <c r="Y78"/>
      <c r="Z78"/>
    </row>
    <row r="79" spans="1:30" ht="14.1" customHeight="1" x14ac:dyDescent="0.3">
      <c r="A79" s="102" t="s">
        <v>60</v>
      </c>
      <c r="B79" s="103"/>
      <c r="C79" s="342">
        <f>C56/C73</f>
        <v>0.26060337549927154</v>
      </c>
      <c r="D79" s="343"/>
      <c r="E79" s="342">
        <f>E56/E73</f>
        <v>0.28011243580082779</v>
      </c>
      <c r="F79" s="343"/>
      <c r="G79" s="342">
        <f>G56/G73</f>
        <v>0.34476765260231818</v>
      </c>
      <c r="H79" s="343"/>
      <c r="I79" s="342">
        <f>I56/I73</f>
        <v>0.30249492833962716</v>
      </c>
      <c r="J79" s="343"/>
      <c r="K79" s="342">
        <f>K56/K73</f>
        <v>0.23669086698550276</v>
      </c>
      <c r="L79" s="346"/>
      <c r="M79" s="343"/>
      <c r="N79" s="342">
        <f>N56/N73</f>
        <v>0.20101707552109024</v>
      </c>
      <c r="O79" s="343"/>
      <c r="P79" s="346">
        <f>P56/P73</f>
        <v>0.17457307220934853</v>
      </c>
      <c r="Q79" s="348"/>
      <c r="R79" s="350">
        <f>AVERAGE(C79:Q80)</f>
        <v>0.25717991527971235</v>
      </c>
      <c r="S79" s="351"/>
      <c r="U79"/>
      <c r="V79"/>
      <c r="W79"/>
      <c r="X79"/>
      <c r="Y79"/>
      <c r="Z79"/>
    </row>
    <row r="80" spans="1:30" ht="14.1" customHeight="1" x14ac:dyDescent="0.3">
      <c r="A80" s="104"/>
      <c r="B80" s="105"/>
      <c r="C80" s="344"/>
      <c r="D80" s="345"/>
      <c r="E80" s="344"/>
      <c r="F80" s="345"/>
      <c r="G80" s="344"/>
      <c r="H80" s="345"/>
      <c r="I80" s="344"/>
      <c r="J80" s="345"/>
      <c r="K80" s="344"/>
      <c r="L80" s="347"/>
      <c r="M80" s="345"/>
      <c r="N80" s="344"/>
      <c r="O80" s="345"/>
      <c r="P80" s="347"/>
      <c r="Q80" s="349"/>
      <c r="R80" s="351"/>
      <c r="S80" s="351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94" t="s">
        <v>108</v>
      </c>
      <c r="B83" s="94"/>
      <c r="C83" s="98" t="s">
        <v>114</v>
      </c>
      <c r="D83" s="98" t="s">
        <v>115</v>
      </c>
      <c r="E83" s="98" t="s">
        <v>116</v>
      </c>
      <c r="F83" s="98" t="s">
        <v>117</v>
      </c>
      <c r="G83" s="98" t="s">
        <v>118</v>
      </c>
      <c r="H83" s="98" t="s">
        <v>119</v>
      </c>
      <c r="I83" s="98" t="s">
        <v>120</v>
      </c>
      <c r="J83" s="98" t="s">
        <v>121</v>
      </c>
      <c r="L83" s="99" t="s">
        <v>122</v>
      </c>
      <c r="M83" s="99"/>
      <c r="N83" s="294">
        <f>AVERAGE(C85:I94)</f>
        <v>0.28553684210526314</v>
      </c>
      <c r="O83"/>
      <c r="P83" s="55"/>
      <c r="Q83" s="97"/>
      <c r="R83" s="97"/>
      <c r="S83"/>
      <c r="T83"/>
      <c r="U83"/>
      <c r="V83"/>
      <c r="W83"/>
      <c r="X83"/>
      <c r="Y83"/>
      <c r="Z83"/>
    </row>
    <row r="84" spans="1:26" ht="14.1" customHeight="1" x14ac:dyDescent="0.3">
      <c r="A84" s="94"/>
      <c r="B84" s="94"/>
      <c r="C84" s="98"/>
      <c r="D84" s="98"/>
      <c r="E84" s="98"/>
      <c r="F84" s="98"/>
      <c r="G84" s="98"/>
      <c r="H84" s="98"/>
      <c r="I84" s="98"/>
      <c r="J84" s="98"/>
      <c r="L84" s="99"/>
      <c r="M84" s="99"/>
      <c r="N84" s="294"/>
      <c r="O84"/>
      <c r="P84"/>
      <c r="Q84" s="97"/>
      <c r="R84" s="97"/>
    </row>
    <row r="85" spans="1:26" ht="14.1" customHeight="1" x14ac:dyDescent="0.3">
      <c r="A85" s="94" t="s">
        <v>109</v>
      </c>
      <c r="B85" s="94"/>
      <c r="C85" s="294"/>
      <c r="D85" s="294">
        <v>0.35520000000000002</v>
      </c>
      <c r="E85" s="294">
        <v>0.317</v>
      </c>
      <c r="F85" s="294">
        <v>0.20830000000000001</v>
      </c>
      <c r="G85" s="294">
        <v>0.27460000000000001</v>
      </c>
      <c r="H85" s="294">
        <v>0.33450000000000002</v>
      </c>
      <c r="I85" s="294">
        <v>0.26269999999999999</v>
      </c>
      <c r="J85" s="295">
        <f>AVERAGE(C85:H86)</f>
        <v>0.29792000000000002</v>
      </c>
      <c r="L85"/>
      <c r="M85"/>
    </row>
    <row r="86" spans="1:26" ht="14.1" customHeight="1" x14ac:dyDescent="0.3">
      <c r="A86" s="94"/>
      <c r="B86" s="94"/>
      <c r="C86" s="294"/>
      <c r="D86" s="294"/>
      <c r="E86" s="294"/>
      <c r="F86" s="294"/>
      <c r="G86" s="294"/>
      <c r="H86" s="294"/>
      <c r="I86" s="294"/>
      <c r="J86" s="295"/>
      <c r="L86"/>
      <c r="M86"/>
    </row>
    <row r="87" spans="1:26" ht="14.1" customHeight="1" x14ac:dyDescent="0.3">
      <c r="A87" s="94" t="s">
        <v>110</v>
      </c>
      <c r="B87" s="94"/>
      <c r="C87" s="294">
        <v>0.26740000000000003</v>
      </c>
      <c r="D87" s="294">
        <v>0.3679</v>
      </c>
      <c r="E87" s="294">
        <v>0.35980000000000001</v>
      </c>
      <c r="F87" s="294">
        <v>0.35199999999999998</v>
      </c>
      <c r="G87" s="294">
        <v>0.28129999999999999</v>
      </c>
      <c r="H87" s="294">
        <v>0.26079999999999998</v>
      </c>
      <c r="I87" s="294">
        <v>0.22209999999999999</v>
      </c>
      <c r="J87" s="295">
        <f>AVERAGE(C87:H88)</f>
        <v>0.31486666666666668</v>
      </c>
      <c r="L87"/>
      <c r="M87"/>
    </row>
    <row r="88" spans="1:26" ht="14.1" customHeight="1" x14ac:dyDescent="0.3">
      <c r="A88" s="94"/>
      <c r="B88" s="94"/>
      <c r="C88" s="294"/>
      <c r="D88" s="294"/>
      <c r="E88" s="294"/>
      <c r="F88" s="294"/>
      <c r="G88" s="294"/>
      <c r="H88" s="294"/>
      <c r="I88" s="294"/>
      <c r="J88" s="295"/>
      <c r="L88"/>
      <c r="M88"/>
    </row>
    <row r="89" spans="1:26" ht="14.1" customHeight="1" x14ac:dyDescent="0.3">
      <c r="A89" s="94" t="s">
        <v>111</v>
      </c>
      <c r="B89" s="94"/>
      <c r="C89" s="294">
        <v>0.40439999999999998</v>
      </c>
      <c r="D89" s="294">
        <v>0.24529999999999999</v>
      </c>
      <c r="E89" s="294">
        <v>0.34699999999999998</v>
      </c>
      <c r="F89" s="294">
        <v>0.16950000000000001</v>
      </c>
      <c r="G89" s="294">
        <v>0.2344</v>
      </c>
      <c r="H89" s="294">
        <v>0.161</v>
      </c>
      <c r="I89" s="294"/>
      <c r="J89" s="295">
        <f>AVERAGE(C89:H90)</f>
        <v>0.26026666666666665</v>
      </c>
      <c r="L89"/>
      <c r="M89"/>
    </row>
    <row r="90" spans="1:26" ht="14.1" customHeight="1" x14ac:dyDescent="0.3">
      <c r="A90" s="94"/>
      <c r="B90" s="94"/>
      <c r="C90" s="294"/>
      <c r="D90" s="294"/>
      <c r="E90" s="294"/>
      <c r="F90" s="294"/>
      <c r="G90" s="294"/>
      <c r="H90" s="294"/>
      <c r="I90" s="294"/>
      <c r="J90" s="295"/>
      <c r="L90"/>
      <c r="M90"/>
    </row>
    <row r="91" spans="1:26" ht="14.1" customHeight="1" x14ac:dyDescent="0.3">
      <c r="A91" s="94" t="s">
        <v>112</v>
      </c>
      <c r="B91" s="94"/>
      <c r="C91" s="294"/>
      <c r="D91" s="294"/>
      <c r="E91" s="294"/>
      <c r="F91" s="294"/>
      <c r="G91" s="294"/>
      <c r="H91" s="294"/>
      <c r="I91" s="294"/>
      <c r="J91" s="295" t="e">
        <f>AVERAGE(C91:H92)</f>
        <v>#DIV/0!</v>
      </c>
      <c r="L91"/>
      <c r="M91"/>
    </row>
    <row r="92" spans="1:26" ht="14.1" customHeight="1" x14ac:dyDescent="0.3">
      <c r="A92" s="94"/>
      <c r="B92" s="94"/>
      <c r="C92" s="294"/>
      <c r="D92" s="294"/>
      <c r="E92" s="294"/>
      <c r="F92" s="294"/>
      <c r="G92" s="294"/>
      <c r="H92" s="294"/>
      <c r="I92" s="294"/>
      <c r="J92" s="295"/>
      <c r="L92"/>
      <c r="M92"/>
    </row>
    <row r="93" spans="1:26" ht="14.1" customHeight="1" x14ac:dyDescent="0.3">
      <c r="A93" s="94" t="s">
        <v>113</v>
      </c>
      <c r="B93" s="94"/>
      <c r="C93" s="294"/>
      <c r="D93" s="294"/>
      <c r="E93" s="294"/>
      <c r="F93" s="294"/>
      <c r="G93" s="294"/>
      <c r="H93" s="294"/>
      <c r="I93" s="294"/>
      <c r="J93" s="295" t="e">
        <f>AVERAGE(C93:H94)</f>
        <v>#DIV/0!</v>
      </c>
      <c r="L93"/>
      <c r="M93"/>
    </row>
    <row r="94" spans="1:26" ht="14.1" customHeight="1" x14ac:dyDescent="0.3">
      <c r="A94" s="94"/>
      <c r="B94" s="94"/>
      <c r="C94" s="294"/>
      <c r="D94" s="294"/>
      <c r="E94" s="294"/>
      <c r="F94" s="294"/>
      <c r="G94" s="294"/>
      <c r="H94" s="294"/>
      <c r="I94" s="294"/>
      <c r="J94" s="29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52">
    <mergeCell ref="J83:J84"/>
    <mergeCell ref="L83:M84"/>
    <mergeCell ref="N83:N84"/>
    <mergeCell ref="Q83:Q84"/>
    <mergeCell ref="R83:R84"/>
    <mergeCell ref="C93:C94"/>
    <mergeCell ref="D93:D94"/>
    <mergeCell ref="E93:E94"/>
    <mergeCell ref="F93:F94"/>
    <mergeCell ref="G93:G94"/>
    <mergeCell ref="H93:H94"/>
    <mergeCell ref="I93:I94"/>
    <mergeCell ref="J93:J94"/>
    <mergeCell ref="H89:H90"/>
    <mergeCell ref="I89:I90"/>
    <mergeCell ref="J89:J90"/>
    <mergeCell ref="H91:H92"/>
    <mergeCell ref="I91:I92"/>
    <mergeCell ref="J91:J92"/>
    <mergeCell ref="J85:J86"/>
    <mergeCell ref="H87:H88"/>
    <mergeCell ref="I87:I88"/>
    <mergeCell ref="J87:J88"/>
    <mergeCell ref="A87:B88"/>
    <mergeCell ref="A89:B90"/>
    <mergeCell ref="A91:B92"/>
    <mergeCell ref="A93:B94"/>
    <mergeCell ref="C89:C90"/>
    <mergeCell ref="D89:D90"/>
    <mergeCell ref="E89:E90"/>
    <mergeCell ref="F89:F90"/>
    <mergeCell ref="G89:G90"/>
    <mergeCell ref="C91:C92"/>
    <mergeCell ref="D91:D92"/>
    <mergeCell ref="E91:E92"/>
    <mergeCell ref="F91:F92"/>
    <mergeCell ref="G91:G92"/>
    <mergeCell ref="C87:C88"/>
    <mergeCell ref="D87:D88"/>
    <mergeCell ref="E87:E88"/>
    <mergeCell ref="F87:F88"/>
    <mergeCell ref="G87:G88"/>
    <mergeCell ref="A83:B84"/>
    <mergeCell ref="A85:B86"/>
    <mergeCell ref="C85:C86"/>
    <mergeCell ref="D85:D86"/>
    <mergeCell ref="E85:E86"/>
    <mergeCell ref="F85:F86"/>
    <mergeCell ref="G85:G86"/>
    <mergeCell ref="H85:H86"/>
    <mergeCell ref="I85:I86"/>
    <mergeCell ref="C83:C84"/>
    <mergeCell ref="D83:D84"/>
    <mergeCell ref="E83:E84"/>
    <mergeCell ref="F83:F84"/>
    <mergeCell ref="G83:G84"/>
    <mergeCell ref="H83:H84"/>
    <mergeCell ref="I83:I84"/>
    <mergeCell ref="AD31:AD32"/>
    <mergeCell ref="AE31:AE32"/>
    <mergeCell ref="A54:B55"/>
    <mergeCell ref="C54:D55"/>
    <mergeCell ref="E54:F55"/>
    <mergeCell ref="G54:H55"/>
    <mergeCell ref="I54:J55"/>
    <mergeCell ref="K54:M55"/>
    <mergeCell ref="N54:O55"/>
    <mergeCell ref="P54:Q55"/>
    <mergeCell ref="AA31:AA32"/>
    <mergeCell ref="AB31:AB32"/>
    <mergeCell ref="AC31:AC32"/>
    <mergeCell ref="I51:J53"/>
    <mergeCell ref="C51:D53"/>
    <mergeCell ref="E51:F53"/>
    <mergeCell ref="G51:H53"/>
    <mergeCell ref="K51:M53"/>
    <mergeCell ref="N51:O53"/>
    <mergeCell ref="P51:Q53"/>
    <mergeCell ref="I49:J49"/>
    <mergeCell ref="I50:J50"/>
    <mergeCell ref="K49:M49"/>
    <mergeCell ref="K50:M50"/>
    <mergeCell ref="AC19:AC20"/>
    <mergeCell ref="AD19:AD20"/>
    <mergeCell ref="AE19:AE20"/>
    <mergeCell ref="AC21:AC22"/>
    <mergeCell ref="AD21:AD22"/>
    <mergeCell ref="AE21:AE22"/>
    <mergeCell ref="AC23:AC24"/>
    <mergeCell ref="AD23:AD24"/>
    <mergeCell ref="AE23:AE24"/>
    <mergeCell ref="AC25:AC26"/>
    <mergeCell ref="AD25:AD26"/>
    <mergeCell ref="AE25:AE26"/>
    <mergeCell ref="AC27:AC28"/>
    <mergeCell ref="AD27:AD28"/>
    <mergeCell ref="AE27:AE28"/>
    <mergeCell ref="AC29:AC30"/>
    <mergeCell ref="AD29:AD30"/>
    <mergeCell ref="AE29:AE30"/>
    <mergeCell ref="AA27:AA28"/>
    <mergeCell ref="AB27:AB28"/>
    <mergeCell ref="AA29:AA30"/>
    <mergeCell ref="AB29:AB30"/>
    <mergeCell ref="AA23:AA24"/>
    <mergeCell ref="AB23:AB24"/>
    <mergeCell ref="AA25:AA26"/>
    <mergeCell ref="AB25:AB26"/>
    <mergeCell ref="AA19:AA20"/>
    <mergeCell ref="AB19:AB20"/>
    <mergeCell ref="AA21:AA22"/>
    <mergeCell ref="AB21:AB22"/>
    <mergeCell ref="X9:X10"/>
    <mergeCell ref="Y9:Y10"/>
    <mergeCell ref="Z9:Z10"/>
    <mergeCell ref="AA9:AA10"/>
    <mergeCell ref="AB9:AB10"/>
    <mergeCell ref="AC9:AC10"/>
    <mergeCell ref="AD9:AD10"/>
    <mergeCell ref="AE9:AE10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X5:X6"/>
    <mergeCell ref="Y5:Y6"/>
    <mergeCell ref="Z5:Z6"/>
    <mergeCell ref="AA5:AA6"/>
    <mergeCell ref="AB5:AB6"/>
    <mergeCell ref="AC5:AC6"/>
    <mergeCell ref="AD5:AD6"/>
    <mergeCell ref="AE5:AE6"/>
    <mergeCell ref="X7:X8"/>
    <mergeCell ref="Y7:Y8"/>
    <mergeCell ref="Z7:Z8"/>
    <mergeCell ref="AA7:AA8"/>
    <mergeCell ref="AB7:AB8"/>
    <mergeCell ref="AC7:AC8"/>
    <mergeCell ref="AD7:AD8"/>
    <mergeCell ref="AE7:AE8"/>
    <mergeCell ref="X1:X2"/>
    <mergeCell ref="Y1:Y2"/>
    <mergeCell ref="Z1:Z2"/>
    <mergeCell ref="AA1:AA2"/>
    <mergeCell ref="AB1:AB2"/>
    <mergeCell ref="AC1:AC2"/>
    <mergeCell ref="AD1:AD2"/>
    <mergeCell ref="AE1:AE2"/>
    <mergeCell ref="X3:X4"/>
    <mergeCell ref="Y3:Y4"/>
    <mergeCell ref="Z3:Z4"/>
    <mergeCell ref="AA3:AA4"/>
    <mergeCell ref="AB3:AB4"/>
    <mergeCell ref="AC3:AC4"/>
    <mergeCell ref="AD3:AD4"/>
    <mergeCell ref="AE3:AE4"/>
    <mergeCell ref="R56:S57"/>
    <mergeCell ref="R58:S59"/>
    <mergeCell ref="U1:U2"/>
    <mergeCell ref="K25:K26"/>
    <mergeCell ref="V25:V26"/>
    <mergeCell ref="V1:V2"/>
    <mergeCell ref="J5:J6"/>
    <mergeCell ref="K5:K6"/>
    <mergeCell ref="J25:J26"/>
    <mergeCell ref="U25:U26"/>
    <mergeCell ref="P49:Q49"/>
    <mergeCell ref="P50:Q50"/>
    <mergeCell ref="L43:M44"/>
    <mergeCell ref="L39:M40"/>
    <mergeCell ref="L41:M42"/>
    <mergeCell ref="L19:M20"/>
    <mergeCell ref="L21:M22"/>
    <mergeCell ref="L37:M38"/>
    <mergeCell ref="L35:M36"/>
    <mergeCell ref="L31:M32"/>
    <mergeCell ref="L33:M34"/>
    <mergeCell ref="L29:M30"/>
    <mergeCell ref="L27:M28"/>
    <mergeCell ref="P56:Q57"/>
    <mergeCell ref="R73:S74"/>
    <mergeCell ref="R75:S76"/>
    <mergeCell ref="R77:S78"/>
    <mergeCell ref="R79:S80"/>
    <mergeCell ref="P79:Q80"/>
    <mergeCell ref="C79:D80"/>
    <mergeCell ref="E79:F80"/>
    <mergeCell ref="G79:H80"/>
    <mergeCell ref="I79:J80"/>
    <mergeCell ref="K79:M80"/>
    <mergeCell ref="N79:O80"/>
    <mergeCell ref="P75:Q76"/>
    <mergeCell ref="C77:D78"/>
    <mergeCell ref="E77:F78"/>
    <mergeCell ref="G77:H78"/>
    <mergeCell ref="I77:J78"/>
    <mergeCell ref="K77:M78"/>
    <mergeCell ref="N77:O78"/>
    <mergeCell ref="P77:Q78"/>
    <mergeCell ref="C75:D76"/>
    <mergeCell ref="E75:F76"/>
    <mergeCell ref="G75:H76"/>
    <mergeCell ref="I75:J76"/>
    <mergeCell ref="K75:M76"/>
    <mergeCell ref="N75:O76"/>
    <mergeCell ref="P71:Q72"/>
    <mergeCell ref="C73:D74"/>
    <mergeCell ref="E73:F74"/>
    <mergeCell ref="G73:H74"/>
    <mergeCell ref="I73:J74"/>
    <mergeCell ref="K73:M74"/>
    <mergeCell ref="N73:O74"/>
    <mergeCell ref="P73:Q74"/>
    <mergeCell ref="C71:D72"/>
    <mergeCell ref="E71:F72"/>
    <mergeCell ref="G71:H72"/>
    <mergeCell ref="I71:J72"/>
    <mergeCell ref="K71:M72"/>
    <mergeCell ref="N71:O72"/>
    <mergeCell ref="C69:D70"/>
    <mergeCell ref="E69:F70"/>
    <mergeCell ref="G69:H70"/>
    <mergeCell ref="I69:J70"/>
    <mergeCell ref="K69:M70"/>
    <mergeCell ref="N69:O70"/>
    <mergeCell ref="P69:Q70"/>
    <mergeCell ref="C67:D68"/>
    <mergeCell ref="E67:F68"/>
    <mergeCell ref="G67:H68"/>
    <mergeCell ref="I67:J68"/>
    <mergeCell ref="K67:M68"/>
    <mergeCell ref="P62:Q63"/>
    <mergeCell ref="C64:D65"/>
    <mergeCell ref="E64:F65"/>
    <mergeCell ref="G64:H65"/>
    <mergeCell ref="I64:J65"/>
    <mergeCell ref="K64:M65"/>
    <mergeCell ref="N64:O65"/>
    <mergeCell ref="P64:Q65"/>
    <mergeCell ref="C62:D63"/>
    <mergeCell ref="E62:F63"/>
    <mergeCell ref="G62:H63"/>
    <mergeCell ref="I62:J63"/>
    <mergeCell ref="K62:M63"/>
    <mergeCell ref="N62:O63"/>
    <mergeCell ref="C60:D61"/>
    <mergeCell ref="E60:F61"/>
    <mergeCell ref="G60:H61"/>
    <mergeCell ref="I60:J61"/>
    <mergeCell ref="K60:M61"/>
    <mergeCell ref="N60:O61"/>
    <mergeCell ref="P60:Q61"/>
    <mergeCell ref="C56:D57"/>
    <mergeCell ref="E56:F57"/>
    <mergeCell ref="G56:H57"/>
    <mergeCell ref="I56:J57"/>
    <mergeCell ref="K56:M57"/>
    <mergeCell ref="N56:O57"/>
    <mergeCell ref="C58:D59"/>
    <mergeCell ref="E58:F59"/>
    <mergeCell ref="G58:H59"/>
    <mergeCell ref="I58:J59"/>
    <mergeCell ref="K58:M59"/>
    <mergeCell ref="N58:O59"/>
    <mergeCell ref="P58:Q59"/>
    <mergeCell ref="N49:O49"/>
    <mergeCell ref="N50:O50"/>
    <mergeCell ref="L15:M16"/>
    <mergeCell ref="L17:M18"/>
    <mergeCell ref="L1:M1"/>
    <mergeCell ref="L25:M25"/>
    <mergeCell ref="L13:M14"/>
    <mergeCell ref="L7:M8"/>
    <mergeCell ref="L9:M10"/>
    <mergeCell ref="L11:M12"/>
    <mergeCell ref="L5:M6"/>
    <mergeCell ref="L3:M4"/>
    <mergeCell ref="A43:B44"/>
    <mergeCell ref="A49:B50"/>
    <mergeCell ref="A37:B38"/>
    <mergeCell ref="A39:B40"/>
    <mergeCell ref="H3:H4"/>
    <mergeCell ref="I3:I4"/>
    <mergeCell ref="C5:C6"/>
    <mergeCell ref="D5:D6"/>
    <mergeCell ref="E5:E6"/>
    <mergeCell ref="F5:F6"/>
    <mergeCell ref="G5:G6"/>
    <mergeCell ref="H5:H6"/>
    <mergeCell ref="I5:I6"/>
    <mergeCell ref="C3:C4"/>
    <mergeCell ref="D3:D4"/>
    <mergeCell ref="E3:E4"/>
    <mergeCell ref="F3:F4"/>
    <mergeCell ref="G3:G4"/>
    <mergeCell ref="C49:D49"/>
    <mergeCell ref="C50:D50"/>
    <mergeCell ref="E49:F49"/>
    <mergeCell ref="E50:F50"/>
    <mergeCell ref="G49:H49"/>
    <mergeCell ref="G50:H50"/>
    <mergeCell ref="A69:B70"/>
    <mergeCell ref="A71:B72"/>
    <mergeCell ref="A73:B74"/>
    <mergeCell ref="A75:B76"/>
    <mergeCell ref="A77:B78"/>
    <mergeCell ref="A79:B80"/>
    <mergeCell ref="A51:B53"/>
    <mergeCell ref="A56:B57"/>
    <mergeCell ref="A60:B61"/>
    <mergeCell ref="A62:B63"/>
    <mergeCell ref="A64:B65"/>
    <mergeCell ref="A67:B68"/>
    <mergeCell ref="A58:B59"/>
    <mergeCell ref="A1:B1"/>
    <mergeCell ref="A41:B42"/>
    <mergeCell ref="A31:B32"/>
    <mergeCell ref="A33:B34"/>
    <mergeCell ref="A35:B36"/>
    <mergeCell ref="A27:B28"/>
    <mergeCell ref="A29:B30"/>
    <mergeCell ref="A25:B25"/>
    <mergeCell ref="A19:B20"/>
    <mergeCell ref="A21:B22"/>
    <mergeCell ref="A3:B4"/>
    <mergeCell ref="A5:B6"/>
    <mergeCell ref="A7:B8"/>
    <mergeCell ref="A9:B10"/>
    <mergeCell ref="A11:B12"/>
    <mergeCell ref="A13:B14"/>
    <mergeCell ref="A15:B16"/>
    <mergeCell ref="A17:B18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X16:X17"/>
    <mergeCell ref="Y16:Y17"/>
    <mergeCell ref="Z16:Z17"/>
    <mergeCell ref="AA16:AA17"/>
    <mergeCell ref="AB16:AB17"/>
    <mergeCell ref="AC16:AC17"/>
    <mergeCell ref="AD16:AD17"/>
    <mergeCell ref="AE16:AE17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0.15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:N84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0.15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6월16일~6월22일 (25주차)</vt:lpstr>
      <vt:lpstr>6월23일~6월29일 (26주차)</vt:lpstr>
      <vt:lpstr>6월9일~6월15일 (24주차)</vt:lpstr>
      <vt:lpstr>6월2일~6월8일 (23주차)</vt:lpstr>
      <vt:lpstr>5월26일~6월1일 (22주차)</vt:lpstr>
      <vt:lpstr>5월19일~5월25일 (21주차)</vt:lpstr>
      <vt:lpstr>5월12일~5월18일 (20주차)</vt:lpstr>
      <vt:lpstr>5월5일~5월11일 (19주차)</vt:lpstr>
      <vt:lpstr>4월28일~5월4일 (18주차)</vt:lpstr>
      <vt:lpstr>4월21일~4월27일 (17주차)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해수 김</cp:lastModifiedBy>
  <cp:lastPrinted>2024-06-14T05:47:08Z</cp:lastPrinted>
  <dcterms:created xsi:type="dcterms:W3CDTF">2024-04-14T05:57:26Z</dcterms:created>
  <dcterms:modified xsi:type="dcterms:W3CDTF">2024-06-16T00:02:15Z</dcterms:modified>
</cp:coreProperties>
</file>