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<sst xmlns="http://schemas.openxmlformats.org/spreadsheetml/2006/main" count="270" uniqueCount="124">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</sst>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zoomScale="90" zoomScaleNormal="90" workbookViewId="0">
      <selection activeCell="L39" sqref="L39:M40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194">
        <f>C2</f>
        <v>45424</v>
      </c>
      <c r="B1" s="195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194">
        <f>A1</f>
        <v>45424</v>
      </c>
      <c r="M1" s="195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196" t="s">
        <v>66</v>
      </c>
      <c r="V1" s="197" t="s">
        <v>65</v>
      </c>
      <c r="X1" s="225" t="s">
        <v>79</v>
      </c>
      <c r="Y1" s="225" t="s">
        <v>68</v>
      </c>
      <c r="Z1" s="225" t="s">
        <v>69</v>
      </c>
      <c r="AA1" s="225" t="s">
        <v>70</v>
      </c>
      <c r="AB1" s="225" t="s">
        <v>71</v>
      </c>
      <c r="AC1" s="225" t="s">
        <v>72</v>
      </c>
      <c r="AD1" s="225" t="s">
        <v>73</v>
      </c>
      <c r="AE1" s="225" t="s">
        <v>74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196"/>
      <c r="V2" s="197"/>
      <c r="X2" s="225"/>
      <c r="Y2" s="225"/>
      <c r="Z2" s="225"/>
      <c r="AA2" s="225"/>
      <c r="AB2" s="225"/>
      <c r="AC2" s="225"/>
      <c r="AD2" s="225"/>
      <c r="AE2" s="225"/>
    </row>
    <row r="3" spans="1:31" ht="14.1" customHeight="1" x14ac:dyDescent="0.3">
      <c r="A3" s="184" t="s">
        <v>8</v>
      </c>
      <c r="B3" s="184"/>
      <c r="C3" s="201" t="s">
        <v>117</v>
      </c>
      <c r="D3" s="201" t="s">
        <v>117</v>
      </c>
      <c r="E3" s="201" t="s">
        <v>117</v>
      </c>
      <c r="F3" s="201" t="s">
        <v>117</v>
      </c>
      <c r="G3" s="201" t="s">
        <v>117</v>
      </c>
      <c r="H3" s="201" t="s">
        <v>120</v>
      </c>
      <c r="I3" s="201" t="s">
        <v>115</v>
      </c>
      <c r="J3" s="6"/>
      <c r="K3" s="6"/>
      <c r="L3" s="211" t="s">
        <v>97</v>
      </c>
      <c r="M3" s="223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224" t="s">
        <v>75</v>
      </c>
      <c r="Y3" s="221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21">
        <f t="shared" si="0"/>
        <v>2</v>
      </c>
      <c r="AA3" s="220">
        <f t="shared" si="0"/>
        <v>2</v>
      </c>
      <c r="AB3" s="221">
        <f t="shared" si="0"/>
        <v>2</v>
      </c>
      <c r="AC3" s="221">
        <f t="shared" si="0"/>
        <v>2</v>
      </c>
      <c r="AD3" s="221">
        <f t="shared" si="0"/>
        <v>2</v>
      </c>
      <c r="AE3" s="221">
        <f t="shared" si="0"/>
        <v>2</v>
      </c>
    </row>
    <row r="4" spans="1:31" ht="14.1" customHeight="1" x14ac:dyDescent="0.3">
      <c r="A4" s="184" t="s">
        <v>9</v>
      </c>
      <c r="B4" s="184"/>
      <c r="C4" s="201"/>
      <c r="D4" s="201"/>
      <c r="E4" s="201"/>
      <c r="F4" s="201"/>
      <c r="G4" s="201"/>
      <c r="H4" s="201"/>
      <c r="I4" s="201"/>
      <c r="J4" s="6"/>
      <c r="K4" s="6"/>
      <c r="L4" s="211"/>
      <c r="M4" s="22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24"/>
      <c r="Y4" s="222"/>
      <c r="Z4" s="222"/>
      <c r="AA4" s="220"/>
      <c r="AB4" s="222"/>
      <c r="AC4" s="222"/>
      <c r="AD4" s="222"/>
      <c r="AE4" s="222"/>
    </row>
    <row r="5" spans="1:31" ht="14.1" customHeight="1" x14ac:dyDescent="0.3">
      <c r="A5" s="184" t="s">
        <v>9</v>
      </c>
      <c r="B5" s="184"/>
      <c r="C5" s="201" t="s">
        <v>115</v>
      </c>
      <c r="D5" s="201" t="s">
        <v>114</v>
      </c>
      <c r="E5" s="201" t="s">
        <v>116</v>
      </c>
      <c r="F5" s="201" t="s">
        <v>114</v>
      </c>
      <c r="G5" s="201" t="s">
        <v>113</v>
      </c>
      <c r="H5" s="201" t="s">
        <v>113</v>
      </c>
      <c r="I5" s="201" t="s">
        <v>114</v>
      </c>
      <c r="J5" s="192" t="s">
        <v>66</v>
      </c>
      <c r="K5" s="219" t="s">
        <v>67</v>
      </c>
      <c r="L5" s="184" t="s">
        <v>23</v>
      </c>
      <c r="M5" s="191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208" t="s">
        <v>76</v>
      </c>
      <c r="Y5" s="20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01">
        <f t="shared" si="1"/>
        <v>5</v>
      </c>
      <c r="AA5" s="201">
        <f t="shared" si="1"/>
        <v>4</v>
      </c>
      <c r="AB5" s="201">
        <f t="shared" si="1"/>
        <v>7</v>
      </c>
      <c r="AC5" s="201">
        <f t="shared" si="1"/>
        <v>4</v>
      </c>
      <c r="AD5" s="201">
        <f t="shared" si="1"/>
        <v>7</v>
      </c>
      <c r="AE5" s="201">
        <f t="shared" si="1"/>
        <v>7</v>
      </c>
    </row>
    <row r="6" spans="1:31" ht="14.1" customHeight="1" x14ac:dyDescent="0.3">
      <c r="A6" s="184"/>
      <c r="B6" s="184"/>
      <c r="C6" s="201"/>
      <c r="D6" s="201"/>
      <c r="E6" s="201"/>
      <c r="F6" s="201"/>
      <c r="G6" s="201"/>
      <c r="H6" s="201"/>
      <c r="I6" s="201"/>
      <c r="J6" s="192"/>
      <c r="K6" s="219"/>
      <c r="L6" s="184"/>
      <c r="M6" s="191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08"/>
      <c r="Y6" s="201"/>
      <c r="Z6" s="201"/>
      <c r="AA6" s="201"/>
      <c r="AB6" s="201"/>
      <c r="AC6" s="201"/>
      <c r="AD6" s="201"/>
      <c r="AE6" s="201"/>
    </row>
    <row r="7" spans="1:31" ht="14.1" customHeight="1" x14ac:dyDescent="0.3">
      <c r="A7" s="185" t="s">
        <v>10</v>
      </c>
      <c r="B7" s="18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185" t="s">
        <v>24</v>
      </c>
      <c r="M7" s="18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217" t="s">
        <v>77</v>
      </c>
      <c r="Y7" s="20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09">
        <f t="shared" si="2"/>
        <v>6</v>
      </c>
      <c r="AA7" s="209">
        <f t="shared" si="2"/>
        <v>6</v>
      </c>
      <c r="AB7" s="209">
        <f t="shared" si="2"/>
        <v>6</v>
      </c>
      <c r="AC7" s="209">
        <f t="shared" si="2"/>
        <v>6</v>
      </c>
      <c r="AD7" s="209">
        <f t="shared" si="2"/>
        <v>7</v>
      </c>
      <c r="AE7" s="209">
        <f t="shared" si="2"/>
        <v>7</v>
      </c>
    </row>
    <row r="8" spans="1:31" ht="14.1" customHeight="1" x14ac:dyDescent="0.3">
      <c r="A8" s="187"/>
      <c r="B8" s="18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187"/>
      <c r="M8" s="18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18"/>
      <c r="Y8" s="210"/>
      <c r="Z8" s="210"/>
      <c r="AA8" s="210"/>
      <c r="AB8" s="210"/>
      <c r="AC8" s="210"/>
      <c r="AD8" s="210"/>
      <c r="AE8" s="210"/>
    </row>
    <row r="9" spans="1:31" ht="14.1" customHeight="1" x14ac:dyDescent="0.3">
      <c r="A9" s="211" t="s">
        <v>11</v>
      </c>
      <c r="B9" s="211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185" t="s">
        <v>25</v>
      </c>
      <c r="M9" s="186"/>
      <c r="N9" s="42"/>
      <c r="O9" s="42"/>
      <c r="P9" s="42"/>
      <c r="Q9" s="42"/>
      <c r="R9" s="42"/>
      <c r="S9" s="42"/>
      <c r="T9" s="42" t="s">
        <v>38</v>
      </c>
      <c r="U9" s="6"/>
      <c r="X9" s="212" t="s">
        <v>78</v>
      </c>
      <c r="Y9" s="21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16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16">
        <f t="shared" si="3"/>
        <v>6</v>
      </c>
      <c r="AB9" s="216">
        <f t="shared" si="3"/>
        <v>5</v>
      </c>
      <c r="AC9" s="216">
        <f t="shared" si="3"/>
        <v>6</v>
      </c>
      <c r="AD9" s="216">
        <f t="shared" si="3"/>
        <v>6</v>
      </c>
      <c r="AE9" s="216">
        <f t="shared" si="3"/>
        <v>6</v>
      </c>
    </row>
    <row r="10" spans="1:31" ht="14.1" customHeight="1" x14ac:dyDescent="0.3">
      <c r="A10" s="211"/>
      <c r="B10" s="211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187"/>
      <c r="M10" s="18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13"/>
      <c r="Y10" s="215"/>
      <c r="Z10" s="215"/>
      <c r="AA10" s="215"/>
      <c r="AB10" s="215"/>
      <c r="AC10" s="215"/>
      <c r="AD10" s="215"/>
      <c r="AE10" s="215"/>
    </row>
    <row r="11" spans="1:31" ht="14.1" customHeight="1" x14ac:dyDescent="0.3">
      <c r="A11" s="202" t="s">
        <v>112</v>
      </c>
      <c r="B11" s="203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184" t="s">
        <v>26</v>
      </c>
      <c r="M11" s="18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208" t="s">
        <v>80</v>
      </c>
      <c r="Y11" s="201">
        <f t="shared" ref="Y11:AE11" si="4">COUNT(C10,C12,C14,C16,C18,C28,C30,C32,C34,C36,C38,C40,C42,C44,C20,C22,N4,N6,N8,N10,N12,N14,N16,N18,N20,N22,N28,N30,N32,N34,N36,N38,N40,N42,N44)</f>
        <v>11</v>
      </c>
      <c r="Z11" s="201">
        <f t="shared" si="4"/>
        <v>10</v>
      </c>
      <c r="AA11" s="201">
        <f t="shared" si="4"/>
        <v>9</v>
      </c>
      <c r="AB11" s="201">
        <f t="shared" si="4"/>
        <v>9</v>
      </c>
      <c r="AC11" s="201">
        <f t="shared" si="4"/>
        <v>10</v>
      </c>
      <c r="AD11" s="201">
        <f t="shared" si="4"/>
        <v>12</v>
      </c>
      <c r="AE11" s="201">
        <f t="shared" si="4"/>
        <v>11</v>
      </c>
    </row>
    <row r="12" spans="1:31" ht="14.1" customHeight="1" x14ac:dyDescent="0.3">
      <c r="A12" s="204"/>
      <c r="B12" s="205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184"/>
      <c r="M12" s="18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08"/>
      <c r="Y12" s="201"/>
      <c r="Z12" s="201"/>
      <c r="AA12" s="201"/>
      <c r="AB12" s="201"/>
      <c r="AC12" s="201"/>
      <c r="AD12" s="201"/>
      <c r="AE12" s="201"/>
    </row>
    <row r="13" spans="1:31" ht="14.1" customHeight="1" x14ac:dyDescent="0.3">
      <c r="A13" s="202" t="s">
        <v>13</v>
      </c>
      <c r="B13" s="203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185" t="s">
        <v>27</v>
      </c>
      <c r="M13" s="18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3">
      <c r="A14" s="204"/>
      <c r="B14" s="205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187"/>
      <c r="M14" s="18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06" t="s">
        <v>90</v>
      </c>
      <c r="Y14" s="20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1">
        <f t="shared" si="5"/>
        <v>5</v>
      </c>
      <c r="AA14" s="201">
        <f t="shared" si="5"/>
        <v>5</v>
      </c>
      <c r="AB14" s="201">
        <f t="shared" si="5"/>
        <v>5</v>
      </c>
      <c r="AC14" s="201">
        <f t="shared" si="5"/>
        <v>6</v>
      </c>
      <c r="AD14" s="201">
        <f t="shared" si="5"/>
        <v>6</v>
      </c>
      <c r="AE14" s="201">
        <f t="shared" si="5"/>
        <v>6</v>
      </c>
    </row>
    <row r="15" spans="1:31" ht="14.1" customHeight="1" x14ac:dyDescent="0.3">
      <c r="A15" s="185" t="s">
        <v>14</v>
      </c>
      <c r="B15" s="18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185" t="s">
        <v>28</v>
      </c>
      <c r="M15" s="18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206"/>
      <c r="Y15" s="201"/>
      <c r="Z15" s="201"/>
      <c r="AA15" s="201"/>
      <c r="AB15" s="201"/>
      <c r="AC15" s="201"/>
      <c r="AD15" s="201"/>
      <c r="AE15" s="201"/>
    </row>
    <row r="16" spans="1:31" ht="14.1" customHeight="1" x14ac:dyDescent="0.3">
      <c r="A16" s="187"/>
      <c r="B16" s="18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187"/>
      <c r="M16" s="18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06" t="s">
        <v>91</v>
      </c>
      <c r="Y16" s="207">
        <f t="shared" ref="Y16:AE16" si="6">(Y14*0.25)*0.83</f>
        <v>1.0374999999999999</v>
      </c>
      <c r="Z16" s="207">
        <f t="shared" si="6"/>
        <v>1.0374999999999999</v>
      </c>
      <c r="AA16" s="207">
        <f t="shared" si="6"/>
        <v>1.0374999999999999</v>
      </c>
      <c r="AB16" s="207">
        <f t="shared" si="6"/>
        <v>1.0374999999999999</v>
      </c>
      <c r="AC16" s="207">
        <f t="shared" si="6"/>
        <v>1.2449999999999999</v>
      </c>
      <c r="AD16" s="207">
        <f t="shared" si="6"/>
        <v>1.2449999999999999</v>
      </c>
      <c r="AE16" s="207">
        <f t="shared" si="6"/>
        <v>1.2449999999999999</v>
      </c>
    </row>
    <row r="17" spans="1:31" ht="14.1" customHeight="1" x14ac:dyDescent="0.3">
      <c r="A17" s="202" t="s">
        <v>111</v>
      </c>
      <c r="B17" s="203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202" t="s">
        <v>96</v>
      </c>
      <c r="M17" s="203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206"/>
      <c r="Y17" s="207"/>
      <c r="Z17" s="207"/>
      <c r="AA17" s="207"/>
      <c r="AB17" s="207"/>
      <c r="AC17" s="207"/>
      <c r="AD17" s="207"/>
      <c r="AE17" s="207"/>
    </row>
    <row r="18" spans="1:31" ht="14.1" customHeight="1" x14ac:dyDescent="0.3">
      <c r="A18" s="204"/>
      <c r="B18" s="205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04"/>
      <c r="M18" s="205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198"/>
      <c r="B19" s="198"/>
      <c r="C19" s="6"/>
      <c r="D19" s="6"/>
      <c r="E19" s="6"/>
      <c r="F19" s="6"/>
      <c r="G19" s="6"/>
      <c r="H19" s="6"/>
      <c r="I19" s="6"/>
      <c r="J19" s="6"/>
      <c r="K19" s="6"/>
      <c r="L19" s="198"/>
      <c r="M19" s="198"/>
      <c r="N19" s="6"/>
      <c r="O19" s="6"/>
      <c r="P19" s="6"/>
      <c r="Q19" s="6"/>
      <c r="R19" s="6"/>
      <c r="S19" s="6"/>
      <c r="T19" s="6"/>
      <c r="Y19" s="199" t="s">
        <v>63</v>
      </c>
      <c r="Z19" s="199" t="s">
        <v>59</v>
      </c>
      <c r="AA19" s="199" t="s">
        <v>60</v>
      </c>
      <c r="AB19" s="199" t="s">
        <v>61</v>
      </c>
      <c r="AC19" s="199" t="s">
        <v>62</v>
      </c>
      <c r="AD19" s="199" t="s">
        <v>98</v>
      </c>
      <c r="AE19" s="199" t="s">
        <v>102</v>
      </c>
    </row>
    <row r="20" spans="1:31" ht="14.1" customHeight="1" x14ac:dyDescent="0.3">
      <c r="A20" s="198"/>
      <c r="B20" s="19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198"/>
      <c r="M20" s="19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00"/>
      <c r="Z20" s="200"/>
      <c r="AA20" s="200"/>
      <c r="AB20" s="200"/>
      <c r="AC20" s="200"/>
      <c r="AD20" s="200"/>
      <c r="AE20" s="200"/>
    </row>
    <row r="21" spans="1:31" ht="14.1" customHeight="1" x14ac:dyDescent="0.3">
      <c r="A21" s="198"/>
      <c r="B21" s="198"/>
      <c r="C21" s="6"/>
      <c r="D21" s="6"/>
      <c r="E21" s="6"/>
      <c r="F21" s="6"/>
      <c r="G21" s="6"/>
      <c r="H21" s="6"/>
      <c r="I21" s="6"/>
      <c r="J21" s="6"/>
      <c r="K21" s="6"/>
      <c r="L21" s="198"/>
      <c r="M21" s="198"/>
      <c r="N21" s="6"/>
      <c r="O21" s="6"/>
      <c r="P21" s="6"/>
      <c r="Q21" s="6"/>
      <c r="R21" s="6"/>
      <c r="S21" s="6"/>
      <c r="T21" s="6"/>
      <c r="U21" s="2"/>
      <c r="V21" s="2"/>
      <c r="Y21" s="189" t="s">
        <v>10</v>
      </c>
      <c r="Z21" s="189">
        <v>3</v>
      </c>
      <c r="AA21" s="189">
        <v>2</v>
      </c>
      <c r="AB21" s="189">
        <f>Z21-AA21</f>
        <v>1</v>
      </c>
      <c r="AC21" s="189"/>
      <c r="AD21" s="189"/>
      <c r="AE21" s="189">
        <v>0</v>
      </c>
    </row>
    <row r="22" spans="1:31" ht="14.1" customHeight="1" x14ac:dyDescent="0.3">
      <c r="A22" s="198"/>
      <c r="B22" s="19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198"/>
      <c r="M22" s="19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190"/>
      <c r="Z22" s="190"/>
      <c r="AA22" s="190"/>
      <c r="AB22" s="190"/>
      <c r="AC22" s="190"/>
      <c r="AD22" s="190"/>
      <c r="AE22" s="19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89" t="s">
        <v>11</v>
      </c>
      <c r="Z23" s="189">
        <v>4</v>
      </c>
      <c r="AA23" s="189">
        <v>3</v>
      </c>
      <c r="AB23" s="189">
        <f>Z23-AA23</f>
        <v>1</v>
      </c>
      <c r="AC23" s="189"/>
      <c r="AD23" s="189">
        <v>3</v>
      </c>
      <c r="AE23" s="18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0"/>
      <c r="Z24" s="190"/>
      <c r="AA24" s="190"/>
      <c r="AB24" s="190"/>
      <c r="AC24" s="190"/>
      <c r="AD24" s="190"/>
      <c r="AE24" s="190"/>
    </row>
    <row r="25" spans="1:31" ht="14.1" customHeight="1" x14ac:dyDescent="0.3">
      <c r="A25" s="194">
        <f>A1</f>
        <v>45424</v>
      </c>
      <c r="B25" s="195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2" t="s">
        <v>66</v>
      </c>
      <c r="K25" s="193" t="s">
        <v>65</v>
      </c>
      <c r="L25" s="194">
        <f>A1</f>
        <v>45424</v>
      </c>
      <c r="M25" s="195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196" t="s">
        <v>66</v>
      </c>
      <c r="V25" s="197" t="s">
        <v>65</v>
      </c>
      <c r="Y25" s="189" t="s">
        <v>12</v>
      </c>
      <c r="Z25" s="189">
        <v>3</v>
      </c>
      <c r="AA25" s="189">
        <v>2</v>
      </c>
      <c r="AB25" s="189">
        <f>Z25-AA25</f>
        <v>1</v>
      </c>
      <c r="AC25" s="189"/>
      <c r="AD25" s="189">
        <v>4</v>
      </c>
      <c r="AE25" s="189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192"/>
      <c r="K26" s="193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196"/>
      <c r="V26" s="197"/>
      <c r="Y26" s="190"/>
      <c r="Z26" s="190"/>
      <c r="AA26" s="190"/>
      <c r="AB26" s="190"/>
      <c r="AC26" s="190"/>
      <c r="AD26" s="190"/>
      <c r="AE26" s="190"/>
    </row>
    <row r="27" spans="1:31" ht="14.1" customHeight="1" x14ac:dyDescent="0.3">
      <c r="A27" s="184" t="s">
        <v>16</v>
      </c>
      <c r="B27" s="18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184" t="s">
        <v>29</v>
      </c>
      <c r="M27" s="191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189" t="s">
        <v>13</v>
      </c>
      <c r="Z27" s="189">
        <v>4</v>
      </c>
      <c r="AA27" s="189">
        <v>3</v>
      </c>
      <c r="AB27" s="189">
        <f>Z27-AA27</f>
        <v>1</v>
      </c>
      <c r="AC27" s="189"/>
      <c r="AD27" s="189">
        <v>1</v>
      </c>
      <c r="AE27" s="189">
        <v>0</v>
      </c>
    </row>
    <row r="28" spans="1:31" ht="14.1" customHeight="1" x14ac:dyDescent="0.3">
      <c r="A28" s="184"/>
      <c r="B28" s="18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184"/>
      <c r="M28" s="191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190"/>
      <c r="Z28" s="190"/>
      <c r="AA28" s="190"/>
      <c r="AB28" s="190"/>
      <c r="AC28" s="190"/>
      <c r="AD28" s="190"/>
      <c r="AE28" s="190"/>
    </row>
    <row r="29" spans="1:31" ht="14.1" customHeight="1" x14ac:dyDescent="0.3">
      <c r="A29" s="184" t="s">
        <v>17</v>
      </c>
      <c r="B29" s="18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184" t="s">
        <v>30</v>
      </c>
      <c r="M29" s="191"/>
      <c r="N29" s="42"/>
      <c r="O29" s="42"/>
      <c r="P29" s="42"/>
      <c r="Q29" s="42"/>
      <c r="R29" s="42"/>
      <c r="S29" s="42"/>
      <c r="T29" s="42" t="s">
        <v>38</v>
      </c>
      <c r="U29" s="6"/>
      <c r="Y29" s="189" t="s">
        <v>14</v>
      </c>
      <c r="Z29" s="189">
        <v>3</v>
      </c>
      <c r="AA29" s="189">
        <v>2</v>
      </c>
      <c r="AB29" s="189">
        <f>Z29-AA29</f>
        <v>1</v>
      </c>
      <c r="AC29" s="189"/>
      <c r="AD29" s="189">
        <v>2</v>
      </c>
      <c r="AE29" s="189">
        <v>0</v>
      </c>
    </row>
    <row r="30" spans="1:31" ht="14.1" customHeight="1" x14ac:dyDescent="0.3">
      <c r="A30" s="184"/>
      <c r="B30" s="18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184"/>
      <c r="M30" s="191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190"/>
      <c r="Z30" s="190"/>
      <c r="AA30" s="190"/>
      <c r="AB30" s="190"/>
      <c r="AC30" s="190"/>
      <c r="AD30" s="190"/>
      <c r="AE30" s="190"/>
    </row>
    <row r="31" spans="1:31" ht="14.1" customHeight="1" x14ac:dyDescent="0.3">
      <c r="A31" s="184" t="s">
        <v>18</v>
      </c>
      <c r="B31" s="18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185" t="s">
        <v>31</v>
      </c>
      <c r="M31" s="18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189" t="s">
        <v>15</v>
      </c>
      <c r="Z31" s="189">
        <v>4</v>
      </c>
      <c r="AA31" s="189">
        <v>3</v>
      </c>
      <c r="AB31" s="189">
        <f>Z31-AA31</f>
        <v>1</v>
      </c>
      <c r="AC31" s="189"/>
      <c r="AD31" s="189">
        <v>3</v>
      </c>
      <c r="AE31" s="189">
        <v>0</v>
      </c>
    </row>
    <row r="32" spans="1:31" ht="14.1" customHeight="1" x14ac:dyDescent="0.3">
      <c r="A32" s="184"/>
      <c r="B32" s="18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187"/>
      <c r="M32" s="18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190"/>
      <c r="Z32" s="190"/>
      <c r="AA32" s="190"/>
      <c r="AB32" s="190"/>
      <c r="AC32" s="190"/>
      <c r="AD32" s="190"/>
      <c r="AE32" s="190"/>
    </row>
    <row r="33" spans="1:35" ht="14.1" customHeight="1" x14ac:dyDescent="0.3">
      <c r="A33" s="184" t="s">
        <v>19</v>
      </c>
      <c r="B33" s="18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185" t="s">
        <v>32</v>
      </c>
      <c r="M33" s="18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3">
      <c r="A34" s="184"/>
      <c r="B34" s="18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187"/>
      <c r="M34" s="18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184" t="s">
        <v>20</v>
      </c>
      <c r="B35" s="18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184" t="s">
        <v>33</v>
      </c>
      <c r="M35" s="18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3">
      <c r="A36" s="184"/>
      <c r="B36" s="18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184"/>
      <c r="M36" s="18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184" t="s">
        <v>21</v>
      </c>
      <c r="B37" s="18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185" t="s">
        <v>34</v>
      </c>
      <c r="M37" s="18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3">
      <c r="A38" s="184"/>
      <c r="B38" s="18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187"/>
      <c r="M38" s="18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184" t="s">
        <v>22</v>
      </c>
      <c r="B39" s="18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185"/>
      <c r="M39" s="18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184"/>
      <c r="B40" s="18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187"/>
      <c r="M40" s="18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3">
      <c r="A41" s="59"/>
      <c r="B41" s="59"/>
      <c r="L41" s="59"/>
      <c r="M41" s="59"/>
    </row>
    <row r="42" spans="1:35" ht="14.1" customHeight="1" x14ac:dyDescent="0.3">
      <c r="A42" s="59"/>
      <c r="B42" s="59"/>
      <c r="J42" s="25">
        <f>SUM(C42:I42)</f>
        <v>0</v>
      </c>
      <c r="K42" s="25" t="str" cm="1">
        <f t="array" ref="K42">_xlfn.IFS(J42&gt;15,"O",J42=15,"O",J42&lt;15,"X")</f>
        <v>X</v>
      </c>
      <c r="L42" s="59"/>
      <c r="M42" s="59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59"/>
      <c r="B43" s="59"/>
      <c r="C43" s="15"/>
      <c r="D43" s="16"/>
      <c r="E43" s="16"/>
      <c r="F43" s="16"/>
      <c r="G43" s="16"/>
      <c r="H43" s="16"/>
      <c r="I43" s="17"/>
      <c r="J43" s="2"/>
      <c r="K43" s="2"/>
      <c r="L43" s="59"/>
      <c r="M43" s="59"/>
      <c r="U43" s="2"/>
      <c r="V43" s="2"/>
    </row>
    <row r="44" spans="1:35" ht="14.1" customHeight="1" x14ac:dyDescent="0.3">
      <c r="A44" s="59"/>
      <c r="B44" s="59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59"/>
      <c r="M44" s="59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59"/>
      <c r="B49" s="59"/>
      <c r="C49" s="183" t="s">
        <v>1</v>
      </c>
      <c r="D49" s="183"/>
      <c r="E49" s="178" t="s">
        <v>2</v>
      </c>
      <c r="F49" s="178"/>
      <c r="G49" s="178" t="s">
        <v>3</v>
      </c>
      <c r="H49" s="178"/>
      <c r="I49" s="178" t="s">
        <v>4</v>
      </c>
      <c r="J49" s="178"/>
      <c r="K49" s="178" t="s">
        <v>5</v>
      </c>
      <c r="L49" s="178"/>
      <c r="M49" s="178"/>
      <c r="N49" s="178" t="s">
        <v>6</v>
      </c>
      <c r="O49" s="178"/>
      <c r="P49" s="179" t="s">
        <v>7</v>
      </c>
      <c r="Q49" s="179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59"/>
      <c r="B50" s="59"/>
      <c r="C50" s="180">
        <f>C2</f>
        <v>45424</v>
      </c>
      <c r="D50" s="180"/>
      <c r="E50" s="181">
        <f>C50+1</f>
        <v>45425</v>
      </c>
      <c r="F50" s="181"/>
      <c r="G50" s="181">
        <f>C50+2</f>
        <v>45426</v>
      </c>
      <c r="H50" s="181"/>
      <c r="I50" s="181">
        <f>C50+3</f>
        <v>45427</v>
      </c>
      <c r="J50" s="181"/>
      <c r="K50" s="181">
        <f>C50+4</f>
        <v>45428</v>
      </c>
      <c r="L50" s="181"/>
      <c r="M50" s="181"/>
      <c r="N50" s="181">
        <f>C50+5</f>
        <v>45429</v>
      </c>
      <c r="O50" s="181"/>
      <c r="P50" s="182">
        <f>C50+6</f>
        <v>45430</v>
      </c>
      <c r="Q50" s="182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77" t="s">
        <v>64</v>
      </c>
      <c r="B51" s="177"/>
      <c r="C51" s="176">
        <f>SUM(C8,C10,C12,C14,C16,C18,C20,C22,C28,C30,C32,C34,C36,C38,C40,N4,N6,N8,N10,N12,N14,N16,N18,N28,N30,N32,N34,N36,N38,N40,C42,C44,N42,N44,N20,N22,Y16)</f>
        <v>77.037499999999994</v>
      </c>
      <c r="D51" s="176"/>
      <c r="E51" s="176">
        <f>SUM(D8,D9,D12,D14,D16,D18,D20,D22,D28,D30,D32,D34,D36,D38,D40,D42,D44,O4,O6,O8,O10,O12,O14,O16,O18,O20,O22,O28,O30,O32,O34,O36,O38,O40,O42,O44,Z16)</f>
        <v>69.537499999999994</v>
      </c>
      <c r="F51" s="176"/>
      <c r="G51" s="176">
        <f>SUM(E8,E10,E12,E14,E16,E18,E20,E22,E28,E30,E32,E34,E36,E44,E38,E40,E42,P4,P6,P8,P10,P12,P14,P16,P18,P20,P22,P28,P30,P32,P34,P36,P38,P40,P42,P44,AA16)</f>
        <v>68.037499999999994</v>
      </c>
      <c r="H51" s="176"/>
      <c r="I51" s="176">
        <f>SUM(F8,F10,F12,F14,F16,F18,F20,F22,F28,F30,F32,F34,F36,F38,F40,F42,F44,Q4,Q6,Q8,Q10,Q12,Q14,Q16,Q18,Q20,Q22,Q28,Q30,Q32,Q34,Q36,Q38,Q40,Q42,Q44,AB16)</f>
        <v>80.537499999999994</v>
      </c>
      <c r="J51" s="176"/>
      <c r="K51" s="176">
        <f>SUM(G8,G10,G12,G14,G16,G18,G20,G22,G28,G30,G32,G34,G36,G38,G40,G42,G44,R4,R6,R8,R10,R12,R14,R16,R18,R20,R22,R28,R30,R32,R34,R36,R38,R40,R42,R44,AC16)</f>
        <v>77.245000000000005</v>
      </c>
      <c r="L51" s="176"/>
      <c r="M51" s="176"/>
      <c r="N51" s="176">
        <f>SUM(H8,H10,H12,H14,H16,H18,H20,H22,H28,H30,H32,H34,H36,H38,H40,H42,H44,S4,S6,S8,S10,S12,S14,S16,S18,S20,S22,S28,S30,S32,S34,S36,S38,S40,S42,S44,AD16)</f>
        <v>87.745000000000005</v>
      </c>
      <c r="O51" s="176"/>
      <c r="P51" s="176">
        <f>SUM(I8,I10,I12,I14,I16,I18,I20,I22,I28,I30,I32,I34,I36,I38,I40,I42,I44,T4,T6,T8,T10,T12,T14,T16,T18,T20,T22,T28,T30,T32,T34,T36,T38,T40,T42,T44,AE16)</f>
        <v>87.745000000000005</v>
      </c>
      <c r="Q51" s="176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77" t="s">
        <v>87</v>
      </c>
      <c r="B54" s="177"/>
      <c r="C54" s="169">
        <v>1095960</v>
      </c>
      <c r="D54" s="169"/>
      <c r="E54" s="169">
        <v>870450</v>
      </c>
      <c r="F54" s="169"/>
      <c r="G54" s="169">
        <v>1020450</v>
      </c>
      <c r="H54" s="169"/>
      <c r="I54" s="169">
        <v>1026450</v>
      </c>
      <c r="J54" s="169"/>
      <c r="K54" s="175">
        <v>1032450</v>
      </c>
      <c r="L54" s="175"/>
      <c r="M54" s="175"/>
      <c r="N54" s="169">
        <v>1056450</v>
      </c>
      <c r="O54" s="169"/>
      <c r="P54" s="169">
        <v>960450</v>
      </c>
      <c r="Q54" s="169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77"/>
      <c r="B55" s="177"/>
      <c r="C55" s="169"/>
      <c r="D55" s="169"/>
      <c r="E55" s="169"/>
      <c r="F55" s="169"/>
      <c r="G55" s="169"/>
      <c r="H55" s="169"/>
      <c r="I55" s="169"/>
      <c r="J55" s="169"/>
      <c r="K55" s="175"/>
      <c r="L55" s="175"/>
      <c r="M55" s="175"/>
      <c r="N55" s="169"/>
      <c r="O55" s="169"/>
      <c r="P55" s="169"/>
      <c r="Q55" s="169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68" t="s">
        <v>48</v>
      </c>
      <c r="B56" s="168"/>
      <c r="C56" s="169">
        <f>C51*14451</f>
        <v>1113268.9124999999</v>
      </c>
      <c r="D56" s="169"/>
      <c r="E56" s="169">
        <f>E51*14451</f>
        <v>1004886.4124999999</v>
      </c>
      <c r="F56" s="169"/>
      <c r="G56" s="169">
        <f>G51*14451</f>
        <v>983209.91249999986</v>
      </c>
      <c r="H56" s="169"/>
      <c r="I56" s="169">
        <f>I51*14451</f>
        <v>1163847.4124999999</v>
      </c>
      <c r="J56" s="169"/>
      <c r="K56" s="175">
        <v>1163847.4124999999</v>
      </c>
      <c r="L56" s="175"/>
      <c r="M56" s="175"/>
      <c r="N56" s="169">
        <f>N51*14451</f>
        <v>1268002.9950000001</v>
      </c>
      <c r="O56" s="169"/>
      <c r="P56" s="169">
        <f>P51*14451</f>
        <v>1268002.9950000001</v>
      </c>
      <c r="Q56" s="169"/>
      <c r="R56" s="170">
        <f>SUM(C56:Q57)</f>
        <v>7965066.0524999993</v>
      </c>
      <c r="S56" s="171"/>
      <c r="T56" s="172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68"/>
      <c r="B57" s="168"/>
      <c r="C57" s="169"/>
      <c r="D57" s="169"/>
      <c r="E57" s="169"/>
      <c r="F57" s="169"/>
      <c r="G57" s="169"/>
      <c r="H57" s="169"/>
      <c r="I57" s="169"/>
      <c r="J57" s="169"/>
      <c r="K57" s="175"/>
      <c r="L57" s="175"/>
      <c r="M57" s="175"/>
      <c r="N57" s="169"/>
      <c r="O57" s="169"/>
      <c r="P57" s="169"/>
      <c r="Q57" s="169"/>
      <c r="R57" s="171"/>
      <c r="S57" s="171"/>
      <c r="T57" s="172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73" t="s">
        <v>88</v>
      </c>
      <c r="B58" s="173"/>
      <c r="C58" s="174">
        <f>C56/C54-100%</f>
        <v>1.5793379776634087E-2</v>
      </c>
      <c r="D58" s="174"/>
      <c r="E58" s="174">
        <f>E56/E54-100%</f>
        <v>0.15444472686541433</v>
      </c>
      <c r="F58" s="174"/>
      <c r="G58" s="174">
        <f>G56/G54-100%</f>
        <v>-3.6493789504630447E-2</v>
      </c>
      <c r="H58" s="174"/>
      <c r="I58" s="174">
        <f>I56/I54-100%</f>
        <v>0.13385689755954977</v>
      </c>
      <c r="J58" s="174"/>
      <c r="K58" s="174">
        <f>K56/K54-100%</f>
        <v>0.12726757954380341</v>
      </c>
      <c r="L58" s="174"/>
      <c r="M58" s="174"/>
      <c r="N58" s="174">
        <f>N56/N54-100%</f>
        <v>0.20024894221212564</v>
      </c>
      <c r="O58" s="174"/>
      <c r="P58" s="174">
        <f>P56/P54-100%</f>
        <v>0.32021760112447306</v>
      </c>
      <c r="Q58" s="174"/>
      <c r="R58" s="174">
        <f>AVERAGE(C58:Q59)</f>
        <v>0.13076219108248141</v>
      </c>
      <c r="S58" s="174"/>
      <c r="T58" s="172" t="s">
        <v>88</v>
      </c>
    </row>
    <row r="59" spans="1:35" ht="14.1" customHeight="1" x14ac:dyDescent="0.3">
      <c r="A59" s="173"/>
      <c r="B59" s="173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2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68" t="s">
        <v>46</v>
      </c>
      <c r="B60" s="168"/>
      <c r="C60" s="169">
        <v>5616890</v>
      </c>
      <c r="D60" s="169"/>
      <c r="E60" s="169">
        <v>2704420</v>
      </c>
      <c r="F60" s="169"/>
      <c r="G60" s="169">
        <v>3785170</v>
      </c>
      <c r="H60" s="169"/>
      <c r="I60" s="169">
        <v>4748100</v>
      </c>
      <c r="J60" s="169"/>
      <c r="K60" s="169">
        <v>4277980</v>
      </c>
      <c r="L60" s="169"/>
      <c r="M60" s="169"/>
      <c r="N60" s="169">
        <v>5076670</v>
      </c>
      <c r="O60" s="169"/>
      <c r="P60" s="169">
        <v>6000340</v>
      </c>
      <c r="Q60" s="169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68"/>
      <c r="B61" s="168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68" t="s">
        <v>45</v>
      </c>
      <c r="B62" s="168"/>
      <c r="C62" s="169">
        <v>8170510</v>
      </c>
      <c r="D62" s="169"/>
      <c r="E62" s="169">
        <v>4484960</v>
      </c>
      <c r="F62" s="169"/>
      <c r="G62" s="169">
        <v>2086960</v>
      </c>
      <c r="H62" s="169"/>
      <c r="I62" s="169">
        <v>2634530</v>
      </c>
      <c r="J62" s="169"/>
      <c r="K62" s="169">
        <v>4909830</v>
      </c>
      <c r="L62" s="169"/>
      <c r="M62" s="169"/>
      <c r="N62" s="169">
        <v>6227730</v>
      </c>
      <c r="O62" s="169"/>
      <c r="P62" s="169">
        <v>5253860</v>
      </c>
      <c r="Q62" s="169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68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68" t="s">
        <v>47</v>
      </c>
      <c r="B64" s="168"/>
      <c r="C64" s="143">
        <f>C62/C60-100%</f>
        <v>0.45463236773374582</v>
      </c>
      <c r="D64" s="143"/>
      <c r="E64" s="143">
        <f>E62/E60-100%</f>
        <v>0.65838146441750922</v>
      </c>
      <c r="F64" s="143"/>
      <c r="G64" s="143">
        <f>G62/G60-100%</f>
        <v>-0.44864827735610291</v>
      </c>
      <c r="H64" s="143"/>
      <c r="I64" s="143">
        <f>I62/I60-100%</f>
        <v>-0.44514016132768897</v>
      </c>
      <c r="J64" s="143"/>
      <c r="K64" s="143">
        <v>-3.4771556266833259E-2</v>
      </c>
      <c r="L64" s="143"/>
      <c r="M64" s="143"/>
      <c r="N64" s="143">
        <f>N62/N60-100%</f>
        <v>0.22673524180220506</v>
      </c>
      <c r="O64" s="143"/>
      <c r="P64" s="143">
        <f>P62/P60-100%</f>
        <v>-0.12440628364392681</v>
      </c>
      <c r="Q64" s="143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68"/>
      <c r="B65" s="16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44" t="s">
        <v>49</v>
      </c>
      <c r="B67" s="145"/>
      <c r="C67" s="148">
        <f>AVERAGE(C64:Q65)</f>
        <v>4.0968970765558312E-2</v>
      </c>
      <c r="D67" s="149"/>
      <c r="E67" s="152" t="s">
        <v>50</v>
      </c>
      <c r="F67" s="153"/>
      <c r="G67" s="156">
        <f>AVERAGE(K64:Q65)</f>
        <v>2.2519133963814997E-2</v>
      </c>
      <c r="H67" s="157"/>
      <c r="I67" s="160" t="s">
        <v>51</v>
      </c>
      <c r="J67" s="161"/>
      <c r="K67" s="164">
        <f>AVERAGE(C67,G67)</f>
        <v>3.1744052364686651E-2</v>
      </c>
      <c r="L67" s="164"/>
      <c r="M67" s="165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46"/>
      <c r="B68" s="147"/>
      <c r="C68" s="150"/>
      <c r="D68" s="151"/>
      <c r="E68" s="154"/>
      <c r="F68" s="155"/>
      <c r="G68" s="158"/>
      <c r="H68" s="159"/>
      <c r="I68" s="162"/>
      <c r="J68" s="163"/>
      <c r="K68" s="166"/>
      <c r="L68" s="166"/>
      <c r="M68" s="167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33" t="s">
        <v>52</v>
      </c>
      <c r="B69" s="134"/>
      <c r="C69" s="137">
        <f>C62+C62*C67</f>
        <v>8505247.385329701</v>
      </c>
      <c r="D69" s="138"/>
      <c r="E69" s="141">
        <f>E62+E62*C67</f>
        <v>4668704.1951246988</v>
      </c>
      <c r="F69" s="142"/>
      <c r="G69" s="141">
        <f>G62+G62*C67</f>
        <v>2172460.6032288894</v>
      </c>
      <c r="H69" s="142"/>
      <c r="I69" s="141">
        <f>I62+I62*C67</f>
        <v>2742463.9825509861</v>
      </c>
      <c r="J69" s="142"/>
      <c r="K69" s="116">
        <f>K62+K62*C67</f>
        <v>5110980.6817338616</v>
      </c>
      <c r="L69" s="120"/>
      <c r="M69" s="117"/>
      <c r="N69" s="116">
        <f>N62+N62*C67</f>
        <v>6482873.6883057905</v>
      </c>
      <c r="O69" s="117"/>
      <c r="P69" s="120">
        <f>P62+P62*C67</f>
        <v>5469105.2367463363</v>
      </c>
      <c r="Q69" s="121"/>
      <c r="U69"/>
      <c r="V69"/>
      <c r="W69"/>
      <c r="X69"/>
      <c r="Y69"/>
      <c r="Z69"/>
    </row>
    <row r="70" spans="1:30" ht="14.1" customHeight="1" x14ac:dyDescent="0.3">
      <c r="A70" s="135"/>
      <c r="B70" s="136"/>
      <c r="C70" s="139"/>
      <c r="D70" s="140"/>
      <c r="E70" s="139"/>
      <c r="F70" s="140"/>
      <c r="G70" s="139"/>
      <c r="H70" s="140"/>
      <c r="I70" s="139"/>
      <c r="J70" s="140"/>
      <c r="K70" s="118"/>
      <c r="L70" s="122"/>
      <c r="M70" s="119"/>
      <c r="N70" s="118"/>
      <c r="O70" s="119"/>
      <c r="P70" s="122"/>
      <c r="Q70" s="123"/>
      <c r="U70"/>
      <c r="V70"/>
      <c r="W70"/>
      <c r="X70"/>
      <c r="Y70"/>
      <c r="Z70"/>
    </row>
    <row r="71" spans="1:30" ht="14.1" customHeight="1" x14ac:dyDescent="0.3">
      <c r="A71" s="124" t="s">
        <v>53</v>
      </c>
      <c r="B71" s="78"/>
      <c r="C71" s="125">
        <f>C62+C62*G67</f>
        <v>8354502.80924269</v>
      </c>
      <c r="D71" s="126"/>
      <c r="E71" s="125">
        <f>E62+E62*G67</f>
        <v>4585957.4150623521</v>
      </c>
      <c r="F71" s="126"/>
      <c r="G71" s="125">
        <f>G62+G62*G67</f>
        <v>2133956.5318171233</v>
      </c>
      <c r="H71" s="126"/>
      <c r="I71" s="125">
        <f>I62+I62*G67</f>
        <v>2693857.3340016897</v>
      </c>
      <c r="J71" s="126"/>
      <c r="K71" s="125">
        <f>K62+K62*G67</f>
        <v>5020395.1195095582</v>
      </c>
      <c r="L71" s="129"/>
      <c r="M71" s="126"/>
      <c r="N71" s="125">
        <f>N62+N62*G67</f>
        <v>6367973.0861604698</v>
      </c>
      <c r="O71" s="126"/>
      <c r="P71" s="129">
        <f>P62+P62*G67</f>
        <v>5372172.377167129</v>
      </c>
      <c r="Q71" s="131"/>
      <c r="U71"/>
      <c r="V71"/>
      <c r="W71"/>
      <c r="X71"/>
      <c r="Y71"/>
      <c r="Z71"/>
    </row>
    <row r="72" spans="1:30" ht="14.1" customHeight="1" x14ac:dyDescent="0.3">
      <c r="A72" s="79"/>
      <c r="B72" s="80"/>
      <c r="C72" s="127"/>
      <c r="D72" s="128"/>
      <c r="E72" s="127"/>
      <c r="F72" s="128"/>
      <c r="G72" s="127"/>
      <c r="H72" s="128"/>
      <c r="I72" s="127"/>
      <c r="J72" s="128"/>
      <c r="K72" s="127"/>
      <c r="L72" s="130"/>
      <c r="M72" s="128"/>
      <c r="N72" s="127"/>
      <c r="O72" s="128"/>
      <c r="P72" s="130"/>
      <c r="Q72" s="132"/>
      <c r="U72"/>
      <c r="V72"/>
      <c r="W72"/>
      <c r="X72"/>
      <c r="Y72"/>
      <c r="Z72"/>
    </row>
    <row r="73" spans="1:30" ht="14.1" customHeight="1" x14ac:dyDescent="0.3">
      <c r="A73" s="109" t="s">
        <v>54</v>
      </c>
      <c r="B73" s="65"/>
      <c r="C73" s="90">
        <f>C62+C62*K67</f>
        <v>8429875.0972861964</v>
      </c>
      <c r="D73" s="91"/>
      <c r="E73" s="90">
        <f>E62+E62*K67</f>
        <v>4627330.805093525</v>
      </c>
      <c r="F73" s="110"/>
      <c r="G73" s="90">
        <f>G62+G62*K67</f>
        <v>2153208.5675230063</v>
      </c>
      <c r="H73" s="91"/>
      <c r="I73" s="90">
        <f>I62+I62*K67</f>
        <v>2718160.6582763381</v>
      </c>
      <c r="J73" s="91"/>
      <c r="K73" s="90">
        <f>K62+K62*K67</f>
        <v>5065687.9006217094</v>
      </c>
      <c r="L73" s="94"/>
      <c r="M73" s="91"/>
      <c r="N73" s="90">
        <f>N62+N62*K67</f>
        <v>6425423.3872331297</v>
      </c>
      <c r="O73" s="91"/>
      <c r="P73" s="94">
        <f>P62+P62*K67</f>
        <v>5420638.8069567326</v>
      </c>
      <c r="Q73" s="95"/>
      <c r="R73" s="98" t="s">
        <v>58</v>
      </c>
      <c r="S73" s="98"/>
      <c r="U73"/>
      <c r="V73"/>
      <c r="W73"/>
      <c r="X73"/>
      <c r="Y73"/>
      <c r="Z73"/>
    </row>
    <row r="74" spans="1:30" ht="14.1" customHeight="1" x14ac:dyDescent="0.3">
      <c r="A74" s="66"/>
      <c r="B74" s="67"/>
      <c r="C74" s="92"/>
      <c r="D74" s="93"/>
      <c r="E74" s="111"/>
      <c r="F74" s="112"/>
      <c r="G74" s="92"/>
      <c r="H74" s="93"/>
      <c r="I74" s="92"/>
      <c r="J74" s="93"/>
      <c r="K74" s="92"/>
      <c r="L74" s="96"/>
      <c r="M74" s="93"/>
      <c r="N74" s="92"/>
      <c r="O74" s="93"/>
      <c r="P74" s="96"/>
      <c r="Q74" s="97"/>
      <c r="R74" s="98"/>
      <c r="S74" s="98"/>
      <c r="U74"/>
      <c r="V74"/>
      <c r="W74"/>
      <c r="X74"/>
      <c r="Y74"/>
      <c r="Z74"/>
    </row>
    <row r="75" spans="1:30" ht="14.1" customHeight="1" x14ac:dyDescent="0.3">
      <c r="A75" s="99" t="s">
        <v>57</v>
      </c>
      <c r="B75" s="100"/>
      <c r="C75" s="103">
        <f>C56/C69</f>
        <v>0.13089200843472523</v>
      </c>
      <c r="D75" s="104"/>
      <c r="E75" s="103">
        <f>E56/E69</f>
        <v>0.21523882655691787</v>
      </c>
      <c r="F75" s="104"/>
      <c r="G75" s="103">
        <f>G56/G69</f>
        <v>0.45257893792811366</v>
      </c>
      <c r="H75" s="104"/>
      <c r="I75" s="103">
        <f>I56/I69</f>
        <v>0.4243801996689896</v>
      </c>
      <c r="J75" s="104"/>
      <c r="K75" s="103">
        <f>K56/K69</f>
        <v>0.2277150873724636</v>
      </c>
      <c r="L75" s="107"/>
      <c r="M75" s="104"/>
      <c r="N75" s="103">
        <f>N56/N69</f>
        <v>0.19559273494519916</v>
      </c>
      <c r="O75" s="104"/>
      <c r="P75" s="107">
        <f>P56/P69</f>
        <v>0.23184834449343247</v>
      </c>
      <c r="Q75" s="113"/>
      <c r="R75" s="115">
        <f>AVERAGE(C75:Q76)</f>
        <v>0.26832087705712021</v>
      </c>
      <c r="S75" s="115"/>
      <c r="U75"/>
      <c r="V75"/>
      <c r="W75"/>
      <c r="X75"/>
      <c r="Y75"/>
      <c r="Z75"/>
    </row>
    <row r="76" spans="1:30" ht="14.1" customHeight="1" x14ac:dyDescent="0.3">
      <c r="A76" s="101"/>
      <c r="B76" s="102"/>
      <c r="C76" s="105"/>
      <c r="D76" s="106"/>
      <c r="E76" s="105"/>
      <c r="F76" s="106"/>
      <c r="G76" s="105"/>
      <c r="H76" s="106"/>
      <c r="I76" s="105"/>
      <c r="J76" s="106"/>
      <c r="K76" s="105"/>
      <c r="L76" s="108"/>
      <c r="M76" s="106"/>
      <c r="N76" s="105"/>
      <c r="O76" s="106"/>
      <c r="P76" s="108"/>
      <c r="Q76" s="114"/>
      <c r="R76" s="115"/>
      <c r="S76" s="115"/>
      <c r="U76"/>
      <c r="V76"/>
      <c r="W76"/>
      <c r="X76"/>
      <c r="Y76"/>
      <c r="Z76"/>
    </row>
    <row r="77" spans="1:30" ht="14.1" customHeight="1" x14ac:dyDescent="0.3">
      <c r="A77" s="77" t="s">
        <v>55</v>
      </c>
      <c r="B77" s="78"/>
      <c r="C77" s="81">
        <f>C56/C71</f>
        <v>0.13325376002846953</v>
      </c>
      <c r="D77" s="82"/>
      <c r="E77" s="81">
        <f>E56/E71</f>
        <v>0.21912249101997758</v>
      </c>
      <c r="F77" s="82"/>
      <c r="G77" s="81">
        <f>G56/G71</f>
        <v>0.46074505166362001</v>
      </c>
      <c r="H77" s="82"/>
      <c r="I77" s="81">
        <f>I56/I71</f>
        <v>0.43203750911750022</v>
      </c>
      <c r="J77" s="82"/>
      <c r="K77" s="81">
        <f>K56/K71</f>
        <v>0.23182386740382618</v>
      </c>
      <c r="L77" s="85"/>
      <c r="M77" s="82"/>
      <c r="N77" s="81">
        <f>N56/N71</f>
        <v>0.19912191490817602</v>
      </c>
      <c r="O77" s="82"/>
      <c r="P77" s="85">
        <f>P56/P71</f>
        <v>0.23603170300143039</v>
      </c>
      <c r="Q77" s="87"/>
      <c r="R77" s="89">
        <f>AVERAGE(C77:Q78)</f>
        <v>0.27316232816328567</v>
      </c>
      <c r="S77" s="89"/>
      <c r="U77"/>
      <c r="V77"/>
      <c r="W77"/>
      <c r="X77"/>
      <c r="Y77"/>
      <c r="Z77"/>
    </row>
    <row r="78" spans="1:30" ht="14.1" customHeight="1" x14ac:dyDescent="0.3">
      <c r="A78" s="79"/>
      <c r="B78" s="80"/>
      <c r="C78" s="83"/>
      <c r="D78" s="84"/>
      <c r="E78" s="83"/>
      <c r="F78" s="84"/>
      <c r="G78" s="83"/>
      <c r="H78" s="84"/>
      <c r="I78" s="83"/>
      <c r="J78" s="84"/>
      <c r="K78" s="83"/>
      <c r="L78" s="86"/>
      <c r="M78" s="84"/>
      <c r="N78" s="83"/>
      <c r="O78" s="84"/>
      <c r="P78" s="86"/>
      <c r="Q78" s="88"/>
      <c r="R78" s="89"/>
      <c r="S78" s="89"/>
      <c r="U78"/>
      <c r="V78"/>
      <c r="W78"/>
      <c r="X78"/>
      <c r="Y78"/>
      <c r="Z78"/>
    </row>
    <row r="79" spans="1:30" ht="14.1" customHeight="1" x14ac:dyDescent="0.3">
      <c r="A79" s="64" t="s">
        <v>56</v>
      </c>
      <c r="B79" s="65"/>
      <c r="C79" s="68">
        <f>C56/C73</f>
        <v>0.13206232591256198</v>
      </c>
      <c r="D79" s="69"/>
      <c r="E79" s="68">
        <f>E56/E73</f>
        <v>0.21716329668798981</v>
      </c>
      <c r="F79" s="69"/>
      <c r="G79" s="68">
        <f>G56/G73</f>
        <v>0.4566254878091342</v>
      </c>
      <c r="H79" s="69"/>
      <c r="I79" s="68">
        <f>I56/I73</f>
        <v>0.42817462203945961</v>
      </c>
      <c r="J79" s="69"/>
      <c r="K79" s="68">
        <f>K56/K73</f>
        <v>0.22975110889819356</v>
      </c>
      <c r="L79" s="72"/>
      <c r="M79" s="69"/>
      <c r="N79" s="68">
        <f>N56/N73</f>
        <v>0.19734154756547778</v>
      </c>
      <c r="O79" s="69"/>
      <c r="P79" s="72">
        <f>P56/P73</f>
        <v>0.233921321850973</v>
      </c>
      <c r="Q79" s="74"/>
      <c r="R79" s="76">
        <f>AVERAGE(C79:Q80)</f>
        <v>0.27071995868054144</v>
      </c>
      <c r="S79" s="76"/>
      <c r="U79"/>
      <c r="V79"/>
      <c r="W79"/>
      <c r="X79"/>
      <c r="Y79"/>
      <c r="Z79"/>
    </row>
    <row r="80" spans="1:30" ht="14.1" customHeight="1" x14ac:dyDescent="0.3">
      <c r="A80" s="66"/>
      <c r="B80" s="67"/>
      <c r="C80" s="70"/>
      <c r="D80" s="71"/>
      <c r="E80" s="70"/>
      <c r="F80" s="71"/>
      <c r="G80" s="70"/>
      <c r="H80" s="71"/>
      <c r="I80" s="70"/>
      <c r="J80" s="71"/>
      <c r="K80" s="70"/>
      <c r="L80" s="73"/>
      <c r="M80" s="71"/>
      <c r="N80" s="70"/>
      <c r="O80" s="71"/>
      <c r="P80" s="73"/>
      <c r="Q80" s="75"/>
      <c r="R80" s="76"/>
      <c r="S80" s="7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58" t="s">
        <v>100</v>
      </c>
      <c r="B83" s="58"/>
      <c r="C83" s="60" t="s">
        <v>68</v>
      </c>
      <c r="D83" s="60" t="s">
        <v>69</v>
      </c>
      <c r="E83" s="60" t="s">
        <v>70</v>
      </c>
      <c r="F83" s="60" t="s">
        <v>71</v>
      </c>
      <c r="G83" s="60" t="s">
        <v>72</v>
      </c>
      <c r="H83" s="60" t="s">
        <v>73</v>
      </c>
      <c r="I83" s="60" t="s">
        <v>74</v>
      </c>
      <c r="J83" s="60" t="s">
        <v>92</v>
      </c>
      <c r="L83" s="61" t="s">
        <v>93</v>
      </c>
      <c r="M83" s="61"/>
      <c r="N83" s="62">
        <f>AVERAGE(C85:I94)</f>
        <v>0.30155000000000004</v>
      </c>
      <c r="O83"/>
      <c r="P83" s="53"/>
      <c r="Q83" s="59"/>
      <c r="R83" s="59"/>
      <c r="S83"/>
      <c r="T83"/>
      <c r="U83"/>
      <c r="V83"/>
      <c r="W83"/>
      <c r="X83"/>
      <c r="Y83"/>
      <c r="Z83"/>
    </row>
    <row r="84" spans="1:26" ht="14.1" customHeight="1" x14ac:dyDescent="0.3">
      <c r="A84" s="58"/>
      <c r="B84" s="58"/>
      <c r="C84" s="60"/>
      <c r="D84" s="60"/>
      <c r="E84" s="60"/>
      <c r="F84" s="60"/>
      <c r="G84" s="60"/>
      <c r="H84" s="60"/>
      <c r="I84" s="60"/>
      <c r="J84" s="60"/>
      <c r="L84" s="61"/>
      <c r="M84" s="61"/>
      <c r="N84" s="63"/>
      <c r="O84"/>
      <c r="P84"/>
      <c r="Q84" s="59"/>
      <c r="R84" s="59"/>
    </row>
    <row r="85" spans="1:26" ht="14.1" customHeight="1" x14ac:dyDescent="0.3">
      <c r="A85" s="58" t="s">
        <v>99</v>
      </c>
      <c r="B85" s="58"/>
      <c r="C85" s="56"/>
      <c r="D85" s="56"/>
      <c r="E85" s="56"/>
      <c r="F85" s="56">
        <v>0.45810000000000001</v>
      </c>
      <c r="G85" s="56">
        <v>0.21879999999999999</v>
      </c>
      <c r="H85" s="56">
        <v>0.16520000000000001</v>
      </c>
      <c r="I85" s="56">
        <v>0.19980000000000001</v>
      </c>
      <c r="J85" s="57">
        <f>AVERAGE(C85:H86)</f>
        <v>0.28070000000000001</v>
      </c>
      <c r="L85" s="61" t="s">
        <v>105</v>
      </c>
      <c r="M85" s="61"/>
      <c r="N85" s="62">
        <v>0.28749999999999998</v>
      </c>
    </row>
    <row r="86" spans="1:26" ht="14.1" customHeight="1" x14ac:dyDescent="0.3">
      <c r="A86" s="58"/>
      <c r="B86" s="58"/>
      <c r="C86" s="56"/>
      <c r="D86" s="56"/>
      <c r="E86" s="56"/>
      <c r="F86" s="56"/>
      <c r="G86" s="56"/>
      <c r="H86" s="56"/>
      <c r="I86" s="56"/>
      <c r="J86" s="57"/>
      <c r="L86" s="61"/>
      <c r="M86" s="61"/>
      <c r="N86" s="63"/>
    </row>
    <row r="87" spans="1:26" ht="14.1" customHeight="1" x14ac:dyDescent="0.3">
      <c r="A87" s="58" t="s">
        <v>106</v>
      </c>
      <c r="B87" s="58"/>
      <c r="C87" s="56">
        <v>0.1653</v>
      </c>
      <c r="D87" s="56">
        <v>0.21510000000000001</v>
      </c>
      <c r="E87" s="56">
        <v>0.61</v>
      </c>
      <c r="F87" s="56">
        <v>0.38009999999999999</v>
      </c>
      <c r="G87" s="56"/>
      <c r="H87" s="56"/>
      <c r="I87" s="56"/>
      <c r="J87" s="57">
        <f>AVERAGE(C87:I88)</f>
        <v>0.34262499999999996</v>
      </c>
      <c r="L87"/>
      <c r="M87"/>
    </row>
    <row r="88" spans="1:26" ht="14.1" customHeight="1" x14ac:dyDescent="0.3">
      <c r="A88" s="58"/>
      <c r="B88" s="58"/>
      <c r="C88" s="56"/>
      <c r="D88" s="56"/>
      <c r="E88" s="56"/>
      <c r="F88" s="56"/>
      <c r="G88" s="56"/>
      <c r="H88" s="56"/>
      <c r="I88" s="56"/>
      <c r="J88" s="57"/>
      <c r="L88"/>
      <c r="M88"/>
    </row>
    <row r="89" spans="1:26" ht="14.1" customHeight="1" x14ac:dyDescent="0.3">
      <c r="A89" s="58" t="s">
        <v>121</v>
      </c>
      <c r="B89" s="58"/>
      <c r="C89" s="56"/>
      <c r="D89" s="56"/>
      <c r="E89" s="56"/>
      <c r="F89" s="56"/>
      <c r="G89" s="56"/>
      <c r="H89" s="56"/>
      <c r="I89" s="56"/>
      <c r="J89" s="57" t="e">
        <f>AVERAGE(C89:I90)</f>
        <v>#DIV/0!</v>
      </c>
      <c r="L89"/>
      <c r="M89"/>
    </row>
    <row r="90" spans="1:26" ht="14.1" customHeight="1" x14ac:dyDescent="0.3">
      <c r="A90" s="58"/>
      <c r="B90" s="58"/>
      <c r="C90" s="56"/>
      <c r="D90" s="56"/>
      <c r="E90" s="56"/>
      <c r="F90" s="56"/>
      <c r="G90" s="56"/>
      <c r="H90" s="56"/>
      <c r="I90" s="56"/>
      <c r="J90" s="57"/>
      <c r="L90"/>
      <c r="M90"/>
    </row>
    <row r="91" spans="1:26" ht="14.1" customHeight="1" x14ac:dyDescent="0.3">
      <c r="A91" s="58" t="s">
        <v>122</v>
      </c>
      <c r="B91" s="58"/>
      <c r="C91" s="56"/>
      <c r="D91" s="56"/>
      <c r="E91" s="56"/>
      <c r="F91" s="56"/>
      <c r="G91" s="56"/>
      <c r="H91" s="56"/>
      <c r="I91" s="56"/>
      <c r="J91" s="57" t="e">
        <f>AVERAGE(C91:I92)</f>
        <v>#DIV/0!</v>
      </c>
      <c r="L91"/>
      <c r="M91"/>
    </row>
    <row r="92" spans="1:26" ht="14.1" customHeight="1" x14ac:dyDescent="0.3">
      <c r="A92" s="58"/>
      <c r="B92" s="58"/>
      <c r="C92" s="56"/>
      <c r="D92" s="56"/>
      <c r="E92" s="56"/>
      <c r="F92" s="56"/>
      <c r="G92" s="56"/>
      <c r="H92" s="56"/>
      <c r="I92" s="56"/>
      <c r="J92" s="57"/>
      <c r="L92"/>
      <c r="M92"/>
    </row>
    <row r="93" spans="1:26" ht="14.1" customHeight="1" x14ac:dyDescent="0.3">
      <c r="A93" s="58" t="s">
        <v>123</v>
      </c>
      <c r="B93" s="58"/>
      <c r="C93" s="56"/>
      <c r="D93" s="56"/>
      <c r="E93" s="56"/>
      <c r="F93" s="56"/>
      <c r="G93" s="56"/>
      <c r="H93" s="56"/>
      <c r="I93" s="56"/>
      <c r="J93" s="57"/>
      <c r="L93"/>
      <c r="M93"/>
    </row>
    <row r="94" spans="1:26" ht="14.1" customHeight="1" x14ac:dyDescent="0.3">
      <c r="A94" s="58"/>
      <c r="B94" s="58"/>
      <c r="C94" s="56"/>
      <c r="D94" s="56"/>
      <c r="E94" s="56"/>
      <c r="F94" s="56"/>
      <c r="G94" s="56"/>
      <c r="H94" s="56"/>
      <c r="I94" s="56"/>
      <c r="J94" s="57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2024-06-08T09:39:41Z</dcterms:modified>
</cp:coreProperties>
</file>