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D\SdSchedule\Excel\"/>
    </mc:Choice>
  </mc:AlternateContent>
  <bookViews>
    <workbookView xWindow="-120" yWindow="-120" windowWidth="29040" windowHeight="15720"/>
  </bookViews>
  <sheets>
    <sheet name="5월12일~5월18일 (20주차)" sheetId="4" r:id="rId1"/>
    <sheet name="5월5일~5월11일 (19주차)" sheetId="3" r:id="rId2"/>
    <sheet name="4월28일~5월4일 (18주차)" sheetId="2" r:id="rId3"/>
    <sheet name="4월21일~4월27일 (17주차)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4" l="1"/>
  <c r="AD5" i="4"/>
  <c r="AC5" i="4"/>
  <c r="AB5" i="4"/>
  <c r="AA5" i="4"/>
  <c r="Z5" i="4"/>
  <c r="Y5" i="4"/>
  <c r="Y5" i="2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91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L26" i="4"/>
  <c r="C26" i="4"/>
  <c r="I26" i="4" s="1"/>
  <c r="AB25" i="4"/>
  <c r="L25" i="4"/>
  <c r="A25" i="4"/>
  <c r="A26" i="4" s="1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J91" i="3"/>
  <c r="J89" i="3"/>
  <c r="J87" i="3"/>
  <c r="J85" i="3"/>
  <c r="G67" i="4" l="1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AB31" i="3"/>
  <c r="AB29" i="3"/>
  <c r="AB27" i="3"/>
  <c r="AB25" i="3"/>
  <c r="AB23" i="3"/>
  <c r="AB21" i="3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K56" i="4" s="1"/>
  <c r="AD14" i="4"/>
  <c r="AD16" i="4" s="1"/>
  <c r="N51" i="4" s="1"/>
  <c r="N56" i="4" s="1"/>
  <c r="AA14" i="4"/>
  <c r="AA16" i="4" s="1"/>
  <c r="G51" i="4" s="1"/>
  <c r="G56" i="4" s="1"/>
  <c r="Z14" i="4"/>
  <c r="Z16" i="4" s="1"/>
  <c r="E51" i="4" s="1"/>
  <c r="E56" i="4" s="1"/>
  <c r="AB14" i="4"/>
  <c r="AB16" i="4" s="1"/>
  <c r="I51" i="4" s="1"/>
  <c r="I56" i="4" s="1"/>
  <c r="P58" i="4"/>
  <c r="AE3" i="3"/>
  <c r="AD3" i="3"/>
  <c r="AC3" i="3"/>
  <c r="AB3" i="3"/>
  <c r="AA3" i="3"/>
  <c r="Z3" i="3"/>
  <c r="Y3" i="3"/>
  <c r="AE3" i="2"/>
  <c r="AD3" i="2"/>
  <c r="AC3" i="2"/>
  <c r="AB3" i="2"/>
  <c r="AA3" i="2"/>
  <c r="Z3" i="2"/>
  <c r="Y3" i="2"/>
  <c r="Y9" i="3"/>
  <c r="AE11" i="3"/>
  <c r="AD11" i="3"/>
  <c r="AC11" i="3"/>
  <c r="AB11" i="3"/>
  <c r="AA11" i="3"/>
  <c r="Z11" i="3"/>
  <c r="Y11" i="3"/>
  <c r="N83" i="3"/>
  <c r="P64" i="3"/>
  <c r="N64" i="3"/>
  <c r="G67" i="3" s="1"/>
  <c r="I64" i="3"/>
  <c r="G64" i="3"/>
  <c r="E64" i="3"/>
  <c r="C64" i="3"/>
  <c r="N50" i="3"/>
  <c r="K50" i="3"/>
  <c r="I50" i="3"/>
  <c r="G50" i="3"/>
  <c r="C50" i="3"/>
  <c r="P50" i="3" s="1"/>
  <c r="U44" i="3"/>
  <c r="V44" i="3" s="1" a="1"/>
  <c r="V44" i="3" s="1"/>
  <c r="J44" i="3"/>
  <c r="K44" i="3" s="1" a="1"/>
  <c r="K44" i="3" s="1"/>
  <c r="V42" i="3" a="1"/>
  <c r="V42" i="3" s="1"/>
  <c r="U42" i="3"/>
  <c r="J42" i="3"/>
  <c r="K42" i="3" s="1" a="1"/>
  <c r="K42" i="3" s="1"/>
  <c r="U40" i="3"/>
  <c r="V40" i="3" s="1" a="1"/>
  <c r="V40" i="3" s="1"/>
  <c r="J40" i="3"/>
  <c r="K40" i="3" s="1" a="1"/>
  <c r="K40" i="3" s="1"/>
  <c r="U38" i="3"/>
  <c r="V38" i="3" s="1" a="1"/>
  <c r="V38" i="3" s="1"/>
  <c r="J38" i="3"/>
  <c r="K38" i="3" s="1" a="1"/>
  <c r="K38" i="3" s="1"/>
  <c r="U36" i="3"/>
  <c r="V36" i="3" s="1" a="1"/>
  <c r="V36" i="3" s="1"/>
  <c r="J36" i="3"/>
  <c r="K36" i="3" s="1" a="1"/>
  <c r="K36" i="3" s="1"/>
  <c r="U34" i="3"/>
  <c r="V34" i="3" s="1" a="1"/>
  <c r="V34" i="3" s="1"/>
  <c r="J34" i="3"/>
  <c r="K34" i="3" s="1" a="1"/>
  <c r="K34" i="3" s="1"/>
  <c r="U32" i="3"/>
  <c r="V32" i="3" s="1" a="1"/>
  <c r="V32" i="3" s="1"/>
  <c r="J32" i="3"/>
  <c r="K32" i="3" s="1" a="1"/>
  <c r="K32" i="3" s="1"/>
  <c r="U30" i="3"/>
  <c r="V30" i="3" s="1" a="1"/>
  <c r="V30" i="3" s="1"/>
  <c r="J30" i="3"/>
  <c r="K30" i="3" s="1" a="1"/>
  <c r="K30" i="3" s="1"/>
  <c r="U28" i="3"/>
  <c r="V28" i="3" s="1" a="1"/>
  <c r="V28" i="3" s="1"/>
  <c r="J28" i="3"/>
  <c r="K28" i="3" s="1" a="1"/>
  <c r="K28" i="3" s="1"/>
  <c r="N26" i="3"/>
  <c r="R26" i="3" s="1"/>
  <c r="C26" i="3"/>
  <c r="Y7" i="3" s="1"/>
  <c r="L25" i="3"/>
  <c r="L26" i="3" s="1"/>
  <c r="A25" i="3"/>
  <c r="A26" i="3" s="1"/>
  <c r="U22" i="3"/>
  <c r="V22" i="3" s="1" a="1"/>
  <c r="V22" i="3" s="1"/>
  <c r="J22" i="3"/>
  <c r="K22" i="3" s="1" a="1"/>
  <c r="K22" i="3" s="1"/>
  <c r="U20" i="3"/>
  <c r="V20" i="3" s="1" a="1"/>
  <c r="V20" i="3" s="1"/>
  <c r="K20" i="3"/>
  <c r="K20" i="3" a="1"/>
  <c r="J20" i="3"/>
  <c r="U18" i="3"/>
  <c r="V18" i="3" s="1" a="1"/>
  <c r="V18" i="3" s="1"/>
  <c r="J18" i="3"/>
  <c r="K18" i="3" s="1" a="1"/>
  <c r="K18" i="3" s="1"/>
  <c r="U16" i="3"/>
  <c r="V16" i="3" s="1" a="1"/>
  <c r="V16" i="3" s="1"/>
  <c r="J16" i="3"/>
  <c r="K16" i="3" s="1" a="1"/>
  <c r="K16" i="3" s="1"/>
  <c r="U14" i="3"/>
  <c r="V14" i="3" s="1" a="1"/>
  <c r="V14" i="3" s="1"/>
  <c r="J14" i="3"/>
  <c r="K14" i="3" s="1" a="1"/>
  <c r="K14" i="3" s="1"/>
  <c r="U12" i="3"/>
  <c r="V12" i="3" s="1" a="1"/>
  <c r="V12" i="3" s="1"/>
  <c r="J12" i="3"/>
  <c r="K12" i="3" s="1" a="1"/>
  <c r="K12" i="3" s="1"/>
  <c r="U10" i="3"/>
  <c r="V10" i="3" s="1" a="1"/>
  <c r="V10" i="3" s="1"/>
  <c r="J10" i="3"/>
  <c r="K10" i="3" s="1" a="1"/>
  <c r="K10" i="3" s="1"/>
  <c r="U8" i="3"/>
  <c r="V8" i="3" s="1" a="1"/>
  <c r="V8" i="3" s="1"/>
  <c r="J8" i="3"/>
  <c r="K8" i="3" s="1" a="1"/>
  <c r="K8" i="3" s="1"/>
  <c r="U6" i="3"/>
  <c r="V6" i="3" s="1" a="1"/>
  <c r="V6" i="3" s="1"/>
  <c r="U4" i="3"/>
  <c r="V4" i="3" s="1" a="1"/>
  <c r="V4" i="3" s="1"/>
  <c r="S2" i="3"/>
  <c r="R2" i="3"/>
  <c r="N2" i="3"/>
  <c r="Q2" i="3" s="1"/>
  <c r="I2" i="3"/>
  <c r="H2" i="3"/>
  <c r="G2" i="3"/>
  <c r="F2" i="3"/>
  <c r="E2" i="3"/>
  <c r="D2" i="3"/>
  <c r="A2" i="3"/>
  <c r="L1" i="3"/>
  <c r="L2" i="3" s="1"/>
  <c r="J89" i="2"/>
  <c r="J93" i="2"/>
  <c r="J91" i="2"/>
  <c r="J87" i="2"/>
  <c r="J85" i="2"/>
  <c r="N83" i="2"/>
  <c r="P64" i="2"/>
  <c r="N64" i="2"/>
  <c r="I64" i="2"/>
  <c r="G64" i="2"/>
  <c r="E64" i="2"/>
  <c r="C64" i="2"/>
  <c r="C50" i="2"/>
  <c r="P50" i="2" s="1"/>
  <c r="U44" i="2"/>
  <c r="V44" i="2" s="1" a="1"/>
  <c r="V44" i="2" s="1"/>
  <c r="J44" i="2"/>
  <c r="K44" i="2" s="1" a="1"/>
  <c r="K44" i="2" s="1"/>
  <c r="U42" i="2"/>
  <c r="V42" i="2" s="1" a="1"/>
  <c r="V42" i="2" s="1"/>
  <c r="J42" i="2"/>
  <c r="K42" i="2" s="1" a="1"/>
  <c r="K42" i="2" s="1"/>
  <c r="U40" i="2"/>
  <c r="V40" i="2" s="1" a="1"/>
  <c r="V40" i="2" s="1"/>
  <c r="J40" i="2"/>
  <c r="K40" i="2" s="1" a="1"/>
  <c r="K40" i="2" s="1"/>
  <c r="U38" i="2"/>
  <c r="V38" i="2" s="1" a="1"/>
  <c r="V38" i="2" s="1"/>
  <c r="J38" i="2"/>
  <c r="K38" i="2" s="1" a="1"/>
  <c r="K38" i="2" s="1"/>
  <c r="U36" i="2"/>
  <c r="V36" i="2" s="1" a="1"/>
  <c r="V36" i="2" s="1"/>
  <c r="J36" i="2"/>
  <c r="K36" i="2" s="1" a="1"/>
  <c r="K36" i="2" s="1"/>
  <c r="U34" i="2"/>
  <c r="V34" i="2" s="1" a="1"/>
  <c r="V34" i="2" s="1"/>
  <c r="J34" i="2"/>
  <c r="K34" i="2" s="1" a="1"/>
  <c r="K34" i="2" s="1"/>
  <c r="U32" i="2"/>
  <c r="V32" i="2" s="1" a="1"/>
  <c r="V32" i="2" s="1"/>
  <c r="J32" i="2"/>
  <c r="K32" i="2" s="1" a="1"/>
  <c r="K32" i="2" s="1"/>
  <c r="AD31" i="2"/>
  <c r="U30" i="2"/>
  <c r="V30" i="2" s="1" a="1"/>
  <c r="V30" i="2" s="1"/>
  <c r="J30" i="2"/>
  <c r="K30" i="2" s="1" a="1"/>
  <c r="K30" i="2" s="1"/>
  <c r="AD29" i="2"/>
  <c r="U28" i="2"/>
  <c r="V28" i="2" s="1" a="1"/>
  <c r="V28" i="2" s="1"/>
  <c r="J28" i="2"/>
  <c r="K28" i="2" s="1" a="1"/>
  <c r="K28" i="2" s="1"/>
  <c r="AD27" i="2"/>
  <c r="N26" i="2"/>
  <c r="Q26" i="2" s="1"/>
  <c r="C26" i="2"/>
  <c r="F26" i="2" s="1"/>
  <c r="AD25" i="2"/>
  <c r="L25" i="2"/>
  <c r="L26" i="2" s="1"/>
  <c r="A25" i="2"/>
  <c r="A26" i="2" s="1"/>
  <c r="AD23" i="2"/>
  <c r="U22" i="2"/>
  <c r="V22" i="2" s="1" a="1"/>
  <c r="V22" i="2" s="1"/>
  <c r="J22" i="2"/>
  <c r="K22" i="2" s="1" a="1"/>
  <c r="K22" i="2" s="1"/>
  <c r="AD21" i="2"/>
  <c r="U20" i="2"/>
  <c r="V20" i="2" s="1" a="1"/>
  <c r="V20" i="2" s="1"/>
  <c r="J20" i="2"/>
  <c r="K20" i="2" s="1" a="1"/>
  <c r="K20" i="2" s="1"/>
  <c r="U18" i="2"/>
  <c r="V18" i="2" s="1" a="1"/>
  <c r="V18" i="2" s="1"/>
  <c r="J18" i="2"/>
  <c r="K18" i="2" s="1" a="1"/>
  <c r="K18" i="2" s="1"/>
  <c r="U16" i="2"/>
  <c r="V16" i="2" s="1" a="1"/>
  <c r="V16" i="2" s="1"/>
  <c r="J16" i="2"/>
  <c r="K16" i="2" s="1" a="1"/>
  <c r="K16" i="2" s="1"/>
  <c r="Y14" i="2"/>
  <c r="Y16" i="2" s="1"/>
  <c r="C51" i="2" s="1"/>
  <c r="C56" i="2" s="1"/>
  <c r="U14" i="2"/>
  <c r="V14" i="2" s="1" a="1"/>
  <c r="V14" i="2" s="1"/>
  <c r="J14" i="2"/>
  <c r="K14" i="2" s="1" a="1"/>
  <c r="K14" i="2" s="1"/>
  <c r="U12" i="2"/>
  <c r="V12" i="2" s="1" a="1"/>
  <c r="V12" i="2" s="1"/>
  <c r="J12" i="2"/>
  <c r="K12" i="2" s="1" a="1"/>
  <c r="K12" i="2" s="1"/>
  <c r="AE11" i="2"/>
  <c r="AD11" i="2"/>
  <c r="AC11" i="2"/>
  <c r="AB11" i="2"/>
  <c r="AA11" i="2"/>
  <c r="Z11" i="2"/>
  <c r="Y11" i="2"/>
  <c r="U10" i="2"/>
  <c r="V10" i="2" s="1" a="1"/>
  <c r="V10" i="2" s="1"/>
  <c r="J10" i="2"/>
  <c r="K10" i="2" s="1" a="1"/>
  <c r="K10" i="2" s="1"/>
  <c r="U8" i="2"/>
  <c r="V8" i="2" s="1" a="1"/>
  <c r="V8" i="2" s="1"/>
  <c r="J8" i="2"/>
  <c r="K8" i="2" s="1" a="1"/>
  <c r="K8" i="2" s="1"/>
  <c r="U6" i="2"/>
  <c r="V6" i="2" s="1" a="1"/>
  <c r="V6" i="2" s="1"/>
  <c r="U4" i="2"/>
  <c r="V4" i="2" s="1" a="1"/>
  <c r="V4" i="2" s="1"/>
  <c r="N2" i="2"/>
  <c r="R2" i="2" s="1"/>
  <c r="I2" i="2"/>
  <c r="H2" i="2"/>
  <c r="G2" i="2"/>
  <c r="F2" i="2"/>
  <c r="E2" i="2"/>
  <c r="D2" i="2"/>
  <c r="A2" i="2"/>
  <c r="L1" i="2"/>
  <c r="L2" i="2" s="1"/>
  <c r="N83" i="1"/>
  <c r="J91" i="1"/>
  <c r="J93" i="1"/>
  <c r="J89" i="1"/>
  <c r="J87" i="1"/>
  <c r="J85" i="1"/>
  <c r="AE5" i="1"/>
  <c r="AD5" i="1"/>
  <c r="AC5" i="1"/>
  <c r="AB5" i="1"/>
  <c r="AA5" i="1"/>
  <c r="Z5" i="1"/>
  <c r="Y5" i="1"/>
  <c r="AE14" i="1"/>
  <c r="AE16" i="1" s="1"/>
  <c r="P51" i="1" s="1"/>
  <c r="AD14" i="1"/>
  <c r="AD16" i="1" s="1"/>
  <c r="N51" i="1" s="1"/>
  <c r="N56" i="1" s="1"/>
  <c r="AC14" i="1"/>
  <c r="AC16" i="1" s="1"/>
  <c r="K51" i="1" s="1"/>
  <c r="AB14" i="1"/>
  <c r="AB16" i="1" s="1"/>
  <c r="I51" i="1" s="1"/>
  <c r="AA14" i="1"/>
  <c r="AA16" i="1" s="1"/>
  <c r="G51" i="1" s="1"/>
  <c r="Z14" i="1"/>
  <c r="Z16" i="1" s="1"/>
  <c r="E51" i="1" s="1"/>
  <c r="Y14" i="1"/>
  <c r="AE9" i="1"/>
  <c r="AD9" i="1"/>
  <c r="AC9" i="1"/>
  <c r="AB9" i="1"/>
  <c r="AA9" i="1"/>
  <c r="Z9" i="1"/>
  <c r="Y9" i="1"/>
  <c r="AE7" i="1"/>
  <c r="AD7" i="1"/>
  <c r="AC7" i="1"/>
  <c r="AB7" i="1"/>
  <c r="AA7" i="1"/>
  <c r="Z7" i="1"/>
  <c r="Y7" i="1"/>
  <c r="R56" i="4" l="1"/>
  <c r="K73" i="4"/>
  <c r="N73" i="4"/>
  <c r="P73" i="4"/>
  <c r="P79" i="4" s="1"/>
  <c r="C73" i="4"/>
  <c r="C79" i="4" s="1"/>
  <c r="E73" i="4"/>
  <c r="G73" i="4"/>
  <c r="G79" i="4" s="1"/>
  <c r="K79" i="4"/>
  <c r="K77" i="4"/>
  <c r="K58" i="4"/>
  <c r="K75" i="4"/>
  <c r="G58" i="4"/>
  <c r="G77" i="4"/>
  <c r="G75" i="4"/>
  <c r="E58" i="4"/>
  <c r="E79" i="4"/>
  <c r="E77" i="4"/>
  <c r="E75" i="4"/>
  <c r="N58" i="4"/>
  <c r="N79" i="4"/>
  <c r="N77" i="4"/>
  <c r="N75" i="4"/>
  <c r="I79" i="4"/>
  <c r="I77" i="4"/>
  <c r="I75" i="4"/>
  <c r="I58" i="4"/>
  <c r="C67" i="3"/>
  <c r="G69" i="3" s="1"/>
  <c r="E50" i="3"/>
  <c r="I71" i="3"/>
  <c r="G71" i="3"/>
  <c r="C71" i="3"/>
  <c r="E71" i="3"/>
  <c r="P71" i="3"/>
  <c r="N71" i="3"/>
  <c r="K71" i="3"/>
  <c r="D26" i="3"/>
  <c r="O26" i="3"/>
  <c r="T2" i="3"/>
  <c r="E26" i="3"/>
  <c r="P26" i="3"/>
  <c r="F26" i="3"/>
  <c r="Q26" i="3"/>
  <c r="Y14" i="3"/>
  <c r="Y16" i="3" s="1"/>
  <c r="C51" i="3" s="1"/>
  <c r="C56" i="3" s="1"/>
  <c r="H26" i="3"/>
  <c r="S26" i="3"/>
  <c r="P2" i="3"/>
  <c r="I26" i="3"/>
  <c r="T26" i="3"/>
  <c r="G26" i="3"/>
  <c r="O2" i="3"/>
  <c r="Y5" i="3"/>
  <c r="O26" i="2"/>
  <c r="Y9" i="2"/>
  <c r="P26" i="2"/>
  <c r="Y7" i="2"/>
  <c r="G26" i="2"/>
  <c r="AC9" i="2" s="1"/>
  <c r="T26" i="2"/>
  <c r="R26" i="2"/>
  <c r="D26" i="2"/>
  <c r="Z5" i="2" s="1"/>
  <c r="S26" i="2"/>
  <c r="H26" i="2"/>
  <c r="AD7" i="2" s="1"/>
  <c r="G50" i="2"/>
  <c r="I26" i="2"/>
  <c r="C67" i="2"/>
  <c r="C69" i="2" s="1"/>
  <c r="C75" i="2" s="1"/>
  <c r="G67" i="2"/>
  <c r="P71" i="2" s="1"/>
  <c r="I50" i="2"/>
  <c r="S2" i="2"/>
  <c r="K50" i="2"/>
  <c r="Q2" i="2"/>
  <c r="T2" i="2"/>
  <c r="N50" i="2"/>
  <c r="AC5" i="2"/>
  <c r="E26" i="2"/>
  <c r="AA9" i="2" s="1"/>
  <c r="E50" i="2"/>
  <c r="AB5" i="2"/>
  <c r="AB14" i="2"/>
  <c r="AB16" i="2" s="1"/>
  <c r="AB9" i="2"/>
  <c r="AB7" i="2"/>
  <c r="C58" i="2"/>
  <c r="AC7" i="2"/>
  <c r="O2" i="2"/>
  <c r="P2" i="2"/>
  <c r="Y16" i="1"/>
  <c r="C51" i="1" s="1"/>
  <c r="Z11" i="1"/>
  <c r="Y11" i="1"/>
  <c r="R79" i="4" l="1"/>
  <c r="R58" i="4"/>
  <c r="R77" i="4"/>
  <c r="R75" i="4"/>
  <c r="K67" i="3"/>
  <c r="I73" i="3" s="1"/>
  <c r="K69" i="3"/>
  <c r="N69" i="3"/>
  <c r="I69" i="3"/>
  <c r="P69" i="3"/>
  <c r="C69" i="3"/>
  <c r="C75" i="3" s="1"/>
  <c r="E69" i="3"/>
  <c r="AB14" i="3"/>
  <c r="AB16" i="3" s="1"/>
  <c r="I51" i="3" s="1"/>
  <c r="I56" i="3" s="1"/>
  <c r="AB9" i="3"/>
  <c r="AB7" i="3"/>
  <c r="AB5" i="3"/>
  <c r="C58" i="3"/>
  <c r="C77" i="3"/>
  <c r="Z9" i="3"/>
  <c r="Z5" i="3"/>
  <c r="Z14" i="3"/>
  <c r="Z16" i="3" s="1"/>
  <c r="E51" i="3" s="1"/>
  <c r="E56" i="3" s="1"/>
  <c r="Z7" i="3"/>
  <c r="AC5" i="3"/>
  <c r="AC7" i="3"/>
  <c r="AC14" i="3"/>
  <c r="AC16" i="3" s="1"/>
  <c r="K51" i="3" s="1"/>
  <c r="K56" i="3" s="1"/>
  <c r="AC9" i="3"/>
  <c r="AE7" i="3"/>
  <c r="AE5" i="3"/>
  <c r="AE14" i="3"/>
  <c r="AE16" i="3" s="1"/>
  <c r="P51" i="3" s="1"/>
  <c r="P56" i="3" s="1"/>
  <c r="R56" i="3" s="1"/>
  <c r="AE9" i="3"/>
  <c r="AD7" i="3"/>
  <c r="AD5" i="3"/>
  <c r="AD14" i="3"/>
  <c r="AD16" i="3" s="1"/>
  <c r="N51" i="3" s="1"/>
  <c r="N56" i="3" s="1"/>
  <c r="AD9" i="3"/>
  <c r="AA5" i="3"/>
  <c r="AA7" i="3"/>
  <c r="AA14" i="3"/>
  <c r="AA16" i="3" s="1"/>
  <c r="G51" i="3" s="1"/>
  <c r="G56" i="3" s="1"/>
  <c r="AA9" i="3"/>
  <c r="AD9" i="2"/>
  <c r="AD14" i="2"/>
  <c r="AD16" i="2" s="1"/>
  <c r="N51" i="2" s="1"/>
  <c r="N56" i="2" s="1"/>
  <c r="N58" i="2" s="1"/>
  <c r="Z9" i="2"/>
  <c r="Z7" i="2"/>
  <c r="Z14" i="2"/>
  <c r="Z16" i="2" s="1"/>
  <c r="E51" i="2" s="1"/>
  <c r="E56" i="2" s="1"/>
  <c r="AC14" i="2"/>
  <c r="AC16" i="2" s="1"/>
  <c r="K51" i="2" s="1"/>
  <c r="K56" i="2" s="1"/>
  <c r="K58" i="2" s="1"/>
  <c r="AE7" i="2"/>
  <c r="AE5" i="2"/>
  <c r="AE9" i="2"/>
  <c r="AE14" i="2"/>
  <c r="AE16" i="2" s="1"/>
  <c r="P51" i="2" s="1"/>
  <c r="P56" i="2" s="1"/>
  <c r="P58" i="2" s="1"/>
  <c r="AD5" i="2"/>
  <c r="I51" i="2"/>
  <c r="I56" i="2" s="1"/>
  <c r="C71" i="2"/>
  <c r="C77" i="2" s="1"/>
  <c r="I69" i="2"/>
  <c r="G69" i="2"/>
  <c r="K69" i="2"/>
  <c r="E69" i="2"/>
  <c r="N69" i="2"/>
  <c r="P69" i="2"/>
  <c r="I71" i="2"/>
  <c r="K67" i="2"/>
  <c r="C73" i="2" s="1"/>
  <c r="C79" i="2" s="1"/>
  <c r="K71" i="2"/>
  <c r="E71" i="2"/>
  <c r="N71" i="2"/>
  <c r="G71" i="2"/>
  <c r="AA14" i="2"/>
  <c r="AA16" i="2" s="1"/>
  <c r="G51" i="2" s="1"/>
  <c r="AA5" i="2"/>
  <c r="AA7" i="2"/>
  <c r="AD31" i="1"/>
  <c r="AD29" i="1"/>
  <c r="AD27" i="1"/>
  <c r="AD25" i="1"/>
  <c r="AD23" i="1"/>
  <c r="AD21" i="1"/>
  <c r="N73" i="3" l="1"/>
  <c r="N79" i="3" s="1"/>
  <c r="P73" i="3"/>
  <c r="P79" i="3" s="1"/>
  <c r="K73" i="3"/>
  <c r="K79" i="3" s="1"/>
  <c r="E73" i="3"/>
  <c r="E79" i="3" s="1"/>
  <c r="G73" i="3"/>
  <c r="G79" i="3" s="1"/>
  <c r="C73" i="3"/>
  <c r="C79" i="3" s="1"/>
  <c r="P58" i="3"/>
  <c r="P77" i="3"/>
  <c r="P75" i="3"/>
  <c r="G58" i="3"/>
  <c r="G77" i="3"/>
  <c r="G75" i="3"/>
  <c r="N77" i="3"/>
  <c r="N75" i="3"/>
  <c r="N58" i="3"/>
  <c r="K77" i="3"/>
  <c r="K75" i="3"/>
  <c r="K58" i="3"/>
  <c r="E77" i="3"/>
  <c r="E58" i="3"/>
  <c r="E75" i="3"/>
  <c r="I58" i="3"/>
  <c r="I79" i="3"/>
  <c r="I77" i="3"/>
  <c r="I75" i="3"/>
  <c r="N75" i="2"/>
  <c r="N77" i="2"/>
  <c r="P75" i="2"/>
  <c r="K77" i="2"/>
  <c r="K75" i="2"/>
  <c r="P77" i="2"/>
  <c r="I58" i="2"/>
  <c r="E58" i="2"/>
  <c r="E77" i="2"/>
  <c r="E75" i="2"/>
  <c r="G56" i="2"/>
  <c r="I77" i="2"/>
  <c r="I75" i="2"/>
  <c r="I73" i="2"/>
  <c r="I79" i="2" s="1"/>
  <c r="E73" i="2"/>
  <c r="E79" i="2" s="1"/>
  <c r="G73" i="2"/>
  <c r="N73" i="2"/>
  <c r="N79" i="2" s="1"/>
  <c r="P73" i="2"/>
  <c r="P79" i="2" s="1"/>
  <c r="K73" i="2"/>
  <c r="K79" i="2" s="1"/>
  <c r="AE11" i="1"/>
  <c r="AD11" i="1"/>
  <c r="AC11" i="1"/>
  <c r="AB11" i="1"/>
  <c r="AA11" i="1"/>
  <c r="J16" i="1"/>
  <c r="R77" i="3" l="1"/>
  <c r="R79" i="3"/>
  <c r="R75" i="3"/>
  <c r="R58" i="3"/>
  <c r="G77" i="2"/>
  <c r="R77" i="2" s="1"/>
  <c r="G79" i="2"/>
  <c r="R79" i="2" s="1"/>
  <c r="G58" i="2"/>
  <c r="R58" i="2" s="1"/>
  <c r="G75" i="2"/>
  <c r="R75" i="2" s="1"/>
  <c r="A25" i="1"/>
  <c r="L25" i="1"/>
  <c r="L1" i="1"/>
  <c r="J22" i="1"/>
  <c r="K22" i="1" s="1" a="1"/>
  <c r="K22" i="1" s="1"/>
  <c r="J20" i="1"/>
  <c r="K20" i="1" s="1" a="1"/>
  <c r="K20" i="1" s="1"/>
  <c r="U22" i="1"/>
  <c r="V22" i="1" s="1" a="1"/>
  <c r="V22" i="1" s="1"/>
  <c r="U20" i="1"/>
  <c r="V20" i="1" s="1" a="1"/>
  <c r="V20" i="1" s="1"/>
  <c r="J44" i="1"/>
  <c r="K44" i="1" s="1" a="1"/>
  <c r="K44" i="1" s="1"/>
  <c r="J42" i="1"/>
  <c r="K42" i="1" s="1" a="1"/>
  <c r="K42" i="1" s="1"/>
  <c r="U44" i="1"/>
  <c r="V44" i="1" s="1" a="1"/>
  <c r="V44" i="1" s="1"/>
  <c r="U42" i="1"/>
  <c r="V42" i="1" s="1" a="1"/>
  <c r="V42" i="1" s="1"/>
  <c r="P64" i="1"/>
  <c r="N64" i="1"/>
  <c r="I64" i="1"/>
  <c r="G64" i="1"/>
  <c r="E64" i="1"/>
  <c r="C64" i="1"/>
  <c r="C67" i="1" l="1"/>
  <c r="G69" i="1" s="1"/>
  <c r="G67" i="1"/>
  <c r="I71" i="1" s="1"/>
  <c r="I69" i="1" l="1"/>
  <c r="G71" i="1"/>
  <c r="P71" i="1"/>
  <c r="E71" i="1"/>
  <c r="K71" i="1"/>
  <c r="C71" i="1"/>
  <c r="N71" i="1"/>
  <c r="C69" i="1"/>
  <c r="E69" i="1"/>
  <c r="K67" i="1"/>
  <c r="K73" i="1" s="1"/>
  <c r="N69" i="1"/>
  <c r="P69" i="1"/>
  <c r="K69" i="1"/>
  <c r="N73" i="1" l="1"/>
  <c r="P73" i="1"/>
  <c r="E73" i="1"/>
  <c r="C73" i="1"/>
  <c r="G73" i="1"/>
  <c r="I73" i="1"/>
  <c r="N58" i="1"/>
  <c r="K56" i="1"/>
  <c r="K58" i="1" s="1"/>
  <c r="C56" i="1"/>
  <c r="C58" i="1" s="1"/>
  <c r="C50" i="1"/>
  <c r="E50" i="1" s="1"/>
  <c r="N26" i="1"/>
  <c r="O26" i="1" s="1"/>
  <c r="N2" i="1"/>
  <c r="R2" i="1" s="1"/>
  <c r="C26" i="1"/>
  <c r="E26" i="1" s="1"/>
  <c r="U18" i="1"/>
  <c r="V18" i="1" s="1" a="1"/>
  <c r="V18" i="1" s="1"/>
  <c r="U16" i="1"/>
  <c r="V16" i="1" s="1" a="1"/>
  <c r="V16" i="1" s="1"/>
  <c r="U14" i="1"/>
  <c r="V14" i="1" s="1" a="1"/>
  <c r="V14" i="1" s="1"/>
  <c r="U12" i="1"/>
  <c r="V12" i="1" s="1" a="1"/>
  <c r="V12" i="1" s="1"/>
  <c r="U10" i="1"/>
  <c r="V10" i="1" s="1" a="1"/>
  <c r="V10" i="1" s="1"/>
  <c r="U8" i="1"/>
  <c r="V8" i="1" s="1" a="1"/>
  <c r="V8" i="1" s="1"/>
  <c r="U6" i="1"/>
  <c r="V6" i="1" s="1" a="1"/>
  <c r="V6" i="1" s="1"/>
  <c r="U4" i="1"/>
  <c r="V4" i="1" s="1" a="1"/>
  <c r="V4" i="1" s="1"/>
  <c r="U40" i="1"/>
  <c r="V40" i="1" s="1" a="1"/>
  <c r="V40" i="1" s="1"/>
  <c r="U38" i="1"/>
  <c r="V38" i="1" s="1" a="1"/>
  <c r="V38" i="1" s="1"/>
  <c r="U36" i="1"/>
  <c r="V36" i="1" s="1" a="1"/>
  <c r="V36" i="1" s="1"/>
  <c r="U34" i="1"/>
  <c r="V34" i="1" s="1" a="1"/>
  <c r="V34" i="1" s="1"/>
  <c r="U32" i="1"/>
  <c r="V32" i="1" s="1" a="1"/>
  <c r="V32" i="1" s="1"/>
  <c r="U30" i="1"/>
  <c r="V30" i="1" s="1" a="1"/>
  <c r="V30" i="1" s="1"/>
  <c r="U28" i="1"/>
  <c r="V28" i="1" s="1" a="1"/>
  <c r="V28" i="1" s="1"/>
  <c r="J40" i="1"/>
  <c r="K40" i="1" s="1" a="1"/>
  <c r="K40" i="1" s="1"/>
  <c r="J38" i="1"/>
  <c r="K38" i="1" s="1" a="1"/>
  <c r="K38" i="1" s="1"/>
  <c r="J36" i="1"/>
  <c r="K36" i="1" s="1" a="1"/>
  <c r="K36" i="1" s="1"/>
  <c r="J34" i="1"/>
  <c r="K34" i="1" s="1" a="1"/>
  <c r="K34" i="1" s="1"/>
  <c r="J32" i="1"/>
  <c r="K32" i="1" s="1" a="1"/>
  <c r="K32" i="1" s="1"/>
  <c r="J30" i="1"/>
  <c r="K30" i="1" s="1" a="1"/>
  <c r="K30" i="1" s="1"/>
  <c r="J28" i="1"/>
  <c r="K28" i="1" s="1" a="1"/>
  <c r="K28" i="1" s="1"/>
  <c r="J18" i="1"/>
  <c r="K18" i="1" s="1" a="1"/>
  <c r="K18" i="1" s="1"/>
  <c r="K16" i="1" a="1"/>
  <c r="K16" i="1" s="1"/>
  <c r="J14" i="1"/>
  <c r="K14" i="1" s="1" a="1"/>
  <c r="K14" i="1" s="1"/>
  <c r="J12" i="1"/>
  <c r="K12" i="1" s="1" a="1"/>
  <c r="K12" i="1" s="1"/>
  <c r="J10" i="1"/>
  <c r="K10" i="1" s="1" a="1"/>
  <c r="K10" i="1" s="1"/>
  <c r="J8" i="1"/>
  <c r="K8" i="1" s="1" a="1"/>
  <c r="K8" i="1" s="1"/>
  <c r="L26" i="1"/>
  <c r="A26" i="1"/>
  <c r="L2" i="1"/>
  <c r="I2" i="1"/>
  <c r="H2" i="1"/>
  <c r="G2" i="1"/>
  <c r="F2" i="1"/>
  <c r="E2" i="1"/>
  <c r="D2" i="1"/>
  <c r="A2" i="1"/>
  <c r="I56" i="1" l="1"/>
  <c r="I58" i="1" s="1"/>
  <c r="E56" i="1"/>
  <c r="E58" i="1" s="1"/>
  <c r="G56" i="1"/>
  <c r="G58" i="1" s="1"/>
  <c r="P56" i="1"/>
  <c r="P58" i="1" s="1"/>
  <c r="K77" i="1"/>
  <c r="K79" i="1"/>
  <c r="K75" i="1"/>
  <c r="D26" i="1"/>
  <c r="Z3" i="1" s="1"/>
  <c r="O2" i="1"/>
  <c r="S2" i="1"/>
  <c r="P26" i="1"/>
  <c r="T2" i="1"/>
  <c r="K50" i="1"/>
  <c r="N50" i="1"/>
  <c r="AA3" i="1"/>
  <c r="G26" i="1"/>
  <c r="Y3" i="1"/>
  <c r="H26" i="1"/>
  <c r="Q26" i="1"/>
  <c r="G50" i="1"/>
  <c r="I50" i="1"/>
  <c r="C77" i="1"/>
  <c r="C79" i="1"/>
  <c r="C75" i="1"/>
  <c r="N75" i="1"/>
  <c r="N77" i="1"/>
  <c r="N79" i="1"/>
  <c r="P50" i="1"/>
  <c r="S26" i="1"/>
  <c r="T26" i="1"/>
  <c r="R26" i="1"/>
  <c r="P2" i="1"/>
  <c r="Q2" i="1"/>
  <c r="F26" i="1"/>
  <c r="I26" i="1"/>
  <c r="I79" i="1" l="1"/>
  <c r="G77" i="1"/>
  <c r="I77" i="1"/>
  <c r="G79" i="1"/>
  <c r="G75" i="1"/>
  <c r="E77" i="1"/>
  <c r="E79" i="1"/>
  <c r="E75" i="1"/>
  <c r="I75" i="1"/>
  <c r="P79" i="1"/>
  <c r="R58" i="1"/>
  <c r="P75" i="1"/>
  <c r="P77" i="1"/>
  <c r="AD3" i="1"/>
  <c r="AE3" i="1"/>
  <c r="AB3" i="1"/>
  <c r="AC3" i="1"/>
  <c r="R75" i="1" l="1"/>
  <c r="R79" i="1"/>
  <c r="R7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<sst xmlns="http://schemas.openxmlformats.org/spreadsheetml/2006/main" count="1001" uniqueCount="173">
  <si>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</si>
  <si>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</si>
  <si>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</si>
  <si>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</si>
  <si>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</si>
  <si>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</si>
  <si>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</si>
  <si>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</si>
  <si>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</si>
  <si>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</si>
  <si>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</si>
  <si>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</si>
  <si>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</si>
  <si>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</si>
  <si>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</si>
  <si>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</si>
  <si>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</si>
  <si>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</si>
  <si>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</si>
  <si>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</si>
  <si>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</si>
  <si>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</si>
  <si>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</si>
  <si>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</si>
  <si>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</si>
  <si>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</si>
  <si>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</si>
  <si>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</si>
  <si>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</si>
  <si>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</si>
  <si>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</si>
  <si>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</si>
  <si>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</si>
  <si>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</si>
  <si>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</si>
  <si>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홍지오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</si>
  <si>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</si>
  <si>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</si>
  <si>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</si>
  <si>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12~20</t>
    <phoneticPr fontId="2" type="noConversion"/>
  </si>
  <si>
    <t>R</t>
    <phoneticPr fontId="2" type="noConversion"/>
  </si>
  <si>
    <t>11~17</t>
    <phoneticPr fontId="2" type="noConversion"/>
  </si>
  <si>
    <t>9~14</t>
    <phoneticPr fontId="2" type="noConversion"/>
  </si>
  <si>
    <t>11~20</t>
    <phoneticPr fontId="2" type="noConversion"/>
  </si>
  <si>
    <t>9~15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</si>
  <si>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</si>
  <si>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</si>
  <si>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</si>
  <si>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</si>
  <si>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</si>
  <si>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</si>
  <si>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</si>
  <si>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</si>
  <si>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</si>
  <si>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</si>
  <si>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</si>
  <si>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</si>
  <si>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</si>
  <si>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</si>
  <si>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</si>
  <si>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</si>
  <si>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</si>
  <si>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</si>
  <si>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</si>
  <si>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</si>
  <si>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</si>
  <si>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</si>
  <si>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</si>
  <si>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</si>
  <si>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</si>
  <si>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</si>
  <si>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</si>
  <si>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</si>
  <si>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</si>
  <si>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</si>
  <si>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</si>
  <si>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</si>
  <si>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</si>
  <si>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</si>
  <si>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</si>
  <si>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</si>
  <si>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</si>
  <si>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</si>
  <si>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</si>
  <si>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</si>
  <si>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10.3~16</t>
    <phoneticPr fontId="2" type="noConversion"/>
  </si>
  <si>
    <t>9~18</t>
    <phoneticPr fontId="2" type="noConversion"/>
  </si>
  <si>
    <t>10~19</t>
    <phoneticPr fontId="2" type="noConversion"/>
  </si>
  <si>
    <t>11.3~22.3</t>
    <phoneticPr fontId="2" type="noConversion"/>
  </si>
  <si>
    <t>12.3~22.3</t>
    <phoneticPr fontId="2" type="noConversion"/>
  </si>
  <si>
    <t>11.3~21.3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</si>
  <si>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</si>
  <si>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</si>
  <si>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</si>
  <si>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윤승관    (첫출근)</t>
    <phoneticPr fontId="2" type="noConversion"/>
  </si>
  <si>
    <t>전주        인건비</t>
    <phoneticPr fontId="2" type="noConversion"/>
  </si>
  <si>
    <t>전주대비</t>
    <phoneticPr fontId="2" type="noConversion"/>
  </si>
  <si>
    <t>전주대비 예상평균</t>
    <phoneticPr fontId="2" type="noConversion"/>
  </si>
  <si>
    <t>박대용  (OP교육)</t>
    <phoneticPr fontId="2" type="noConversion"/>
  </si>
  <si>
    <t>12.3~20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</si>
  <si>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</si>
  <si>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</si>
  <si>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</si>
  <si>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12~17.5</t>
    <phoneticPr fontId="2" type="noConversion"/>
  </si>
  <si>
    <t>댄</t>
    <phoneticPr fontId="2" type="noConversion"/>
  </si>
  <si>
    <t>제리</t>
    <phoneticPr fontId="2" type="noConversion"/>
  </si>
  <si>
    <t>미라클</t>
    <phoneticPr fontId="2" type="noConversion"/>
  </si>
  <si>
    <t>루피</t>
    <phoneticPr fontId="2" type="noConversion"/>
  </si>
  <si>
    <t>금월 Labor 현황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</si>
  <si>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</si>
  <si>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</si>
  <si>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</si>
  <si>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</si>
  <si>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</si>
  <si>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</si>
  <si>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</si>
  <si>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</si>
  <si>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</si>
  <si>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</si>
  <si>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</si>
  <si>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</si>
  <si>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주간평균</t>
    <phoneticPr fontId="2" type="noConversion"/>
  </si>
  <si>
    <t>월간평균 Labor</t>
    <phoneticPr fontId="2" type="noConversion"/>
  </si>
  <si>
    <t>연차</t>
    <phoneticPr fontId="2" type="noConversion"/>
  </si>
  <si>
    <t>R</t>
    <phoneticPr fontId="2" type="noConversion"/>
  </si>
  <si>
    <t>9~16</t>
    <phoneticPr fontId="2" type="noConversion"/>
  </si>
  <si>
    <t>10.3~17</t>
    <phoneticPr fontId="2" type="noConversion"/>
  </si>
  <si>
    <t>강민지    OP교육</t>
    <phoneticPr fontId="2" type="noConversion"/>
  </si>
  <si>
    <t>윤승관</t>
    <phoneticPr fontId="2" type="noConversion"/>
  </si>
  <si>
    <t>15~22.3</t>
    <phoneticPr fontId="2" type="noConversion"/>
  </si>
  <si>
    <t>13.3~21</t>
    <phoneticPr fontId="2" type="noConversion"/>
  </si>
  <si>
    <t>11~18</t>
    <phoneticPr fontId="2" type="noConversion"/>
  </si>
  <si>
    <t>11~16.3</t>
    <phoneticPr fontId="2" type="noConversion"/>
  </si>
  <si>
    <t>9~15.3</t>
    <phoneticPr fontId="2" type="noConversion"/>
  </si>
  <si>
    <t>9-16.3</t>
    <phoneticPr fontId="2" type="noConversion"/>
  </si>
  <si>
    <t>박대용    프랩교육</t>
    <phoneticPr fontId="2" type="noConversion"/>
  </si>
  <si>
    <t>10~17.3</t>
    <phoneticPr fontId="2" type="noConversion"/>
  </si>
  <si>
    <t>댄</t>
    <phoneticPr fontId="2" type="noConversion"/>
  </si>
  <si>
    <t>제리</t>
    <phoneticPr fontId="2" type="noConversion"/>
  </si>
  <si>
    <t>루피</t>
    <phoneticPr fontId="2" type="noConversion"/>
  </si>
  <si>
    <t>R</t>
    <phoneticPr fontId="2" type="noConversion"/>
  </si>
  <si>
    <t>박대용</t>
    <phoneticPr fontId="2" type="noConversion"/>
  </si>
  <si>
    <t>R</t>
    <phoneticPr fontId="2" type="noConversion"/>
  </si>
  <si>
    <t>11.3~16</t>
    <phoneticPr fontId="2" type="noConversion"/>
  </si>
  <si>
    <t>주말</t>
    <phoneticPr fontId="2" type="noConversion"/>
  </si>
  <si>
    <t>15주차</t>
    <phoneticPr fontId="2" type="noConversion"/>
  </si>
  <si>
    <t>16주차</t>
    <phoneticPr fontId="2" type="noConversion"/>
  </si>
  <si>
    <t>17주차</t>
    <phoneticPr fontId="2" type="noConversion"/>
  </si>
  <si>
    <t>18주차</t>
    <phoneticPr fontId="2" type="noConversion"/>
  </si>
  <si>
    <t>최근 Labor 현황</t>
    <phoneticPr fontId="2" type="noConversion"/>
  </si>
  <si>
    <t>12~19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</si>
  <si>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</si>
  <si>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</si>
  <si>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</si>
  <si>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전주대비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</si>
  <si>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</si>
  <si>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</si>
  <si>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</si>
  <si>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댄</t>
    <phoneticPr fontId="2" type="noConversion"/>
  </si>
  <si>
    <t>제이슨</t>
    <phoneticPr fontId="2" type="noConversion"/>
  </si>
  <si>
    <t>미라클</t>
    <phoneticPr fontId="2" type="noConversion"/>
  </si>
  <si>
    <t>제리</t>
    <phoneticPr fontId="2" type="noConversion"/>
  </si>
  <si>
    <t>루피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</si>
  <si>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</si>
  <si>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</si>
  <si>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</si>
  <si>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대체</t>
    <phoneticPr fontId="2" type="noConversion"/>
  </si>
  <si>
    <t>D/O</t>
    <phoneticPr fontId="2" type="noConversion"/>
  </si>
  <si>
    <t>주휴</t>
    <phoneticPr fontId="2" type="noConversion"/>
  </si>
  <si>
    <t>10.3~20.3</t>
    <phoneticPr fontId="2" type="noConversion"/>
  </si>
  <si>
    <r>
      <t xml:space="preserve">김해수    </t>
    </r>
    <r>
      <rPr>
        <b/>
        <sz val="8"/>
        <color theme="1"/>
        <rFont val="맑은 고딕"/>
        <family val="3"/>
        <charset val="129"/>
        <scheme val="minor"/>
      </rPr>
      <t>OP동석근무</t>
    </r>
    <phoneticPr fontId="2" type="noConversion"/>
  </si>
  <si>
    <t>유건희</t>
    <phoneticPr fontId="2" type="noConversion"/>
  </si>
  <si>
    <r>
      <t xml:space="preserve">최인화    </t>
    </r>
    <r>
      <rPr>
        <b/>
        <sz val="8"/>
        <color theme="1"/>
        <rFont val="맑은 고딕"/>
        <family val="3"/>
        <charset val="129"/>
        <scheme val="minor"/>
      </rPr>
      <t>OP동석근무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</si>
</sst>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9" borderId="2" xfId="0" applyNumberFormat="1" applyFont="1" applyFill="1" applyBorder="1" applyAlignment="1">
      <alignment horizontal="center" vertical="center"/>
    </xf>
    <xf numFmtId="49" fontId="15" fillId="9" borderId="3" xfId="0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0" fontId="12" fillId="15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77" fontId="12" fillId="15" borderId="3" xfId="0" applyNumberFormat="1" applyFont="1" applyFill="1" applyBorder="1" applyAlignment="1">
      <alignment horizontal="center" vertical="center"/>
    </xf>
    <xf numFmtId="177" fontId="13" fillId="15" borderId="3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177" fontId="13" fillId="6" borderId="3" xfId="0" applyNumberFormat="1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177" fontId="12" fillId="11" borderId="3" xfId="0" applyNumberFormat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177" fontId="11" fillId="7" borderId="3" xfId="0" applyNumberFormat="1" applyFont="1" applyFill="1" applyBorder="1" applyAlignment="1">
      <alignment horizontal="center" vertical="center"/>
    </xf>
    <xf numFmtId="177" fontId="12" fillId="7" borderId="3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177" fontId="11" fillId="8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9" fontId="0" fillId="2" borderId="19" xfId="2" applyFont="1" applyFill="1" applyBorder="1" applyAlignment="1">
      <alignment horizontal="center" vertical="center"/>
    </xf>
    <xf numFmtId="9" fontId="0" fillId="2" borderId="16" xfId="2" applyFont="1" applyFill="1" applyBorder="1" applyAlignment="1">
      <alignment horizontal="center" vertical="center"/>
    </xf>
    <xf numFmtId="9" fontId="0" fillId="2" borderId="18" xfId="2" applyFont="1" applyFill="1" applyBorder="1" applyAlignment="1">
      <alignment horizontal="center" vertical="center"/>
    </xf>
    <xf numFmtId="9" fontId="0" fillId="2" borderId="15" xfId="2" applyFont="1" applyFill="1" applyBorder="1" applyAlignment="1">
      <alignment horizontal="center" vertical="center"/>
    </xf>
    <xf numFmtId="9" fontId="0" fillId="2" borderId="8" xfId="2" applyFont="1" applyFill="1" applyBorder="1" applyAlignment="1">
      <alignment horizontal="center" vertical="center"/>
    </xf>
    <xf numFmtId="9" fontId="0" fillId="2" borderId="13" xfId="2" applyFont="1" applyFill="1" applyBorder="1" applyAlignment="1">
      <alignment horizontal="center" vertical="center"/>
    </xf>
    <xf numFmtId="9" fontId="0" fillId="2" borderId="5" xfId="2" applyFont="1" applyFill="1" applyBorder="1" applyAlignment="1">
      <alignment horizontal="center" vertical="center"/>
    </xf>
    <xf numFmtId="9" fontId="0" fillId="2" borderId="7" xfId="2" applyFont="1" applyFill="1" applyBorder="1" applyAlignment="1">
      <alignment horizontal="center" vertical="center"/>
    </xf>
    <xf numFmtId="9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9" fontId="0" fillId="6" borderId="19" xfId="2" applyFont="1" applyFill="1" applyBorder="1" applyAlignment="1">
      <alignment horizontal="center" vertical="center"/>
    </xf>
    <xf numFmtId="9" fontId="0" fillId="6" borderId="16" xfId="2" applyFont="1" applyFill="1" applyBorder="1" applyAlignment="1">
      <alignment horizontal="center" vertical="center"/>
    </xf>
    <xf numFmtId="9" fontId="0" fillId="6" borderId="18" xfId="2" applyFont="1" applyFill="1" applyBorder="1" applyAlignment="1">
      <alignment horizontal="center" vertical="center"/>
    </xf>
    <xf numFmtId="9" fontId="0" fillId="6" borderId="15" xfId="2" applyFont="1" applyFill="1" applyBorder="1" applyAlignment="1">
      <alignment horizontal="center" vertical="center"/>
    </xf>
    <xf numFmtId="9" fontId="0" fillId="6" borderId="8" xfId="2" applyFont="1" applyFill="1" applyBorder="1" applyAlignment="1">
      <alignment horizontal="center" vertical="center"/>
    </xf>
    <xf numFmtId="9" fontId="0" fillId="6" borderId="13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6" borderId="7" xfId="2" applyFont="1" applyFill="1" applyBorder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7" borderId="19" xfId="2" applyFont="1" applyFill="1" applyBorder="1" applyAlignment="1">
      <alignment horizontal="center" vertical="center"/>
    </xf>
    <xf numFmtId="9" fontId="0" fillId="7" borderId="16" xfId="2" applyFont="1" applyFill="1" applyBorder="1" applyAlignment="1">
      <alignment horizontal="center" vertical="center"/>
    </xf>
    <xf numFmtId="9" fontId="0" fillId="7" borderId="18" xfId="2" applyFont="1" applyFill="1" applyBorder="1" applyAlignment="1">
      <alignment horizontal="center" vertical="center"/>
    </xf>
    <xf numFmtId="9" fontId="0" fillId="7" borderId="15" xfId="2" applyFont="1" applyFill="1" applyBorder="1" applyAlignment="1">
      <alignment horizontal="center" vertical="center"/>
    </xf>
    <xf numFmtId="9" fontId="0" fillId="7" borderId="8" xfId="2" applyFont="1" applyFill="1" applyBorder="1" applyAlignment="1">
      <alignment horizontal="center" vertical="center"/>
    </xf>
    <xf numFmtId="9" fontId="0" fillId="7" borderId="13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7" borderId="7" xfId="2" applyFont="1" applyFill="1" applyBorder="1" applyAlignment="1">
      <alignment horizontal="center" vertical="center"/>
    </xf>
    <xf numFmtId="9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9" fontId="8" fillId="7" borderId="8" xfId="2" applyFont="1" applyFill="1" applyBorder="1" applyAlignment="1">
      <alignment horizontal="center" vertical="center"/>
    </xf>
    <xf numFmtId="9" fontId="8" fillId="7" borderId="5" xfId="2" applyFont="1" applyFill="1" applyBorder="1" applyAlignment="1">
      <alignment horizontal="center" vertical="center"/>
    </xf>
    <xf numFmtId="9" fontId="8" fillId="7" borderId="0" xfId="2" applyFont="1" applyFill="1" applyBorder="1" applyAlignment="1">
      <alignment horizontal="center" vertical="center"/>
    </xf>
    <xf numFmtId="9" fontId="8" fillId="7" borderId="11" xfId="2" applyFont="1" applyFill="1" applyBorder="1" applyAlignment="1">
      <alignment horizontal="center" vertical="center"/>
    </xf>
    <xf numFmtId="9" fontId="8" fillId="6" borderId="8" xfId="2" applyFont="1" applyFill="1" applyBorder="1" applyAlignment="1">
      <alignment horizontal="center" vertical="center"/>
    </xf>
    <xf numFmtId="9" fontId="8" fillId="6" borderId="5" xfId="2" applyFont="1" applyFill="1" applyBorder="1" applyAlignment="1">
      <alignment horizontal="center" vertical="center"/>
    </xf>
    <xf numFmtId="9" fontId="8" fillId="6" borderId="13" xfId="2" applyFont="1" applyFill="1" applyBorder="1" applyAlignment="1">
      <alignment horizontal="center" vertical="center"/>
    </xf>
    <xf numFmtId="9" fontId="8" fillId="6" borderId="7" xfId="2" applyFont="1" applyFill="1" applyBorder="1" applyAlignment="1">
      <alignment horizontal="center" vertical="center"/>
    </xf>
    <xf numFmtId="9" fontId="8" fillId="2" borderId="8" xfId="2" applyFont="1" applyFill="1" applyBorder="1" applyAlignment="1">
      <alignment horizontal="center" vertical="center"/>
    </xf>
    <xf numFmtId="9" fontId="8" fillId="2" borderId="5" xfId="2" applyFont="1" applyFill="1" applyBorder="1" applyAlignment="1">
      <alignment horizontal="center" vertical="center"/>
    </xf>
    <xf numFmtId="9" fontId="8" fillId="2" borderId="13" xfId="2" applyFont="1" applyFill="1" applyBorder="1" applyAlignment="1">
      <alignment horizontal="center" vertical="center"/>
    </xf>
    <xf numFmtId="9" fontId="8" fillId="2" borderId="7" xfId="2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44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zoomScale="90" zoomScaleNormal="90" workbookViewId="0">
      <selection activeCell="A9" sqref="A9:B10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10">
        <v>45424</v>
      </c>
      <c r="B1" s="211"/>
      <c r="C1" s="70" t="s">
        <v>1</v>
      </c>
      <c r="D1" s="64" t="s">
        <v>2</v>
      </c>
      <c r="E1" s="64" t="s">
        <v>3</v>
      </c>
      <c r="F1" s="66" t="s">
        <v>4</v>
      </c>
      <c r="G1" s="67" t="s">
        <v>5</v>
      </c>
      <c r="H1" s="67" t="s">
        <v>6</v>
      </c>
      <c r="I1" s="62" t="s">
        <v>7</v>
      </c>
      <c r="J1" s="6"/>
      <c r="K1" s="6"/>
      <c r="L1" s="210">
        <f>A1</f>
        <v>45424</v>
      </c>
      <c r="M1" s="211"/>
      <c r="N1" s="3" t="s">
        <v>1</v>
      </c>
      <c r="O1" s="4" t="s">
        <v>2</v>
      </c>
      <c r="P1" s="4" t="s">
        <v>3</v>
      </c>
      <c r="Q1" s="56" t="s">
        <v>4</v>
      </c>
      <c r="R1" s="4" t="s">
        <v>5</v>
      </c>
      <c r="S1" s="4" t="s">
        <v>6</v>
      </c>
      <c r="T1" s="5" t="s">
        <v>7</v>
      </c>
      <c r="U1" s="212" t="s">
        <v>70</v>
      </c>
      <c r="V1" s="213" t="s">
        <v>69</v>
      </c>
      <c r="X1" s="251" t="s">
        <v>83</v>
      </c>
      <c r="Y1" s="251" t="s">
        <v>72</v>
      </c>
      <c r="Z1" s="251" t="s">
        <v>73</v>
      </c>
      <c r="AA1" s="251" t="s">
        <v>74</v>
      </c>
      <c r="AB1" s="251" t="s">
        <v>75</v>
      </c>
      <c r="AC1" s="251" t="s">
        <v>76</v>
      </c>
      <c r="AD1" s="251" t="s">
        <v>77</v>
      </c>
      <c r="AE1" s="251" t="s">
        <v>78</v>
      </c>
    </row>
    <row r="2" spans="1:31" ht="14.1" customHeight="1" x14ac:dyDescent="0.3">
      <c r="A2" s="13">
        <f>WEEKNUM(A1,1)</f>
        <v>20</v>
      </c>
      <c r="B2" s="14" t="s">
        <v>0</v>
      </c>
      <c r="C2" s="71">
        <v>45424</v>
      </c>
      <c r="D2" s="65">
        <f>C2+1</f>
        <v>45425</v>
      </c>
      <c r="E2" s="65">
        <f>C2+2</f>
        <v>45426</v>
      </c>
      <c r="F2" s="68">
        <f>C2+3</f>
        <v>45427</v>
      </c>
      <c r="G2" s="69">
        <f>C2+4</f>
        <v>45428</v>
      </c>
      <c r="H2" s="69">
        <f>C2+5</f>
        <v>45429</v>
      </c>
      <c r="I2" s="63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9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212"/>
      <c r="V2" s="213"/>
      <c r="X2" s="251"/>
      <c r="Y2" s="251"/>
      <c r="Z2" s="251"/>
      <c r="AA2" s="251"/>
      <c r="AB2" s="251"/>
      <c r="AC2" s="251"/>
      <c r="AD2" s="251"/>
      <c r="AE2" s="251"/>
    </row>
    <row r="3" spans="1:31" ht="14.1" customHeight="1" x14ac:dyDescent="0.3">
      <c r="A3" s="247" t="s">
        <v>8</v>
      </c>
      <c r="B3" s="247"/>
      <c r="C3" s="217"/>
      <c r="D3" s="217"/>
      <c r="E3" s="217"/>
      <c r="F3" s="217"/>
      <c r="G3" s="217"/>
      <c r="H3" s="217"/>
      <c r="I3" s="217"/>
      <c r="J3" s="6"/>
      <c r="K3" s="6"/>
      <c r="L3" s="248" t="s">
        <v>141</v>
      </c>
      <c r="M3" s="249"/>
      <c r="N3" s="31"/>
      <c r="O3" s="47" t="s">
        <v>165</v>
      </c>
      <c r="P3" s="47" t="s">
        <v>165</v>
      </c>
      <c r="Q3" s="31"/>
      <c r="R3" s="47" t="s">
        <v>86</v>
      </c>
      <c r="S3" s="47" t="s">
        <v>93</v>
      </c>
      <c r="T3" s="47" t="s">
        <v>86</v>
      </c>
      <c r="X3" s="250" t="s">
        <v>79</v>
      </c>
      <c r="Y3" s="245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45">
        <f t="shared" si="0"/>
        <v>3</v>
      </c>
      <c r="AA3" s="244">
        <f t="shared" si="0"/>
        <v>2</v>
      </c>
      <c r="AB3" s="245">
        <f t="shared" si="0"/>
        <v>2</v>
      </c>
      <c r="AC3" s="245">
        <f t="shared" si="0"/>
        <v>2</v>
      </c>
      <c r="AD3" s="245">
        <f t="shared" si="0"/>
        <v>2</v>
      </c>
      <c r="AE3" s="245">
        <f t="shared" si="0"/>
        <v>3</v>
      </c>
    </row>
    <row r="4" spans="1:31" ht="14.1" customHeight="1" x14ac:dyDescent="0.3">
      <c r="A4" s="247" t="s">
        <v>9</v>
      </c>
      <c r="B4" s="247"/>
      <c r="C4" s="217"/>
      <c r="D4" s="217"/>
      <c r="E4" s="217"/>
      <c r="F4" s="217"/>
      <c r="G4" s="217"/>
      <c r="H4" s="217"/>
      <c r="I4" s="217"/>
      <c r="J4" s="6"/>
      <c r="K4" s="6"/>
      <c r="L4" s="248"/>
      <c r="M4" s="249"/>
      <c r="N4" s="36"/>
      <c r="O4" s="4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50"/>
      <c r="Y4" s="246"/>
      <c r="Z4" s="246"/>
      <c r="AA4" s="244"/>
      <c r="AB4" s="246"/>
      <c r="AC4" s="246"/>
      <c r="AD4" s="246"/>
      <c r="AE4" s="246"/>
    </row>
    <row r="5" spans="1:31" ht="14.1" customHeight="1" x14ac:dyDescent="0.3">
      <c r="A5" s="247" t="s">
        <v>9</v>
      </c>
      <c r="B5" s="247"/>
      <c r="C5" s="217"/>
      <c r="D5" s="217"/>
      <c r="E5" s="217"/>
      <c r="F5" s="217"/>
      <c r="G5" s="217"/>
      <c r="H5" s="217"/>
      <c r="I5" s="217"/>
      <c r="J5" s="208" t="s">
        <v>70</v>
      </c>
      <c r="K5" s="243" t="s">
        <v>71</v>
      </c>
      <c r="L5" s="200" t="s">
        <v>23</v>
      </c>
      <c r="M5" s="207"/>
      <c r="N5" s="31"/>
      <c r="O5" s="31"/>
      <c r="P5" s="31"/>
      <c r="Q5" s="31"/>
      <c r="R5" s="31"/>
      <c r="S5" s="54" t="s">
        <v>163</v>
      </c>
      <c r="T5" s="31"/>
      <c r="U5" s="6"/>
      <c r="X5" s="233" t="s">
        <v>80</v>
      </c>
      <c r="Y5" s="217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17">
        <f t="shared" si="1"/>
        <v>5</v>
      </c>
      <c r="AA5" s="217">
        <f t="shared" si="1"/>
        <v>4</v>
      </c>
      <c r="AB5" s="217">
        <f t="shared" si="1"/>
        <v>7</v>
      </c>
      <c r="AC5" s="217">
        <f t="shared" si="1"/>
        <v>5</v>
      </c>
      <c r="AD5" s="217">
        <f t="shared" si="1"/>
        <v>7</v>
      </c>
      <c r="AE5" s="217">
        <f t="shared" si="1"/>
        <v>7</v>
      </c>
    </row>
    <row r="6" spans="1:31" ht="14.1" customHeight="1" x14ac:dyDescent="0.3">
      <c r="A6" s="247"/>
      <c r="B6" s="247"/>
      <c r="C6" s="217"/>
      <c r="D6" s="217"/>
      <c r="E6" s="217"/>
      <c r="F6" s="217"/>
      <c r="G6" s="217"/>
      <c r="H6" s="217"/>
      <c r="I6" s="217"/>
      <c r="J6" s="208"/>
      <c r="K6" s="243"/>
      <c r="L6" s="200"/>
      <c r="M6" s="207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33"/>
      <c r="Y6" s="217"/>
      <c r="Z6" s="217"/>
      <c r="AA6" s="217"/>
      <c r="AB6" s="217"/>
      <c r="AC6" s="217"/>
      <c r="AD6" s="217"/>
      <c r="AE6" s="217"/>
    </row>
    <row r="7" spans="1:31" ht="14.1" customHeight="1" x14ac:dyDescent="0.3">
      <c r="A7" s="218" t="s">
        <v>10</v>
      </c>
      <c r="B7" s="219"/>
      <c r="C7" s="51"/>
      <c r="D7" s="47" t="s">
        <v>86</v>
      </c>
      <c r="E7" s="53" t="s">
        <v>36</v>
      </c>
      <c r="F7" s="53" t="s">
        <v>36</v>
      </c>
      <c r="G7" s="47" t="s">
        <v>86</v>
      </c>
      <c r="H7" s="47" t="s">
        <v>86</v>
      </c>
      <c r="I7" s="51"/>
      <c r="J7" s="24"/>
      <c r="K7" s="6"/>
      <c r="L7" s="201" t="s">
        <v>24</v>
      </c>
      <c r="M7" s="202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41" t="s">
        <v>81</v>
      </c>
      <c r="Y7" s="234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34">
        <f t="shared" si="2"/>
        <v>5</v>
      </c>
      <c r="AA7" s="234">
        <f t="shared" si="2"/>
        <v>6</v>
      </c>
      <c r="AB7" s="234">
        <f t="shared" si="2"/>
        <v>6</v>
      </c>
      <c r="AC7" s="234">
        <f t="shared" si="2"/>
        <v>6</v>
      </c>
      <c r="AD7" s="234">
        <f t="shared" si="2"/>
        <v>6</v>
      </c>
      <c r="AE7" s="234">
        <f t="shared" si="2"/>
        <v>7</v>
      </c>
    </row>
    <row r="8" spans="1:31" ht="14.1" customHeight="1" x14ac:dyDescent="0.3">
      <c r="A8" s="220"/>
      <c r="B8" s="221"/>
      <c r="C8" s="36"/>
      <c r="D8" s="40">
        <v>8</v>
      </c>
      <c r="E8" s="30">
        <v>8</v>
      </c>
      <c r="F8" s="30">
        <v>8</v>
      </c>
      <c r="G8" s="4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03"/>
      <c r="M8" s="204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42"/>
      <c r="Y8" s="235"/>
      <c r="Z8" s="235"/>
      <c r="AA8" s="235"/>
      <c r="AB8" s="235"/>
      <c r="AC8" s="235"/>
      <c r="AD8" s="235"/>
      <c r="AE8" s="235"/>
    </row>
    <row r="9" spans="1:31" ht="14.1" customHeight="1" x14ac:dyDescent="0.3">
      <c r="A9" s="232" t="s">
        <v>170</v>
      </c>
      <c r="B9" s="232"/>
      <c r="C9" s="39" t="s">
        <v>91</v>
      </c>
      <c r="D9" s="51" t="s">
        <v>166</v>
      </c>
      <c r="E9" s="39" t="s">
        <v>91</v>
      </c>
      <c r="F9" s="33" t="s">
        <v>92</v>
      </c>
      <c r="G9" s="31" t="s">
        <v>167</v>
      </c>
      <c r="H9" s="31" t="s">
        <v>168</v>
      </c>
      <c r="I9" s="39" t="s">
        <v>91</v>
      </c>
      <c r="J9" s="6"/>
      <c r="K9" s="6"/>
      <c r="L9" s="201" t="s">
        <v>25</v>
      </c>
      <c r="M9" s="202"/>
      <c r="N9" s="42"/>
      <c r="O9" s="42"/>
      <c r="P9" s="42"/>
      <c r="Q9" s="42"/>
      <c r="R9" s="42"/>
      <c r="S9" s="42"/>
      <c r="T9" s="42"/>
      <c r="U9" s="6"/>
      <c r="X9" s="236" t="s">
        <v>82</v>
      </c>
      <c r="Y9" s="238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40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40">
        <f t="shared" si="3"/>
        <v>6</v>
      </c>
      <c r="AB9" s="240">
        <f t="shared" si="3"/>
        <v>5</v>
      </c>
      <c r="AC9" s="240">
        <f t="shared" si="3"/>
        <v>6</v>
      </c>
      <c r="AD9" s="240">
        <f t="shared" si="3"/>
        <v>6</v>
      </c>
      <c r="AE9" s="240">
        <f t="shared" si="3"/>
        <v>5</v>
      </c>
    </row>
    <row r="10" spans="1:31" ht="14.1" customHeight="1" x14ac:dyDescent="0.3">
      <c r="A10" s="232"/>
      <c r="B10" s="232"/>
      <c r="C10" s="40">
        <v>9</v>
      </c>
      <c r="D10" s="36"/>
      <c r="E10" s="40">
        <v>9</v>
      </c>
      <c r="F10" s="44">
        <v>10</v>
      </c>
      <c r="G10" s="36"/>
      <c r="H10" s="36"/>
      <c r="I10" s="40">
        <v>9</v>
      </c>
      <c r="J10" s="16">
        <f>SUM(C10:I10)</f>
        <v>37</v>
      </c>
      <c r="K10" s="16" t="str" cm="1">
        <f t="array" ref="K10">_xlfn.IFS(J10=46,"O",J10&lt;46,"LOW",J10&gt;46,"HIGH")</f>
        <v>LOW</v>
      </c>
      <c r="L10" s="203"/>
      <c r="M10" s="204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37"/>
      <c r="Y10" s="239"/>
      <c r="Z10" s="239"/>
      <c r="AA10" s="239"/>
      <c r="AB10" s="239"/>
      <c r="AC10" s="239"/>
      <c r="AD10" s="239"/>
      <c r="AE10" s="239"/>
    </row>
    <row r="11" spans="1:31" ht="14.1" customHeight="1" x14ac:dyDescent="0.3">
      <c r="A11" s="232" t="s">
        <v>172</v>
      </c>
      <c r="B11" s="232"/>
      <c r="C11" s="31" t="s">
        <v>167</v>
      </c>
      <c r="D11" s="35" t="s">
        <v>169</v>
      </c>
      <c r="E11" s="31" t="s">
        <v>166</v>
      </c>
      <c r="F11" s="32" t="s">
        <v>89</v>
      </c>
      <c r="G11" s="32" t="s">
        <v>89</v>
      </c>
      <c r="H11" s="31" t="s">
        <v>168</v>
      </c>
      <c r="I11" s="33" t="s">
        <v>92</v>
      </c>
      <c r="J11" s="6"/>
      <c r="K11" s="6"/>
      <c r="L11" s="200" t="s">
        <v>26</v>
      </c>
      <c r="M11" s="200"/>
      <c r="N11" s="31"/>
      <c r="O11" s="31"/>
      <c r="P11" s="32" t="s">
        <v>48</v>
      </c>
      <c r="Q11" s="31" t="s">
        <v>164</v>
      </c>
      <c r="R11" s="32" t="s">
        <v>48</v>
      </c>
      <c r="S11" s="31"/>
      <c r="T11" s="32" t="s">
        <v>48</v>
      </c>
      <c r="U11" s="6"/>
      <c r="X11" s="233" t="s">
        <v>84</v>
      </c>
      <c r="Y11" s="217">
        <f t="shared" ref="Y11:AE11" si="4">COUNT(C10,C12,C14,C16,C18,C28,C30,C32,C34,C36,C38,C40,C42,C44,C20,C22,N4,N6,N8,N10,N12,N14,N16,N18,N20,N22,N28,N30,N32,N34,N36,N38,N40,N42,N44)</f>
        <v>11</v>
      </c>
      <c r="Z11" s="217">
        <f t="shared" si="4"/>
        <v>9</v>
      </c>
      <c r="AA11" s="217">
        <f t="shared" si="4"/>
        <v>9</v>
      </c>
      <c r="AB11" s="217">
        <f t="shared" si="4"/>
        <v>9</v>
      </c>
      <c r="AC11" s="217">
        <f t="shared" si="4"/>
        <v>10</v>
      </c>
      <c r="AD11" s="217">
        <f t="shared" si="4"/>
        <v>12</v>
      </c>
      <c r="AE11" s="217">
        <f t="shared" si="4"/>
        <v>11</v>
      </c>
    </row>
    <row r="12" spans="1:31" ht="14.1" customHeight="1" x14ac:dyDescent="0.3">
      <c r="A12" s="232"/>
      <c r="B12" s="232"/>
      <c r="C12" s="36"/>
      <c r="D12" s="46">
        <v>9</v>
      </c>
      <c r="E12" s="36"/>
      <c r="F12" s="41">
        <v>9</v>
      </c>
      <c r="G12" s="41">
        <v>9</v>
      </c>
      <c r="H12" s="36"/>
      <c r="I12" s="44">
        <v>10</v>
      </c>
      <c r="J12" s="16">
        <f>SUM(C12:I12)</f>
        <v>37</v>
      </c>
      <c r="K12" s="16" t="str" cm="1">
        <f t="array" ref="K12">_xlfn.IFS(J12=46,"O",J12&lt;46,"LOW",J12&gt;46,"HIGH")</f>
        <v>LOW</v>
      </c>
      <c r="L12" s="200"/>
      <c r="M12" s="200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33"/>
      <c r="Y12" s="217"/>
      <c r="Z12" s="217"/>
      <c r="AA12" s="217"/>
      <c r="AB12" s="217"/>
      <c r="AC12" s="217"/>
      <c r="AD12" s="217"/>
      <c r="AE12" s="217"/>
    </row>
    <row r="13" spans="1:31" ht="14.1" customHeight="1" x14ac:dyDescent="0.3">
      <c r="A13" s="218" t="s">
        <v>171</v>
      </c>
      <c r="B13" s="219"/>
      <c r="C13" s="31" t="s">
        <v>167</v>
      </c>
      <c r="D13" s="34" t="s">
        <v>88</v>
      </c>
      <c r="E13" s="31" t="s">
        <v>166</v>
      </c>
      <c r="F13" s="32" t="s">
        <v>89</v>
      </c>
      <c r="G13" s="31" t="s">
        <v>166</v>
      </c>
      <c r="H13" s="31" t="s">
        <v>168</v>
      </c>
      <c r="I13" s="32" t="s">
        <v>89</v>
      </c>
      <c r="J13" s="6"/>
      <c r="K13" s="6"/>
      <c r="L13" s="201" t="s">
        <v>27</v>
      </c>
      <c r="M13" s="202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" customHeight="1" x14ac:dyDescent="0.3">
      <c r="A14" s="220"/>
      <c r="B14" s="221"/>
      <c r="C14" s="36"/>
      <c r="D14" s="45">
        <v>10</v>
      </c>
      <c r="E14" s="36"/>
      <c r="F14" s="41">
        <v>9</v>
      </c>
      <c r="G14" s="36"/>
      <c r="H14" s="36"/>
      <c r="I14" s="41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203"/>
      <c r="M14" s="204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22" t="s">
        <v>101</v>
      </c>
      <c r="Y14" s="217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17">
        <f t="shared" si="5"/>
        <v>5</v>
      </c>
      <c r="AA14" s="217">
        <f t="shared" si="5"/>
        <v>5</v>
      </c>
      <c r="AB14" s="217">
        <f t="shared" si="5"/>
        <v>5</v>
      </c>
      <c r="AC14" s="217">
        <f t="shared" si="5"/>
        <v>6</v>
      </c>
      <c r="AD14" s="217">
        <f t="shared" si="5"/>
        <v>6</v>
      </c>
      <c r="AE14" s="217">
        <f t="shared" si="5"/>
        <v>5</v>
      </c>
    </row>
    <row r="15" spans="1:31" ht="14.1" customHeight="1" x14ac:dyDescent="0.3">
      <c r="A15" s="218" t="s">
        <v>14</v>
      </c>
      <c r="B15" s="219"/>
      <c r="C15" s="34" t="s">
        <v>88</v>
      </c>
      <c r="D15" s="31" t="s">
        <v>167</v>
      </c>
      <c r="E15" s="32" t="s">
        <v>89</v>
      </c>
      <c r="F15" s="32" t="s">
        <v>89</v>
      </c>
      <c r="G15" s="31" t="s">
        <v>166</v>
      </c>
      <c r="H15" s="32" t="s">
        <v>89</v>
      </c>
      <c r="I15" s="31" t="s">
        <v>168</v>
      </c>
      <c r="J15" s="6"/>
      <c r="K15" s="6"/>
      <c r="L15" s="201" t="s">
        <v>28</v>
      </c>
      <c r="M15" s="202"/>
      <c r="N15" s="32" t="s">
        <v>37</v>
      </c>
      <c r="O15" s="31"/>
      <c r="P15" s="31"/>
      <c r="Q15" s="54" t="s">
        <v>126</v>
      </c>
      <c r="R15" s="32" t="s">
        <v>48</v>
      </c>
      <c r="S15" s="31" t="s">
        <v>164</v>
      </c>
      <c r="T15" s="31"/>
      <c r="U15" s="6"/>
      <c r="X15" s="222"/>
      <c r="Y15" s="217"/>
      <c r="Z15" s="217"/>
      <c r="AA15" s="217"/>
      <c r="AB15" s="217"/>
      <c r="AC15" s="217"/>
      <c r="AD15" s="217"/>
      <c r="AE15" s="217"/>
    </row>
    <row r="16" spans="1:31" ht="14.1" customHeight="1" x14ac:dyDescent="0.3">
      <c r="A16" s="220"/>
      <c r="B16" s="221"/>
      <c r="C16" s="45">
        <v>10</v>
      </c>
      <c r="D16" s="36"/>
      <c r="E16" s="41">
        <v>9</v>
      </c>
      <c r="F16" s="41">
        <v>9</v>
      </c>
      <c r="G16" s="36"/>
      <c r="H16" s="41">
        <v>9</v>
      </c>
      <c r="I16" s="36"/>
      <c r="J16" s="16">
        <f>SUM(C16:I16)</f>
        <v>37</v>
      </c>
      <c r="K16" s="16" t="str" cm="1">
        <f t="array" ref="K16">_xlfn.IFS(J16=46,"O",J16&lt;46,"LOW",J16&gt;46,"HIGH")</f>
        <v>LOW</v>
      </c>
      <c r="L16" s="203"/>
      <c r="M16" s="204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22" t="s">
        <v>102</v>
      </c>
      <c r="Y16" s="223">
        <f t="shared" ref="Y16:AE16" si="6">(Y14*0.25)*0.83</f>
        <v>1.0374999999999999</v>
      </c>
      <c r="Z16" s="223">
        <f t="shared" si="6"/>
        <v>1.0374999999999999</v>
      </c>
      <c r="AA16" s="223">
        <f t="shared" si="6"/>
        <v>1.0374999999999999</v>
      </c>
      <c r="AB16" s="223">
        <f t="shared" si="6"/>
        <v>1.0374999999999999</v>
      </c>
      <c r="AC16" s="223">
        <f t="shared" si="6"/>
        <v>1.2449999999999999</v>
      </c>
      <c r="AD16" s="223">
        <f t="shared" si="6"/>
        <v>1.2449999999999999</v>
      </c>
      <c r="AE16" s="223">
        <f t="shared" si="6"/>
        <v>1.0374999999999999</v>
      </c>
    </row>
    <row r="17" spans="1:31" ht="14.1" customHeight="1" x14ac:dyDescent="0.3">
      <c r="A17" s="224" t="s">
        <v>15</v>
      </c>
      <c r="B17" s="225"/>
      <c r="C17" s="31" t="s">
        <v>167</v>
      </c>
      <c r="D17" s="31" t="s">
        <v>166</v>
      </c>
      <c r="E17" s="31" t="s">
        <v>166</v>
      </c>
      <c r="F17" s="34" t="s">
        <v>88</v>
      </c>
      <c r="G17" s="35" t="s">
        <v>169</v>
      </c>
      <c r="H17" s="31" t="s">
        <v>168</v>
      </c>
      <c r="I17" s="32" t="s">
        <v>89</v>
      </c>
      <c r="J17" s="6"/>
      <c r="K17" s="6"/>
      <c r="L17" s="228" t="s">
        <v>128</v>
      </c>
      <c r="M17" s="229"/>
      <c r="N17" s="35" t="s">
        <v>46</v>
      </c>
      <c r="O17" s="32" t="s">
        <v>48</v>
      </c>
      <c r="P17" s="35" t="s">
        <v>46</v>
      </c>
      <c r="Q17" s="31"/>
      <c r="R17" s="31"/>
      <c r="S17" s="31"/>
      <c r="T17" s="31"/>
      <c r="X17" s="222"/>
      <c r="Y17" s="223"/>
      <c r="Z17" s="223"/>
      <c r="AA17" s="223"/>
      <c r="AB17" s="223"/>
      <c r="AC17" s="223"/>
      <c r="AD17" s="223"/>
      <c r="AE17" s="223"/>
    </row>
    <row r="18" spans="1:31" ht="14.1" customHeight="1" x14ac:dyDescent="0.3">
      <c r="A18" s="226"/>
      <c r="B18" s="227"/>
      <c r="C18" s="36"/>
      <c r="D18" s="36"/>
      <c r="E18" s="36"/>
      <c r="F18" s="45">
        <v>10</v>
      </c>
      <c r="G18" s="46">
        <v>9</v>
      </c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30"/>
      <c r="M18" s="231"/>
      <c r="N18" s="46">
        <v>5</v>
      </c>
      <c r="O18" s="41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14"/>
      <c r="B19" s="214"/>
      <c r="C19" s="6"/>
      <c r="D19" s="6"/>
      <c r="E19" s="6"/>
      <c r="F19" s="6"/>
      <c r="G19" s="6"/>
      <c r="H19" s="6"/>
      <c r="I19" s="6"/>
      <c r="J19" s="6"/>
      <c r="K19" s="6"/>
      <c r="L19" s="214"/>
      <c r="M19" s="214"/>
      <c r="N19" s="6"/>
      <c r="O19" s="6"/>
      <c r="P19" s="6"/>
      <c r="Q19" s="6"/>
      <c r="R19" s="6"/>
      <c r="S19" s="6"/>
      <c r="T19" s="6"/>
      <c r="Y19" s="215" t="s">
        <v>67</v>
      </c>
      <c r="Z19" s="215" t="s">
        <v>63</v>
      </c>
      <c r="AA19" s="215" t="s">
        <v>64</v>
      </c>
      <c r="AB19" s="215" t="s">
        <v>65</v>
      </c>
      <c r="AC19" s="215" t="s">
        <v>66</v>
      </c>
      <c r="AD19" s="215" t="s">
        <v>144</v>
      </c>
      <c r="AE19" s="215" t="s">
        <v>152</v>
      </c>
    </row>
    <row r="20" spans="1:31" ht="14.1" customHeight="1" x14ac:dyDescent="0.3">
      <c r="A20" s="214"/>
      <c r="B20" s="214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14"/>
      <c r="M20" s="214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16"/>
      <c r="Z20" s="216"/>
      <c r="AA20" s="216"/>
      <c r="AB20" s="216"/>
      <c r="AC20" s="216"/>
      <c r="AD20" s="216"/>
      <c r="AE20" s="216"/>
    </row>
    <row r="21" spans="1:31" ht="14.1" customHeight="1" x14ac:dyDescent="0.3">
      <c r="A21" s="214"/>
      <c r="B21" s="214"/>
      <c r="C21" s="6"/>
      <c r="D21" s="6"/>
      <c r="E21" s="6"/>
      <c r="F21" s="6"/>
      <c r="G21" s="6"/>
      <c r="H21" s="6"/>
      <c r="I21" s="6"/>
      <c r="J21" s="6"/>
      <c r="K21" s="6"/>
      <c r="L21" s="214"/>
      <c r="M21" s="214"/>
      <c r="N21" s="6"/>
      <c r="O21" s="6"/>
      <c r="P21" s="6"/>
      <c r="Q21" s="6"/>
      <c r="R21" s="6"/>
      <c r="S21" s="6"/>
      <c r="T21" s="6"/>
      <c r="U21" s="2"/>
      <c r="V21" s="2"/>
      <c r="Y21" s="205" t="s">
        <v>10</v>
      </c>
      <c r="Z21" s="205">
        <v>3</v>
      </c>
      <c r="AA21" s="205">
        <v>2</v>
      </c>
      <c r="AB21" s="205">
        <f>Z21-AA21</f>
        <v>1</v>
      </c>
      <c r="AC21" s="205"/>
      <c r="AD21" s="205"/>
      <c r="AE21" s="205">
        <v>0</v>
      </c>
    </row>
    <row r="22" spans="1:31" ht="14.1" customHeight="1" x14ac:dyDescent="0.3">
      <c r="A22" s="214"/>
      <c r="B22" s="214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14"/>
      <c r="M22" s="214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06"/>
      <c r="Z22" s="206"/>
      <c r="AA22" s="206"/>
      <c r="AB22" s="206"/>
      <c r="AC22" s="206"/>
      <c r="AD22" s="206"/>
      <c r="AE22" s="206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05" t="s">
        <v>11</v>
      </c>
      <c r="Z23" s="205">
        <v>4</v>
      </c>
      <c r="AA23" s="205">
        <v>3</v>
      </c>
      <c r="AB23" s="205">
        <f>Z23-AA23</f>
        <v>1</v>
      </c>
      <c r="AC23" s="205"/>
      <c r="AD23" s="205">
        <v>2</v>
      </c>
      <c r="AE23" s="205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06"/>
      <c r="Z24" s="206"/>
      <c r="AA24" s="206"/>
      <c r="AB24" s="206"/>
      <c r="AC24" s="206"/>
      <c r="AD24" s="206"/>
      <c r="AE24" s="206"/>
    </row>
    <row r="25" spans="1:31" ht="14.1" customHeight="1" x14ac:dyDescent="0.3">
      <c r="A25" s="210">
        <f>A1</f>
        <v>45424</v>
      </c>
      <c r="B25" s="211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208" t="s">
        <v>70</v>
      </c>
      <c r="K25" s="209" t="s">
        <v>69</v>
      </c>
      <c r="L25" s="210">
        <f>A1</f>
        <v>45424</v>
      </c>
      <c r="M25" s="211"/>
      <c r="N25" s="3" t="s">
        <v>1</v>
      </c>
      <c r="O25" s="4" t="s">
        <v>2</v>
      </c>
      <c r="P25" s="4" t="s">
        <v>3</v>
      </c>
      <c r="Q25" s="56" t="s">
        <v>4</v>
      </c>
      <c r="R25" s="4" t="s">
        <v>5</v>
      </c>
      <c r="S25" s="4" t="s">
        <v>6</v>
      </c>
      <c r="T25" s="5" t="s">
        <v>7</v>
      </c>
      <c r="U25" s="212" t="s">
        <v>70</v>
      </c>
      <c r="V25" s="213" t="s">
        <v>69</v>
      </c>
      <c r="Y25" s="205" t="s">
        <v>12</v>
      </c>
      <c r="Z25" s="205">
        <v>3</v>
      </c>
      <c r="AA25" s="205">
        <v>2</v>
      </c>
      <c r="AB25" s="205">
        <f>Z25-AA25</f>
        <v>1</v>
      </c>
      <c r="AC25" s="205"/>
      <c r="AD25" s="205">
        <v>3</v>
      </c>
      <c r="AE25" s="205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208"/>
      <c r="K26" s="209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9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212"/>
      <c r="V26" s="213"/>
      <c r="Y26" s="206"/>
      <c r="Z26" s="206"/>
      <c r="AA26" s="206"/>
      <c r="AB26" s="206"/>
      <c r="AC26" s="206"/>
      <c r="AD26" s="206"/>
      <c r="AE26" s="206"/>
    </row>
    <row r="27" spans="1:31" ht="14.1" customHeight="1" x14ac:dyDescent="0.3">
      <c r="A27" s="200" t="s">
        <v>16</v>
      </c>
      <c r="B27" s="200"/>
      <c r="C27" s="31"/>
      <c r="D27" s="31"/>
      <c r="E27" s="31"/>
      <c r="F27" s="31"/>
      <c r="G27" s="31"/>
      <c r="H27" s="32" t="s">
        <v>38</v>
      </c>
      <c r="I27" s="31"/>
      <c r="J27" s="6"/>
      <c r="K27" s="6"/>
      <c r="L27" s="200" t="s">
        <v>29</v>
      </c>
      <c r="M27" s="207"/>
      <c r="N27" s="32" t="s">
        <v>45</v>
      </c>
      <c r="O27" s="31"/>
      <c r="P27" s="54" t="s">
        <v>126</v>
      </c>
      <c r="Q27" s="31"/>
      <c r="R27" s="31"/>
      <c r="S27" s="31"/>
      <c r="T27" s="32" t="s">
        <v>45</v>
      </c>
      <c r="Y27" s="205" t="s">
        <v>13</v>
      </c>
      <c r="Z27" s="205">
        <v>4</v>
      </c>
      <c r="AA27" s="205">
        <v>3</v>
      </c>
      <c r="AB27" s="205">
        <f>Z27-AA27</f>
        <v>1</v>
      </c>
      <c r="AC27" s="205"/>
      <c r="AD27" s="205">
        <v>1</v>
      </c>
      <c r="AE27" s="205">
        <v>0</v>
      </c>
    </row>
    <row r="28" spans="1:31" ht="14.1" customHeight="1" x14ac:dyDescent="0.3">
      <c r="A28" s="200"/>
      <c r="B28" s="200"/>
      <c r="C28" s="36"/>
      <c r="D28" s="36"/>
      <c r="E28" s="36"/>
      <c r="F28" s="36"/>
      <c r="G28" s="36"/>
      <c r="H28" s="41">
        <v>5</v>
      </c>
      <c r="I28" s="36"/>
      <c r="J28" s="16">
        <f>SUM(C28:I28)</f>
        <v>5</v>
      </c>
      <c r="K28" s="16" t="str" cm="1">
        <f t="array" ref="K28">_xlfn.IFS(J28&gt;15,"O",J28=15,"O",J28&lt;15,"X")</f>
        <v>X</v>
      </c>
      <c r="L28" s="200"/>
      <c r="M28" s="207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206"/>
      <c r="Z28" s="206"/>
      <c r="AA28" s="206"/>
      <c r="AB28" s="206"/>
      <c r="AC28" s="206"/>
      <c r="AD28" s="206"/>
      <c r="AE28" s="206"/>
    </row>
    <row r="29" spans="1:31" ht="14.1" customHeight="1" x14ac:dyDescent="0.3">
      <c r="A29" s="200" t="s">
        <v>17</v>
      </c>
      <c r="B29" s="200"/>
      <c r="C29" s="54" t="s">
        <v>153</v>
      </c>
      <c r="D29" s="31"/>
      <c r="E29" s="31"/>
      <c r="F29" s="31"/>
      <c r="G29" s="31"/>
      <c r="H29" s="54" t="s">
        <v>153</v>
      </c>
      <c r="I29" s="31"/>
      <c r="J29" s="6"/>
      <c r="K29" s="6"/>
      <c r="L29" s="200" t="s">
        <v>30</v>
      </c>
      <c r="M29" s="207"/>
      <c r="N29" s="42"/>
      <c r="O29" s="42"/>
      <c r="P29" s="42"/>
      <c r="Q29" s="42"/>
      <c r="R29" s="42"/>
      <c r="S29" s="42"/>
      <c r="T29" s="42" t="s">
        <v>40</v>
      </c>
      <c r="U29" s="6"/>
      <c r="Y29" s="205" t="s">
        <v>14</v>
      </c>
      <c r="Z29" s="205">
        <v>3</v>
      </c>
      <c r="AA29" s="205">
        <v>2</v>
      </c>
      <c r="AB29" s="205">
        <f>Z29-AA29</f>
        <v>1</v>
      </c>
      <c r="AC29" s="205"/>
      <c r="AD29" s="205">
        <v>1</v>
      </c>
      <c r="AE29" s="205">
        <v>0</v>
      </c>
    </row>
    <row r="30" spans="1:31" ht="14.1" customHeight="1" x14ac:dyDescent="0.3">
      <c r="A30" s="200"/>
      <c r="B30" s="200"/>
      <c r="C30" s="30">
        <v>8</v>
      </c>
      <c r="D30" s="36"/>
      <c r="E30" s="36"/>
      <c r="F30" s="36"/>
      <c r="G30" s="36"/>
      <c r="H30" s="30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00"/>
      <c r="M30" s="207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206"/>
      <c r="Z30" s="206"/>
      <c r="AA30" s="206"/>
      <c r="AB30" s="206"/>
      <c r="AC30" s="206"/>
      <c r="AD30" s="206"/>
      <c r="AE30" s="206"/>
    </row>
    <row r="31" spans="1:31" ht="14.1" customHeight="1" x14ac:dyDescent="0.3">
      <c r="A31" s="200" t="s">
        <v>18</v>
      </c>
      <c r="B31" s="200"/>
      <c r="C31" s="31"/>
      <c r="D31" s="31"/>
      <c r="E31" s="31"/>
      <c r="F31" s="31"/>
      <c r="G31" s="31"/>
      <c r="H31" s="31"/>
      <c r="I31" s="54" t="s">
        <v>153</v>
      </c>
      <c r="J31" s="6"/>
      <c r="K31" s="6"/>
      <c r="L31" s="201" t="s">
        <v>31</v>
      </c>
      <c r="M31" s="202"/>
      <c r="N31" s="39" t="s">
        <v>125</v>
      </c>
      <c r="O31" s="39" t="s">
        <v>125</v>
      </c>
      <c r="P31" s="31"/>
      <c r="Q31" s="31"/>
      <c r="R31" s="31"/>
      <c r="S31" s="39" t="s">
        <v>125</v>
      </c>
      <c r="T31" s="31" t="s">
        <v>40</v>
      </c>
      <c r="U31" s="6"/>
      <c r="Y31" s="205" t="s">
        <v>15</v>
      </c>
      <c r="Z31" s="205">
        <v>4</v>
      </c>
      <c r="AA31" s="205">
        <v>3</v>
      </c>
      <c r="AB31" s="205">
        <f>Z31-AA31</f>
        <v>1</v>
      </c>
      <c r="AC31" s="205"/>
      <c r="AD31" s="205">
        <v>2</v>
      </c>
      <c r="AE31" s="205">
        <v>0</v>
      </c>
    </row>
    <row r="32" spans="1:31" ht="14.1" customHeight="1" x14ac:dyDescent="0.3">
      <c r="A32" s="200"/>
      <c r="B32" s="200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203"/>
      <c r="M32" s="204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06"/>
      <c r="Z32" s="206"/>
      <c r="AA32" s="206"/>
      <c r="AB32" s="206"/>
      <c r="AC32" s="206"/>
      <c r="AD32" s="206"/>
      <c r="AE32" s="206"/>
    </row>
    <row r="33" spans="1:35" ht="14.1" customHeight="1" x14ac:dyDescent="0.3">
      <c r="A33" s="200" t="s">
        <v>19</v>
      </c>
      <c r="B33" s="200"/>
      <c r="C33" s="31"/>
      <c r="D33" s="32" t="s">
        <v>37</v>
      </c>
      <c r="E33" s="31"/>
      <c r="F33" s="31"/>
      <c r="G33" s="31"/>
      <c r="H33" s="31"/>
      <c r="I33" s="31" t="s">
        <v>164</v>
      </c>
      <c r="J33" s="6"/>
      <c r="K33" s="6"/>
      <c r="L33" s="201" t="s">
        <v>32</v>
      </c>
      <c r="M33" s="202"/>
      <c r="N33" s="31"/>
      <c r="O33" s="31"/>
      <c r="P33" s="31"/>
      <c r="Q33" s="32" t="s">
        <v>38</v>
      </c>
      <c r="R33" s="54" t="s">
        <v>126</v>
      </c>
      <c r="S33" s="54" t="s">
        <v>126</v>
      </c>
      <c r="T33" s="31"/>
      <c r="U33" s="6"/>
    </row>
    <row r="34" spans="1:35" ht="14.1" customHeight="1" x14ac:dyDescent="0.3">
      <c r="A34" s="200"/>
      <c r="B34" s="200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03"/>
      <c r="M34" s="204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00" t="s">
        <v>20</v>
      </c>
      <c r="B35" s="200"/>
      <c r="C35" s="42"/>
      <c r="D35" s="42"/>
      <c r="E35" s="42"/>
      <c r="F35" s="42"/>
      <c r="G35" s="42"/>
      <c r="H35" s="42"/>
      <c r="I35" s="42"/>
      <c r="J35" s="6"/>
      <c r="K35" s="6"/>
      <c r="L35" s="200" t="s">
        <v>33</v>
      </c>
      <c r="M35" s="200"/>
      <c r="N35" s="31"/>
      <c r="O35" s="31"/>
      <c r="P35" s="32" t="s">
        <v>38</v>
      </c>
      <c r="Q35" s="31"/>
      <c r="R35" s="32" t="s">
        <v>38</v>
      </c>
      <c r="S35" s="54" t="s">
        <v>47</v>
      </c>
      <c r="T35" s="31" t="s">
        <v>164</v>
      </c>
      <c r="U35" s="6"/>
    </row>
    <row r="36" spans="1:35" ht="14.1" customHeight="1" x14ac:dyDescent="0.3">
      <c r="A36" s="200"/>
      <c r="B36" s="200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00"/>
      <c r="M36" s="200"/>
      <c r="N36" s="36"/>
      <c r="O36" s="36"/>
      <c r="P36" s="41">
        <v>6</v>
      </c>
      <c r="Q36" s="36"/>
      <c r="R36" s="41">
        <v>6</v>
      </c>
      <c r="S36" s="30">
        <v>6</v>
      </c>
      <c r="T36" s="36"/>
      <c r="U36" s="16">
        <f>SUM(N36:T36)</f>
        <v>18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00" t="s">
        <v>21</v>
      </c>
      <c r="B37" s="200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 t="s">
        <v>40</v>
      </c>
      <c r="I37" s="47" t="s">
        <v>93</v>
      </c>
      <c r="J37" s="6"/>
      <c r="K37" s="6"/>
      <c r="L37" s="201" t="s">
        <v>34</v>
      </c>
      <c r="M37" s="202"/>
      <c r="N37" s="32" t="s">
        <v>38</v>
      </c>
      <c r="O37" s="31"/>
      <c r="P37" s="31"/>
      <c r="Q37" s="31"/>
      <c r="R37" s="31"/>
      <c r="S37" s="32" t="s">
        <v>38</v>
      </c>
      <c r="T37" s="32" t="s">
        <v>38</v>
      </c>
      <c r="U37" s="6"/>
    </row>
    <row r="38" spans="1:35" ht="14.1" customHeight="1" x14ac:dyDescent="0.3">
      <c r="A38" s="200"/>
      <c r="B38" s="200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03"/>
      <c r="M38" s="204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00" t="s">
        <v>22</v>
      </c>
      <c r="B39" s="200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164</v>
      </c>
      <c r="J39" s="6"/>
      <c r="K39" s="6"/>
      <c r="L39" s="201" t="s">
        <v>35</v>
      </c>
      <c r="M39" s="202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3">
      <c r="A40" s="200"/>
      <c r="B40" s="200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03"/>
      <c r="M40" s="204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 x14ac:dyDescent="0.3">
      <c r="A41" s="75"/>
      <c r="B41" s="75"/>
      <c r="L41" s="75"/>
      <c r="M41" s="75"/>
    </row>
    <row r="42" spans="1:35" ht="14.1" customHeight="1" x14ac:dyDescent="0.3">
      <c r="A42" s="75"/>
      <c r="B42" s="75"/>
      <c r="J42" s="25">
        <f>SUM(C42:I42)</f>
        <v>0</v>
      </c>
      <c r="K42" s="25" t="str" cm="1">
        <f t="array" ref="K42">_xlfn.IFS(J42&gt;15,"O",J42=15,"O",J42&lt;15,"X")</f>
        <v>X</v>
      </c>
      <c r="L42" s="75"/>
      <c r="M42" s="75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75"/>
      <c r="B43" s="75"/>
      <c r="C43" s="15"/>
      <c r="D43" s="16"/>
      <c r="E43" s="16"/>
      <c r="F43" s="16"/>
      <c r="G43" s="16"/>
      <c r="H43" s="16"/>
      <c r="I43" s="17"/>
      <c r="J43" s="2"/>
      <c r="K43" s="2"/>
      <c r="L43" s="75"/>
      <c r="M43" s="75"/>
      <c r="U43" s="2"/>
      <c r="V43" s="2"/>
    </row>
    <row r="44" spans="1:35" ht="14.1" customHeight="1" x14ac:dyDescent="0.3">
      <c r="A44" s="75"/>
      <c r="B44" s="75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75"/>
      <c r="M44" s="75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75"/>
      <c r="B49" s="75"/>
      <c r="C49" s="199" t="s">
        <v>1</v>
      </c>
      <c r="D49" s="199"/>
      <c r="E49" s="194" t="s">
        <v>2</v>
      </c>
      <c r="F49" s="194"/>
      <c r="G49" s="194" t="s">
        <v>3</v>
      </c>
      <c r="H49" s="194"/>
      <c r="I49" s="194" t="s">
        <v>4</v>
      </c>
      <c r="J49" s="194"/>
      <c r="K49" s="194" t="s">
        <v>5</v>
      </c>
      <c r="L49" s="194"/>
      <c r="M49" s="194"/>
      <c r="N49" s="194" t="s">
        <v>6</v>
      </c>
      <c r="O49" s="194"/>
      <c r="P49" s="195" t="s">
        <v>7</v>
      </c>
      <c r="Q49" s="195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75"/>
      <c r="B50" s="75"/>
      <c r="C50" s="196">
        <f>C2</f>
        <v>45424</v>
      </c>
      <c r="D50" s="196"/>
      <c r="E50" s="197">
        <f>C50+1</f>
        <v>45425</v>
      </c>
      <c r="F50" s="197"/>
      <c r="G50" s="197">
        <f>C50+2</f>
        <v>45426</v>
      </c>
      <c r="H50" s="197"/>
      <c r="I50" s="197">
        <f>C50+3</f>
        <v>45427</v>
      </c>
      <c r="J50" s="197"/>
      <c r="K50" s="197">
        <f>C50+4</f>
        <v>45428</v>
      </c>
      <c r="L50" s="197"/>
      <c r="M50" s="197"/>
      <c r="N50" s="197">
        <f>C50+5</f>
        <v>45429</v>
      </c>
      <c r="O50" s="197"/>
      <c r="P50" s="198">
        <f>C50+6</f>
        <v>45430</v>
      </c>
      <c r="Q50" s="198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93" t="s">
        <v>68</v>
      </c>
      <c r="B51" s="193"/>
      <c r="C51" s="192">
        <f>SUM(C8,C10,C12,C14,C16,C18,C20,C22,C28,C30,C32,C34,C36,C38,C40,N4,N6,N8,N10,N12,N14,N16,N18,N28,N30,N32,N34,N36,N38,N40,C42,C44,N42,N44,N20,N22,Y16)</f>
        <v>78.037499999999994</v>
      </c>
      <c r="D51" s="192"/>
      <c r="E51" s="192">
        <f>SUM(D8,D9,D12,D14,D16,D18,D20,D22,D28,D30,D32,D34,D36,D38,D40,D42,D44,O4,O6,O8,O10,O12,O14,O16,O18,O20,O22,O28,O30,O32,O34,O36,O38,O40,O42,O44,Z16)</f>
        <v>69.537499999999994</v>
      </c>
      <c r="F51" s="192"/>
      <c r="G51" s="192">
        <f>SUM(E8,E10,E12,E14,E16,E18,E20,E22,E28,E30,E32,E34,E36,E44,E38,E40,E42,P4,P6,P8,P10,P12,P14,P16,P18,P20,P22,P28,P30,P32,P34,P36,P38,P40,P42,P44,AA16)</f>
        <v>67.037499999999994</v>
      </c>
      <c r="H51" s="192"/>
      <c r="I51" s="192">
        <f>SUM(F8,F10,F12,F14,F16,F18,F20,F22,F28,F30,F32,F34,F36,F38,F40,F42,F44,Q4,Q6,Q8,Q10,Q12,Q14,Q16,Q18,Q20,Q22,Q28,Q30,Q32,Q34,Q36,Q38,Q40,Q42,Q44,AB16)</f>
        <v>80.537499999999994</v>
      </c>
      <c r="J51" s="192"/>
      <c r="K51" s="192">
        <f>SUM(G8,G10,G12,G14,G16,G18,G20,G22,G28,G30,G32,G34,G36,G38,G40,G42,G44,R4,R6,R8,R10,R12,R14,R16,R18,R20,R22,R28,R30,R32,R34,R36,R38,R40,R42,R44,AC16)</f>
        <v>76.245000000000005</v>
      </c>
      <c r="L51" s="192"/>
      <c r="M51" s="192"/>
      <c r="N51" s="192">
        <f>SUM(H8,H10,H12,H14,H16,H18,H20,H22,H28,H30,H32,H34,H36,H38,H40,H42,H44,S4,S6,S8,S10,S12,S14,S16,S18,S20,S22,S28,S30,S32,S34,S36,S38,S40,S42,S44,AD16)</f>
        <v>88.245000000000005</v>
      </c>
      <c r="O51" s="192"/>
      <c r="P51" s="192">
        <f>SUM(I8,I10,I12,I14,I16,I18,I20,I22,I28,I30,I32,I34,I36,I38,I40,I42,I44,T4,T6,T8,T10,T12,T14,T16,T18,T20,T22,T28,T30,T32,T34,T36,T38,T40,T42,T44,AE16)</f>
        <v>88.537499999999994</v>
      </c>
      <c r="Q51" s="192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93"/>
      <c r="B52" s="193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93"/>
      <c r="B53" s="193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93" t="s">
        <v>95</v>
      </c>
      <c r="B54" s="193"/>
      <c r="C54" s="185">
        <v>1095960</v>
      </c>
      <c r="D54" s="185"/>
      <c r="E54" s="185">
        <v>870450</v>
      </c>
      <c r="F54" s="185"/>
      <c r="G54" s="185">
        <v>1020450</v>
      </c>
      <c r="H54" s="185"/>
      <c r="I54" s="185">
        <v>1026450</v>
      </c>
      <c r="J54" s="185"/>
      <c r="K54" s="191">
        <v>1032450</v>
      </c>
      <c r="L54" s="191"/>
      <c r="M54" s="191"/>
      <c r="N54" s="185">
        <v>1056450</v>
      </c>
      <c r="O54" s="185"/>
      <c r="P54" s="185">
        <v>960450</v>
      </c>
      <c r="Q54" s="185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93"/>
      <c r="B55" s="193"/>
      <c r="C55" s="185"/>
      <c r="D55" s="185"/>
      <c r="E55" s="185"/>
      <c r="F55" s="185"/>
      <c r="G55" s="185"/>
      <c r="H55" s="185"/>
      <c r="I55" s="185"/>
      <c r="J55" s="185"/>
      <c r="K55" s="191"/>
      <c r="L55" s="191"/>
      <c r="M55" s="191"/>
      <c r="N55" s="185"/>
      <c r="O55" s="185"/>
      <c r="P55" s="185"/>
      <c r="Q55" s="185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84" t="s">
        <v>52</v>
      </c>
      <c r="B56" s="184"/>
      <c r="C56" s="185">
        <f>C51*12000</f>
        <v>936449.99999999988</v>
      </c>
      <c r="D56" s="185"/>
      <c r="E56" s="185">
        <f>E51*12000</f>
        <v>834449.99999999988</v>
      </c>
      <c r="F56" s="185"/>
      <c r="G56" s="185">
        <f>G51*12000</f>
        <v>804449.99999999988</v>
      </c>
      <c r="H56" s="185"/>
      <c r="I56" s="185">
        <f>I51*12000</f>
        <v>966449.99999999988</v>
      </c>
      <c r="J56" s="185"/>
      <c r="K56" s="191">
        <f>K51*12000</f>
        <v>914940</v>
      </c>
      <c r="L56" s="191"/>
      <c r="M56" s="191"/>
      <c r="N56" s="185">
        <f>N51*12000</f>
        <v>1058940</v>
      </c>
      <c r="O56" s="185"/>
      <c r="P56" s="185">
        <f>P51*12000</f>
        <v>1062450</v>
      </c>
      <c r="Q56" s="185"/>
      <c r="R56" s="186">
        <f>SUM(C56:Q57)+1000000</f>
        <v>7578130</v>
      </c>
      <c r="S56" s="187"/>
      <c r="T56" s="18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84"/>
      <c r="B57" s="184"/>
      <c r="C57" s="185"/>
      <c r="D57" s="185"/>
      <c r="E57" s="185"/>
      <c r="F57" s="185"/>
      <c r="G57" s="185"/>
      <c r="H57" s="185"/>
      <c r="I57" s="185"/>
      <c r="J57" s="185"/>
      <c r="K57" s="191"/>
      <c r="L57" s="191"/>
      <c r="M57" s="191"/>
      <c r="N57" s="185"/>
      <c r="O57" s="185"/>
      <c r="P57" s="185"/>
      <c r="Q57" s="185"/>
      <c r="R57" s="187"/>
      <c r="S57" s="187"/>
      <c r="T57" s="18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89" t="s">
        <v>96</v>
      </c>
      <c r="B58" s="189"/>
      <c r="C58" s="190">
        <f>C56/C54-100%</f>
        <v>-0.14554363297930595</v>
      </c>
      <c r="D58" s="190"/>
      <c r="E58" s="190">
        <f>E56/E54-100%</f>
        <v>-4.135791831811142E-2</v>
      </c>
      <c r="F58" s="190"/>
      <c r="G58" s="190">
        <f>G56/G54-100%</f>
        <v>-0.21167132147581957</v>
      </c>
      <c r="H58" s="190"/>
      <c r="I58" s="190">
        <f>I56/I54-100%</f>
        <v>-5.8453894490720582E-2</v>
      </c>
      <c r="J58" s="190"/>
      <c r="K58" s="190">
        <f>K56/K54-100%</f>
        <v>-0.11381664971669325</v>
      </c>
      <c r="L58" s="190"/>
      <c r="M58" s="190"/>
      <c r="N58" s="190">
        <f>N56/N54-100%</f>
        <v>2.356950163282745E-3</v>
      </c>
      <c r="O58" s="190"/>
      <c r="P58" s="190">
        <f>P56/P54-100%</f>
        <v>0.10620021864750906</v>
      </c>
      <c r="Q58" s="190"/>
      <c r="R58" s="190">
        <f>AVERAGE(C58:Q59)</f>
        <v>-6.6040892595694137E-2</v>
      </c>
      <c r="S58" s="190"/>
      <c r="T58" s="188" t="s">
        <v>96</v>
      </c>
    </row>
    <row r="59" spans="1:35" ht="14.1" customHeight="1" x14ac:dyDescent="0.3">
      <c r="A59" s="189"/>
      <c r="B59" s="189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8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84" t="s">
        <v>50</v>
      </c>
      <c r="B60" s="184"/>
      <c r="C60" s="185">
        <v>2894440</v>
      </c>
      <c r="D60" s="185"/>
      <c r="E60" s="185">
        <v>2477200</v>
      </c>
      <c r="F60" s="185"/>
      <c r="G60" s="185">
        <v>3205430</v>
      </c>
      <c r="H60" s="185"/>
      <c r="I60" s="185">
        <v>4513630</v>
      </c>
      <c r="J60" s="185"/>
      <c r="K60" s="185">
        <v>4277980</v>
      </c>
      <c r="L60" s="185"/>
      <c r="M60" s="185"/>
      <c r="N60" s="185">
        <v>5076670</v>
      </c>
      <c r="O60" s="185"/>
      <c r="P60" s="185">
        <v>6000340</v>
      </c>
      <c r="Q60" s="185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84"/>
      <c r="B61" s="184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84" t="s">
        <v>49</v>
      </c>
      <c r="B62" s="184"/>
      <c r="C62" s="185">
        <v>5616890</v>
      </c>
      <c r="D62" s="185"/>
      <c r="E62" s="185">
        <v>2704420</v>
      </c>
      <c r="F62" s="185"/>
      <c r="G62" s="185">
        <v>3785170</v>
      </c>
      <c r="H62" s="185"/>
      <c r="I62" s="185">
        <v>4748100</v>
      </c>
      <c r="J62" s="185"/>
      <c r="K62" s="185">
        <v>4909830</v>
      </c>
      <c r="L62" s="185"/>
      <c r="M62" s="185"/>
      <c r="N62" s="185">
        <v>6227730</v>
      </c>
      <c r="O62" s="185"/>
      <c r="P62" s="185">
        <v>5253860</v>
      </c>
      <c r="Q62" s="185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84"/>
      <c r="B63" s="184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84" t="s">
        <v>51</v>
      </c>
      <c r="B64" s="184"/>
      <c r="C64" s="159">
        <f>C62/C60-100%</f>
        <v>0.94057917939221403</v>
      </c>
      <c r="D64" s="159"/>
      <c r="E64" s="159">
        <f>E62/E60-100%</f>
        <v>9.1724527692556013E-2</v>
      </c>
      <c r="F64" s="159"/>
      <c r="G64" s="159">
        <f>G62/G60-100%</f>
        <v>0.18086185004819955</v>
      </c>
      <c r="H64" s="159"/>
      <c r="I64" s="159">
        <f>I62/I60-100%</f>
        <v>5.1947102443044679E-2</v>
      </c>
      <c r="J64" s="159"/>
      <c r="K64" s="159">
        <v>-3.4771556266833259E-2</v>
      </c>
      <c r="L64" s="159"/>
      <c r="M64" s="159"/>
      <c r="N64" s="159">
        <f>N62/N60-100%</f>
        <v>0.22673524180220506</v>
      </c>
      <c r="O64" s="159"/>
      <c r="P64" s="159">
        <f>P62/P60-100%</f>
        <v>-0.12440628364392681</v>
      </c>
      <c r="Q64" s="159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84"/>
      <c r="B65" s="184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60" t="s">
        <v>53</v>
      </c>
      <c r="B67" s="161"/>
      <c r="C67" s="164">
        <f>AVERAGE(C64:Q65)</f>
        <v>0.19038143735249416</v>
      </c>
      <c r="D67" s="165"/>
      <c r="E67" s="168" t="s">
        <v>54</v>
      </c>
      <c r="F67" s="169"/>
      <c r="G67" s="172">
        <f>AVERAGE(K64:Q65)</f>
        <v>2.2519133963814997E-2</v>
      </c>
      <c r="H67" s="173"/>
      <c r="I67" s="176" t="s">
        <v>55</v>
      </c>
      <c r="J67" s="177"/>
      <c r="K67" s="180">
        <f>AVERAGE(C67,G67)</f>
        <v>0.10645028565815458</v>
      </c>
      <c r="L67" s="180"/>
      <c r="M67" s="181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62"/>
      <c r="B68" s="163"/>
      <c r="C68" s="166"/>
      <c r="D68" s="167"/>
      <c r="E68" s="170"/>
      <c r="F68" s="171"/>
      <c r="G68" s="174"/>
      <c r="H68" s="175"/>
      <c r="I68" s="178"/>
      <c r="J68" s="179"/>
      <c r="K68" s="182"/>
      <c r="L68" s="182"/>
      <c r="M68" s="183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49" t="s">
        <v>56</v>
      </c>
      <c r="B69" s="150"/>
      <c r="C69" s="153">
        <f>C62+C62*C67</f>
        <v>6686241.5916508511</v>
      </c>
      <c r="D69" s="154"/>
      <c r="E69" s="157">
        <f>E62+E62*C67</f>
        <v>3219291.3668048321</v>
      </c>
      <c r="F69" s="158"/>
      <c r="G69" s="157">
        <f>G62+G62*C67</f>
        <v>4505796.1052235402</v>
      </c>
      <c r="H69" s="158"/>
      <c r="I69" s="157">
        <f>I62+I62*C67</f>
        <v>5652050.1026933771</v>
      </c>
      <c r="J69" s="158"/>
      <c r="K69" s="132">
        <f>K62+K62*C67</f>
        <v>5844570.4925563969</v>
      </c>
      <c r="L69" s="136"/>
      <c r="M69" s="133"/>
      <c r="N69" s="132">
        <f>N62+N62*C67</f>
        <v>7413374.1888432484</v>
      </c>
      <c r="O69" s="133"/>
      <c r="P69" s="136">
        <f>P62+P62*C67</f>
        <v>6254097.4184487751</v>
      </c>
      <c r="Q69" s="137"/>
      <c r="U69"/>
      <c r="V69"/>
      <c r="W69"/>
      <c r="X69"/>
      <c r="Y69"/>
      <c r="Z69"/>
    </row>
    <row r="70" spans="1:30" ht="14.1" customHeight="1" x14ac:dyDescent="0.3">
      <c r="A70" s="151"/>
      <c r="B70" s="152"/>
      <c r="C70" s="155"/>
      <c r="D70" s="156"/>
      <c r="E70" s="155"/>
      <c r="F70" s="156"/>
      <c r="G70" s="155"/>
      <c r="H70" s="156"/>
      <c r="I70" s="155"/>
      <c r="J70" s="156"/>
      <c r="K70" s="134"/>
      <c r="L70" s="138"/>
      <c r="M70" s="135"/>
      <c r="N70" s="134"/>
      <c r="O70" s="135"/>
      <c r="P70" s="138"/>
      <c r="Q70" s="139"/>
      <c r="U70"/>
      <c r="V70"/>
      <c r="W70"/>
      <c r="X70"/>
      <c r="Y70"/>
      <c r="Z70"/>
    </row>
    <row r="71" spans="1:30" ht="14.1" customHeight="1" x14ac:dyDescent="0.3">
      <c r="A71" s="140" t="s">
        <v>57</v>
      </c>
      <c r="B71" s="94"/>
      <c r="C71" s="141">
        <f>C62+C62*G67</f>
        <v>5743377.4983700132</v>
      </c>
      <c r="D71" s="142"/>
      <c r="E71" s="141">
        <f>E62+E62*G67</f>
        <v>2765321.1962744207</v>
      </c>
      <c r="F71" s="142"/>
      <c r="G71" s="141">
        <f>G62+G62*G67</f>
        <v>3870408.7503058137</v>
      </c>
      <c r="H71" s="142"/>
      <c r="I71" s="141">
        <f>I62+I62*G67</f>
        <v>4855023.0999735901</v>
      </c>
      <c r="J71" s="142"/>
      <c r="K71" s="141">
        <f>K62+K62*G67</f>
        <v>5020395.1195095582</v>
      </c>
      <c r="L71" s="145"/>
      <c r="M71" s="142"/>
      <c r="N71" s="141">
        <f>N62+N62*G67</f>
        <v>6367973.0861604698</v>
      </c>
      <c r="O71" s="142"/>
      <c r="P71" s="145">
        <f>P62+P62*G67</f>
        <v>5372172.377167129</v>
      </c>
      <c r="Q71" s="147"/>
      <c r="U71"/>
      <c r="V71"/>
      <c r="W71"/>
      <c r="X71"/>
      <c r="Y71"/>
      <c r="Z71"/>
    </row>
    <row r="72" spans="1:30" ht="14.1" customHeight="1" x14ac:dyDescent="0.3">
      <c r="A72" s="95"/>
      <c r="B72" s="96"/>
      <c r="C72" s="143"/>
      <c r="D72" s="144"/>
      <c r="E72" s="143"/>
      <c r="F72" s="144"/>
      <c r="G72" s="143"/>
      <c r="H72" s="144"/>
      <c r="I72" s="143"/>
      <c r="J72" s="144"/>
      <c r="K72" s="143"/>
      <c r="L72" s="146"/>
      <c r="M72" s="144"/>
      <c r="N72" s="143"/>
      <c r="O72" s="144"/>
      <c r="P72" s="146"/>
      <c r="Q72" s="148"/>
      <c r="U72"/>
      <c r="V72"/>
      <c r="W72"/>
      <c r="X72"/>
      <c r="Y72"/>
      <c r="Z72"/>
    </row>
    <row r="73" spans="1:30" ht="14.1" customHeight="1" x14ac:dyDescent="0.3">
      <c r="A73" s="125" t="s">
        <v>58</v>
      </c>
      <c r="B73" s="81"/>
      <c r="C73" s="106">
        <f>C62+C62*K67</f>
        <v>6214809.5450104317</v>
      </c>
      <c r="D73" s="107"/>
      <c r="E73" s="106">
        <f>E62+E62*K67</f>
        <v>2992306.2815396264</v>
      </c>
      <c r="F73" s="126"/>
      <c r="G73" s="106">
        <f>G62+G62*K67</f>
        <v>4188102.427764677</v>
      </c>
      <c r="H73" s="107"/>
      <c r="I73" s="106">
        <f>I62+I62*K67</f>
        <v>5253536.6013334841</v>
      </c>
      <c r="J73" s="107"/>
      <c r="K73" s="106">
        <f>K62+K62*K67</f>
        <v>5432482.8060329771</v>
      </c>
      <c r="L73" s="110"/>
      <c r="M73" s="107"/>
      <c r="N73" s="106">
        <f>N62+N62*K67</f>
        <v>6890673.6375018591</v>
      </c>
      <c r="O73" s="107"/>
      <c r="P73" s="110">
        <f>P62+P62*K67</f>
        <v>5813134.897807952</v>
      </c>
      <c r="Q73" s="111"/>
      <c r="R73" s="114" t="s">
        <v>62</v>
      </c>
      <c r="S73" s="114"/>
      <c r="U73"/>
      <c r="V73"/>
      <c r="W73"/>
      <c r="X73"/>
      <c r="Y73"/>
      <c r="Z73"/>
    </row>
    <row r="74" spans="1:30" ht="14.1" customHeight="1" x14ac:dyDescent="0.3">
      <c r="A74" s="82"/>
      <c r="B74" s="83"/>
      <c r="C74" s="108"/>
      <c r="D74" s="109"/>
      <c r="E74" s="127"/>
      <c r="F74" s="128"/>
      <c r="G74" s="108"/>
      <c r="H74" s="109"/>
      <c r="I74" s="108"/>
      <c r="J74" s="109"/>
      <c r="K74" s="108"/>
      <c r="L74" s="112"/>
      <c r="M74" s="109"/>
      <c r="N74" s="108"/>
      <c r="O74" s="109"/>
      <c r="P74" s="112"/>
      <c r="Q74" s="113"/>
      <c r="R74" s="114"/>
      <c r="S74" s="114"/>
      <c r="U74"/>
      <c r="V74"/>
      <c r="W74"/>
      <c r="X74"/>
      <c r="Y74"/>
      <c r="Z74"/>
    </row>
    <row r="75" spans="1:30" ht="14.1" customHeight="1" x14ac:dyDescent="0.3">
      <c r="A75" s="115" t="s">
        <v>61</v>
      </c>
      <c r="B75" s="116"/>
      <c r="C75" s="119">
        <f>C56/C69</f>
        <v>0.14005626137849259</v>
      </c>
      <c r="D75" s="120"/>
      <c r="E75" s="119">
        <f>E56/E69</f>
        <v>0.25920300616598024</v>
      </c>
      <c r="F75" s="120"/>
      <c r="G75" s="119">
        <f>G56/G69</f>
        <v>0.17853670721305082</v>
      </c>
      <c r="H75" s="120"/>
      <c r="I75" s="119">
        <f>I56/I69</f>
        <v>0.17099105323561384</v>
      </c>
      <c r="J75" s="120"/>
      <c r="K75" s="119">
        <f>K56/K69</f>
        <v>0.15654529296297495</v>
      </c>
      <c r="L75" s="123"/>
      <c r="M75" s="120"/>
      <c r="N75" s="119">
        <f>N56/N69</f>
        <v>0.14284183868577022</v>
      </c>
      <c r="O75" s="120"/>
      <c r="P75" s="123">
        <f>P56/P69</f>
        <v>0.16988062847660648</v>
      </c>
      <c r="Q75" s="129"/>
      <c r="R75" s="131">
        <f>AVERAGE(C75:Q76)</f>
        <v>0.17400782687406988</v>
      </c>
      <c r="S75" s="131"/>
      <c r="U75"/>
      <c r="V75"/>
      <c r="W75"/>
      <c r="X75"/>
      <c r="Y75"/>
      <c r="Z75"/>
    </row>
    <row r="76" spans="1:30" ht="14.1" customHeight="1" x14ac:dyDescent="0.3">
      <c r="A76" s="117"/>
      <c r="B76" s="118"/>
      <c r="C76" s="121"/>
      <c r="D76" s="122"/>
      <c r="E76" s="121"/>
      <c r="F76" s="122"/>
      <c r="G76" s="121"/>
      <c r="H76" s="122"/>
      <c r="I76" s="121"/>
      <c r="J76" s="122"/>
      <c r="K76" s="121"/>
      <c r="L76" s="124"/>
      <c r="M76" s="122"/>
      <c r="N76" s="121"/>
      <c r="O76" s="122"/>
      <c r="P76" s="124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93" t="s">
        <v>59</v>
      </c>
      <c r="B77" s="94"/>
      <c r="C77" s="97">
        <f>C56/C71</f>
        <v>0.16304865913232536</v>
      </c>
      <c r="D77" s="98"/>
      <c r="E77" s="97">
        <f>E56/E71</f>
        <v>0.30175518168530036</v>
      </c>
      <c r="F77" s="98"/>
      <c r="G77" s="97">
        <f>G56/G71</f>
        <v>0.20784626428318137</v>
      </c>
      <c r="H77" s="98"/>
      <c r="I77" s="97">
        <f>I56/I71</f>
        <v>0.1990618747015348</v>
      </c>
      <c r="J77" s="98"/>
      <c r="K77" s="97">
        <f>K56/K71</f>
        <v>0.18224461983967916</v>
      </c>
      <c r="L77" s="101"/>
      <c r="M77" s="98"/>
      <c r="N77" s="97">
        <f>N56/N71</f>
        <v>0.16629153196350605</v>
      </c>
      <c r="O77" s="98"/>
      <c r="P77" s="101">
        <f>P56/P71</f>
        <v>0.19776915657353766</v>
      </c>
      <c r="Q77" s="103"/>
      <c r="R77" s="105">
        <f>AVERAGE(C77:Q78)</f>
        <v>0.20257389831129499</v>
      </c>
      <c r="S77" s="105"/>
      <c r="U77"/>
      <c r="V77"/>
      <c r="W77"/>
      <c r="X77"/>
      <c r="Y77"/>
      <c r="Z77"/>
    </row>
    <row r="78" spans="1:30" ht="14.1" customHeight="1" x14ac:dyDescent="0.3">
      <c r="A78" s="95"/>
      <c r="B78" s="96"/>
      <c r="C78" s="99"/>
      <c r="D78" s="100"/>
      <c r="E78" s="99"/>
      <c r="F78" s="100"/>
      <c r="G78" s="99"/>
      <c r="H78" s="100"/>
      <c r="I78" s="99"/>
      <c r="J78" s="100"/>
      <c r="K78" s="99"/>
      <c r="L78" s="102"/>
      <c r="M78" s="100"/>
      <c r="N78" s="99"/>
      <c r="O78" s="100"/>
      <c r="P78" s="102"/>
      <c r="Q78" s="104"/>
      <c r="R78" s="105"/>
      <c r="S78" s="105"/>
      <c r="U78"/>
      <c r="V78"/>
      <c r="W78"/>
      <c r="X78"/>
      <c r="Y78"/>
      <c r="Z78"/>
    </row>
    <row r="79" spans="1:30" ht="14.1" customHeight="1" x14ac:dyDescent="0.3">
      <c r="A79" s="80" t="s">
        <v>60</v>
      </c>
      <c r="B79" s="81"/>
      <c r="C79" s="84">
        <f>C56/C73</f>
        <v>0.15068040190416293</v>
      </c>
      <c r="D79" s="85"/>
      <c r="E79" s="84">
        <f>E56/E73</f>
        <v>0.27886517003555256</v>
      </c>
      <c r="F79" s="85"/>
      <c r="G79" s="84">
        <f>G56/G73</f>
        <v>0.1920798294394534</v>
      </c>
      <c r="H79" s="85"/>
      <c r="I79" s="84">
        <f>I56/I73</f>
        <v>0.18396179056879317</v>
      </c>
      <c r="J79" s="85"/>
      <c r="K79" s="84">
        <f>K56/K73</f>
        <v>0.16842022932570069</v>
      </c>
      <c r="L79" s="88"/>
      <c r="M79" s="85"/>
      <c r="N79" s="84">
        <f>N56/N73</f>
        <v>0.15367728261527527</v>
      </c>
      <c r="O79" s="85"/>
      <c r="P79" s="88">
        <f>P56/P73</f>
        <v>0.1827671331695114</v>
      </c>
      <c r="Q79" s="90"/>
      <c r="R79" s="92">
        <f>AVERAGE(C79:Q80)</f>
        <v>0.18720740529406418</v>
      </c>
      <c r="S79" s="92"/>
      <c r="U79"/>
      <c r="V79"/>
      <c r="W79"/>
      <c r="X79"/>
      <c r="Y79"/>
      <c r="Z79"/>
    </row>
    <row r="80" spans="1:30" ht="14.1" customHeight="1" x14ac:dyDescent="0.3">
      <c r="A80" s="82"/>
      <c r="B80" s="83"/>
      <c r="C80" s="86"/>
      <c r="D80" s="87"/>
      <c r="E80" s="86"/>
      <c r="F80" s="87"/>
      <c r="G80" s="86"/>
      <c r="H80" s="87"/>
      <c r="I80" s="86"/>
      <c r="J80" s="87"/>
      <c r="K80" s="86"/>
      <c r="L80" s="89"/>
      <c r="M80" s="87"/>
      <c r="N80" s="86"/>
      <c r="O80" s="87"/>
      <c r="P80" s="89"/>
      <c r="Q80" s="91"/>
      <c r="R80" s="92"/>
      <c r="S80" s="92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74" t="s">
        <v>149</v>
      </c>
      <c r="B83" s="74"/>
      <c r="C83" s="76" t="s">
        <v>72</v>
      </c>
      <c r="D83" s="76" t="s">
        <v>73</v>
      </c>
      <c r="E83" s="76" t="s">
        <v>74</v>
      </c>
      <c r="F83" s="76" t="s">
        <v>75</v>
      </c>
      <c r="G83" s="76" t="s">
        <v>76</v>
      </c>
      <c r="H83" s="76" t="s">
        <v>77</v>
      </c>
      <c r="I83" s="76" t="s">
        <v>78</v>
      </c>
      <c r="J83" s="76" t="s">
        <v>121</v>
      </c>
      <c r="L83" s="77" t="s">
        <v>122</v>
      </c>
      <c r="M83" s="77"/>
      <c r="N83" s="78">
        <f>AVERAGE(C85:I94)</f>
        <v>0.29038461538461535</v>
      </c>
      <c r="O83"/>
      <c r="P83" s="55"/>
      <c r="Q83" s="75"/>
      <c r="R83" s="75"/>
      <c r="S83"/>
      <c r="T83"/>
      <c r="U83"/>
      <c r="V83"/>
      <c r="W83"/>
      <c r="X83"/>
      <c r="Y83"/>
      <c r="Z83"/>
    </row>
    <row r="84" spans="1:26" ht="14.1" customHeight="1" x14ac:dyDescent="0.3">
      <c r="A84" s="74"/>
      <c r="B84" s="74"/>
      <c r="C84" s="76"/>
      <c r="D84" s="76"/>
      <c r="E84" s="76"/>
      <c r="F84" s="76"/>
      <c r="G84" s="76"/>
      <c r="H84" s="76"/>
      <c r="I84" s="76"/>
      <c r="J84" s="76"/>
      <c r="L84" s="77"/>
      <c r="M84" s="77"/>
      <c r="N84" s="79"/>
      <c r="O84"/>
      <c r="P84"/>
      <c r="Q84" s="75"/>
      <c r="R84" s="75"/>
    </row>
    <row r="85" spans="1:26" ht="14.1" customHeight="1" x14ac:dyDescent="0.3">
      <c r="A85" s="74" t="s">
        <v>145</v>
      </c>
      <c r="B85" s="74"/>
      <c r="C85" s="72">
        <v>0.26740000000000003</v>
      </c>
      <c r="D85" s="72">
        <v>0.3679</v>
      </c>
      <c r="E85" s="72">
        <v>0.35980000000000001</v>
      </c>
      <c r="F85" s="72">
        <v>0.35199999999999998</v>
      </c>
      <c r="G85" s="72">
        <v>0.28129999999999999</v>
      </c>
      <c r="H85" s="72">
        <v>0.26079999999999998</v>
      </c>
      <c r="I85" s="72">
        <v>0.22209999999999999</v>
      </c>
      <c r="J85" s="73">
        <f>AVERAGE(C85:H86)</f>
        <v>0.31486666666666668</v>
      </c>
      <c r="L85" s="77" t="s">
        <v>156</v>
      </c>
      <c r="M85" s="77"/>
      <c r="N85" s="78">
        <v>0.28749999999999998</v>
      </c>
    </row>
    <row r="86" spans="1:26" ht="14.1" customHeight="1" x14ac:dyDescent="0.3">
      <c r="A86" s="74"/>
      <c r="B86" s="74"/>
      <c r="C86" s="72"/>
      <c r="D86" s="72"/>
      <c r="E86" s="72"/>
      <c r="F86" s="72"/>
      <c r="G86" s="72"/>
      <c r="H86" s="72"/>
      <c r="I86" s="72"/>
      <c r="J86" s="73"/>
      <c r="L86" s="77"/>
      <c r="M86" s="77"/>
      <c r="N86" s="79"/>
    </row>
    <row r="87" spans="1:26" ht="14.1" customHeight="1" x14ac:dyDescent="0.3">
      <c r="A87" s="74" t="s">
        <v>146</v>
      </c>
      <c r="B87" s="74"/>
      <c r="C87" s="72">
        <v>0.40439999999999998</v>
      </c>
      <c r="D87" s="72">
        <v>0.24529999999999999</v>
      </c>
      <c r="E87" s="72">
        <v>0.34699999999999998</v>
      </c>
      <c r="F87" s="72">
        <v>0.16950000000000001</v>
      </c>
      <c r="G87" s="72">
        <v>0.2344</v>
      </c>
      <c r="H87" s="72">
        <v>0.161</v>
      </c>
      <c r="I87" s="72">
        <v>0.31109999999999999</v>
      </c>
      <c r="J87" s="73">
        <f>AVERAGE(C87:I88)</f>
        <v>0.26752857142857139</v>
      </c>
      <c r="L87"/>
      <c r="M87"/>
    </row>
    <row r="88" spans="1:26" ht="14.1" customHeight="1" x14ac:dyDescent="0.3">
      <c r="A88" s="74"/>
      <c r="B88" s="74"/>
      <c r="C88" s="72"/>
      <c r="D88" s="72"/>
      <c r="E88" s="72"/>
      <c r="F88" s="72"/>
      <c r="G88" s="72"/>
      <c r="H88" s="72"/>
      <c r="I88" s="72"/>
      <c r="J88" s="73"/>
      <c r="L88"/>
      <c r="M88"/>
    </row>
    <row r="89" spans="1:26" ht="14.1" customHeight="1" x14ac:dyDescent="0.3">
      <c r="A89" s="74" t="s">
        <v>147</v>
      </c>
      <c r="B89" s="74"/>
      <c r="C89" s="72">
        <v>0.40379999999999999</v>
      </c>
      <c r="D89" s="72">
        <v>0.4294</v>
      </c>
      <c r="E89" s="72">
        <v>0.33879999999999999</v>
      </c>
      <c r="F89" s="72">
        <v>0.19789999999999999</v>
      </c>
      <c r="G89" s="72">
        <v>0.2671</v>
      </c>
      <c r="H89" s="72">
        <v>0.2162</v>
      </c>
      <c r="I89" s="72">
        <v>0.19350000000000001</v>
      </c>
      <c r="J89" s="73">
        <f>AVERAGE(C89:I90)</f>
        <v>0.2923857142857143</v>
      </c>
      <c r="L89"/>
      <c r="M89"/>
    </row>
    <row r="90" spans="1:26" ht="14.1" customHeight="1" x14ac:dyDescent="0.3">
      <c r="A90" s="74"/>
      <c r="B90" s="74"/>
      <c r="C90" s="72"/>
      <c r="D90" s="72"/>
      <c r="E90" s="72"/>
      <c r="F90" s="72"/>
      <c r="G90" s="72"/>
      <c r="H90" s="72"/>
      <c r="I90" s="72"/>
      <c r="J90" s="73"/>
      <c r="L90"/>
      <c r="M90"/>
    </row>
    <row r="91" spans="1:26" ht="14.1" customHeight="1" x14ac:dyDescent="0.3">
      <c r="A91" s="74" t="s">
        <v>148</v>
      </c>
      <c r="B91" s="74"/>
      <c r="C91" s="72">
        <v>0.21959999999999999</v>
      </c>
      <c r="D91" s="72">
        <v>0.36199999999999999</v>
      </c>
      <c r="E91" s="72">
        <v>0.26079999999999998</v>
      </c>
      <c r="F91" s="72">
        <v>0.45810000000000001</v>
      </c>
      <c r="G91" s="72">
        <v>0.21879999999999999</v>
      </c>
      <c r="H91" s="72"/>
      <c r="I91" s="72"/>
      <c r="J91" s="73">
        <f>AVERAGE(C91:H92)</f>
        <v>0.30385999999999996</v>
      </c>
      <c r="L91"/>
      <c r="M91"/>
    </row>
    <row r="92" spans="1:26" ht="14.1" customHeight="1" x14ac:dyDescent="0.3">
      <c r="A92" s="74"/>
      <c r="B92" s="74"/>
      <c r="C92" s="72"/>
      <c r="D92" s="72"/>
      <c r="E92" s="72"/>
      <c r="F92" s="72"/>
      <c r="G92" s="72"/>
      <c r="H92" s="72"/>
      <c r="I92" s="72"/>
      <c r="J92" s="73"/>
      <c r="L92"/>
      <c r="M92"/>
    </row>
    <row r="93" spans="1:26" ht="14.1" customHeight="1" x14ac:dyDescent="0.3">
      <c r="A93" s="74" t="s">
        <v>157</v>
      </c>
      <c r="B93" s="74"/>
      <c r="C93" s="72"/>
      <c r="D93" s="72"/>
      <c r="E93" s="72"/>
      <c r="F93" s="72"/>
      <c r="G93" s="72"/>
      <c r="H93" s="72"/>
      <c r="I93" s="72"/>
      <c r="J93" s="73"/>
      <c r="L93"/>
      <c r="M93"/>
    </row>
    <row r="94" spans="1:26" ht="14.1" customHeight="1" x14ac:dyDescent="0.3">
      <c r="A94" s="74"/>
      <c r="B94" s="74"/>
      <c r="C94" s="72"/>
      <c r="D94" s="72"/>
      <c r="E94" s="72"/>
      <c r="F94" s="72"/>
      <c r="G94" s="72"/>
      <c r="H94" s="72"/>
      <c r="I94" s="72"/>
      <c r="J94" s="7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43" priority="7" operator="between">
      <formula>0.35</formula>
      <formula>1</formula>
    </cfRule>
    <cfRule type="cellIs" dxfId="42" priority="8" operator="between">
      <formula>0.2</formula>
      <formula>0.25</formula>
    </cfRule>
    <cfRule type="cellIs" dxfId="41" priority="9" operator="between">
      <formula>0.15</formula>
      <formula>0.2</formula>
    </cfRule>
    <cfRule type="cellIs" dxfId="40" priority="10" operator="between">
      <formula>0.3</formula>
      <formula>0.35</formula>
    </cfRule>
    <cfRule type="cellIs" dxfId="39" priority="11" operator="between">
      <formula>0.25</formula>
      <formula>0.3</formula>
    </cfRule>
  </conditionalFormatting>
  <conditionalFormatting sqref="K8 K10 K12 K14 K16 K18">
    <cfRule type="cellIs" dxfId="38" priority="1" operator="between">
      <formula>"LOW"</formula>
      <formula>"HIGH"</formula>
    </cfRule>
  </conditionalFormatting>
  <conditionalFormatting sqref="N83 N85">
    <cfRule type="cellIs" dxfId="37" priority="2" operator="between">
      <formula>0.35</formula>
      <formula>1</formula>
    </cfRule>
    <cfRule type="cellIs" dxfId="36" priority="3" operator="between">
      <formula>0.2</formula>
      <formula>0.25</formula>
    </cfRule>
    <cfRule type="cellIs" dxfId="35" priority="4" operator="between">
      <formula>0.15</formula>
      <formula>0.2</formula>
    </cfRule>
    <cfRule type="cellIs" dxfId="34" priority="5" operator="between">
      <formula>0.3</formula>
      <formula>0.35</formula>
    </cfRule>
    <cfRule type="cellIs" dxfId="33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zoomScale="90" zoomScaleNormal="90" workbookViewId="0">
      <selection activeCell="D1" sqref="C1:D1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10">
        <v>45417</v>
      </c>
      <c r="B1" s="211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10">
        <f>A1</f>
        <v>45417</v>
      </c>
      <c r="M1" s="211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12" t="s">
        <v>70</v>
      </c>
      <c r="V1" s="213" t="s">
        <v>69</v>
      </c>
      <c r="X1" s="251" t="s">
        <v>83</v>
      </c>
      <c r="Y1" s="251" t="s">
        <v>72</v>
      </c>
      <c r="Z1" s="251" t="s">
        <v>73</v>
      </c>
      <c r="AA1" s="251" t="s">
        <v>74</v>
      </c>
      <c r="AB1" s="251" t="s">
        <v>75</v>
      </c>
      <c r="AC1" s="251" t="s">
        <v>76</v>
      </c>
      <c r="AD1" s="251" t="s">
        <v>77</v>
      </c>
      <c r="AE1" s="251" t="s">
        <v>78</v>
      </c>
    </row>
    <row r="2" spans="1:31" ht="14.1" customHeight="1" x14ac:dyDescent="0.3">
      <c r="A2" s="13">
        <f>WEEKNUM(A1,1)</f>
        <v>19</v>
      </c>
      <c r="B2" s="14" t="s">
        <v>0</v>
      </c>
      <c r="C2" s="59">
        <v>45417</v>
      </c>
      <c r="D2" s="60">
        <f>C2+1</f>
        <v>45418</v>
      </c>
      <c r="E2" s="60">
        <f>C2+2</f>
        <v>45419</v>
      </c>
      <c r="F2" s="60">
        <f>C2+3</f>
        <v>45420</v>
      </c>
      <c r="G2" s="60">
        <f>C2+4</f>
        <v>45421</v>
      </c>
      <c r="H2" s="60">
        <f>C2+5</f>
        <v>45422</v>
      </c>
      <c r="I2" s="61">
        <f>C2+6</f>
        <v>45423</v>
      </c>
      <c r="J2" s="6"/>
      <c r="K2" s="6"/>
      <c r="L2" s="13">
        <f>WEEKNUM(L1,1)</f>
        <v>19</v>
      </c>
      <c r="M2" s="14" t="s">
        <v>0</v>
      </c>
      <c r="N2" s="10">
        <f>C2</f>
        <v>45417</v>
      </c>
      <c r="O2" s="11">
        <f>N2+1</f>
        <v>45418</v>
      </c>
      <c r="P2" s="8">
        <f>N2+2</f>
        <v>45419</v>
      </c>
      <c r="Q2" s="11">
        <f>N2+3</f>
        <v>45420</v>
      </c>
      <c r="R2" s="11">
        <f>N2+4</f>
        <v>45421</v>
      </c>
      <c r="S2" s="11">
        <f>N2+5</f>
        <v>45422</v>
      </c>
      <c r="T2" s="12">
        <f>N2+6</f>
        <v>45423</v>
      </c>
      <c r="U2" s="212"/>
      <c r="V2" s="213"/>
      <c r="X2" s="251"/>
      <c r="Y2" s="251"/>
      <c r="Z2" s="251"/>
      <c r="AA2" s="251"/>
      <c r="AB2" s="251"/>
      <c r="AC2" s="251"/>
      <c r="AD2" s="251"/>
      <c r="AE2" s="251"/>
    </row>
    <row r="3" spans="1:31" ht="14.1" customHeight="1" x14ac:dyDescent="0.3">
      <c r="A3" s="247" t="s">
        <v>8</v>
      </c>
      <c r="B3" s="247"/>
      <c r="C3" s="217" t="s">
        <v>158</v>
      </c>
      <c r="D3" s="217" t="s">
        <v>158</v>
      </c>
      <c r="E3" s="217" t="s">
        <v>159</v>
      </c>
      <c r="F3" s="217" t="s">
        <v>158</v>
      </c>
      <c r="G3" s="217" t="s">
        <v>158</v>
      </c>
      <c r="H3" s="217" t="s">
        <v>158</v>
      </c>
      <c r="I3" s="217" t="s">
        <v>160</v>
      </c>
      <c r="J3" s="6"/>
      <c r="K3" s="6"/>
      <c r="L3" s="232" t="s">
        <v>141</v>
      </c>
      <c r="M3" s="252"/>
      <c r="N3" s="31"/>
      <c r="O3" s="54" t="s">
        <v>87</v>
      </c>
      <c r="P3" s="47" t="s">
        <v>93</v>
      </c>
      <c r="Q3" s="54" t="s">
        <v>87</v>
      </c>
      <c r="R3" s="31"/>
      <c r="S3" s="47" t="s">
        <v>93</v>
      </c>
      <c r="T3" s="39" t="s">
        <v>86</v>
      </c>
      <c r="X3" s="250" t="s">
        <v>79</v>
      </c>
      <c r="Y3" s="24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44">
        <f t="shared" si="0"/>
        <v>2</v>
      </c>
      <c r="AA3" s="244">
        <f t="shared" si="0"/>
        <v>2</v>
      </c>
      <c r="AB3" s="244">
        <f t="shared" si="0"/>
        <v>2</v>
      </c>
      <c r="AC3" s="244">
        <f t="shared" si="0"/>
        <v>2</v>
      </c>
      <c r="AD3" s="244">
        <f t="shared" si="0"/>
        <v>2</v>
      </c>
      <c r="AE3" s="244">
        <f t="shared" si="0"/>
        <v>2</v>
      </c>
    </row>
    <row r="4" spans="1:31" ht="14.1" customHeight="1" x14ac:dyDescent="0.3">
      <c r="A4" s="247" t="s">
        <v>9</v>
      </c>
      <c r="B4" s="247"/>
      <c r="C4" s="217"/>
      <c r="D4" s="217"/>
      <c r="E4" s="217"/>
      <c r="F4" s="217"/>
      <c r="G4" s="217"/>
      <c r="H4" s="217"/>
      <c r="I4" s="217"/>
      <c r="J4" s="6"/>
      <c r="K4" s="6"/>
      <c r="L4" s="232"/>
      <c r="M4" s="252"/>
      <c r="N4" s="36"/>
      <c r="O4" s="30">
        <v>8</v>
      </c>
      <c r="P4" s="40">
        <v>8</v>
      </c>
      <c r="Q4" s="30">
        <v>8</v>
      </c>
      <c r="R4" s="36"/>
      <c r="S4" s="40">
        <v>8</v>
      </c>
      <c r="T4" s="40">
        <v>8</v>
      </c>
      <c r="U4" s="16">
        <f>SUM(N4:T4)</f>
        <v>40</v>
      </c>
      <c r="V4" s="16" t="str" cm="1">
        <f t="array" ref="V4">_xlfn.IFS(U4&gt;15,"O",U4=15,"O",U4&lt;15,"X")</f>
        <v>O</v>
      </c>
      <c r="X4" s="250"/>
      <c r="Y4" s="244"/>
      <c r="Z4" s="244"/>
      <c r="AA4" s="244"/>
      <c r="AB4" s="244"/>
      <c r="AC4" s="244"/>
      <c r="AD4" s="244"/>
      <c r="AE4" s="244"/>
    </row>
    <row r="5" spans="1:31" ht="14.1" customHeight="1" x14ac:dyDescent="0.3">
      <c r="A5" s="247" t="s">
        <v>9</v>
      </c>
      <c r="B5" s="247"/>
      <c r="C5" s="217" t="s">
        <v>161</v>
      </c>
      <c r="D5" s="217" t="s">
        <v>161</v>
      </c>
      <c r="E5" s="217" t="s">
        <v>162</v>
      </c>
      <c r="F5" s="217" t="s">
        <v>162</v>
      </c>
      <c r="G5" s="217" t="s">
        <v>162</v>
      </c>
      <c r="H5" s="217" t="s">
        <v>160</v>
      </c>
      <c r="I5" s="217" t="s">
        <v>162</v>
      </c>
      <c r="J5" s="208" t="s">
        <v>70</v>
      </c>
      <c r="K5" s="243" t="s">
        <v>71</v>
      </c>
      <c r="L5" s="247" t="s">
        <v>23</v>
      </c>
      <c r="M5" s="253"/>
      <c r="N5" s="37" t="s">
        <v>150</v>
      </c>
      <c r="O5" s="31"/>
      <c r="P5" s="31"/>
      <c r="Q5" s="31"/>
      <c r="R5" s="31"/>
      <c r="S5" s="54" t="s">
        <v>143</v>
      </c>
      <c r="T5" s="31" t="s">
        <v>142</v>
      </c>
      <c r="U5" s="6"/>
      <c r="X5" s="233" t="s">
        <v>80</v>
      </c>
      <c r="Y5" s="217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17">
        <f t="shared" si="1"/>
        <v>6</v>
      </c>
      <c r="AA5" s="217">
        <f t="shared" si="1"/>
        <v>4</v>
      </c>
      <c r="AB5" s="217">
        <f t="shared" si="1"/>
        <v>7</v>
      </c>
      <c r="AC5" s="217">
        <f t="shared" si="1"/>
        <v>6</v>
      </c>
      <c r="AD5" s="217">
        <f t="shared" si="1"/>
        <v>6</v>
      </c>
      <c r="AE5" s="217">
        <f t="shared" si="1"/>
        <v>7</v>
      </c>
    </row>
    <row r="6" spans="1:31" ht="14.1" customHeight="1" x14ac:dyDescent="0.3">
      <c r="A6" s="247"/>
      <c r="B6" s="247"/>
      <c r="C6" s="217"/>
      <c r="D6" s="217"/>
      <c r="E6" s="217"/>
      <c r="F6" s="217"/>
      <c r="G6" s="217"/>
      <c r="H6" s="217"/>
      <c r="I6" s="217"/>
      <c r="J6" s="208"/>
      <c r="K6" s="243"/>
      <c r="L6" s="247"/>
      <c r="M6" s="253"/>
      <c r="N6" s="38">
        <v>6.5</v>
      </c>
      <c r="O6" s="36"/>
      <c r="P6" s="36"/>
      <c r="Q6" s="36"/>
      <c r="R6" s="36"/>
      <c r="S6" s="30">
        <v>4</v>
      </c>
      <c r="T6" s="36"/>
      <c r="U6" s="16">
        <f>SUM(N6:T6)</f>
        <v>10.5</v>
      </c>
      <c r="V6" s="16" t="str" cm="1">
        <f t="array" ref="V6">_xlfn.IFS(U6&gt;15,"O",U6=15,"O",U6&lt;15,"X")</f>
        <v>X</v>
      </c>
      <c r="X6" s="233"/>
      <c r="Y6" s="217"/>
      <c r="Z6" s="217"/>
      <c r="AA6" s="217"/>
      <c r="AB6" s="217"/>
      <c r="AC6" s="217"/>
      <c r="AD6" s="217"/>
      <c r="AE6" s="217"/>
    </row>
    <row r="7" spans="1:31" ht="14.1" customHeight="1" x14ac:dyDescent="0.3">
      <c r="A7" s="218" t="s">
        <v>10</v>
      </c>
      <c r="B7" s="219"/>
      <c r="C7" s="53" t="s">
        <v>36</v>
      </c>
      <c r="D7" s="53" t="s">
        <v>36</v>
      </c>
      <c r="E7" s="39" t="s">
        <v>86</v>
      </c>
      <c r="F7" s="53" t="s">
        <v>36</v>
      </c>
      <c r="G7" s="31"/>
      <c r="H7" s="31" t="s">
        <v>40</v>
      </c>
      <c r="I7" s="53" t="s">
        <v>36</v>
      </c>
      <c r="J7" s="24"/>
      <c r="K7" s="6"/>
      <c r="L7" s="218" t="s">
        <v>24</v>
      </c>
      <c r="M7" s="219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41" t="s">
        <v>81</v>
      </c>
      <c r="Y7" s="234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34">
        <f t="shared" si="2"/>
        <v>5</v>
      </c>
      <c r="AA7" s="234">
        <f t="shared" si="2"/>
        <v>5</v>
      </c>
      <c r="AB7" s="234">
        <f t="shared" si="2"/>
        <v>6</v>
      </c>
      <c r="AC7" s="234">
        <f t="shared" si="2"/>
        <v>6</v>
      </c>
      <c r="AD7" s="234">
        <f t="shared" si="2"/>
        <v>6</v>
      </c>
      <c r="AE7" s="234">
        <f t="shared" si="2"/>
        <v>7</v>
      </c>
    </row>
    <row r="8" spans="1:31" ht="14.1" customHeight="1" x14ac:dyDescent="0.3">
      <c r="A8" s="220"/>
      <c r="B8" s="221"/>
      <c r="C8" s="30">
        <v>8</v>
      </c>
      <c r="D8" s="30">
        <v>8</v>
      </c>
      <c r="E8" s="40">
        <v>8</v>
      </c>
      <c r="F8" s="30">
        <v>8</v>
      </c>
      <c r="G8" s="36"/>
      <c r="H8" s="36"/>
      <c r="I8" s="30">
        <v>8</v>
      </c>
      <c r="J8" s="16">
        <f>SUM(C8:I8)</f>
        <v>40</v>
      </c>
      <c r="K8" s="16" t="str" cm="1">
        <f t="array" ref="K8">_xlfn.IFS(J8=40,"O",J8&lt;40,"LOW",J8&gt;40,"HIGH")</f>
        <v>O</v>
      </c>
      <c r="L8" s="220"/>
      <c r="M8" s="221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42"/>
      <c r="Y8" s="235"/>
      <c r="Z8" s="235"/>
      <c r="AA8" s="235"/>
      <c r="AB8" s="235"/>
      <c r="AC8" s="235"/>
      <c r="AD8" s="235"/>
      <c r="AE8" s="235"/>
    </row>
    <row r="9" spans="1:31" ht="14.1" customHeight="1" x14ac:dyDescent="0.3">
      <c r="A9" s="232" t="s">
        <v>11</v>
      </c>
      <c r="B9" s="232"/>
      <c r="C9" s="33" t="s">
        <v>92</v>
      </c>
      <c r="D9" s="39" t="s">
        <v>91</v>
      </c>
      <c r="E9" s="31"/>
      <c r="F9" s="39" t="s">
        <v>91</v>
      </c>
      <c r="G9" s="39" t="s">
        <v>91</v>
      </c>
      <c r="H9" s="39" t="s">
        <v>91</v>
      </c>
      <c r="I9" s="31"/>
      <c r="J9" s="6"/>
      <c r="K9" s="6"/>
      <c r="L9" s="218" t="s">
        <v>25</v>
      </c>
      <c r="M9" s="219"/>
      <c r="N9" s="54" t="s">
        <v>126</v>
      </c>
      <c r="O9" s="31"/>
      <c r="P9" s="31"/>
      <c r="Q9" s="31"/>
      <c r="R9" s="31"/>
      <c r="S9" s="31"/>
      <c r="T9" s="31"/>
      <c r="U9" s="6"/>
      <c r="X9" s="236" t="s">
        <v>82</v>
      </c>
      <c r="Y9" s="238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40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40">
        <f t="shared" si="3"/>
        <v>5</v>
      </c>
      <c r="AB9" s="240">
        <f t="shared" si="3"/>
        <v>6</v>
      </c>
      <c r="AC9" s="240">
        <f t="shared" si="3"/>
        <v>6</v>
      </c>
      <c r="AD9" s="240">
        <f t="shared" si="3"/>
        <v>6</v>
      </c>
      <c r="AE9" s="240">
        <f t="shared" si="3"/>
        <v>5</v>
      </c>
    </row>
    <row r="10" spans="1:31" ht="14.1" customHeight="1" x14ac:dyDescent="0.3">
      <c r="A10" s="232"/>
      <c r="B10" s="232"/>
      <c r="C10" s="44">
        <v>10</v>
      </c>
      <c r="D10" s="40">
        <v>9</v>
      </c>
      <c r="E10" s="36"/>
      <c r="F10" s="40">
        <v>9</v>
      </c>
      <c r="G10" s="40">
        <v>9</v>
      </c>
      <c r="H10" s="40">
        <v>9</v>
      </c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20"/>
      <c r="M10" s="221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 cm="1">
        <f t="array" ref="V10">_xlfn.IFS(U10&gt;15,"O",U10=15,"O",U10&lt;15,"X")</f>
        <v>X</v>
      </c>
      <c r="X10" s="237"/>
      <c r="Y10" s="239"/>
      <c r="Z10" s="239"/>
      <c r="AA10" s="239"/>
      <c r="AB10" s="239"/>
      <c r="AC10" s="239"/>
      <c r="AD10" s="239"/>
      <c r="AE10" s="239"/>
    </row>
    <row r="11" spans="1:31" ht="14.1" customHeight="1" x14ac:dyDescent="0.3">
      <c r="A11" s="232" t="s">
        <v>12</v>
      </c>
      <c r="B11" s="232"/>
      <c r="C11" s="32" t="s">
        <v>89</v>
      </c>
      <c r="D11" s="31"/>
      <c r="E11" s="34" t="s">
        <v>88</v>
      </c>
      <c r="F11" s="32" t="s">
        <v>89</v>
      </c>
      <c r="G11" s="32" t="s">
        <v>89</v>
      </c>
      <c r="H11" s="31"/>
      <c r="I11" s="32" t="s">
        <v>89</v>
      </c>
      <c r="J11" s="6"/>
      <c r="K11" s="6"/>
      <c r="L11" s="247" t="s">
        <v>26</v>
      </c>
      <c r="M11" s="247"/>
      <c r="N11" s="31"/>
      <c r="O11" s="31"/>
      <c r="P11" s="32" t="s">
        <v>37</v>
      </c>
      <c r="Q11" s="31"/>
      <c r="R11" s="31"/>
      <c r="S11" s="31"/>
      <c r="T11" s="32" t="s">
        <v>38</v>
      </c>
      <c r="U11" s="6"/>
      <c r="X11" s="233" t="s">
        <v>84</v>
      </c>
      <c r="Y11" s="217">
        <f t="shared" ref="Y11:AE11" si="4">COUNT(C10,C12,C14,C16,C18,C28,C30,C32,C34,C36,C38,C40,C42,C44,C20,C22,N4,N6,N8,N10,N12,N14,N16,N18,N20,N22,N28,N30,N32,N34,N36,N38,N40,N42,N44)</f>
        <v>11</v>
      </c>
      <c r="Z11" s="217">
        <f t="shared" si="4"/>
        <v>10</v>
      </c>
      <c r="AA11" s="217">
        <f t="shared" si="4"/>
        <v>8</v>
      </c>
      <c r="AB11" s="217">
        <f t="shared" si="4"/>
        <v>10</v>
      </c>
      <c r="AC11" s="217">
        <f t="shared" si="4"/>
        <v>10</v>
      </c>
      <c r="AD11" s="217">
        <f t="shared" si="4"/>
        <v>11</v>
      </c>
      <c r="AE11" s="217">
        <f t="shared" si="4"/>
        <v>11</v>
      </c>
    </row>
    <row r="12" spans="1:31" ht="14.1" customHeight="1" x14ac:dyDescent="0.3">
      <c r="A12" s="232"/>
      <c r="B12" s="232"/>
      <c r="C12" s="41">
        <v>9</v>
      </c>
      <c r="D12" s="36"/>
      <c r="E12" s="45">
        <v>10</v>
      </c>
      <c r="F12" s="41">
        <v>9</v>
      </c>
      <c r="G12" s="41">
        <v>9</v>
      </c>
      <c r="H12" s="36"/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7"/>
      <c r="M12" s="247"/>
      <c r="N12" s="36"/>
      <c r="O12" s="36"/>
      <c r="P12" s="41">
        <v>4</v>
      </c>
      <c r="Q12" s="36"/>
      <c r="R12" s="36"/>
      <c r="S12" s="36"/>
      <c r="T12" s="41">
        <v>6</v>
      </c>
      <c r="U12" s="16">
        <f>SUM(N12:T12)</f>
        <v>10</v>
      </c>
      <c r="V12" s="16" t="str" cm="1">
        <f t="array" ref="V12">_xlfn.IFS(U12&gt;15,"O",U12=15,"O",U12&lt;15,"X")</f>
        <v>X</v>
      </c>
      <c r="X12" s="233"/>
      <c r="Y12" s="217"/>
      <c r="Z12" s="217"/>
      <c r="AA12" s="217"/>
      <c r="AB12" s="217"/>
      <c r="AC12" s="217"/>
      <c r="AD12" s="217"/>
      <c r="AE12" s="217"/>
    </row>
    <row r="13" spans="1:31" ht="14.1" customHeight="1" x14ac:dyDescent="0.3">
      <c r="A13" s="218" t="s">
        <v>13</v>
      </c>
      <c r="B13" s="219"/>
      <c r="C13" s="32" t="s">
        <v>89</v>
      </c>
      <c r="D13" s="32" t="s">
        <v>89</v>
      </c>
      <c r="E13" s="31"/>
      <c r="F13" s="35" t="s">
        <v>90</v>
      </c>
      <c r="G13" s="35" t="s">
        <v>90</v>
      </c>
      <c r="H13" s="34" t="s">
        <v>88</v>
      </c>
      <c r="I13" s="31"/>
      <c r="J13" s="6"/>
      <c r="K13" s="6"/>
      <c r="L13" s="218" t="s">
        <v>27</v>
      </c>
      <c r="M13" s="219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" customHeight="1" x14ac:dyDescent="0.3">
      <c r="A14" s="220"/>
      <c r="B14" s="221"/>
      <c r="C14" s="41">
        <v>9</v>
      </c>
      <c r="D14" s="41">
        <v>9</v>
      </c>
      <c r="E14" s="36"/>
      <c r="F14" s="46">
        <v>9</v>
      </c>
      <c r="G14" s="46">
        <v>9</v>
      </c>
      <c r="H14" s="45">
        <v>10</v>
      </c>
      <c r="I14" s="36"/>
      <c r="J14" s="16">
        <f>SUM(C14:I14)</f>
        <v>46</v>
      </c>
      <c r="K14" s="16" t="str" cm="1">
        <f t="array" ref="K14">_xlfn.IFS(J14=46,"O",J14&lt;46,"LOW",J14&gt;46,"HIGH")</f>
        <v>O</v>
      </c>
      <c r="L14" s="220"/>
      <c r="M14" s="221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22" t="s">
        <v>101</v>
      </c>
      <c r="Y14" s="217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17">
        <f t="shared" si="5"/>
        <v>5</v>
      </c>
      <c r="AA14" s="217">
        <f t="shared" si="5"/>
        <v>5</v>
      </c>
      <c r="AB14" s="217">
        <f t="shared" si="5"/>
        <v>5</v>
      </c>
      <c r="AC14" s="217">
        <f t="shared" si="5"/>
        <v>5</v>
      </c>
      <c r="AD14" s="217">
        <f t="shared" si="5"/>
        <v>6</v>
      </c>
      <c r="AE14" s="217">
        <f t="shared" si="5"/>
        <v>5</v>
      </c>
    </row>
    <row r="15" spans="1:31" ht="14.1" customHeight="1" x14ac:dyDescent="0.3">
      <c r="A15" s="218" t="s">
        <v>14</v>
      </c>
      <c r="B15" s="219"/>
      <c r="C15" s="31"/>
      <c r="D15" s="32" t="s">
        <v>89</v>
      </c>
      <c r="E15" s="31"/>
      <c r="F15" s="32" t="s">
        <v>89</v>
      </c>
      <c r="G15" s="32" t="s">
        <v>89</v>
      </c>
      <c r="H15" s="32" t="s">
        <v>89</v>
      </c>
      <c r="I15" s="33" t="s">
        <v>92</v>
      </c>
      <c r="J15" s="6"/>
      <c r="K15" s="6"/>
      <c r="L15" s="218" t="s">
        <v>28</v>
      </c>
      <c r="M15" s="219"/>
      <c r="N15" s="31"/>
      <c r="O15" s="31"/>
      <c r="P15" s="31"/>
      <c r="Q15" s="31"/>
      <c r="R15" s="31"/>
      <c r="S15" s="31"/>
      <c r="T15" s="32" t="s">
        <v>38</v>
      </c>
      <c r="U15" s="6"/>
      <c r="X15" s="222"/>
      <c r="Y15" s="217"/>
      <c r="Z15" s="217"/>
      <c r="AA15" s="217"/>
      <c r="AB15" s="217"/>
      <c r="AC15" s="217"/>
      <c r="AD15" s="217"/>
      <c r="AE15" s="217"/>
    </row>
    <row r="16" spans="1:31" ht="14.1" customHeight="1" x14ac:dyDescent="0.3">
      <c r="A16" s="220"/>
      <c r="B16" s="221"/>
      <c r="C16" s="36"/>
      <c r="D16" s="41">
        <v>9</v>
      </c>
      <c r="E16" s="36"/>
      <c r="F16" s="41">
        <v>9</v>
      </c>
      <c r="G16" s="41">
        <v>9</v>
      </c>
      <c r="H16" s="41">
        <v>9</v>
      </c>
      <c r="I16" s="44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20"/>
      <c r="M16" s="221"/>
      <c r="N16" s="36"/>
      <c r="O16" s="36"/>
      <c r="P16" s="36"/>
      <c r="Q16" s="36"/>
      <c r="R16" s="36"/>
      <c r="S16" s="36"/>
      <c r="T16" s="41">
        <v>6</v>
      </c>
      <c r="U16" s="16">
        <f>SUM(N16:T16)</f>
        <v>6</v>
      </c>
      <c r="V16" s="16" t="str" cm="1">
        <f t="array" ref="V16">_xlfn.IFS(U16&gt;15,"O",U16=15,"O",U16&lt;15,"X")</f>
        <v>X</v>
      </c>
      <c r="X16" s="222" t="s">
        <v>102</v>
      </c>
      <c r="Y16" s="223">
        <f t="shared" ref="Y16:AE16" si="6">(Y14*0.25)*0.83</f>
        <v>1.0374999999999999</v>
      </c>
      <c r="Z16" s="223">
        <f t="shared" si="6"/>
        <v>1.0374999999999999</v>
      </c>
      <c r="AA16" s="223">
        <f t="shared" si="6"/>
        <v>1.0374999999999999</v>
      </c>
      <c r="AB16" s="223">
        <f t="shared" si="6"/>
        <v>1.0374999999999999</v>
      </c>
      <c r="AC16" s="223">
        <f t="shared" si="6"/>
        <v>1.0374999999999999</v>
      </c>
      <c r="AD16" s="223">
        <f t="shared" si="6"/>
        <v>1.2449999999999999</v>
      </c>
      <c r="AE16" s="223">
        <f t="shared" si="6"/>
        <v>1.0374999999999999</v>
      </c>
    </row>
    <row r="17" spans="1:31" ht="14.1" customHeight="1" x14ac:dyDescent="0.3">
      <c r="A17" s="224" t="s">
        <v>15</v>
      </c>
      <c r="B17" s="225"/>
      <c r="C17" s="39" t="s">
        <v>91</v>
      </c>
      <c r="D17" s="32" t="s">
        <v>89</v>
      </c>
      <c r="E17" s="31"/>
      <c r="F17" s="32" t="s">
        <v>89</v>
      </c>
      <c r="G17" s="31"/>
      <c r="H17" s="34" t="s">
        <v>88</v>
      </c>
      <c r="I17" s="32" t="s">
        <v>89</v>
      </c>
      <c r="J17" s="6"/>
      <c r="K17" s="6"/>
      <c r="L17" s="224" t="s">
        <v>128</v>
      </c>
      <c r="M17" s="225"/>
      <c r="N17" s="42"/>
      <c r="O17" s="42"/>
      <c r="P17" s="42"/>
      <c r="Q17" s="42"/>
      <c r="R17" s="42"/>
      <c r="S17" s="42"/>
      <c r="T17" s="42"/>
      <c r="X17" s="222"/>
      <c r="Y17" s="223"/>
      <c r="Z17" s="223"/>
      <c r="AA17" s="223"/>
      <c r="AB17" s="223"/>
      <c r="AC17" s="223"/>
      <c r="AD17" s="223"/>
      <c r="AE17" s="223"/>
    </row>
    <row r="18" spans="1:31" ht="14.1" customHeight="1" x14ac:dyDescent="0.3">
      <c r="A18" s="226"/>
      <c r="B18" s="227"/>
      <c r="C18" s="40">
        <v>9</v>
      </c>
      <c r="D18" s="41">
        <v>9</v>
      </c>
      <c r="E18" s="36"/>
      <c r="F18" s="41">
        <v>9</v>
      </c>
      <c r="G18" s="36"/>
      <c r="H18" s="45">
        <v>10</v>
      </c>
      <c r="I18" s="41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226"/>
      <c r="M18" s="227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14"/>
      <c r="B19" s="214"/>
      <c r="C19" s="6"/>
      <c r="D19" s="6"/>
      <c r="E19" s="6"/>
      <c r="F19" s="6"/>
      <c r="G19" s="6"/>
      <c r="H19" s="6"/>
      <c r="I19" s="6"/>
      <c r="J19" s="6"/>
      <c r="K19" s="6"/>
      <c r="L19" s="214"/>
      <c r="M19" s="214"/>
      <c r="N19" s="6"/>
      <c r="O19" s="6"/>
      <c r="P19" s="6"/>
      <c r="Q19" s="6"/>
      <c r="R19" s="6"/>
      <c r="S19" s="6"/>
      <c r="T19" s="6"/>
      <c r="Y19" s="215" t="s">
        <v>67</v>
      </c>
      <c r="Z19" s="215" t="s">
        <v>63</v>
      </c>
      <c r="AA19" s="215" t="s">
        <v>64</v>
      </c>
      <c r="AB19" s="215" t="s">
        <v>65</v>
      </c>
      <c r="AC19" s="215" t="s">
        <v>66</v>
      </c>
      <c r="AD19" s="215" t="s">
        <v>144</v>
      </c>
      <c r="AE19" s="215" t="s">
        <v>152</v>
      </c>
    </row>
    <row r="20" spans="1:31" ht="14.1" customHeight="1" x14ac:dyDescent="0.3">
      <c r="A20" s="214"/>
      <c r="B20" s="214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14"/>
      <c r="M20" s="214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16"/>
      <c r="Z20" s="216"/>
      <c r="AA20" s="216"/>
      <c r="AB20" s="216"/>
      <c r="AC20" s="216"/>
      <c r="AD20" s="216"/>
      <c r="AE20" s="216"/>
    </row>
    <row r="21" spans="1:31" ht="14.1" customHeight="1" x14ac:dyDescent="0.3">
      <c r="A21" s="214"/>
      <c r="B21" s="214"/>
      <c r="C21" s="6"/>
      <c r="D21" s="6"/>
      <c r="E21" s="6"/>
      <c r="F21" s="6"/>
      <c r="G21" s="6"/>
      <c r="H21" s="6"/>
      <c r="I21" s="6"/>
      <c r="J21" s="6"/>
      <c r="K21" s="6"/>
      <c r="L21" s="214"/>
      <c r="M21" s="214"/>
      <c r="N21" s="6"/>
      <c r="O21" s="6"/>
      <c r="P21" s="6"/>
      <c r="Q21" s="6"/>
      <c r="R21" s="6"/>
      <c r="S21" s="6"/>
      <c r="T21" s="6"/>
      <c r="U21" s="2"/>
      <c r="V21" s="2"/>
      <c r="Y21" s="205" t="s">
        <v>10</v>
      </c>
      <c r="Z21" s="205">
        <v>2</v>
      </c>
      <c r="AA21" s="205">
        <v>1.5</v>
      </c>
      <c r="AB21" s="205">
        <f>Z21-AA21</f>
        <v>0.5</v>
      </c>
      <c r="AC21" s="205"/>
      <c r="AD21" s="205"/>
      <c r="AE21" s="205">
        <v>0</v>
      </c>
    </row>
    <row r="22" spans="1:31" ht="14.1" customHeight="1" x14ac:dyDescent="0.3">
      <c r="A22" s="214"/>
      <c r="B22" s="214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14"/>
      <c r="M22" s="214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06"/>
      <c r="Z22" s="206"/>
      <c r="AA22" s="206"/>
      <c r="AB22" s="206"/>
      <c r="AC22" s="206"/>
      <c r="AD22" s="206"/>
      <c r="AE22" s="206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05" t="s">
        <v>11</v>
      </c>
      <c r="Z23" s="205">
        <v>3</v>
      </c>
      <c r="AA23" s="205">
        <v>2</v>
      </c>
      <c r="AB23" s="205">
        <f>Z23-AA23</f>
        <v>1</v>
      </c>
      <c r="AC23" s="205"/>
      <c r="AD23" s="205">
        <v>2</v>
      </c>
      <c r="AE23" s="205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06"/>
      <c r="Z24" s="206"/>
      <c r="AA24" s="206"/>
      <c r="AB24" s="206"/>
      <c r="AC24" s="206"/>
      <c r="AD24" s="206"/>
      <c r="AE24" s="206"/>
    </row>
    <row r="25" spans="1:31" ht="14.1" customHeight="1" x14ac:dyDescent="0.3">
      <c r="A25" s="210">
        <f>A1</f>
        <v>45417</v>
      </c>
      <c r="B25" s="211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208" t="s">
        <v>70</v>
      </c>
      <c r="K25" s="209" t="s">
        <v>69</v>
      </c>
      <c r="L25" s="210">
        <f>A1</f>
        <v>45417</v>
      </c>
      <c r="M25" s="211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12" t="s">
        <v>70</v>
      </c>
      <c r="V25" s="213" t="s">
        <v>69</v>
      </c>
      <c r="Y25" s="205" t="s">
        <v>12</v>
      </c>
      <c r="Z25" s="205">
        <v>2</v>
      </c>
      <c r="AA25" s="205">
        <v>1</v>
      </c>
      <c r="AB25" s="205">
        <f>Z25-AA25</f>
        <v>1</v>
      </c>
      <c r="AC25" s="205"/>
      <c r="AD25" s="205">
        <v>3</v>
      </c>
      <c r="AE25" s="205">
        <v>0</v>
      </c>
    </row>
    <row r="26" spans="1:31" ht="14.1" customHeight="1" x14ac:dyDescent="0.3">
      <c r="A26" s="13">
        <f>WEEKNUM(A25,1)</f>
        <v>19</v>
      </c>
      <c r="B26" s="14" t="s">
        <v>0</v>
      </c>
      <c r="C26" s="7">
        <f>C2</f>
        <v>45417</v>
      </c>
      <c r="D26" s="8">
        <f>C26+1</f>
        <v>45418</v>
      </c>
      <c r="E26" s="8">
        <f>C26+2</f>
        <v>45419</v>
      </c>
      <c r="F26" s="8">
        <f>C26+3</f>
        <v>45420</v>
      </c>
      <c r="G26" s="8">
        <f>C26+4</f>
        <v>45421</v>
      </c>
      <c r="H26" s="8">
        <f>C26+5</f>
        <v>45422</v>
      </c>
      <c r="I26" s="9">
        <f>C26+6</f>
        <v>45423</v>
      </c>
      <c r="J26" s="208"/>
      <c r="K26" s="209"/>
      <c r="L26" s="13">
        <f>WEEKNUM(L25,1)</f>
        <v>19</v>
      </c>
      <c r="M26" s="14" t="s">
        <v>0</v>
      </c>
      <c r="N26" s="10">
        <f>C2</f>
        <v>45417</v>
      </c>
      <c r="O26" s="11">
        <f>N26+1</f>
        <v>45418</v>
      </c>
      <c r="P26" s="11">
        <f>N26+2</f>
        <v>45419</v>
      </c>
      <c r="Q26" s="11">
        <f>N26+3</f>
        <v>45420</v>
      </c>
      <c r="R26" s="11">
        <f>N26+4</f>
        <v>45421</v>
      </c>
      <c r="S26" s="11">
        <f>N26+5</f>
        <v>45422</v>
      </c>
      <c r="T26" s="12">
        <f>N26+6</f>
        <v>45423</v>
      </c>
      <c r="U26" s="212"/>
      <c r="V26" s="213"/>
      <c r="Y26" s="206"/>
      <c r="Z26" s="206"/>
      <c r="AA26" s="206"/>
      <c r="AB26" s="206"/>
      <c r="AC26" s="206"/>
      <c r="AD26" s="206"/>
      <c r="AE26" s="206"/>
    </row>
    <row r="27" spans="1:31" ht="14.1" customHeight="1" x14ac:dyDescent="0.3">
      <c r="A27" s="247" t="s">
        <v>16</v>
      </c>
      <c r="B27" s="247"/>
      <c r="C27" s="31"/>
      <c r="D27" s="32" t="s">
        <v>37</v>
      </c>
      <c r="E27" s="31"/>
      <c r="F27" s="31"/>
      <c r="G27" s="31"/>
      <c r="H27" s="32" t="s">
        <v>100</v>
      </c>
      <c r="I27" s="31"/>
      <c r="J27" s="6"/>
      <c r="K27" s="6"/>
      <c r="L27" s="247" t="s">
        <v>29</v>
      </c>
      <c r="M27" s="253"/>
      <c r="N27" s="32" t="s">
        <v>129</v>
      </c>
      <c r="O27" s="54" t="s">
        <v>47</v>
      </c>
      <c r="P27" s="32" t="s">
        <v>151</v>
      </c>
      <c r="Q27" s="31"/>
      <c r="R27" s="31"/>
      <c r="S27" s="31"/>
      <c r="T27" s="31"/>
      <c r="Y27" s="205" t="s">
        <v>13</v>
      </c>
      <c r="Z27" s="205">
        <v>3</v>
      </c>
      <c r="AA27" s="205">
        <v>1</v>
      </c>
      <c r="AB27" s="205">
        <f>Z27-AA27</f>
        <v>2</v>
      </c>
      <c r="AC27" s="205"/>
      <c r="AD27" s="205">
        <v>1</v>
      </c>
      <c r="AE27" s="205">
        <v>0</v>
      </c>
    </row>
    <row r="28" spans="1:31" ht="14.1" customHeight="1" x14ac:dyDescent="0.3">
      <c r="A28" s="247"/>
      <c r="B28" s="247"/>
      <c r="C28" s="36"/>
      <c r="D28" s="41">
        <v>4</v>
      </c>
      <c r="E28" s="36"/>
      <c r="F28" s="36"/>
      <c r="G28" s="36"/>
      <c r="H28" s="41">
        <v>5.5</v>
      </c>
      <c r="I28" s="36"/>
      <c r="J28" s="16">
        <f>SUM(C28:I28)</f>
        <v>9.5</v>
      </c>
      <c r="K28" s="16" t="str" cm="1">
        <f t="array" ref="K28">_xlfn.IFS(J28&gt;15,"O",J28=15,"O",J28&lt;15,"X")</f>
        <v>X</v>
      </c>
      <c r="L28" s="247"/>
      <c r="M28" s="253"/>
      <c r="N28" s="41">
        <v>7</v>
      </c>
      <c r="O28" s="30">
        <v>5</v>
      </c>
      <c r="P28" s="41">
        <v>8</v>
      </c>
      <c r="Q28" s="36"/>
      <c r="R28" s="36"/>
      <c r="S28" s="36"/>
      <c r="T28" s="36"/>
      <c r="U28" s="16">
        <f>SUM(N28:T28)</f>
        <v>20</v>
      </c>
      <c r="V28" s="16" t="str" cm="1">
        <f t="array" ref="V28">_xlfn.IFS(U28&gt;15,"O",U28=15,"O",U28&lt;15,"X")</f>
        <v>O</v>
      </c>
      <c r="Y28" s="206"/>
      <c r="Z28" s="206"/>
      <c r="AA28" s="206"/>
      <c r="AB28" s="206"/>
      <c r="AC28" s="206"/>
      <c r="AD28" s="206"/>
      <c r="AE28" s="206"/>
    </row>
    <row r="29" spans="1:31" ht="14.1" customHeight="1" x14ac:dyDescent="0.3">
      <c r="A29" s="247" t="s">
        <v>17</v>
      </c>
      <c r="B29" s="247"/>
      <c r="C29" s="31"/>
      <c r="D29" s="31"/>
      <c r="E29" s="31"/>
      <c r="F29" s="31"/>
      <c r="G29" s="31"/>
      <c r="H29" s="54" t="s">
        <v>153</v>
      </c>
      <c r="I29" s="31"/>
      <c r="J29" s="6"/>
      <c r="K29" s="6"/>
      <c r="L29" s="247" t="s">
        <v>30</v>
      </c>
      <c r="M29" s="253"/>
      <c r="N29" s="42"/>
      <c r="O29" s="42"/>
      <c r="P29" s="42"/>
      <c r="Q29" s="42"/>
      <c r="R29" s="42"/>
      <c r="S29" s="42"/>
      <c r="T29" s="42" t="s">
        <v>40</v>
      </c>
      <c r="U29" s="6"/>
      <c r="Y29" s="205" t="s">
        <v>14</v>
      </c>
      <c r="Z29" s="205">
        <v>2</v>
      </c>
      <c r="AA29" s="205">
        <v>1</v>
      </c>
      <c r="AB29" s="205">
        <f>Z29-AA29</f>
        <v>1</v>
      </c>
      <c r="AC29" s="205"/>
      <c r="AD29" s="205">
        <v>1</v>
      </c>
      <c r="AE29" s="205">
        <v>0</v>
      </c>
    </row>
    <row r="30" spans="1:31" ht="14.1" customHeight="1" x14ac:dyDescent="0.3">
      <c r="A30" s="247"/>
      <c r="B30" s="247"/>
      <c r="C30" s="36"/>
      <c r="D30" s="36"/>
      <c r="E30" s="36"/>
      <c r="F30" s="36"/>
      <c r="G30" s="36"/>
      <c r="H30" s="30">
        <v>8</v>
      </c>
      <c r="I30" s="36"/>
      <c r="J30" s="16">
        <f>SUM(C30:I30)</f>
        <v>8</v>
      </c>
      <c r="K30" s="16" t="str" cm="1">
        <f t="array" ref="K30">_xlfn.IFS(J30&gt;15,"O",J30=15,"O",J30&lt;15,"X")</f>
        <v>X</v>
      </c>
      <c r="L30" s="247"/>
      <c r="M30" s="253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206"/>
      <c r="Z30" s="206"/>
      <c r="AA30" s="206"/>
      <c r="AB30" s="206"/>
      <c r="AC30" s="206"/>
      <c r="AD30" s="206"/>
      <c r="AE30" s="206"/>
    </row>
    <row r="31" spans="1:31" ht="14.1" customHeight="1" x14ac:dyDescent="0.3">
      <c r="A31" s="247" t="s">
        <v>18</v>
      </c>
      <c r="B31" s="247"/>
      <c r="C31" s="42"/>
      <c r="D31" s="42"/>
      <c r="E31" s="42"/>
      <c r="F31" s="42"/>
      <c r="G31" s="42"/>
      <c r="H31" s="42"/>
      <c r="I31" s="42"/>
      <c r="J31" s="6"/>
      <c r="K31" s="6"/>
      <c r="L31" s="218" t="s">
        <v>31</v>
      </c>
      <c r="M31" s="219"/>
      <c r="N31" s="31"/>
      <c r="O31" s="39" t="s">
        <v>125</v>
      </c>
      <c r="P31" s="31"/>
      <c r="Q31" s="31"/>
      <c r="R31" s="39" t="s">
        <v>125</v>
      </c>
      <c r="S31" s="39" t="s">
        <v>125</v>
      </c>
      <c r="T31" s="42" t="s">
        <v>140</v>
      </c>
      <c r="U31" s="6"/>
      <c r="Y31" s="205" t="s">
        <v>15</v>
      </c>
      <c r="Z31" s="205">
        <v>3</v>
      </c>
      <c r="AA31" s="205">
        <v>1</v>
      </c>
      <c r="AB31" s="205">
        <f>Z31-AA31</f>
        <v>2</v>
      </c>
      <c r="AC31" s="205"/>
      <c r="AD31" s="205">
        <v>2</v>
      </c>
      <c r="AE31" s="205">
        <v>0</v>
      </c>
    </row>
    <row r="32" spans="1:31" ht="14.1" customHeight="1" x14ac:dyDescent="0.3">
      <c r="A32" s="247"/>
      <c r="B32" s="247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20"/>
      <c r="M32" s="221"/>
      <c r="N32" s="36"/>
      <c r="O32" s="40">
        <v>6.5</v>
      </c>
      <c r="P32" s="36"/>
      <c r="Q32" s="36"/>
      <c r="R32" s="40">
        <v>6.5</v>
      </c>
      <c r="S32" s="40">
        <v>6.5</v>
      </c>
      <c r="T32" s="43"/>
      <c r="U32" s="16">
        <f>SUM(N32:T32)</f>
        <v>19.5</v>
      </c>
      <c r="V32" s="16" t="str" cm="1">
        <f t="array" ref="V32">_xlfn.IFS(U32&gt;15,"O",U32=15,"O",U32&lt;15,"X")</f>
        <v>O</v>
      </c>
      <c r="Y32" s="206"/>
      <c r="Z32" s="206"/>
      <c r="AA32" s="206"/>
      <c r="AB32" s="206"/>
      <c r="AC32" s="206"/>
      <c r="AD32" s="206"/>
      <c r="AE32" s="206"/>
    </row>
    <row r="33" spans="1:35" ht="14.1" customHeight="1" x14ac:dyDescent="0.3">
      <c r="A33" s="247" t="s">
        <v>19</v>
      </c>
      <c r="B33" s="247"/>
      <c r="C33" s="42"/>
      <c r="D33" s="42"/>
      <c r="E33" s="42"/>
      <c r="F33" s="42"/>
      <c r="G33" s="42"/>
      <c r="H33" s="42"/>
      <c r="I33" s="42"/>
      <c r="J33" s="6"/>
      <c r="K33" s="6"/>
      <c r="L33" s="218" t="s">
        <v>32</v>
      </c>
      <c r="M33" s="219"/>
      <c r="N33" s="31"/>
      <c r="O33" s="31"/>
      <c r="P33" s="54" t="s">
        <v>126</v>
      </c>
      <c r="Q33" s="32" t="s">
        <v>48</v>
      </c>
      <c r="R33" s="32" t="s">
        <v>48</v>
      </c>
      <c r="S33" s="31"/>
      <c r="T33" s="54" t="s">
        <v>85</v>
      </c>
      <c r="U33" s="6"/>
    </row>
    <row r="34" spans="1:35" ht="14.1" customHeight="1" x14ac:dyDescent="0.3">
      <c r="A34" s="247"/>
      <c r="B34" s="247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20"/>
      <c r="M34" s="221"/>
      <c r="N34" s="36"/>
      <c r="O34" s="36"/>
      <c r="P34" s="30">
        <v>6</v>
      </c>
      <c r="Q34" s="41">
        <v>5</v>
      </c>
      <c r="R34" s="41">
        <v>5</v>
      </c>
      <c r="S34" s="36"/>
      <c r="T34" s="30">
        <v>5</v>
      </c>
      <c r="U34" s="16">
        <f>SUM(N34:T34)</f>
        <v>21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47" t="s">
        <v>20</v>
      </c>
      <c r="B35" s="247"/>
      <c r="C35" s="31"/>
      <c r="D35" s="31"/>
      <c r="E35" s="39" t="s">
        <v>125</v>
      </c>
      <c r="F35" s="31"/>
      <c r="G35" s="31"/>
      <c r="H35" s="31"/>
      <c r="I35" s="31"/>
      <c r="J35" s="6"/>
      <c r="K35" s="6"/>
      <c r="L35" s="247" t="s">
        <v>33</v>
      </c>
      <c r="M35" s="247"/>
      <c r="N35" s="31"/>
      <c r="O35" s="31"/>
      <c r="P35" s="32" t="s">
        <v>38</v>
      </c>
      <c r="Q35" s="31"/>
      <c r="R35" s="32" t="s">
        <v>38</v>
      </c>
      <c r="S35" s="31"/>
      <c r="T35" s="54" t="s">
        <v>85</v>
      </c>
      <c r="U35" s="6"/>
    </row>
    <row r="36" spans="1:35" ht="14.1" customHeight="1" x14ac:dyDescent="0.3">
      <c r="A36" s="247"/>
      <c r="B36" s="247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47"/>
      <c r="M36" s="247"/>
      <c r="N36" s="36"/>
      <c r="O36" s="36"/>
      <c r="P36" s="41">
        <v>6</v>
      </c>
      <c r="Q36" s="36"/>
      <c r="R36" s="41">
        <v>6</v>
      </c>
      <c r="S36" s="36"/>
      <c r="T36" s="30">
        <v>5</v>
      </c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47" t="s">
        <v>21</v>
      </c>
      <c r="B37" s="247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/>
      <c r="I37" s="47" t="s">
        <v>93</v>
      </c>
      <c r="J37" s="6"/>
      <c r="K37" s="6"/>
      <c r="L37" s="218" t="s">
        <v>34</v>
      </c>
      <c r="M37" s="219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" customHeight="1" x14ac:dyDescent="0.3">
      <c r="A38" s="247"/>
      <c r="B38" s="247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20"/>
      <c r="M38" s="221"/>
      <c r="N38" s="41">
        <v>6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47" t="s">
        <v>22</v>
      </c>
      <c r="B39" s="247"/>
      <c r="C39" s="42"/>
      <c r="D39" s="42"/>
      <c r="E39" s="42"/>
      <c r="F39" s="42"/>
      <c r="G39" s="42"/>
      <c r="H39" s="42"/>
      <c r="I39" s="42"/>
      <c r="J39" s="6"/>
      <c r="K39" s="6"/>
      <c r="L39" s="218" t="s">
        <v>35</v>
      </c>
      <c r="M39" s="219"/>
      <c r="N39" s="31"/>
      <c r="O39" s="31"/>
      <c r="P39" s="31"/>
      <c r="Q39" s="31"/>
      <c r="R39" s="54" t="s">
        <v>85</v>
      </c>
      <c r="S39" s="31"/>
      <c r="T39" s="31"/>
      <c r="U39" s="6"/>
    </row>
    <row r="40" spans="1:35" ht="14.1" customHeight="1" x14ac:dyDescent="0.3">
      <c r="A40" s="247"/>
      <c r="B40" s="247"/>
      <c r="C40" s="43"/>
      <c r="D40" s="43"/>
      <c r="E40" s="43"/>
      <c r="F40" s="43"/>
      <c r="G40" s="43"/>
      <c r="H40" s="43"/>
      <c r="I40" s="43"/>
      <c r="J40" s="16">
        <f>SUM(C40:I40)</f>
        <v>0</v>
      </c>
      <c r="K40" s="16" t="str" cm="1">
        <f t="array" ref="K40">_xlfn.IFS(J40&gt;15,"O",J40=15,"O",J40&lt;15,"X")</f>
        <v>X</v>
      </c>
      <c r="L40" s="220"/>
      <c r="M40" s="221"/>
      <c r="N40" s="36"/>
      <c r="O40" s="36"/>
      <c r="P40" s="36"/>
      <c r="Q40" s="36"/>
      <c r="R40" s="30">
        <v>5</v>
      </c>
      <c r="S40" s="36"/>
      <c r="T40" s="36"/>
      <c r="U40" s="16">
        <f>SUM(N40:T40)</f>
        <v>5</v>
      </c>
      <c r="V40" s="16" t="str" cm="1">
        <f t="array" ref="V40">_xlfn.IFS(U40&gt;15,"O",U40=15,"O",U40&lt;15,"X")</f>
        <v>X</v>
      </c>
    </row>
    <row r="41" spans="1:35" ht="14.1" customHeight="1" x14ac:dyDescent="0.3">
      <c r="A41" s="75"/>
      <c r="B41" s="75"/>
      <c r="L41" s="75"/>
      <c r="M41" s="75"/>
    </row>
    <row r="42" spans="1:35" ht="14.1" customHeight="1" x14ac:dyDescent="0.3">
      <c r="A42" s="75"/>
      <c r="B42" s="75"/>
      <c r="J42" s="25">
        <f>SUM(C42:I42)</f>
        <v>0</v>
      </c>
      <c r="K42" s="25" t="str" cm="1">
        <f t="array" ref="K42">_xlfn.IFS(J42&gt;15,"O",J42=15,"O",J42&lt;15,"X")</f>
        <v>X</v>
      </c>
      <c r="L42" s="75"/>
      <c r="M42" s="75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75"/>
      <c r="B43" s="75"/>
      <c r="C43" s="15"/>
      <c r="D43" s="16"/>
      <c r="E43" s="16"/>
      <c r="F43" s="16"/>
      <c r="G43" s="16"/>
      <c r="H43" s="16"/>
      <c r="I43" s="17"/>
      <c r="J43" s="2"/>
      <c r="K43" s="2"/>
      <c r="L43" s="75"/>
      <c r="M43" s="75"/>
      <c r="U43" s="2"/>
      <c r="V43" s="2"/>
    </row>
    <row r="44" spans="1:35" ht="14.1" customHeight="1" x14ac:dyDescent="0.3">
      <c r="A44" s="75"/>
      <c r="B44" s="75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75"/>
      <c r="M44" s="75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75"/>
      <c r="B49" s="75"/>
      <c r="C49" s="199" t="s">
        <v>1</v>
      </c>
      <c r="D49" s="199"/>
      <c r="E49" s="194" t="s">
        <v>2</v>
      </c>
      <c r="F49" s="194"/>
      <c r="G49" s="194" t="s">
        <v>3</v>
      </c>
      <c r="H49" s="194"/>
      <c r="I49" s="194" t="s">
        <v>4</v>
      </c>
      <c r="J49" s="194"/>
      <c r="K49" s="194" t="s">
        <v>5</v>
      </c>
      <c r="L49" s="194"/>
      <c r="M49" s="194"/>
      <c r="N49" s="194" t="s">
        <v>6</v>
      </c>
      <c r="O49" s="194"/>
      <c r="P49" s="195" t="s">
        <v>7</v>
      </c>
      <c r="Q49" s="195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75"/>
      <c r="B50" s="75"/>
      <c r="C50" s="196">
        <f>C2</f>
        <v>45417</v>
      </c>
      <c r="D50" s="196"/>
      <c r="E50" s="197">
        <f>C50+1</f>
        <v>45418</v>
      </c>
      <c r="F50" s="197"/>
      <c r="G50" s="197">
        <f>C50+2</f>
        <v>45419</v>
      </c>
      <c r="H50" s="197"/>
      <c r="I50" s="197">
        <f>C50+3</f>
        <v>45420</v>
      </c>
      <c r="J50" s="197"/>
      <c r="K50" s="197">
        <f>C50+4</f>
        <v>45421</v>
      </c>
      <c r="L50" s="197"/>
      <c r="M50" s="197"/>
      <c r="N50" s="197">
        <f>C50+5</f>
        <v>45422</v>
      </c>
      <c r="O50" s="197"/>
      <c r="P50" s="198">
        <f>C50+6</f>
        <v>45423</v>
      </c>
      <c r="Q50" s="198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93" t="s">
        <v>68</v>
      </c>
      <c r="B51" s="193"/>
      <c r="C51" s="192">
        <f>SUM(C8,C10,C12,C14,C16,C18,C20,C22,C28,C30,C32,C34,C36,C38,C40,N4,N6,N8,N10,N12,N14,N16,N18,N28,N30,N32,N34,N36,N38,N40,C42,C44,N42,N44,N20,N22,Y16)</f>
        <v>92.537499999999994</v>
      </c>
      <c r="D51" s="192"/>
      <c r="E51" s="192">
        <f>SUM(D8,D9,D12,D14,D16,D18,D20,D22,D28,D30,D32,D34,D36,D38,D40,D42,D44,O4,O6,O8,O10,O12,O14,O16,O18,O20,O22,O28,O30,O32,O34,O36,O38,O40,O42,O44,Z16)</f>
        <v>72.537499999999994</v>
      </c>
      <c r="F51" s="192"/>
      <c r="G51" s="192">
        <f>SUM(E8,E10,E12,E14,E16,E18,E20,E22,E28,E30,E32,E34,E36,E44,E38,E40,E42,P4,P6,P8,P10,P12,P14,P16,P18,P20,P22,P28,P30,P32,P34,P36,P38,P40,P42,P44,AA16)</f>
        <v>62.537500000000001</v>
      </c>
      <c r="H51" s="192"/>
      <c r="I51" s="192">
        <f>SUM(F8,F10,F12,F14,F16,F18,F20,F22,F28,F30,F32,F34,F36,F38,F40,F42,F44,Q4,Q6,Q8,Q10,Q12,Q14,Q16,Q18,Q20,Q22,Q28,Q30,Q32,Q34,Q36,Q38,Q40,Q42,Q44,AB16)</f>
        <v>85.537499999999994</v>
      </c>
      <c r="J51" s="192"/>
      <c r="K51" s="192">
        <f>SUM(G8,G10,G12,G14,G16,G18,G20,G22,G28,G30,G32,G34,G36,G38,G40,G42,G44,R4,R6,R8,R10,R12,R14,R16,R18,R20,R22,R28,R30,R32,R34,R36,R38,R40,R42,R44,AC16)</f>
        <v>72.537499999999994</v>
      </c>
      <c r="L51" s="192"/>
      <c r="M51" s="192"/>
      <c r="N51" s="192">
        <f>SUM(H8,H10,H12,H14,H16,H18,H20,H22,H28,H30,H32,H34,H36,H38,H40,H42,H44,S4,S6,S8,S10,S12,S14,S16,S18,S20,S22,S28,S30,S32,S34,S36,S38,S40,S42,S44,AD16)</f>
        <v>84.245000000000005</v>
      </c>
      <c r="O51" s="192"/>
      <c r="P51" s="192">
        <f>SUM(I8,I10,I12,I14,I16,I18,I20,I22,I28,I30,I32,I34,I36,I38,I40,I42,I44,T4,T6,T8,T10,T12,T14,T16,T18,T20,T22,T28,T30,T32,T34,T36,T38,T40,T42,T44,AE16)</f>
        <v>89.037499999999994</v>
      </c>
      <c r="Q51" s="192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93"/>
      <c r="B52" s="193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93"/>
      <c r="B53" s="193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93" t="s">
        <v>95</v>
      </c>
      <c r="B54" s="193"/>
      <c r="C54" s="185">
        <v>1095960</v>
      </c>
      <c r="D54" s="185"/>
      <c r="E54" s="185">
        <v>870450</v>
      </c>
      <c r="F54" s="185"/>
      <c r="G54" s="185">
        <v>1020450</v>
      </c>
      <c r="H54" s="185"/>
      <c r="I54" s="185">
        <v>1026450</v>
      </c>
      <c r="J54" s="185"/>
      <c r="K54" s="191">
        <v>1032450</v>
      </c>
      <c r="L54" s="191"/>
      <c r="M54" s="191"/>
      <c r="N54" s="185">
        <v>1056450</v>
      </c>
      <c r="O54" s="185"/>
      <c r="P54" s="185">
        <v>960450</v>
      </c>
      <c r="Q54" s="185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93"/>
      <c r="B55" s="193"/>
      <c r="C55" s="185"/>
      <c r="D55" s="185"/>
      <c r="E55" s="185"/>
      <c r="F55" s="185"/>
      <c r="G55" s="185"/>
      <c r="H55" s="185"/>
      <c r="I55" s="185"/>
      <c r="J55" s="185"/>
      <c r="K55" s="191"/>
      <c r="L55" s="191"/>
      <c r="M55" s="191"/>
      <c r="N55" s="185"/>
      <c r="O55" s="185"/>
      <c r="P55" s="185"/>
      <c r="Q55" s="185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84" t="s">
        <v>52</v>
      </c>
      <c r="B56" s="184"/>
      <c r="C56" s="185">
        <f>C51*12000</f>
        <v>1110450</v>
      </c>
      <c r="D56" s="185"/>
      <c r="E56" s="185">
        <f>E51*12000</f>
        <v>870449.99999999988</v>
      </c>
      <c r="F56" s="185"/>
      <c r="G56" s="185">
        <f>G51*12000</f>
        <v>750450</v>
      </c>
      <c r="H56" s="185"/>
      <c r="I56" s="185">
        <f>I51*12000</f>
        <v>1026449.9999999999</v>
      </c>
      <c r="J56" s="185"/>
      <c r="K56" s="191">
        <f>K51*12000</f>
        <v>870449.99999999988</v>
      </c>
      <c r="L56" s="191"/>
      <c r="M56" s="191"/>
      <c r="N56" s="185">
        <f>N51*12000</f>
        <v>1010940</v>
      </c>
      <c r="O56" s="185"/>
      <c r="P56" s="185">
        <f>P51*12000</f>
        <v>1068450</v>
      </c>
      <c r="Q56" s="185"/>
      <c r="R56" s="186">
        <f>SUM(C56:Q57)+1000000</f>
        <v>7707640</v>
      </c>
      <c r="S56" s="187"/>
      <c r="T56" s="188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84"/>
      <c r="B57" s="184"/>
      <c r="C57" s="185"/>
      <c r="D57" s="185"/>
      <c r="E57" s="185"/>
      <c r="F57" s="185"/>
      <c r="G57" s="185"/>
      <c r="H57" s="185"/>
      <c r="I57" s="185"/>
      <c r="J57" s="185"/>
      <c r="K57" s="191"/>
      <c r="L57" s="191"/>
      <c r="M57" s="191"/>
      <c r="N57" s="185"/>
      <c r="O57" s="185"/>
      <c r="P57" s="185"/>
      <c r="Q57" s="185"/>
      <c r="R57" s="187"/>
      <c r="S57" s="187"/>
      <c r="T57" s="188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89" t="s">
        <v>96</v>
      </c>
      <c r="B58" s="189"/>
      <c r="C58" s="190">
        <f>C56/C54-100%</f>
        <v>1.3221285448373976E-2</v>
      </c>
      <c r="D58" s="190"/>
      <c r="E58" s="190">
        <f>E56/E54-100%</f>
        <v>0</v>
      </c>
      <c r="F58" s="190"/>
      <c r="G58" s="190">
        <f>G56/G54-100%</f>
        <v>-0.26458915184477438</v>
      </c>
      <c r="H58" s="190"/>
      <c r="I58" s="190">
        <f>I56/I54-100%</f>
        <v>0</v>
      </c>
      <c r="J58" s="190"/>
      <c r="K58" s="190">
        <f>K56/K54-100%</f>
        <v>-0.15690832485834671</v>
      </c>
      <c r="L58" s="190"/>
      <c r="M58" s="190"/>
      <c r="N58" s="190">
        <f>N56/N54-100%</f>
        <v>-4.3078233707227076E-2</v>
      </c>
      <c r="O58" s="190"/>
      <c r="P58" s="190">
        <f>P56/P54-100%</f>
        <v>0.11244729033265655</v>
      </c>
      <c r="Q58" s="190"/>
      <c r="R58" s="190">
        <f>AVERAGE(C58:Q59)</f>
        <v>-4.8415304947045379E-2</v>
      </c>
      <c r="S58" s="190"/>
      <c r="T58" s="188" t="s">
        <v>154</v>
      </c>
    </row>
    <row r="59" spans="1:35" ht="14.1" customHeight="1" x14ac:dyDescent="0.3">
      <c r="A59" s="189"/>
      <c r="B59" s="189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88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84" t="s">
        <v>50</v>
      </c>
      <c r="B60" s="184"/>
      <c r="C60" s="185">
        <v>2894440</v>
      </c>
      <c r="D60" s="185"/>
      <c r="E60" s="185">
        <v>2477200</v>
      </c>
      <c r="F60" s="185"/>
      <c r="G60" s="185">
        <v>3205430</v>
      </c>
      <c r="H60" s="185"/>
      <c r="I60" s="185">
        <v>3192400</v>
      </c>
      <c r="J60" s="185"/>
      <c r="K60" s="185">
        <v>4103790</v>
      </c>
      <c r="L60" s="185"/>
      <c r="M60" s="185"/>
      <c r="N60" s="185">
        <v>4944400</v>
      </c>
      <c r="O60" s="185"/>
      <c r="P60" s="185">
        <v>5176010</v>
      </c>
      <c r="Q60" s="185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84"/>
      <c r="B61" s="184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84" t="s">
        <v>49</v>
      </c>
      <c r="B62" s="184"/>
      <c r="C62" s="185">
        <v>5616890</v>
      </c>
      <c r="D62" s="185"/>
      <c r="E62" s="185">
        <v>2704420</v>
      </c>
      <c r="F62" s="185"/>
      <c r="G62" s="185">
        <v>3785170</v>
      </c>
      <c r="H62" s="185"/>
      <c r="I62" s="185">
        <v>4513630</v>
      </c>
      <c r="J62" s="185"/>
      <c r="K62" s="185">
        <v>4277980</v>
      </c>
      <c r="L62" s="185"/>
      <c r="M62" s="185"/>
      <c r="N62" s="185">
        <v>5076670</v>
      </c>
      <c r="O62" s="185"/>
      <c r="P62" s="185">
        <v>6000340</v>
      </c>
      <c r="Q62" s="185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84"/>
      <c r="B63" s="184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84" t="s">
        <v>51</v>
      </c>
      <c r="B64" s="184"/>
      <c r="C64" s="159">
        <f>C62/C60-100%</f>
        <v>0.94057917939221403</v>
      </c>
      <c r="D64" s="159"/>
      <c r="E64" s="159">
        <f>E62/E60-100%</f>
        <v>9.1724527692556013E-2</v>
      </c>
      <c r="F64" s="159"/>
      <c r="G64" s="159">
        <f>G62/G60-100%</f>
        <v>0.18086185004819955</v>
      </c>
      <c r="H64" s="159"/>
      <c r="I64" s="159">
        <f>I62/I60-100%</f>
        <v>0.41386730986091957</v>
      </c>
      <c r="J64" s="159"/>
      <c r="K64" s="159">
        <v>-3.4771556266833259E-2</v>
      </c>
      <c r="L64" s="159"/>
      <c r="M64" s="159"/>
      <c r="N64" s="159">
        <f>N62/N60-100%</f>
        <v>2.6751476417765652E-2</v>
      </c>
      <c r="O64" s="159"/>
      <c r="P64" s="159">
        <f>P62/P60-100%</f>
        <v>0.1592597386790211</v>
      </c>
      <c r="Q64" s="159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84"/>
      <c r="B65" s="184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60" t="s">
        <v>53</v>
      </c>
      <c r="B67" s="161"/>
      <c r="C67" s="164">
        <f>AVERAGE(C64:Q65)</f>
        <v>0.25403893226054891</v>
      </c>
      <c r="D67" s="165"/>
      <c r="E67" s="168" t="s">
        <v>54</v>
      </c>
      <c r="F67" s="169"/>
      <c r="G67" s="172">
        <f>AVERAGE(K64:Q65)</f>
        <v>5.0413219609984496E-2</v>
      </c>
      <c r="H67" s="173"/>
      <c r="I67" s="176" t="s">
        <v>55</v>
      </c>
      <c r="J67" s="177"/>
      <c r="K67" s="180">
        <f>AVERAGE(C67,G67)</f>
        <v>0.15222607593526671</v>
      </c>
      <c r="L67" s="180"/>
      <c r="M67" s="181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62"/>
      <c r="B68" s="163"/>
      <c r="C68" s="166"/>
      <c r="D68" s="167"/>
      <c r="E68" s="170"/>
      <c r="F68" s="171"/>
      <c r="G68" s="174"/>
      <c r="H68" s="175"/>
      <c r="I68" s="178"/>
      <c r="J68" s="179"/>
      <c r="K68" s="182"/>
      <c r="L68" s="182"/>
      <c r="M68" s="183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49" t="s">
        <v>56</v>
      </c>
      <c r="B69" s="150"/>
      <c r="C69" s="153">
        <f>C62+C62*C67</f>
        <v>7043798.7382249543</v>
      </c>
      <c r="D69" s="154"/>
      <c r="E69" s="157">
        <f>E62+E62*C67</f>
        <v>3391447.9691840736</v>
      </c>
      <c r="F69" s="158"/>
      <c r="G69" s="157">
        <f>G62+G62*C67</f>
        <v>4746750.5452246619</v>
      </c>
      <c r="H69" s="158"/>
      <c r="I69" s="157">
        <f>I62+I62*C67</f>
        <v>5660267.7458191812</v>
      </c>
      <c r="J69" s="158"/>
      <c r="K69" s="132">
        <f>K62+K62*C67</f>
        <v>5364753.4714319827</v>
      </c>
      <c r="L69" s="136"/>
      <c r="M69" s="133"/>
      <c r="N69" s="132">
        <f>N62+N62*C67</f>
        <v>6366341.8262391612</v>
      </c>
      <c r="O69" s="133"/>
      <c r="P69" s="136">
        <f>P62+P62*C67</f>
        <v>7524659.9668002622</v>
      </c>
      <c r="Q69" s="137"/>
      <c r="U69"/>
      <c r="V69"/>
      <c r="W69"/>
      <c r="X69"/>
      <c r="Y69"/>
      <c r="Z69"/>
    </row>
    <row r="70" spans="1:30" ht="14.1" customHeight="1" x14ac:dyDescent="0.3">
      <c r="A70" s="151"/>
      <c r="B70" s="152"/>
      <c r="C70" s="155"/>
      <c r="D70" s="156"/>
      <c r="E70" s="155"/>
      <c r="F70" s="156"/>
      <c r="G70" s="155"/>
      <c r="H70" s="156"/>
      <c r="I70" s="155"/>
      <c r="J70" s="156"/>
      <c r="K70" s="134"/>
      <c r="L70" s="138"/>
      <c r="M70" s="135"/>
      <c r="N70" s="134"/>
      <c r="O70" s="135"/>
      <c r="P70" s="138"/>
      <c r="Q70" s="139"/>
      <c r="U70"/>
      <c r="V70"/>
      <c r="W70"/>
      <c r="X70"/>
      <c r="Y70"/>
      <c r="Z70"/>
    </row>
    <row r="71" spans="1:30" ht="14.1" customHeight="1" x14ac:dyDescent="0.3">
      <c r="A71" s="140" t="s">
        <v>57</v>
      </c>
      <c r="B71" s="94"/>
      <c r="C71" s="141">
        <f>C62+C62*G67</f>
        <v>5900055.5090951258</v>
      </c>
      <c r="D71" s="142"/>
      <c r="E71" s="141">
        <f>E62+E62*G67</f>
        <v>2840758.5193776344</v>
      </c>
      <c r="F71" s="142"/>
      <c r="G71" s="141">
        <f>G62+G62*G67</f>
        <v>3975992.606471125</v>
      </c>
      <c r="H71" s="142"/>
      <c r="I71" s="141">
        <f>I62+I62*G67</f>
        <v>4741176.6204282138</v>
      </c>
      <c r="J71" s="142"/>
      <c r="K71" s="141">
        <f>K62+K62*G67</f>
        <v>4493646.7452271217</v>
      </c>
      <c r="L71" s="145"/>
      <c r="M71" s="142"/>
      <c r="N71" s="141">
        <f>N62+N62*G67</f>
        <v>5332601.2795974202</v>
      </c>
      <c r="O71" s="142"/>
      <c r="P71" s="145">
        <f>P62+P62*G67</f>
        <v>6302836.458154574</v>
      </c>
      <c r="Q71" s="147"/>
      <c r="U71"/>
      <c r="V71"/>
      <c r="W71"/>
      <c r="X71"/>
      <c r="Y71"/>
      <c r="Z71"/>
    </row>
    <row r="72" spans="1:30" ht="14.1" customHeight="1" x14ac:dyDescent="0.3">
      <c r="A72" s="95"/>
      <c r="B72" s="96"/>
      <c r="C72" s="143"/>
      <c r="D72" s="144"/>
      <c r="E72" s="143"/>
      <c r="F72" s="144"/>
      <c r="G72" s="143"/>
      <c r="H72" s="144"/>
      <c r="I72" s="143"/>
      <c r="J72" s="144"/>
      <c r="K72" s="143"/>
      <c r="L72" s="146"/>
      <c r="M72" s="144"/>
      <c r="N72" s="143"/>
      <c r="O72" s="144"/>
      <c r="P72" s="146"/>
      <c r="Q72" s="148"/>
      <c r="U72"/>
      <c r="V72"/>
      <c r="W72"/>
      <c r="X72"/>
      <c r="Y72"/>
      <c r="Z72"/>
    </row>
    <row r="73" spans="1:30" ht="14.1" customHeight="1" x14ac:dyDescent="0.3">
      <c r="A73" s="125" t="s">
        <v>58</v>
      </c>
      <c r="B73" s="81"/>
      <c r="C73" s="106">
        <f>C62+C62*K67</f>
        <v>6471927.1236600401</v>
      </c>
      <c r="D73" s="107"/>
      <c r="E73" s="106">
        <f>E62+E62*K67</f>
        <v>3116103.2442808542</v>
      </c>
      <c r="F73" s="126"/>
      <c r="G73" s="106">
        <f>G62+G62*K67</f>
        <v>4361371.575847894</v>
      </c>
      <c r="H73" s="107"/>
      <c r="I73" s="106">
        <f>I62+I62*K67</f>
        <v>5200722.1831236975</v>
      </c>
      <c r="J73" s="107"/>
      <c r="K73" s="106">
        <f>K62+K62*K67</f>
        <v>4929200.1083295522</v>
      </c>
      <c r="L73" s="110"/>
      <c r="M73" s="107"/>
      <c r="N73" s="106">
        <f>N62+N62*K67</f>
        <v>5849471.5529182907</v>
      </c>
      <c r="O73" s="107"/>
      <c r="P73" s="110">
        <f>P62+P62*K67</f>
        <v>6913748.2124774186</v>
      </c>
      <c r="Q73" s="111"/>
      <c r="R73" s="114" t="s">
        <v>62</v>
      </c>
      <c r="S73" s="114"/>
      <c r="U73"/>
      <c r="V73"/>
      <c r="W73"/>
      <c r="X73"/>
      <c r="Y73"/>
      <c r="Z73"/>
    </row>
    <row r="74" spans="1:30" ht="14.1" customHeight="1" x14ac:dyDescent="0.3">
      <c r="A74" s="82"/>
      <c r="B74" s="83"/>
      <c r="C74" s="108"/>
      <c r="D74" s="109"/>
      <c r="E74" s="127"/>
      <c r="F74" s="128"/>
      <c r="G74" s="108"/>
      <c r="H74" s="109"/>
      <c r="I74" s="108"/>
      <c r="J74" s="109"/>
      <c r="K74" s="108"/>
      <c r="L74" s="112"/>
      <c r="M74" s="109"/>
      <c r="N74" s="108"/>
      <c r="O74" s="109"/>
      <c r="P74" s="112"/>
      <c r="Q74" s="113"/>
      <c r="R74" s="114"/>
      <c r="S74" s="114"/>
      <c r="U74"/>
      <c r="V74"/>
      <c r="W74"/>
      <c r="X74"/>
      <c r="Y74"/>
      <c r="Z74"/>
    </row>
    <row r="75" spans="1:30" ht="14.1" customHeight="1" x14ac:dyDescent="0.3">
      <c r="A75" s="115" t="s">
        <v>61</v>
      </c>
      <c r="B75" s="116"/>
      <c r="C75" s="119">
        <f>C56/C69</f>
        <v>0.15764930845821337</v>
      </c>
      <c r="D75" s="120"/>
      <c r="E75" s="119">
        <f>E56/E69</f>
        <v>0.25666028431195886</v>
      </c>
      <c r="F75" s="120"/>
      <c r="G75" s="119">
        <f>G56/G69</f>
        <v>0.15809762759809859</v>
      </c>
      <c r="H75" s="120"/>
      <c r="I75" s="119">
        <f>I56/I69</f>
        <v>0.18134301169024419</v>
      </c>
      <c r="J75" s="120"/>
      <c r="K75" s="119">
        <f>K56/K69</f>
        <v>0.1622534948968784</v>
      </c>
      <c r="L75" s="123"/>
      <c r="M75" s="120"/>
      <c r="N75" s="119">
        <f>N56/N69</f>
        <v>0.15879448945599586</v>
      </c>
      <c r="O75" s="120"/>
      <c r="P75" s="123">
        <f>P56/P69</f>
        <v>0.14199312722623142</v>
      </c>
      <c r="Q75" s="129"/>
      <c r="R75" s="131">
        <f>AVERAGE(C75:Q76)</f>
        <v>0.17382733480537435</v>
      </c>
      <c r="S75" s="131"/>
      <c r="U75"/>
      <c r="V75"/>
      <c r="W75"/>
      <c r="X75"/>
      <c r="Y75"/>
      <c r="Z75"/>
    </row>
    <row r="76" spans="1:30" ht="14.1" customHeight="1" x14ac:dyDescent="0.3">
      <c r="A76" s="117"/>
      <c r="B76" s="118"/>
      <c r="C76" s="121"/>
      <c r="D76" s="122"/>
      <c r="E76" s="121"/>
      <c r="F76" s="122"/>
      <c r="G76" s="121"/>
      <c r="H76" s="122"/>
      <c r="I76" s="121"/>
      <c r="J76" s="122"/>
      <c r="K76" s="121"/>
      <c r="L76" s="124"/>
      <c r="M76" s="122"/>
      <c r="N76" s="121"/>
      <c r="O76" s="122"/>
      <c r="P76" s="124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93" t="s">
        <v>59</v>
      </c>
      <c r="B77" s="94"/>
      <c r="C77" s="97">
        <f>C56/C71</f>
        <v>0.18821009366576391</v>
      </c>
      <c r="D77" s="98"/>
      <c r="E77" s="97">
        <f>E56/E71</f>
        <v>0.30641464033722299</v>
      </c>
      <c r="F77" s="98"/>
      <c r="G77" s="97">
        <f>G56/G71</f>
        <v>0.18874532079828454</v>
      </c>
      <c r="H77" s="98"/>
      <c r="I77" s="97">
        <f>I56/I71</f>
        <v>0.21649689142086695</v>
      </c>
      <c r="J77" s="98"/>
      <c r="K77" s="97">
        <f>K56/K71</f>
        <v>0.19370681527748904</v>
      </c>
      <c r="L77" s="101"/>
      <c r="M77" s="98"/>
      <c r="N77" s="97">
        <f>N56/N71</f>
        <v>0.18957727139058106</v>
      </c>
      <c r="O77" s="98"/>
      <c r="P77" s="101">
        <f>P56/P71</f>
        <v>0.16951891534765201</v>
      </c>
      <c r="Q77" s="103"/>
      <c r="R77" s="105">
        <f>AVERAGE(C77:Q78)</f>
        <v>0.20752427831969436</v>
      </c>
      <c r="S77" s="105"/>
      <c r="U77"/>
      <c r="V77"/>
      <c r="W77"/>
      <c r="X77"/>
      <c r="Y77"/>
      <c r="Z77"/>
    </row>
    <row r="78" spans="1:30" ht="14.1" customHeight="1" x14ac:dyDescent="0.3">
      <c r="A78" s="95"/>
      <c r="B78" s="96"/>
      <c r="C78" s="99"/>
      <c r="D78" s="100"/>
      <c r="E78" s="99"/>
      <c r="F78" s="100"/>
      <c r="G78" s="99"/>
      <c r="H78" s="100"/>
      <c r="I78" s="99"/>
      <c r="J78" s="100"/>
      <c r="K78" s="99"/>
      <c r="L78" s="102"/>
      <c r="M78" s="100"/>
      <c r="N78" s="99"/>
      <c r="O78" s="100"/>
      <c r="P78" s="102"/>
      <c r="Q78" s="104"/>
      <c r="R78" s="105"/>
      <c r="S78" s="105"/>
      <c r="U78"/>
      <c r="V78"/>
      <c r="W78"/>
      <c r="X78"/>
      <c r="Y78"/>
      <c r="Z78"/>
    </row>
    <row r="79" spans="1:30" ht="14.1" customHeight="1" x14ac:dyDescent="0.3">
      <c r="A79" s="80" t="s">
        <v>60</v>
      </c>
      <c r="B79" s="81"/>
      <c r="C79" s="84">
        <f>C56/C73</f>
        <v>0.17157949692301419</v>
      </c>
      <c r="D79" s="85"/>
      <c r="E79" s="84">
        <f>E56/E73</f>
        <v>0.27933926823431859</v>
      </c>
      <c r="F79" s="85"/>
      <c r="G79" s="84">
        <f>G56/G73</f>
        <v>0.17206743038263256</v>
      </c>
      <c r="H79" s="85"/>
      <c r="I79" s="84">
        <f>I56/I73</f>
        <v>0.19736682019486101</v>
      </c>
      <c r="J79" s="85"/>
      <c r="K79" s="84">
        <f>K56/K73</f>
        <v>0.17659051790757693</v>
      </c>
      <c r="L79" s="88"/>
      <c r="M79" s="85"/>
      <c r="N79" s="84">
        <f>N56/N73</f>
        <v>0.17282586826080792</v>
      </c>
      <c r="O79" s="85"/>
      <c r="P79" s="88">
        <f>P56/P73</f>
        <v>0.15453990616432067</v>
      </c>
      <c r="Q79" s="90"/>
      <c r="R79" s="92">
        <f>AVERAGE(C79:Q80)</f>
        <v>0.18918704400964742</v>
      </c>
      <c r="S79" s="92"/>
      <c r="U79"/>
      <c r="V79"/>
      <c r="W79"/>
      <c r="X79"/>
      <c r="Y79"/>
      <c r="Z79"/>
    </row>
    <row r="80" spans="1:30" ht="14.1" customHeight="1" x14ac:dyDescent="0.3">
      <c r="A80" s="82"/>
      <c r="B80" s="83"/>
      <c r="C80" s="86"/>
      <c r="D80" s="87"/>
      <c r="E80" s="86"/>
      <c r="F80" s="87"/>
      <c r="G80" s="86"/>
      <c r="H80" s="87"/>
      <c r="I80" s="86"/>
      <c r="J80" s="87"/>
      <c r="K80" s="86"/>
      <c r="L80" s="89"/>
      <c r="M80" s="87"/>
      <c r="N80" s="86"/>
      <c r="O80" s="87"/>
      <c r="P80" s="89"/>
      <c r="Q80" s="91"/>
      <c r="R80" s="92"/>
      <c r="S80" s="92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74" t="s">
        <v>149</v>
      </c>
      <c r="B83" s="74"/>
      <c r="C83" s="76" t="s">
        <v>72</v>
      </c>
      <c r="D83" s="76" t="s">
        <v>73</v>
      </c>
      <c r="E83" s="76" t="s">
        <v>74</v>
      </c>
      <c r="F83" s="76" t="s">
        <v>75</v>
      </c>
      <c r="G83" s="76" t="s">
        <v>76</v>
      </c>
      <c r="H83" s="76" t="s">
        <v>77</v>
      </c>
      <c r="I83" s="76" t="s">
        <v>78</v>
      </c>
      <c r="J83" s="76" t="s">
        <v>121</v>
      </c>
      <c r="L83" s="77" t="s">
        <v>122</v>
      </c>
      <c r="M83" s="77"/>
      <c r="N83" s="78">
        <f>AVERAGE(C85:I94)</f>
        <v>0.29038461538461535</v>
      </c>
      <c r="O83"/>
      <c r="P83" s="55"/>
      <c r="Q83" s="75"/>
      <c r="R83" s="75"/>
      <c r="S83"/>
      <c r="T83"/>
      <c r="U83"/>
      <c r="V83"/>
      <c r="W83"/>
      <c r="X83"/>
      <c r="Y83"/>
      <c r="Z83"/>
    </row>
    <row r="84" spans="1:26" ht="14.1" customHeight="1" x14ac:dyDescent="0.3">
      <c r="A84" s="74"/>
      <c r="B84" s="74"/>
      <c r="C84" s="76"/>
      <c r="D84" s="76"/>
      <c r="E84" s="76"/>
      <c r="F84" s="76"/>
      <c r="G84" s="76"/>
      <c r="H84" s="76"/>
      <c r="I84" s="76"/>
      <c r="J84" s="76"/>
      <c r="L84" s="77"/>
      <c r="M84" s="77"/>
      <c r="N84" s="79"/>
      <c r="O84"/>
      <c r="P84"/>
      <c r="Q84" s="75"/>
      <c r="R84" s="75"/>
    </row>
    <row r="85" spans="1:26" ht="14.1" customHeight="1" x14ac:dyDescent="0.3">
      <c r="A85" s="74" t="s">
        <v>145</v>
      </c>
      <c r="B85" s="74"/>
      <c r="C85" s="72">
        <v>0.26740000000000003</v>
      </c>
      <c r="D85" s="72">
        <v>0.3679</v>
      </c>
      <c r="E85" s="72">
        <v>0.35980000000000001</v>
      </c>
      <c r="F85" s="72">
        <v>0.35199999999999998</v>
      </c>
      <c r="G85" s="72">
        <v>0.28129999999999999</v>
      </c>
      <c r="H85" s="72">
        <v>0.26079999999999998</v>
      </c>
      <c r="I85" s="72">
        <v>0.22209999999999999</v>
      </c>
      <c r="J85" s="73">
        <f>AVERAGE(C85:H86)</f>
        <v>0.31486666666666668</v>
      </c>
      <c r="L85" s="77" t="s">
        <v>156</v>
      </c>
      <c r="M85" s="77"/>
      <c r="N85" s="78">
        <v>0.28749999999999998</v>
      </c>
    </row>
    <row r="86" spans="1:26" ht="14.1" customHeight="1" x14ac:dyDescent="0.3">
      <c r="A86" s="74"/>
      <c r="B86" s="74"/>
      <c r="C86" s="72"/>
      <c r="D86" s="72"/>
      <c r="E86" s="72"/>
      <c r="F86" s="72"/>
      <c r="G86" s="72"/>
      <c r="H86" s="72"/>
      <c r="I86" s="72"/>
      <c r="J86" s="73"/>
      <c r="L86" s="77"/>
      <c r="M86" s="77"/>
      <c r="N86" s="79"/>
    </row>
    <row r="87" spans="1:26" ht="14.1" customHeight="1" x14ac:dyDescent="0.3">
      <c r="A87" s="74" t="s">
        <v>146</v>
      </c>
      <c r="B87" s="74"/>
      <c r="C87" s="72">
        <v>0.40439999999999998</v>
      </c>
      <c r="D87" s="72">
        <v>0.24529999999999999</v>
      </c>
      <c r="E87" s="72">
        <v>0.34699999999999998</v>
      </c>
      <c r="F87" s="72">
        <v>0.16950000000000001</v>
      </c>
      <c r="G87" s="72">
        <v>0.2344</v>
      </c>
      <c r="H87" s="72">
        <v>0.161</v>
      </c>
      <c r="I87" s="72">
        <v>0.31109999999999999</v>
      </c>
      <c r="J87" s="73">
        <f>AVERAGE(C87:I88)</f>
        <v>0.26752857142857139</v>
      </c>
      <c r="L87"/>
      <c r="M87"/>
    </row>
    <row r="88" spans="1:26" ht="14.1" customHeight="1" x14ac:dyDescent="0.3">
      <c r="A88" s="74"/>
      <c r="B88" s="74"/>
      <c r="C88" s="72"/>
      <c r="D88" s="72"/>
      <c r="E88" s="72"/>
      <c r="F88" s="72"/>
      <c r="G88" s="72"/>
      <c r="H88" s="72"/>
      <c r="I88" s="72"/>
      <c r="J88" s="73"/>
      <c r="L88"/>
      <c r="M88"/>
    </row>
    <row r="89" spans="1:26" ht="14.1" customHeight="1" x14ac:dyDescent="0.3">
      <c r="A89" s="74" t="s">
        <v>147</v>
      </c>
      <c r="B89" s="74"/>
      <c r="C89" s="72">
        <v>0.40379999999999999</v>
      </c>
      <c r="D89" s="72">
        <v>0.4294</v>
      </c>
      <c r="E89" s="72">
        <v>0.33879999999999999</v>
      </c>
      <c r="F89" s="72">
        <v>0.19789999999999999</v>
      </c>
      <c r="G89" s="72">
        <v>0.2671</v>
      </c>
      <c r="H89" s="72">
        <v>0.2162</v>
      </c>
      <c r="I89" s="72">
        <v>0.19350000000000001</v>
      </c>
      <c r="J89" s="73">
        <f>AVERAGE(C89:I90)</f>
        <v>0.2923857142857143</v>
      </c>
      <c r="L89"/>
      <c r="M89"/>
    </row>
    <row r="90" spans="1:26" ht="14.1" customHeight="1" x14ac:dyDescent="0.3">
      <c r="A90" s="74"/>
      <c r="B90" s="74"/>
      <c r="C90" s="72"/>
      <c r="D90" s="72"/>
      <c r="E90" s="72"/>
      <c r="F90" s="72"/>
      <c r="G90" s="72"/>
      <c r="H90" s="72"/>
      <c r="I90" s="72"/>
      <c r="J90" s="73"/>
      <c r="L90"/>
      <c r="M90"/>
    </row>
    <row r="91" spans="1:26" ht="14.1" customHeight="1" x14ac:dyDescent="0.3">
      <c r="A91" s="74" t="s">
        <v>148</v>
      </c>
      <c r="B91" s="74"/>
      <c r="C91" s="72">
        <v>0.21959999999999999</v>
      </c>
      <c r="D91" s="72">
        <v>0.36199999999999999</v>
      </c>
      <c r="E91" s="72">
        <v>0.26079999999999998</v>
      </c>
      <c r="F91" s="72">
        <v>0.45810000000000001</v>
      </c>
      <c r="G91" s="72">
        <v>0.21879999999999999</v>
      </c>
      <c r="H91" s="72"/>
      <c r="I91" s="72"/>
      <c r="J91" s="73">
        <f>AVERAGE(C91:H92)</f>
        <v>0.30385999999999996</v>
      </c>
      <c r="L91"/>
      <c r="M91"/>
    </row>
    <row r="92" spans="1:26" ht="14.1" customHeight="1" x14ac:dyDescent="0.3">
      <c r="A92" s="74"/>
      <c r="B92" s="74"/>
      <c r="C92" s="72"/>
      <c r="D92" s="72"/>
      <c r="E92" s="72"/>
      <c r="F92" s="72"/>
      <c r="G92" s="72"/>
      <c r="H92" s="72"/>
      <c r="I92" s="72"/>
      <c r="J92" s="73"/>
      <c r="L92"/>
      <c r="M92"/>
    </row>
    <row r="93" spans="1:26" ht="14.1" customHeight="1" x14ac:dyDescent="0.3">
      <c r="A93" s="74" t="s">
        <v>157</v>
      </c>
      <c r="B93" s="74"/>
      <c r="C93" s="72"/>
      <c r="D93" s="72"/>
      <c r="E93" s="72"/>
      <c r="F93" s="72"/>
      <c r="G93" s="72"/>
      <c r="H93" s="72"/>
      <c r="I93" s="72"/>
      <c r="J93" s="73"/>
      <c r="L93"/>
      <c r="M93"/>
    </row>
    <row r="94" spans="1:26" ht="14.1" customHeight="1" x14ac:dyDescent="0.3">
      <c r="A94" s="74"/>
      <c r="B94" s="74"/>
      <c r="C94" s="72"/>
      <c r="D94" s="72"/>
      <c r="E94" s="72"/>
      <c r="F94" s="72"/>
      <c r="G94" s="72"/>
      <c r="H94" s="72"/>
      <c r="I94" s="72"/>
      <c r="J94" s="7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T58:T59"/>
    <mergeCell ref="T56:T57"/>
    <mergeCell ref="L85:M86"/>
    <mergeCell ref="N85:N86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A87:B88"/>
    <mergeCell ref="C87:C88"/>
    <mergeCell ref="D87:D88"/>
    <mergeCell ref="E87:E88"/>
    <mergeCell ref="F87:F88"/>
    <mergeCell ref="G87:G88"/>
    <mergeCell ref="I89:I90"/>
    <mergeCell ref="J89:J9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62:B63"/>
    <mergeCell ref="C62:D63"/>
    <mergeCell ref="E62:F63"/>
    <mergeCell ref="G62:H63"/>
    <mergeCell ref="I62:J63"/>
    <mergeCell ref="K62:M63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0:B61"/>
    <mergeCell ref="C60:D61"/>
    <mergeCell ref="E60:F61"/>
    <mergeCell ref="G60:H61"/>
    <mergeCell ref="I60:J61"/>
    <mergeCell ref="K60:M61"/>
    <mergeCell ref="N60:O61"/>
    <mergeCell ref="P60:Q61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A56:B57"/>
    <mergeCell ref="C56:D57"/>
    <mergeCell ref="E56:F57"/>
    <mergeCell ref="G56:H57"/>
    <mergeCell ref="I56:J57"/>
    <mergeCell ref="K56:M57"/>
    <mergeCell ref="P58:Q59"/>
    <mergeCell ref="R58:S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9:B50"/>
    <mergeCell ref="C49:D49"/>
    <mergeCell ref="E49:F49"/>
    <mergeCell ref="G49:H49"/>
    <mergeCell ref="I49:J49"/>
    <mergeCell ref="K49:M49"/>
    <mergeCell ref="A39:B40"/>
    <mergeCell ref="L39:M40"/>
    <mergeCell ref="A41:B42"/>
    <mergeCell ref="L41:M42"/>
    <mergeCell ref="A43:B44"/>
    <mergeCell ref="L43:M44"/>
    <mergeCell ref="AE31:AE32"/>
    <mergeCell ref="A33:B34"/>
    <mergeCell ref="L33:M34"/>
    <mergeCell ref="A35:B36"/>
    <mergeCell ref="L35:M36"/>
    <mergeCell ref="A37:B38"/>
    <mergeCell ref="L37:M38"/>
    <mergeCell ref="A31:B32"/>
    <mergeCell ref="L31:M32"/>
    <mergeCell ref="AA31:AA32"/>
    <mergeCell ref="AB31:AB32"/>
    <mergeCell ref="AC31:AC32"/>
    <mergeCell ref="AD31:AD32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27:B28"/>
    <mergeCell ref="L27:M28"/>
    <mergeCell ref="AA27:AA28"/>
    <mergeCell ref="AB27:AB28"/>
    <mergeCell ref="AC27:AC28"/>
    <mergeCell ref="AD27:AD28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V25:V26"/>
    <mergeCell ref="AA25:AA26"/>
    <mergeCell ref="AB25:AB26"/>
    <mergeCell ref="AC25:AC26"/>
    <mergeCell ref="AD25:AD26"/>
    <mergeCell ref="AE25:AE26"/>
    <mergeCell ref="AA23:AA24"/>
    <mergeCell ref="AB23:AB24"/>
    <mergeCell ref="AC23:AC24"/>
    <mergeCell ref="AD23:AD24"/>
    <mergeCell ref="AE23:AE24"/>
    <mergeCell ref="A19:B20"/>
    <mergeCell ref="L19:M20"/>
    <mergeCell ref="AC19:AC20"/>
    <mergeCell ref="AD19:AD20"/>
    <mergeCell ref="A25:B25"/>
    <mergeCell ref="J25:J26"/>
    <mergeCell ref="K25:K26"/>
    <mergeCell ref="L25:M25"/>
    <mergeCell ref="U25:U26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C5:AC6"/>
    <mergeCell ref="G5:G6"/>
    <mergeCell ref="H5:H6"/>
    <mergeCell ref="I5:I6"/>
    <mergeCell ref="J5:J6"/>
    <mergeCell ref="K5:K6"/>
    <mergeCell ref="L5:M6"/>
    <mergeCell ref="AD7:AD8"/>
    <mergeCell ref="AE7:AE8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A3:AA4"/>
    <mergeCell ref="AB3:AB4"/>
    <mergeCell ref="Z5:Z6"/>
    <mergeCell ref="AA5:AA6"/>
    <mergeCell ref="AB5:AB6"/>
    <mergeCell ref="Z19:Z20"/>
    <mergeCell ref="AA19:AA20"/>
    <mergeCell ref="AB19:AB20"/>
    <mergeCell ref="Y19:Y20"/>
    <mergeCell ref="Y21:Y22"/>
    <mergeCell ref="Y23:Y24"/>
    <mergeCell ref="Y25:Y26"/>
    <mergeCell ref="Y27:Y28"/>
    <mergeCell ref="Y29:Y30"/>
    <mergeCell ref="Y31:Y32"/>
    <mergeCell ref="Z21:Z22"/>
    <mergeCell ref="Z23:Z24"/>
    <mergeCell ref="Z25:Z26"/>
    <mergeCell ref="Z27:Z28"/>
    <mergeCell ref="Z29:Z30"/>
    <mergeCell ref="Z31:Z32"/>
  </mergeCells>
  <phoneticPr fontId="2" type="noConversion"/>
  <conditionalFormatting sqref="C85:I94">
    <cfRule type="cellIs" dxfId="32" priority="7" operator="between">
      <formula>0.35</formula>
      <formula>1</formula>
    </cfRule>
    <cfRule type="cellIs" dxfId="31" priority="8" operator="between">
      <formula>0.2</formula>
      <formula>0.25</formula>
    </cfRule>
    <cfRule type="cellIs" dxfId="30" priority="9" operator="between">
      <formula>0.15</formula>
      <formula>0.2</formula>
    </cfRule>
    <cfRule type="cellIs" dxfId="29" priority="10" operator="between">
      <formula>0.3</formula>
      <formula>0.35</formula>
    </cfRule>
    <cfRule type="cellIs" dxfId="28" priority="11" operator="between">
      <formula>0.25</formula>
      <formula>0.3</formula>
    </cfRule>
  </conditionalFormatting>
  <conditionalFormatting sqref="K8 K10 K12 K14 K16 K18">
    <cfRule type="cellIs" dxfId="27" priority="1" operator="between">
      <formula>"LOW"</formula>
      <formula>"HIGH"</formula>
    </cfRule>
  </conditionalFormatting>
  <conditionalFormatting sqref="N83 N85">
    <cfRule type="cellIs" dxfId="26" priority="2" operator="between">
      <formula>0.35</formula>
      <formula>1</formula>
    </cfRule>
    <cfRule type="cellIs" dxfId="25" priority="3" operator="between">
      <formula>0.2</formula>
      <formula>0.25</formula>
    </cfRule>
    <cfRule type="cellIs" dxfId="24" priority="4" operator="between">
      <formula>0.15</formula>
      <formula>0.2</formula>
    </cfRule>
    <cfRule type="cellIs" dxfId="23" priority="5" operator="between">
      <formula>0.3</formula>
      <formula>0.35</formula>
    </cfRule>
    <cfRule type="cellIs" dxfId="22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zoomScale="90" zoomScaleNormal="90" workbookViewId="0">
      <selection activeCell="Y5" sqref="Y5:Y6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10">
        <v>45410</v>
      </c>
      <c r="B1" s="211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10">
        <f>A1</f>
        <v>45410</v>
      </c>
      <c r="M1" s="211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12" t="s">
        <v>70</v>
      </c>
      <c r="V1" s="213" t="s">
        <v>69</v>
      </c>
      <c r="X1" s="251" t="s">
        <v>83</v>
      </c>
      <c r="Y1" s="251" t="s">
        <v>72</v>
      </c>
      <c r="Z1" s="251" t="s">
        <v>73</v>
      </c>
      <c r="AA1" s="251" t="s">
        <v>74</v>
      </c>
      <c r="AB1" s="251" t="s">
        <v>75</v>
      </c>
      <c r="AC1" s="251" t="s">
        <v>76</v>
      </c>
      <c r="AD1" s="251" t="s">
        <v>77</v>
      </c>
      <c r="AE1" s="251" t="s">
        <v>78</v>
      </c>
    </row>
    <row r="2" spans="1:31" ht="14.1" customHeight="1" x14ac:dyDescent="0.3">
      <c r="A2" s="13">
        <f>WEEKNUM(A1,1)</f>
        <v>18</v>
      </c>
      <c r="B2" s="14" t="s">
        <v>0</v>
      </c>
      <c r="C2" s="59">
        <v>45410</v>
      </c>
      <c r="D2" s="60">
        <f>C2+1</f>
        <v>45411</v>
      </c>
      <c r="E2" s="60">
        <f>C2+2</f>
        <v>45412</v>
      </c>
      <c r="F2" s="60">
        <f>C2+3</f>
        <v>45413</v>
      </c>
      <c r="G2" s="60">
        <f>C2+4</f>
        <v>45414</v>
      </c>
      <c r="H2" s="60">
        <f>C2+5</f>
        <v>45415</v>
      </c>
      <c r="I2" s="61">
        <f>C2+6</f>
        <v>45416</v>
      </c>
      <c r="J2" s="6"/>
      <c r="K2" s="6"/>
      <c r="L2" s="13">
        <f>WEEKNUM(L1,1)</f>
        <v>18</v>
      </c>
      <c r="M2" s="14" t="s">
        <v>0</v>
      </c>
      <c r="N2" s="10">
        <f>C2</f>
        <v>45410</v>
      </c>
      <c r="O2" s="11">
        <f>N2+1</f>
        <v>45411</v>
      </c>
      <c r="P2" s="8">
        <f>N2+2</f>
        <v>45412</v>
      </c>
      <c r="Q2" s="11">
        <f>N2+3</f>
        <v>45413</v>
      </c>
      <c r="R2" s="11">
        <f>N2+4</f>
        <v>45414</v>
      </c>
      <c r="S2" s="11">
        <f>N2+5</f>
        <v>45415</v>
      </c>
      <c r="T2" s="12">
        <f>N2+6</f>
        <v>45416</v>
      </c>
      <c r="U2" s="212"/>
      <c r="V2" s="213"/>
      <c r="X2" s="251"/>
      <c r="Y2" s="251"/>
      <c r="Z2" s="251"/>
      <c r="AA2" s="251"/>
      <c r="AB2" s="251"/>
      <c r="AC2" s="251"/>
      <c r="AD2" s="251"/>
      <c r="AE2" s="251"/>
    </row>
    <row r="3" spans="1:31" ht="14.1" customHeight="1" x14ac:dyDescent="0.3">
      <c r="A3" s="247" t="s">
        <v>8</v>
      </c>
      <c r="B3" s="247"/>
      <c r="C3" s="217" t="s">
        <v>137</v>
      </c>
      <c r="D3" s="217" t="s">
        <v>137</v>
      </c>
      <c r="E3" s="217" t="s">
        <v>138</v>
      </c>
      <c r="F3" s="217" t="s">
        <v>137</v>
      </c>
      <c r="G3" s="217" t="s">
        <v>138</v>
      </c>
      <c r="H3" s="217" t="s">
        <v>137</v>
      </c>
      <c r="I3" s="217" t="s">
        <v>137</v>
      </c>
      <c r="J3" s="6"/>
      <c r="K3" s="6"/>
      <c r="L3" s="248" t="s">
        <v>135</v>
      </c>
      <c r="M3" s="249"/>
      <c r="N3" s="31"/>
      <c r="O3" s="54" t="s">
        <v>87</v>
      </c>
      <c r="P3" s="31"/>
      <c r="Q3" s="54" t="s">
        <v>87</v>
      </c>
      <c r="R3" s="54" t="s">
        <v>87</v>
      </c>
      <c r="S3" s="54" t="s">
        <v>136</v>
      </c>
      <c r="T3" s="47" t="s">
        <v>134</v>
      </c>
      <c r="X3" s="250" t="s">
        <v>79</v>
      </c>
      <c r="Y3" s="244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44">
        <f t="shared" si="0"/>
        <v>2</v>
      </c>
      <c r="AA3" s="244">
        <f t="shared" si="0"/>
        <v>2</v>
      </c>
      <c r="AB3" s="244">
        <f t="shared" si="0"/>
        <v>2</v>
      </c>
      <c r="AC3" s="244">
        <f t="shared" si="0"/>
        <v>2</v>
      </c>
      <c r="AD3" s="244">
        <f t="shared" si="0"/>
        <v>2</v>
      </c>
      <c r="AE3" s="244">
        <f t="shared" si="0"/>
        <v>2</v>
      </c>
    </row>
    <row r="4" spans="1:31" ht="14.1" customHeight="1" x14ac:dyDescent="0.3">
      <c r="A4" s="247" t="s">
        <v>9</v>
      </c>
      <c r="B4" s="247"/>
      <c r="C4" s="217"/>
      <c r="D4" s="217"/>
      <c r="E4" s="217"/>
      <c r="F4" s="217"/>
      <c r="G4" s="217"/>
      <c r="H4" s="217"/>
      <c r="I4" s="217"/>
      <c r="J4" s="6"/>
      <c r="K4" s="6"/>
      <c r="L4" s="248"/>
      <c r="M4" s="249"/>
      <c r="N4" s="36"/>
      <c r="O4" s="30">
        <v>8</v>
      </c>
      <c r="P4" s="36"/>
      <c r="Q4" s="30">
        <v>8</v>
      </c>
      <c r="R4" s="30">
        <v>8</v>
      </c>
      <c r="S4" s="30">
        <v>7</v>
      </c>
      <c r="T4" s="40">
        <v>7</v>
      </c>
      <c r="U4" s="16">
        <f>SUM(N4:T4)</f>
        <v>38</v>
      </c>
      <c r="V4" s="16" t="str" cm="1">
        <f t="array" ref="V4">_xlfn.IFS(U4&gt;15,"O",U4=15,"O",U4&lt;15,"X")</f>
        <v>O</v>
      </c>
      <c r="X4" s="250"/>
      <c r="Y4" s="244"/>
      <c r="Z4" s="244"/>
      <c r="AA4" s="244"/>
      <c r="AB4" s="244"/>
      <c r="AC4" s="244"/>
      <c r="AD4" s="244"/>
      <c r="AE4" s="244"/>
    </row>
    <row r="5" spans="1:31" ht="14.1" customHeight="1" x14ac:dyDescent="0.3">
      <c r="A5" s="247" t="s">
        <v>9</v>
      </c>
      <c r="B5" s="247"/>
      <c r="C5" s="217" t="s">
        <v>138</v>
      </c>
      <c r="D5" s="217" t="s">
        <v>107</v>
      </c>
      <c r="E5" s="217" t="s">
        <v>139</v>
      </c>
      <c r="F5" s="217" t="s">
        <v>139</v>
      </c>
      <c r="G5" s="217" t="s">
        <v>139</v>
      </c>
      <c r="H5" s="217" t="s">
        <v>139</v>
      </c>
      <c r="I5" s="217" t="s">
        <v>138</v>
      </c>
      <c r="J5" s="208" t="s">
        <v>70</v>
      </c>
      <c r="K5" s="243" t="s">
        <v>71</v>
      </c>
      <c r="L5" s="200" t="s">
        <v>23</v>
      </c>
      <c r="M5" s="207"/>
      <c r="N5" s="37" t="s">
        <v>130</v>
      </c>
      <c r="O5" s="31"/>
      <c r="P5" s="31"/>
      <c r="Q5" s="31"/>
      <c r="R5" s="31"/>
      <c r="S5" s="31"/>
      <c r="T5" s="31" t="s">
        <v>40</v>
      </c>
      <c r="U5" s="6"/>
      <c r="X5" s="233" t="s">
        <v>80</v>
      </c>
      <c r="Y5" s="217">
        <f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17">
        <f t="shared" ref="Z5:AE5" si="1">COUNTIFS(D7:D44,"8~14")+COUNTIFS(D7:D44,"8~15")+COUNTIFS(D7:D44,"8~16")+COUNTIFS(D7:D44,"8~17")+COUNTIFS(D7:D44,"8~18")+COUNTIFS(D7:D44,"8~19")+COUNTIFS(D7:D44,"9~14")+COUNTIFS(D7:D44,"9~15")+COUNTIFS(D7:D44,"9~16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6</v>
      </c>
      <c r="AA5" s="217">
        <f t="shared" si="1"/>
        <v>6</v>
      </c>
      <c r="AB5" s="217">
        <f t="shared" si="1"/>
        <v>8</v>
      </c>
      <c r="AC5" s="217">
        <f t="shared" si="1"/>
        <v>7</v>
      </c>
      <c r="AD5" s="217">
        <f t="shared" si="1"/>
        <v>6</v>
      </c>
      <c r="AE5" s="217">
        <f t="shared" si="1"/>
        <v>6</v>
      </c>
    </row>
    <row r="6" spans="1:31" ht="14.1" customHeight="1" x14ac:dyDescent="0.3">
      <c r="A6" s="247"/>
      <c r="B6" s="247"/>
      <c r="C6" s="217"/>
      <c r="D6" s="217"/>
      <c r="E6" s="217"/>
      <c r="F6" s="217"/>
      <c r="G6" s="217"/>
      <c r="H6" s="217"/>
      <c r="I6" s="217"/>
      <c r="J6" s="208"/>
      <c r="K6" s="243"/>
      <c r="L6" s="200"/>
      <c r="M6" s="207"/>
      <c r="N6" s="38">
        <v>7</v>
      </c>
      <c r="O6" s="36"/>
      <c r="P6" s="36"/>
      <c r="Q6" s="36"/>
      <c r="R6" s="36"/>
      <c r="S6" s="36"/>
      <c r="T6" s="36"/>
      <c r="U6" s="16">
        <f>SUM(N6:T6)</f>
        <v>7</v>
      </c>
      <c r="V6" s="16" t="str" cm="1">
        <f t="array" ref="V6">_xlfn.IFS(U6&gt;15,"O",U6=15,"O",U6&lt;15,"X")</f>
        <v>X</v>
      </c>
      <c r="X6" s="233"/>
      <c r="Y6" s="217"/>
      <c r="Z6" s="217"/>
      <c r="AA6" s="217"/>
      <c r="AB6" s="217"/>
      <c r="AC6" s="217"/>
      <c r="AD6" s="217"/>
      <c r="AE6" s="217"/>
    </row>
    <row r="7" spans="1:31" ht="14.1" customHeight="1" x14ac:dyDescent="0.3">
      <c r="A7" s="201" t="s">
        <v>10</v>
      </c>
      <c r="B7" s="202"/>
      <c r="C7" s="31"/>
      <c r="D7" s="53" t="s">
        <v>36</v>
      </c>
      <c r="E7" s="53" t="s">
        <v>36</v>
      </c>
      <c r="F7" s="53" t="s">
        <v>36</v>
      </c>
      <c r="G7" s="39" t="s">
        <v>86</v>
      </c>
      <c r="H7" s="53" t="s">
        <v>36</v>
      </c>
      <c r="I7" s="31" t="s">
        <v>40</v>
      </c>
      <c r="J7" s="24"/>
      <c r="K7" s="6"/>
      <c r="L7" s="201" t="s">
        <v>24</v>
      </c>
      <c r="M7" s="202"/>
      <c r="N7" s="37" t="s">
        <v>43</v>
      </c>
      <c r="O7" s="31"/>
      <c r="P7" s="31"/>
      <c r="Q7" s="39" t="s">
        <v>42</v>
      </c>
      <c r="R7" s="31"/>
      <c r="S7" s="31" t="s">
        <v>40</v>
      </c>
      <c r="T7" s="54" t="s">
        <v>131</v>
      </c>
      <c r="U7" s="6"/>
      <c r="X7" s="241" t="s">
        <v>81</v>
      </c>
      <c r="Y7" s="234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34">
        <f t="shared" si="2"/>
        <v>6</v>
      </c>
      <c r="AA7" s="234">
        <f t="shared" si="2"/>
        <v>6</v>
      </c>
      <c r="AB7" s="234">
        <f t="shared" si="2"/>
        <v>6</v>
      </c>
      <c r="AC7" s="234">
        <f t="shared" si="2"/>
        <v>6</v>
      </c>
      <c r="AD7" s="234">
        <f t="shared" si="2"/>
        <v>5</v>
      </c>
      <c r="AE7" s="234">
        <f t="shared" si="2"/>
        <v>5</v>
      </c>
    </row>
    <row r="8" spans="1:31" ht="14.1" customHeight="1" x14ac:dyDescent="0.3">
      <c r="A8" s="203"/>
      <c r="B8" s="204"/>
      <c r="C8" s="36"/>
      <c r="D8" s="30">
        <v>8</v>
      </c>
      <c r="E8" s="30">
        <v>8</v>
      </c>
      <c r="F8" s="30">
        <v>8</v>
      </c>
      <c r="G8" s="4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03"/>
      <c r="M8" s="204"/>
      <c r="N8" s="38">
        <v>8</v>
      </c>
      <c r="O8" s="36"/>
      <c r="P8" s="36"/>
      <c r="Q8" s="40">
        <v>4.5</v>
      </c>
      <c r="R8" s="36"/>
      <c r="S8" s="36"/>
      <c r="T8" s="30">
        <v>6.5</v>
      </c>
      <c r="U8" s="16">
        <f>SUM(N8:T8)</f>
        <v>19</v>
      </c>
      <c r="V8" s="16" t="str" cm="1">
        <f t="array" ref="V8">_xlfn.IFS(U8&gt;15,"O",U8=15,"O",U8&lt;15,"X")</f>
        <v>O</v>
      </c>
      <c r="X8" s="242"/>
      <c r="Y8" s="235"/>
      <c r="Z8" s="235"/>
      <c r="AA8" s="235"/>
      <c r="AB8" s="235"/>
      <c r="AC8" s="235"/>
      <c r="AD8" s="235"/>
      <c r="AE8" s="235"/>
    </row>
    <row r="9" spans="1:31" ht="14.1" customHeight="1" x14ac:dyDescent="0.3">
      <c r="A9" s="201" t="s">
        <v>11</v>
      </c>
      <c r="B9" s="202"/>
      <c r="C9" s="39" t="s">
        <v>91</v>
      </c>
      <c r="D9" s="39" t="s">
        <v>91</v>
      </c>
      <c r="E9" s="31"/>
      <c r="F9" s="33" t="s">
        <v>92</v>
      </c>
      <c r="G9" s="31" t="s">
        <v>40</v>
      </c>
      <c r="H9" s="39" t="s">
        <v>91</v>
      </c>
      <c r="I9" s="39" t="s">
        <v>91</v>
      </c>
      <c r="J9" s="6"/>
      <c r="K9" s="6"/>
      <c r="L9" s="201" t="s">
        <v>25</v>
      </c>
      <c r="M9" s="202"/>
      <c r="N9" s="54" t="s">
        <v>126</v>
      </c>
      <c r="O9" s="31"/>
      <c r="P9" s="31"/>
      <c r="Q9" s="31"/>
      <c r="R9" s="31"/>
      <c r="S9" s="31"/>
      <c r="T9" s="31" t="s">
        <v>40</v>
      </c>
      <c r="U9" s="6"/>
      <c r="X9" s="236" t="s">
        <v>82</v>
      </c>
      <c r="Y9" s="240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40">
        <f t="shared" si="3"/>
        <v>6</v>
      </c>
      <c r="AA9" s="240">
        <f t="shared" si="3"/>
        <v>5</v>
      </c>
      <c r="AB9" s="240">
        <f t="shared" si="3"/>
        <v>5</v>
      </c>
      <c r="AC9" s="240">
        <f t="shared" si="3"/>
        <v>6</v>
      </c>
      <c r="AD9" s="240">
        <f t="shared" si="3"/>
        <v>5</v>
      </c>
      <c r="AE9" s="240">
        <f t="shared" si="3"/>
        <v>5</v>
      </c>
    </row>
    <row r="10" spans="1:31" ht="14.1" customHeight="1" x14ac:dyDescent="0.3">
      <c r="A10" s="203"/>
      <c r="B10" s="204"/>
      <c r="C10" s="40">
        <v>9</v>
      </c>
      <c r="D10" s="40">
        <v>9</v>
      </c>
      <c r="E10" s="36"/>
      <c r="F10" s="44">
        <v>10</v>
      </c>
      <c r="G10" s="36"/>
      <c r="H10" s="40">
        <v>9</v>
      </c>
      <c r="I10" s="40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03"/>
      <c r="M10" s="204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 cm="1">
        <f t="array" ref="V10">_xlfn.IFS(U10&gt;15,"O",U10=15,"O",U10&lt;15,"X")</f>
        <v>X</v>
      </c>
      <c r="X10" s="237"/>
      <c r="Y10" s="239"/>
      <c r="Z10" s="239"/>
      <c r="AA10" s="239"/>
      <c r="AB10" s="239"/>
      <c r="AC10" s="239"/>
      <c r="AD10" s="239"/>
      <c r="AE10" s="239"/>
    </row>
    <row r="11" spans="1:31" ht="14.1" customHeight="1" x14ac:dyDescent="0.3">
      <c r="A11" s="200" t="s">
        <v>12</v>
      </c>
      <c r="B11" s="200"/>
      <c r="C11" s="31"/>
      <c r="D11" s="32" t="s">
        <v>89</v>
      </c>
      <c r="E11" s="34" t="s">
        <v>88</v>
      </c>
      <c r="F11" s="32" t="s">
        <v>89</v>
      </c>
      <c r="G11" s="32" t="s">
        <v>89</v>
      </c>
      <c r="H11" s="32" t="s">
        <v>89</v>
      </c>
      <c r="I11" s="31" t="s">
        <v>40</v>
      </c>
      <c r="J11" s="6"/>
      <c r="K11" s="6"/>
      <c r="L11" s="200" t="s">
        <v>26</v>
      </c>
      <c r="M11" s="200"/>
      <c r="N11" s="42"/>
      <c r="O11" s="42"/>
      <c r="P11" s="42"/>
      <c r="Q11" s="42"/>
      <c r="R11" s="42"/>
      <c r="S11" s="42"/>
      <c r="T11" s="42" t="s">
        <v>40</v>
      </c>
      <c r="U11" s="6"/>
      <c r="X11" s="233" t="s">
        <v>84</v>
      </c>
      <c r="Y11" s="217">
        <f t="shared" ref="Y11:AE11" si="4">COUNT(C8,C10,C12,C14,C16,C18,C28,C30,C32,C34,C36,C38,C40,C42,C44,C20,C22,N4,N6,N8,N10,N12,N14,N16,N18,N20,N22,N28,N30,N32,N34,N36,N38,N40,N42,N44)</f>
        <v>12</v>
      </c>
      <c r="Z11" s="217">
        <f t="shared" si="4"/>
        <v>11</v>
      </c>
      <c r="AA11" s="217">
        <f t="shared" si="4"/>
        <v>11</v>
      </c>
      <c r="AB11" s="217">
        <f t="shared" si="4"/>
        <v>11</v>
      </c>
      <c r="AC11" s="217">
        <f t="shared" si="4"/>
        <v>11</v>
      </c>
      <c r="AD11" s="217">
        <f t="shared" si="4"/>
        <v>13</v>
      </c>
      <c r="AE11" s="217">
        <f t="shared" si="4"/>
        <v>11</v>
      </c>
    </row>
    <row r="12" spans="1:31" ht="14.1" customHeight="1" x14ac:dyDescent="0.3">
      <c r="A12" s="200"/>
      <c r="B12" s="200"/>
      <c r="C12" s="36"/>
      <c r="D12" s="41">
        <v>9</v>
      </c>
      <c r="E12" s="45">
        <v>10</v>
      </c>
      <c r="F12" s="41">
        <v>9</v>
      </c>
      <c r="G12" s="41">
        <v>9</v>
      </c>
      <c r="H12" s="41">
        <v>9</v>
      </c>
      <c r="I12" s="36"/>
      <c r="J12" s="16">
        <f>SUM(C12:I12)</f>
        <v>46</v>
      </c>
      <c r="K12" s="16" t="str" cm="1">
        <f t="array" ref="K12">_xlfn.IFS(J12=46,"O",J12&lt;46,"LOW",J12&gt;46,"HIGH")</f>
        <v>O</v>
      </c>
      <c r="L12" s="200"/>
      <c r="M12" s="200"/>
      <c r="N12" s="43"/>
      <c r="O12" s="43"/>
      <c r="P12" s="43"/>
      <c r="Q12" s="43"/>
      <c r="R12" s="43"/>
      <c r="S12" s="43"/>
      <c r="T12" s="43"/>
      <c r="U12" s="16">
        <f>SUM(N12:T12)</f>
        <v>0</v>
      </c>
      <c r="V12" s="16" t="str" cm="1">
        <f t="array" ref="V12">_xlfn.IFS(U12&gt;15,"O",U12=15,"O",U12&lt;15,"X")</f>
        <v>X</v>
      </c>
      <c r="X12" s="233"/>
      <c r="Y12" s="217"/>
      <c r="Z12" s="217"/>
      <c r="AA12" s="217"/>
      <c r="AB12" s="217"/>
      <c r="AC12" s="217"/>
      <c r="AD12" s="217"/>
      <c r="AE12" s="217"/>
    </row>
    <row r="13" spans="1:31" ht="14.1" customHeight="1" x14ac:dyDescent="0.3">
      <c r="A13" s="201" t="s">
        <v>13</v>
      </c>
      <c r="B13" s="202"/>
      <c r="C13" s="32" t="s">
        <v>89</v>
      </c>
      <c r="D13" s="32" t="s">
        <v>89</v>
      </c>
      <c r="E13" s="33" t="s">
        <v>92</v>
      </c>
      <c r="F13" s="31"/>
      <c r="G13" s="32" t="s">
        <v>89</v>
      </c>
      <c r="H13" s="31" t="s">
        <v>40</v>
      </c>
      <c r="I13" s="32" t="s">
        <v>89</v>
      </c>
      <c r="J13" s="6"/>
      <c r="K13" s="6"/>
      <c r="L13" s="201" t="s">
        <v>27</v>
      </c>
      <c r="M13" s="202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48</v>
      </c>
      <c r="T13" s="31" t="s">
        <v>40</v>
      </c>
      <c r="U13" s="6"/>
    </row>
    <row r="14" spans="1:31" ht="14.1" customHeight="1" x14ac:dyDescent="0.3">
      <c r="A14" s="203"/>
      <c r="B14" s="204"/>
      <c r="C14" s="41">
        <v>9</v>
      </c>
      <c r="D14" s="41">
        <v>9</v>
      </c>
      <c r="E14" s="44">
        <v>10</v>
      </c>
      <c r="F14" s="36"/>
      <c r="G14" s="41">
        <v>9</v>
      </c>
      <c r="H14" s="36"/>
      <c r="I14" s="41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03"/>
      <c r="M14" s="204"/>
      <c r="N14" s="41">
        <v>6</v>
      </c>
      <c r="O14" s="41">
        <v>5</v>
      </c>
      <c r="P14" s="41">
        <v>6</v>
      </c>
      <c r="Q14" s="36"/>
      <c r="R14" s="41">
        <v>6</v>
      </c>
      <c r="S14" s="41">
        <v>5</v>
      </c>
      <c r="T14" s="36"/>
      <c r="U14" s="16">
        <f>SUM(N14:T14)</f>
        <v>28</v>
      </c>
      <c r="V14" s="16" t="str" cm="1">
        <f t="array" ref="V14">_xlfn.IFS(U14&gt;15,"O",U14=15,"O",U14&lt;15,"X")</f>
        <v>O</v>
      </c>
      <c r="X14" s="222" t="s">
        <v>101</v>
      </c>
      <c r="Y14" s="217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17">
        <f t="shared" si="5"/>
        <v>6</v>
      </c>
      <c r="AA14" s="217">
        <f t="shared" si="5"/>
        <v>4</v>
      </c>
      <c r="AB14" s="217">
        <f t="shared" si="5"/>
        <v>5</v>
      </c>
      <c r="AC14" s="217">
        <f t="shared" si="5"/>
        <v>5</v>
      </c>
      <c r="AD14" s="217">
        <f t="shared" si="5"/>
        <v>5</v>
      </c>
      <c r="AE14" s="217">
        <f t="shared" si="5"/>
        <v>5</v>
      </c>
    </row>
    <row r="15" spans="1:31" ht="14.1" customHeight="1" x14ac:dyDescent="0.3">
      <c r="A15" s="201" t="s">
        <v>14</v>
      </c>
      <c r="B15" s="202"/>
      <c r="C15" s="35" t="s">
        <v>90</v>
      </c>
      <c r="D15" s="31"/>
      <c r="E15" s="35" t="s">
        <v>90</v>
      </c>
      <c r="F15" s="34" t="s">
        <v>88</v>
      </c>
      <c r="G15" s="31" t="s">
        <v>40</v>
      </c>
      <c r="H15" s="32" t="s">
        <v>89</v>
      </c>
      <c r="I15" s="32" t="s">
        <v>89</v>
      </c>
      <c r="J15" s="6"/>
      <c r="K15" s="6"/>
      <c r="L15" s="201" t="s">
        <v>28</v>
      </c>
      <c r="M15" s="202"/>
      <c r="N15" s="31"/>
      <c r="O15" s="31"/>
      <c r="P15" s="31"/>
      <c r="Q15" s="31" t="s">
        <v>40</v>
      </c>
      <c r="R15" s="32" t="s">
        <v>48</v>
      </c>
      <c r="S15" s="32" t="s">
        <v>48</v>
      </c>
      <c r="T15" s="32" t="s">
        <v>48</v>
      </c>
      <c r="U15" s="6"/>
      <c r="X15" s="222"/>
      <c r="Y15" s="217"/>
      <c r="Z15" s="217"/>
      <c r="AA15" s="217"/>
      <c r="AB15" s="217"/>
      <c r="AC15" s="217"/>
      <c r="AD15" s="217"/>
      <c r="AE15" s="217"/>
    </row>
    <row r="16" spans="1:31" ht="14.1" customHeight="1" x14ac:dyDescent="0.3">
      <c r="A16" s="203"/>
      <c r="B16" s="204"/>
      <c r="C16" s="46">
        <v>9</v>
      </c>
      <c r="D16" s="36"/>
      <c r="E16" s="46">
        <v>9</v>
      </c>
      <c r="F16" s="45">
        <v>10</v>
      </c>
      <c r="G16" s="36"/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03"/>
      <c r="M16" s="204"/>
      <c r="N16" s="36"/>
      <c r="O16" s="36"/>
      <c r="P16" s="36"/>
      <c r="Q16" s="36"/>
      <c r="R16" s="41">
        <v>5</v>
      </c>
      <c r="S16" s="41">
        <v>5</v>
      </c>
      <c r="T16" s="41">
        <v>5</v>
      </c>
      <c r="U16" s="16">
        <f>SUM(N16:T16)</f>
        <v>15</v>
      </c>
      <c r="V16" s="16" t="str" cm="1">
        <f t="array" ref="V16">_xlfn.IFS(U16&gt;15,"O",U16=15,"O",U16&lt;15,"X")</f>
        <v>O</v>
      </c>
      <c r="X16" s="222" t="s">
        <v>102</v>
      </c>
      <c r="Y16" s="223">
        <f t="shared" ref="Y16:AE16" si="6">(Y14*0.25)*0.83</f>
        <v>0.83</v>
      </c>
      <c r="Z16" s="223">
        <f t="shared" si="6"/>
        <v>1.2449999999999999</v>
      </c>
      <c r="AA16" s="223">
        <f t="shared" si="6"/>
        <v>0.83</v>
      </c>
      <c r="AB16" s="223">
        <f t="shared" si="6"/>
        <v>1.0374999999999999</v>
      </c>
      <c r="AC16" s="223">
        <f t="shared" si="6"/>
        <v>1.0374999999999999</v>
      </c>
      <c r="AD16" s="223">
        <f t="shared" si="6"/>
        <v>1.0374999999999999</v>
      </c>
      <c r="AE16" s="223">
        <f t="shared" si="6"/>
        <v>1.0374999999999999</v>
      </c>
    </row>
    <row r="17" spans="1:31" ht="14.1" customHeight="1" x14ac:dyDescent="0.3">
      <c r="A17" s="228" t="s">
        <v>127</v>
      </c>
      <c r="B17" s="229"/>
      <c r="C17" s="31"/>
      <c r="D17" s="32" t="s">
        <v>89</v>
      </c>
      <c r="E17" s="34" t="s">
        <v>88</v>
      </c>
      <c r="F17" s="32" t="s">
        <v>89</v>
      </c>
      <c r="G17" s="31" t="s">
        <v>40</v>
      </c>
      <c r="H17" s="39" t="s">
        <v>91</v>
      </c>
      <c r="I17" s="39" t="s">
        <v>91</v>
      </c>
      <c r="J17" s="6"/>
      <c r="K17" s="6"/>
      <c r="L17" s="228" t="s">
        <v>128</v>
      </c>
      <c r="M17" s="229"/>
      <c r="N17" s="42"/>
      <c r="O17" s="42"/>
      <c r="P17" s="42"/>
      <c r="Q17" s="42"/>
      <c r="R17" s="42"/>
      <c r="S17" s="42"/>
      <c r="T17" s="42"/>
      <c r="X17" s="222"/>
      <c r="Y17" s="223"/>
      <c r="Z17" s="223"/>
      <c r="AA17" s="223"/>
      <c r="AB17" s="223"/>
      <c r="AC17" s="223"/>
      <c r="AD17" s="223"/>
      <c r="AE17" s="223"/>
    </row>
    <row r="18" spans="1:31" ht="14.1" customHeight="1" x14ac:dyDescent="0.3">
      <c r="A18" s="230"/>
      <c r="B18" s="231"/>
      <c r="C18" s="36"/>
      <c r="D18" s="41">
        <v>9</v>
      </c>
      <c r="E18" s="45">
        <v>10</v>
      </c>
      <c r="F18" s="41">
        <v>9</v>
      </c>
      <c r="G18" s="36"/>
      <c r="H18" s="40">
        <v>9</v>
      </c>
      <c r="I18" s="40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230"/>
      <c r="M18" s="231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14"/>
      <c r="B19" s="214"/>
      <c r="C19" s="6"/>
      <c r="D19" s="6"/>
      <c r="E19" s="6"/>
      <c r="F19" s="6"/>
      <c r="G19" s="6"/>
      <c r="H19" s="6"/>
      <c r="I19" s="6"/>
      <c r="J19" s="6"/>
      <c r="K19" s="6"/>
      <c r="L19" s="214"/>
      <c r="M19" s="214"/>
      <c r="N19" s="6"/>
      <c r="O19" s="6"/>
      <c r="P19" s="6"/>
      <c r="Q19" s="6"/>
      <c r="R19" s="6"/>
      <c r="S19" s="6"/>
      <c r="T19" s="6"/>
      <c r="AA19" s="299" t="s">
        <v>67</v>
      </c>
      <c r="AB19" s="215" t="s">
        <v>63</v>
      </c>
      <c r="AC19" s="215" t="s">
        <v>64</v>
      </c>
      <c r="AD19" s="215" t="s">
        <v>65</v>
      </c>
      <c r="AE19" s="215" t="s">
        <v>66</v>
      </c>
    </row>
    <row r="20" spans="1:31" ht="14.1" customHeight="1" x14ac:dyDescent="0.3">
      <c r="A20" s="214"/>
      <c r="B20" s="214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14"/>
      <c r="M20" s="214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AA20" s="299"/>
      <c r="AB20" s="216"/>
      <c r="AC20" s="216"/>
      <c r="AD20" s="216"/>
      <c r="AE20" s="216"/>
    </row>
    <row r="21" spans="1:31" ht="14.1" customHeight="1" x14ac:dyDescent="0.3">
      <c r="A21" s="214"/>
      <c r="B21" s="214"/>
      <c r="C21" s="6"/>
      <c r="D21" s="6"/>
      <c r="E21" s="6"/>
      <c r="F21" s="6"/>
      <c r="G21" s="6"/>
      <c r="H21" s="6"/>
      <c r="I21" s="6"/>
      <c r="J21" s="6"/>
      <c r="K21" s="6"/>
      <c r="L21" s="214"/>
      <c r="M21" s="214"/>
      <c r="N21" s="6"/>
      <c r="O21" s="6"/>
      <c r="P21" s="6"/>
      <c r="Q21" s="6"/>
      <c r="R21" s="6"/>
      <c r="S21" s="6"/>
      <c r="T21" s="6"/>
      <c r="U21" s="2"/>
      <c r="V21" s="2"/>
      <c r="AA21" s="298" t="s">
        <v>10</v>
      </c>
      <c r="AB21" s="205">
        <v>0</v>
      </c>
      <c r="AC21" s="205">
        <v>0</v>
      </c>
      <c r="AD21" s="205">
        <f>AB21-AC21</f>
        <v>0</v>
      </c>
      <c r="AE21" s="205"/>
    </row>
    <row r="22" spans="1:31" ht="14.1" customHeight="1" x14ac:dyDescent="0.3">
      <c r="A22" s="214"/>
      <c r="B22" s="214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14"/>
      <c r="M22" s="214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AA22" s="298"/>
      <c r="AB22" s="206"/>
      <c r="AC22" s="206"/>
      <c r="AD22" s="206"/>
      <c r="AE22" s="206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298" t="s">
        <v>11</v>
      </c>
      <c r="AB23" s="205">
        <v>1</v>
      </c>
      <c r="AC23" s="205">
        <v>1</v>
      </c>
      <c r="AD23" s="205">
        <f>AB23-AC23</f>
        <v>0</v>
      </c>
      <c r="AE23" s="205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298"/>
      <c r="AB24" s="206"/>
      <c r="AC24" s="206"/>
      <c r="AD24" s="206"/>
      <c r="AE24" s="206"/>
    </row>
    <row r="25" spans="1:31" ht="14.1" customHeight="1" x14ac:dyDescent="0.3">
      <c r="A25" s="210">
        <f>A1</f>
        <v>45410</v>
      </c>
      <c r="B25" s="211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208" t="s">
        <v>70</v>
      </c>
      <c r="K25" s="209" t="s">
        <v>69</v>
      </c>
      <c r="L25" s="210">
        <f>A1</f>
        <v>45410</v>
      </c>
      <c r="M25" s="211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12" t="s">
        <v>70</v>
      </c>
      <c r="V25" s="213" t="s">
        <v>69</v>
      </c>
      <c r="AA25" s="298" t="s">
        <v>12</v>
      </c>
      <c r="AB25" s="205">
        <v>1</v>
      </c>
      <c r="AC25" s="205">
        <v>1</v>
      </c>
      <c r="AD25" s="205">
        <f>AB25-AC25</f>
        <v>0</v>
      </c>
      <c r="AE25" s="205"/>
    </row>
    <row r="26" spans="1:31" ht="14.1" customHeight="1" x14ac:dyDescent="0.3">
      <c r="A26" s="13">
        <f>WEEKNUM(A25,1)</f>
        <v>18</v>
      </c>
      <c r="B26" s="14" t="s">
        <v>0</v>
      </c>
      <c r="C26" s="7">
        <f>C2</f>
        <v>45410</v>
      </c>
      <c r="D26" s="8">
        <f>C26+1</f>
        <v>45411</v>
      </c>
      <c r="E26" s="8">
        <f>C26+2</f>
        <v>45412</v>
      </c>
      <c r="F26" s="8">
        <f>C26+3</f>
        <v>45413</v>
      </c>
      <c r="G26" s="8">
        <f>C26+4</f>
        <v>45414</v>
      </c>
      <c r="H26" s="8">
        <f>C26+5</f>
        <v>45415</v>
      </c>
      <c r="I26" s="9">
        <f>C26+6</f>
        <v>45416</v>
      </c>
      <c r="J26" s="208"/>
      <c r="K26" s="209"/>
      <c r="L26" s="13">
        <f>WEEKNUM(L25,1)</f>
        <v>18</v>
      </c>
      <c r="M26" s="14" t="s">
        <v>0</v>
      </c>
      <c r="N26" s="10">
        <f>C2</f>
        <v>45410</v>
      </c>
      <c r="O26" s="11">
        <f>N26+1</f>
        <v>45411</v>
      </c>
      <c r="P26" s="11">
        <f>N26+2</f>
        <v>45412</v>
      </c>
      <c r="Q26" s="11">
        <f>N26+3</f>
        <v>45413</v>
      </c>
      <c r="R26" s="11">
        <f>N26+4</f>
        <v>45414</v>
      </c>
      <c r="S26" s="11">
        <f>N26+5</f>
        <v>45415</v>
      </c>
      <c r="T26" s="12">
        <f>N26+6</f>
        <v>45416</v>
      </c>
      <c r="U26" s="212"/>
      <c r="V26" s="213"/>
      <c r="AA26" s="298"/>
      <c r="AB26" s="206"/>
      <c r="AC26" s="206"/>
      <c r="AD26" s="206"/>
      <c r="AE26" s="206"/>
    </row>
    <row r="27" spans="1:31" ht="14.1" customHeight="1" x14ac:dyDescent="0.3">
      <c r="A27" s="200" t="s">
        <v>16</v>
      </c>
      <c r="B27" s="200"/>
      <c r="C27" s="31"/>
      <c r="D27" s="32" t="s">
        <v>38</v>
      </c>
      <c r="E27" s="31"/>
      <c r="F27" s="31"/>
      <c r="G27" s="31"/>
      <c r="H27" s="32" t="s">
        <v>37</v>
      </c>
      <c r="I27" s="31" t="s">
        <v>40</v>
      </c>
      <c r="J27" s="6"/>
      <c r="K27" s="6"/>
      <c r="L27" s="200" t="s">
        <v>29</v>
      </c>
      <c r="M27" s="207"/>
      <c r="N27" s="32" t="s">
        <v>45</v>
      </c>
      <c r="O27" s="31"/>
      <c r="P27" s="54" t="s">
        <v>47</v>
      </c>
      <c r="Q27" s="31"/>
      <c r="R27" s="31"/>
      <c r="S27" s="31" t="s">
        <v>40</v>
      </c>
      <c r="T27" s="32" t="s">
        <v>129</v>
      </c>
      <c r="AA27" s="298" t="s">
        <v>13</v>
      </c>
      <c r="AB27" s="205">
        <v>1</v>
      </c>
      <c r="AC27" s="205">
        <v>1</v>
      </c>
      <c r="AD27" s="205">
        <f>AB27-AC27</f>
        <v>0</v>
      </c>
      <c r="AE27" s="205"/>
    </row>
    <row r="28" spans="1:31" ht="14.1" customHeight="1" x14ac:dyDescent="0.3">
      <c r="A28" s="200"/>
      <c r="B28" s="200"/>
      <c r="C28" s="36"/>
      <c r="D28" s="41">
        <v>6</v>
      </c>
      <c r="E28" s="36"/>
      <c r="F28" s="36"/>
      <c r="G28" s="36"/>
      <c r="H28" s="41">
        <v>4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00"/>
      <c r="M28" s="207"/>
      <c r="N28" s="41">
        <v>7.5</v>
      </c>
      <c r="O28" s="36"/>
      <c r="P28" s="30">
        <v>5</v>
      </c>
      <c r="Q28" s="36"/>
      <c r="R28" s="36"/>
      <c r="S28" s="36"/>
      <c r="T28" s="41">
        <v>7</v>
      </c>
      <c r="U28" s="16">
        <f>SUM(N28:T28)</f>
        <v>19.5</v>
      </c>
      <c r="V28" s="16" t="str" cm="1">
        <f t="array" ref="V28">_xlfn.IFS(U28&gt;15,"O",U28=15,"O",U28&lt;15,"X")</f>
        <v>O</v>
      </c>
      <c r="AA28" s="298"/>
      <c r="AB28" s="206"/>
      <c r="AC28" s="206"/>
      <c r="AD28" s="206"/>
      <c r="AE28" s="206"/>
    </row>
    <row r="29" spans="1:31" ht="14.1" customHeight="1" x14ac:dyDescent="0.3">
      <c r="A29" s="200" t="s">
        <v>17</v>
      </c>
      <c r="B29" s="200"/>
      <c r="C29" s="39" t="s">
        <v>86</v>
      </c>
      <c r="D29" s="31"/>
      <c r="E29" s="31"/>
      <c r="F29" s="31"/>
      <c r="G29" s="31"/>
      <c r="H29" s="31"/>
      <c r="I29" s="31" t="s">
        <v>40</v>
      </c>
      <c r="J29" s="6"/>
      <c r="K29" s="6"/>
      <c r="L29" s="200" t="s">
        <v>30</v>
      </c>
      <c r="M29" s="207"/>
      <c r="N29" s="42"/>
      <c r="O29" s="42"/>
      <c r="P29" s="42"/>
      <c r="Q29" s="42"/>
      <c r="R29" s="42"/>
      <c r="S29" s="42"/>
      <c r="T29" s="42" t="s">
        <v>40</v>
      </c>
      <c r="U29" s="6"/>
      <c r="AA29" s="298" t="s">
        <v>14</v>
      </c>
      <c r="AB29" s="205">
        <v>1</v>
      </c>
      <c r="AC29" s="205">
        <v>1</v>
      </c>
      <c r="AD29" s="205">
        <f>AB29-AC29</f>
        <v>0</v>
      </c>
      <c r="AE29" s="205"/>
    </row>
    <row r="30" spans="1:31" ht="14.1" customHeight="1" x14ac:dyDescent="0.3">
      <c r="A30" s="200"/>
      <c r="B30" s="200"/>
      <c r="C30" s="40">
        <v>8</v>
      </c>
      <c r="D30" s="36"/>
      <c r="E30" s="36"/>
      <c r="F30" s="36"/>
      <c r="G30" s="36"/>
      <c r="H30" s="36"/>
      <c r="I30" s="36"/>
      <c r="J30" s="16">
        <f>SUM(C30:I30)</f>
        <v>8</v>
      </c>
      <c r="K30" s="16" t="str" cm="1">
        <f t="array" ref="K30">_xlfn.IFS(J30&gt;15,"O",J30=15,"O",J30&lt;15,"X")</f>
        <v>X</v>
      </c>
      <c r="L30" s="200"/>
      <c r="M30" s="207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AA30" s="298"/>
      <c r="AB30" s="206"/>
      <c r="AC30" s="206"/>
      <c r="AD30" s="206"/>
      <c r="AE30" s="206"/>
    </row>
    <row r="31" spans="1:31" ht="14.1" customHeight="1" x14ac:dyDescent="0.3">
      <c r="A31" s="200" t="s">
        <v>18</v>
      </c>
      <c r="B31" s="200"/>
      <c r="C31" s="42"/>
      <c r="D31" s="42"/>
      <c r="E31" s="42"/>
      <c r="F31" s="42"/>
      <c r="G31" s="42"/>
      <c r="H31" s="42"/>
      <c r="I31" s="42" t="s">
        <v>40</v>
      </c>
      <c r="J31" s="6"/>
      <c r="K31" s="6"/>
      <c r="L31" s="201" t="s">
        <v>31</v>
      </c>
      <c r="M31" s="202"/>
      <c r="N31" s="31"/>
      <c r="O31" s="39" t="s">
        <v>125</v>
      </c>
      <c r="P31" s="31"/>
      <c r="Q31" s="31"/>
      <c r="R31" s="39" t="s">
        <v>125</v>
      </c>
      <c r="S31" s="39" t="s">
        <v>133</v>
      </c>
      <c r="T31" s="31" t="s">
        <v>40</v>
      </c>
      <c r="U31" s="6"/>
      <c r="AA31" s="298" t="s">
        <v>15</v>
      </c>
      <c r="AB31" s="205">
        <v>1</v>
      </c>
      <c r="AC31" s="205">
        <v>1</v>
      </c>
      <c r="AD31" s="205">
        <f>AB31-AC31</f>
        <v>0</v>
      </c>
      <c r="AE31" s="205"/>
    </row>
    <row r="32" spans="1:31" ht="14.1" customHeight="1" x14ac:dyDescent="0.3">
      <c r="A32" s="200"/>
      <c r="B32" s="200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03"/>
      <c r="M32" s="204"/>
      <c r="N32" s="36"/>
      <c r="O32" s="40">
        <v>6.5</v>
      </c>
      <c r="P32" s="36"/>
      <c r="Q32" s="36"/>
      <c r="R32" s="40">
        <v>6.5</v>
      </c>
      <c r="S32" s="40">
        <v>6</v>
      </c>
      <c r="T32" s="36"/>
      <c r="U32" s="16">
        <f>SUM(N32:T32)</f>
        <v>19</v>
      </c>
      <c r="V32" s="16" t="str" cm="1">
        <f t="array" ref="V32">_xlfn.IFS(U32&gt;15,"O",U32=15,"O",U32&lt;15,"X")</f>
        <v>O</v>
      </c>
      <c r="AA32" s="298"/>
      <c r="AB32" s="206"/>
      <c r="AC32" s="206"/>
      <c r="AD32" s="206"/>
      <c r="AE32" s="206"/>
    </row>
    <row r="33" spans="1:35" ht="14.1" customHeight="1" x14ac:dyDescent="0.3">
      <c r="A33" s="200" t="s">
        <v>19</v>
      </c>
      <c r="B33" s="200"/>
      <c r="C33" s="31"/>
      <c r="D33" s="32" t="s">
        <v>37</v>
      </c>
      <c r="E33" s="31"/>
      <c r="F33" s="31"/>
      <c r="G33" s="31"/>
      <c r="H33" s="31"/>
      <c r="I33" s="31" t="s">
        <v>40</v>
      </c>
      <c r="J33" s="6"/>
      <c r="K33" s="6"/>
      <c r="L33" s="201" t="s">
        <v>32</v>
      </c>
      <c r="M33" s="202"/>
      <c r="N33" s="54" t="s">
        <v>85</v>
      </c>
      <c r="O33" s="31"/>
      <c r="P33" s="54" t="s">
        <v>85</v>
      </c>
      <c r="Q33" s="54" t="s">
        <v>85</v>
      </c>
      <c r="R33" s="54" t="s">
        <v>85</v>
      </c>
      <c r="S33" s="31"/>
      <c r="T33" s="31" t="s">
        <v>40</v>
      </c>
      <c r="U33" s="6"/>
    </row>
    <row r="34" spans="1:35" ht="14.1" customHeight="1" x14ac:dyDescent="0.3">
      <c r="A34" s="200"/>
      <c r="B34" s="200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03"/>
      <c r="M34" s="204"/>
      <c r="N34" s="30">
        <v>5</v>
      </c>
      <c r="O34" s="36"/>
      <c r="P34" s="30">
        <v>5</v>
      </c>
      <c r="Q34" s="30">
        <v>5</v>
      </c>
      <c r="R34" s="30">
        <v>5</v>
      </c>
      <c r="S34" s="36"/>
      <c r="T34" s="36"/>
      <c r="U34" s="16">
        <f>SUM(N34:T34)</f>
        <v>20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00" t="s">
        <v>20</v>
      </c>
      <c r="B35" s="200"/>
      <c r="C35" s="31"/>
      <c r="D35" s="31"/>
      <c r="E35" s="39" t="s">
        <v>125</v>
      </c>
      <c r="F35" s="31"/>
      <c r="G35" s="31"/>
      <c r="H35" s="31"/>
      <c r="I35" s="31" t="s">
        <v>40</v>
      </c>
      <c r="J35" s="6"/>
      <c r="K35" s="6"/>
      <c r="L35" s="200" t="s">
        <v>33</v>
      </c>
      <c r="M35" s="200"/>
      <c r="N35" s="31"/>
      <c r="O35" s="31"/>
      <c r="P35" s="32" t="s">
        <v>38</v>
      </c>
      <c r="Q35" s="31" t="s">
        <v>40</v>
      </c>
      <c r="R35" s="32" t="s">
        <v>38</v>
      </c>
      <c r="S35" s="54" t="s">
        <v>85</v>
      </c>
      <c r="T35" s="54" t="s">
        <v>85</v>
      </c>
      <c r="U35" s="6"/>
    </row>
    <row r="36" spans="1:35" ht="14.1" customHeight="1" x14ac:dyDescent="0.3">
      <c r="A36" s="200"/>
      <c r="B36" s="200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00"/>
      <c r="M36" s="200"/>
      <c r="N36" s="36"/>
      <c r="O36" s="36"/>
      <c r="P36" s="41">
        <v>6</v>
      </c>
      <c r="Q36" s="36"/>
      <c r="R36" s="41">
        <v>6</v>
      </c>
      <c r="S36" s="30">
        <v>5</v>
      </c>
      <c r="T36" s="30">
        <v>5</v>
      </c>
      <c r="U36" s="16">
        <f>SUM(N36:T36)</f>
        <v>22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00" t="s">
        <v>21</v>
      </c>
      <c r="B37" s="200"/>
      <c r="C37" s="47" t="s">
        <v>93</v>
      </c>
      <c r="D37" s="51"/>
      <c r="E37" s="47" t="s">
        <v>93</v>
      </c>
      <c r="F37" s="51"/>
      <c r="G37" s="51" t="s">
        <v>124</v>
      </c>
      <c r="H37" s="47" t="s">
        <v>93</v>
      </c>
      <c r="I37" s="47" t="s">
        <v>93</v>
      </c>
      <c r="J37" s="6"/>
      <c r="K37" s="6"/>
      <c r="L37" s="201" t="s">
        <v>34</v>
      </c>
      <c r="M37" s="202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100</v>
      </c>
      <c r="U37" s="6"/>
    </row>
    <row r="38" spans="1:35" ht="14.1" customHeight="1" x14ac:dyDescent="0.3">
      <c r="A38" s="200"/>
      <c r="B38" s="200"/>
      <c r="C38" s="40">
        <v>8</v>
      </c>
      <c r="D38" s="52"/>
      <c r="E38" s="40">
        <v>8</v>
      </c>
      <c r="F38" s="52"/>
      <c r="G38" s="36"/>
      <c r="H38" s="40">
        <v>8</v>
      </c>
      <c r="I38" s="40">
        <v>8</v>
      </c>
      <c r="J38" s="16">
        <f>SUM(C38:I38)</f>
        <v>32</v>
      </c>
      <c r="K38" s="16" t="str" cm="1">
        <f t="array" ref="K38">_xlfn.IFS(J38&gt;15,"O",J38=15,"O",J38&lt;15,"X")</f>
        <v>O</v>
      </c>
      <c r="L38" s="203"/>
      <c r="M38" s="204"/>
      <c r="N38" s="41">
        <v>6</v>
      </c>
      <c r="O38" s="36"/>
      <c r="P38" s="36"/>
      <c r="Q38" s="41">
        <v>6</v>
      </c>
      <c r="R38" s="36"/>
      <c r="S38" s="36"/>
      <c r="T38" s="41">
        <v>5.5</v>
      </c>
      <c r="U38" s="16">
        <f>SUM(N38:T38)</f>
        <v>17.5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00" t="s">
        <v>22</v>
      </c>
      <c r="B39" s="200"/>
      <c r="C39" s="31"/>
      <c r="D39" s="31"/>
      <c r="E39" s="31"/>
      <c r="F39" s="32" t="s">
        <v>38</v>
      </c>
      <c r="G39" s="35" t="s">
        <v>46</v>
      </c>
      <c r="H39" s="31"/>
      <c r="I39" s="31" t="s">
        <v>40</v>
      </c>
      <c r="J39" s="6"/>
      <c r="K39" s="6"/>
      <c r="L39" s="201" t="s">
        <v>35</v>
      </c>
      <c r="M39" s="202"/>
      <c r="N39" s="31"/>
      <c r="O39" s="54" t="s">
        <v>132</v>
      </c>
      <c r="P39" s="31"/>
      <c r="Q39" s="54" t="s">
        <v>41</v>
      </c>
      <c r="R39" s="54" t="s">
        <v>41</v>
      </c>
      <c r="S39" s="54" t="s">
        <v>132</v>
      </c>
      <c r="T39" s="31" t="s">
        <v>40</v>
      </c>
      <c r="U39" s="6"/>
    </row>
    <row r="40" spans="1:35" ht="14.1" customHeight="1" x14ac:dyDescent="0.3">
      <c r="A40" s="200"/>
      <c r="B40" s="200"/>
      <c r="C40" s="36"/>
      <c r="D40" s="36"/>
      <c r="E40" s="36"/>
      <c r="F40" s="41">
        <v>6</v>
      </c>
      <c r="G40" s="46">
        <v>5</v>
      </c>
      <c r="H40" s="36"/>
      <c r="I40" s="36"/>
      <c r="J40" s="16">
        <f>SUM(C40:I40)</f>
        <v>11</v>
      </c>
      <c r="K40" s="16" t="str" cm="1">
        <f t="array" ref="K40">_xlfn.IFS(J40&gt;15,"O",J40=15,"O",J40&lt;15,"X")</f>
        <v>X</v>
      </c>
      <c r="L40" s="203"/>
      <c r="M40" s="204"/>
      <c r="N40" s="36"/>
      <c r="O40" s="30">
        <v>5</v>
      </c>
      <c r="P40" s="36"/>
      <c r="Q40" s="30">
        <v>5.5</v>
      </c>
      <c r="R40" s="30">
        <v>5.5</v>
      </c>
      <c r="S40" s="30">
        <v>5</v>
      </c>
      <c r="T40" s="36"/>
      <c r="U40" s="16">
        <f>SUM(N40:T40)</f>
        <v>21</v>
      </c>
      <c r="V40" s="16" t="str" cm="1">
        <f t="array" ref="V40">_xlfn.IFS(U40&gt;15,"O",U40=15,"O",U40&lt;15,"X")</f>
        <v>O</v>
      </c>
    </row>
    <row r="41" spans="1:35" ht="14.1" customHeight="1" x14ac:dyDescent="0.3">
      <c r="A41" s="75"/>
      <c r="B41" s="75"/>
      <c r="L41" s="75"/>
      <c r="M41" s="75"/>
    </row>
    <row r="42" spans="1:35" ht="14.1" customHeight="1" x14ac:dyDescent="0.3">
      <c r="A42" s="75"/>
      <c r="B42" s="75"/>
      <c r="J42" s="25">
        <f>SUM(C42:I42)</f>
        <v>0</v>
      </c>
      <c r="K42" s="25" t="str" cm="1">
        <f t="array" ref="K42">_xlfn.IFS(J42&gt;15,"O",J42=15,"O",J42&lt;15,"X")</f>
        <v>X</v>
      </c>
      <c r="L42" s="75"/>
      <c r="M42" s="75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75"/>
      <c r="B43" s="75"/>
      <c r="C43" s="15"/>
      <c r="D43" s="16"/>
      <c r="E43" s="16"/>
      <c r="F43" s="16"/>
      <c r="G43" s="16"/>
      <c r="H43" s="16"/>
      <c r="I43" s="17"/>
      <c r="J43" s="2"/>
      <c r="K43" s="2"/>
      <c r="L43" s="75"/>
      <c r="M43" s="75"/>
      <c r="U43" s="2"/>
      <c r="V43" s="2"/>
    </row>
    <row r="44" spans="1:35" ht="14.1" customHeight="1" x14ac:dyDescent="0.3">
      <c r="A44" s="75"/>
      <c r="B44" s="75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75"/>
      <c r="M44" s="75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75"/>
      <c r="B49" s="75"/>
      <c r="C49" s="199" t="s">
        <v>1</v>
      </c>
      <c r="D49" s="199"/>
      <c r="E49" s="194" t="s">
        <v>2</v>
      </c>
      <c r="F49" s="194"/>
      <c r="G49" s="194" t="s">
        <v>3</v>
      </c>
      <c r="H49" s="194"/>
      <c r="I49" s="194" t="s">
        <v>4</v>
      </c>
      <c r="J49" s="194"/>
      <c r="K49" s="194" t="s">
        <v>5</v>
      </c>
      <c r="L49" s="194"/>
      <c r="M49" s="194"/>
      <c r="N49" s="194" t="s">
        <v>6</v>
      </c>
      <c r="O49" s="194"/>
      <c r="P49" s="195" t="s">
        <v>7</v>
      </c>
      <c r="Q49" s="195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75"/>
      <c r="B50" s="75"/>
      <c r="C50" s="196">
        <f>C2</f>
        <v>45410</v>
      </c>
      <c r="D50" s="196"/>
      <c r="E50" s="197">
        <f>C50+1</f>
        <v>45411</v>
      </c>
      <c r="F50" s="197"/>
      <c r="G50" s="197">
        <f>C50+2</f>
        <v>45412</v>
      </c>
      <c r="H50" s="197"/>
      <c r="I50" s="197">
        <f>C50+3</f>
        <v>45413</v>
      </c>
      <c r="J50" s="197"/>
      <c r="K50" s="197">
        <f>C50+4</f>
        <v>45414</v>
      </c>
      <c r="L50" s="197"/>
      <c r="M50" s="197"/>
      <c r="N50" s="197">
        <f>C50+5</f>
        <v>45415</v>
      </c>
      <c r="O50" s="197"/>
      <c r="P50" s="198">
        <f>C50+6</f>
        <v>45416</v>
      </c>
      <c r="Q50" s="198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93" t="s">
        <v>68</v>
      </c>
      <c r="B51" s="193"/>
      <c r="C51" s="192">
        <f>SUM(C8,C10,C12,C14,C16,C18,C20,C22,C28,C30,C32,C34,C36,C38,C40,N4,N6,N8,N10,N12,N14,N16,N18,N28,N30,N32,N34,N36,N38,N40,C42,C44,N42,N44,N20,N22,Y16)</f>
        <v>89.33</v>
      </c>
      <c r="D51" s="192"/>
      <c r="E51" s="192">
        <f>SUM(D8,D9,D12,D14,D16,D18,D20,D22,D28,D30,D32,D34,D36,D38,D40,D42,D44,O4,O6,O8,O10,O12,O14,O16,O18,O20,O22,O28,O30,O32,O34,O36,O38,O40,O42,O44,Z16)</f>
        <v>70.745000000000005</v>
      </c>
      <c r="F51" s="192"/>
      <c r="G51" s="192">
        <f>SUM(E8,E10,E12,E14,E16,E18,E20,E22,E28,E30,E32,E34,E36,E44,E38,E40,E42,P4,P6,P8,P10,P12,P14,P16,P18,P20,P22,P28,P30,P32,P34,P36,P38,P40,P42,P44,AA16)</f>
        <v>84.33</v>
      </c>
      <c r="H51" s="192"/>
      <c r="I51" s="192">
        <f>SUM(F8,F10,F12,F14,F16,F18,F20,F22,F28,F30,F32,F34,F36,F38,F40,F42,F44,Q4,Q6,Q8,Q10,Q12,Q14,Q16,Q18,Q20,Q22,Q28,Q30,Q32,Q34,Q36,Q38,Q40,Q42,Q44,AB16)</f>
        <v>82.037499999999994</v>
      </c>
      <c r="J51" s="192"/>
      <c r="K51" s="192">
        <f>SUM(G8,G10,G12,G14,G16,G18,G20,G22,G28,G30,G32,G34,G36,G38,G40,G42,G44,R4,R6,R8,R10,R12,R14,R16,R18,R20,R22,R28,R30,R32,R34,R36,R38,R40,R42,R44,AC16)</f>
        <v>74.037499999999994</v>
      </c>
      <c r="L51" s="192"/>
      <c r="M51" s="192"/>
      <c r="N51" s="192">
        <f>SUM(H8,H10,H12,H14,H16,H18,H20,H22,H28,H30,H32,H34,H36,H38,H40,H42,H44,S4,S6,S8,S10,S12,S14,S16,S18,S20,S22,S28,S30,S32,S34,S36,S38,S40,S42,S44,AD16)</f>
        <v>90.037499999999994</v>
      </c>
      <c r="O51" s="192"/>
      <c r="P51" s="192">
        <f>SUM(I8,I10,I12,I14,I16,I18,I20,I22,I28,I30,I32,I34,I36,I38,I40,I42,I44,T4,T6,T8,T10,T12,T14,T16,T18,T20,T22,T28,T30,T32,T34,T36,T38,T40,T42,T44,AE16)</f>
        <v>81.037499999999994</v>
      </c>
      <c r="Q51" s="192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93"/>
      <c r="B52" s="193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93"/>
      <c r="B53" s="193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93" t="s">
        <v>95</v>
      </c>
      <c r="B54" s="193"/>
      <c r="C54" s="185">
        <v>1095960</v>
      </c>
      <c r="D54" s="185"/>
      <c r="E54" s="185">
        <v>870450</v>
      </c>
      <c r="F54" s="185"/>
      <c r="G54" s="185">
        <v>1020450</v>
      </c>
      <c r="H54" s="185"/>
      <c r="I54" s="185">
        <v>1026450</v>
      </c>
      <c r="J54" s="185"/>
      <c r="K54" s="191">
        <v>1032450</v>
      </c>
      <c r="L54" s="191"/>
      <c r="M54" s="191"/>
      <c r="N54" s="185">
        <v>1056450</v>
      </c>
      <c r="O54" s="185"/>
      <c r="P54" s="185">
        <v>960450</v>
      </c>
      <c r="Q54" s="185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93"/>
      <c r="B55" s="193"/>
      <c r="C55" s="185"/>
      <c r="D55" s="185"/>
      <c r="E55" s="185"/>
      <c r="F55" s="185"/>
      <c r="G55" s="185"/>
      <c r="H55" s="185"/>
      <c r="I55" s="185"/>
      <c r="J55" s="185"/>
      <c r="K55" s="191"/>
      <c r="L55" s="191"/>
      <c r="M55" s="191"/>
      <c r="N55" s="185"/>
      <c r="O55" s="185"/>
      <c r="P55" s="185"/>
      <c r="Q55" s="185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84" t="s">
        <v>52</v>
      </c>
      <c r="B56" s="184"/>
      <c r="C56" s="185">
        <f>C51*12000</f>
        <v>1071960</v>
      </c>
      <c r="D56" s="185"/>
      <c r="E56" s="185">
        <f>E51*12000</f>
        <v>848940</v>
      </c>
      <c r="F56" s="185"/>
      <c r="G56" s="185">
        <f>G51*12000</f>
        <v>1011960</v>
      </c>
      <c r="H56" s="185"/>
      <c r="I56" s="185">
        <f>I51*12000</f>
        <v>984449.99999999988</v>
      </c>
      <c r="J56" s="185"/>
      <c r="K56" s="191">
        <f>K51*12000</f>
        <v>888449.99999999988</v>
      </c>
      <c r="L56" s="191"/>
      <c r="M56" s="191"/>
      <c r="N56" s="185">
        <f>N51*12000</f>
        <v>1080450</v>
      </c>
      <c r="O56" s="185"/>
      <c r="P56" s="185">
        <f>P51*12000</f>
        <v>972449.99999999988</v>
      </c>
      <c r="Q56" s="185"/>
      <c r="R56" s="189" t="s">
        <v>97</v>
      </c>
      <c r="S56" s="189"/>
      <c r="T56" s="50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84"/>
      <c r="B57" s="184"/>
      <c r="C57" s="185"/>
      <c r="D57" s="185"/>
      <c r="E57" s="185"/>
      <c r="F57" s="185"/>
      <c r="G57" s="185"/>
      <c r="H57" s="185"/>
      <c r="I57" s="185"/>
      <c r="J57" s="185"/>
      <c r="K57" s="191"/>
      <c r="L57" s="191"/>
      <c r="M57" s="191"/>
      <c r="N57" s="185"/>
      <c r="O57" s="185"/>
      <c r="P57" s="185"/>
      <c r="Q57" s="185"/>
      <c r="R57" s="189"/>
      <c r="S57" s="189"/>
      <c r="T57" s="5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89" t="s">
        <v>96</v>
      </c>
      <c r="B58" s="189"/>
      <c r="C58" s="297">
        <f>C56/C54-100%</f>
        <v>-2.1898609438300687E-2</v>
      </c>
      <c r="D58" s="297"/>
      <c r="E58" s="297">
        <f>E56/E54-100%</f>
        <v>-2.4711356195071477E-2</v>
      </c>
      <c r="F58" s="297"/>
      <c r="G58" s="297">
        <f>G56/G54-100%</f>
        <v>-8.3198588857856803E-3</v>
      </c>
      <c r="H58" s="297"/>
      <c r="I58" s="297">
        <f>I56/I54-100%</f>
        <v>-4.0917726143504418E-2</v>
      </c>
      <c r="J58" s="297"/>
      <c r="K58" s="297">
        <f>K56/K54-100%</f>
        <v>-0.13947406654075267</v>
      </c>
      <c r="L58" s="297"/>
      <c r="M58" s="297"/>
      <c r="N58" s="297">
        <f>N56/N54-100%</f>
        <v>2.271759193525491E-2</v>
      </c>
      <c r="O58" s="297"/>
      <c r="P58" s="297">
        <f>P56/P54-100%</f>
        <v>1.2494143370294974E-2</v>
      </c>
      <c r="Q58" s="297"/>
      <c r="R58" s="297">
        <f>AVERAGE(C58:Q59)</f>
        <v>-2.8587125985409294E-2</v>
      </c>
      <c r="S58" s="297"/>
    </row>
    <row r="59" spans="1:35" ht="14.1" customHeight="1" x14ac:dyDescent="0.3">
      <c r="A59" s="189"/>
      <c r="B59" s="189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5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84" t="s">
        <v>50</v>
      </c>
      <c r="B60" s="184"/>
      <c r="C60" s="185">
        <v>3014330</v>
      </c>
      <c r="D60" s="185"/>
      <c r="E60" s="185">
        <v>4739700</v>
      </c>
      <c r="F60" s="185"/>
      <c r="G60" s="185">
        <v>3270930</v>
      </c>
      <c r="H60" s="185"/>
      <c r="I60" s="185">
        <v>5907270</v>
      </c>
      <c r="J60" s="185"/>
      <c r="K60" s="185">
        <v>5640810</v>
      </c>
      <c r="L60" s="185"/>
      <c r="M60" s="185"/>
      <c r="N60" s="185">
        <v>7053480</v>
      </c>
      <c r="O60" s="185"/>
      <c r="P60" s="185">
        <v>4535880</v>
      </c>
      <c r="Q60" s="185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84"/>
      <c r="B61" s="184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84" t="s">
        <v>49</v>
      </c>
      <c r="B62" s="184"/>
      <c r="C62" s="185">
        <v>2894440</v>
      </c>
      <c r="D62" s="185"/>
      <c r="E62" s="185">
        <v>2477200</v>
      </c>
      <c r="F62" s="185"/>
      <c r="G62" s="185">
        <v>3205430</v>
      </c>
      <c r="H62" s="185"/>
      <c r="I62" s="185">
        <v>4513630</v>
      </c>
      <c r="J62" s="185"/>
      <c r="K62" s="185">
        <v>4277980</v>
      </c>
      <c r="L62" s="185"/>
      <c r="M62" s="185"/>
      <c r="N62" s="185">
        <v>5076670</v>
      </c>
      <c r="O62" s="185"/>
      <c r="P62" s="185">
        <v>6000340</v>
      </c>
      <c r="Q62" s="185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84"/>
      <c r="B63" s="184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84" t="s">
        <v>51</v>
      </c>
      <c r="B64" s="184"/>
      <c r="C64" s="296">
        <f>C62/C60-100%</f>
        <v>-3.9773349301503114E-2</v>
      </c>
      <c r="D64" s="296"/>
      <c r="E64" s="296">
        <f>E62/E60-100%</f>
        <v>-0.47735088718695273</v>
      </c>
      <c r="F64" s="296"/>
      <c r="G64" s="296">
        <f>G62/G60-100%</f>
        <v>-2.0024885888722754E-2</v>
      </c>
      <c r="H64" s="296"/>
      <c r="I64" s="296">
        <f>I62/I60-100%</f>
        <v>-0.23591946872243863</v>
      </c>
      <c r="J64" s="296"/>
      <c r="K64" s="296">
        <v>-3.4771556266833259E-2</v>
      </c>
      <c r="L64" s="296"/>
      <c r="M64" s="296"/>
      <c r="N64" s="296">
        <f>N62/N60-100%</f>
        <v>-0.28026024033526709</v>
      </c>
      <c r="O64" s="296"/>
      <c r="P64" s="296">
        <f>P62/P60-100%</f>
        <v>0.32286127498963824</v>
      </c>
      <c r="Q64" s="29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84"/>
      <c r="B65" s="184"/>
      <c r="C65" s="296"/>
      <c r="D65" s="296"/>
      <c r="E65" s="296"/>
      <c r="F65" s="296"/>
      <c r="G65" s="296"/>
      <c r="H65" s="296"/>
      <c r="I65" s="296"/>
      <c r="J65" s="296"/>
      <c r="K65" s="296"/>
      <c r="L65" s="296"/>
      <c r="M65" s="296"/>
      <c r="N65" s="296"/>
      <c r="O65" s="296"/>
      <c r="P65" s="296"/>
      <c r="Q65" s="29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60" t="s">
        <v>53</v>
      </c>
      <c r="B67" s="161"/>
      <c r="C67" s="284">
        <f>AVERAGE(C64:Q65)</f>
        <v>-0.10931987324458278</v>
      </c>
      <c r="D67" s="285"/>
      <c r="E67" s="168" t="s">
        <v>54</v>
      </c>
      <c r="F67" s="169"/>
      <c r="G67" s="288">
        <f>AVERAGE(K64:Q65)</f>
        <v>2.609826129179297E-3</v>
      </c>
      <c r="H67" s="289"/>
      <c r="I67" s="176" t="s">
        <v>55</v>
      </c>
      <c r="J67" s="177"/>
      <c r="K67" s="292">
        <f>AVERAGE(C67,G67)</f>
        <v>-5.335502355770174E-2</v>
      </c>
      <c r="L67" s="292"/>
      <c r="M67" s="293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62"/>
      <c r="B68" s="163"/>
      <c r="C68" s="286"/>
      <c r="D68" s="287"/>
      <c r="E68" s="170"/>
      <c r="F68" s="171"/>
      <c r="G68" s="290"/>
      <c r="H68" s="291"/>
      <c r="I68" s="178"/>
      <c r="J68" s="179"/>
      <c r="K68" s="294"/>
      <c r="L68" s="294"/>
      <c r="M68" s="295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49" t="s">
        <v>56</v>
      </c>
      <c r="B69" s="150"/>
      <c r="C69" s="153">
        <f>C62+C62*C67</f>
        <v>2578020.1860859497</v>
      </c>
      <c r="D69" s="154"/>
      <c r="E69" s="157">
        <f>E62+E62*C67</f>
        <v>2206392.8099985197</v>
      </c>
      <c r="F69" s="158"/>
      <c r="G69" s="157">
        <f>G62+G62*C67</f>
        <v>2855012.798705617</v>
      </c>
      <c r="H69" s="158"/>
      <c r="I69" s="157">
        <f>I62+I62*C67</f>
        <v>4020200.5405270536</v>
      </c>
      <c r="J69" s="158"/>
      <c r="K69" s="132">
        <f>K62+K62*C67</f>
        <v>3810311.7686571395</v>
      </c>
      <c r="L69" s="136"/>
      <c r="M69" s="133"/>
      <c r="N69" s="132">
        <f>N62+N62*C67</f>
        <v>4521689.0790954242</v>
      </c>
      <c r="O69" s="133"/>
      <c r="P69" s="136">
        <f>P62+P62*C67</f>
        <v>5344383.5917755999</v>
      </c>
      <c r="Q69" s="137"/>
      <c r="U69"/>
      <c r="V69"/>
      <c r="W69"/>
      <c r="X69"/>
      <c r="Y69"/>
      <c r="Z69"/>
    </row>
    <row r="70" spans="1:30" ht="14.1" customHeight="1" x14ac:dyDescent="0.3">
      <c r="A70" s="151"/>
      <c r="B70" s="152"/>
      <c r="C70" s="155"/>
      <c r="D70" s="156"/>
      <c r="E70" s="155"/>
      <c r="F70" s="156"/>
      <c r="G70" s="155"/>
      <c r="H70" s="156"/>
      <c r="I70" s="155"/>
      <c r="J70" s="156"/>
      <c r="K70" s="134"/>
      <c r="L70" s="138"/>
      <c r="M70" s="135"/>
      <c r="N70" s="134"/>
      <c r="O70" s="135"/>
      <c r="P70" s="138"/>
      <c r="Q70" s="139"/>
      <c r="U70"/>
      <c r="V70"/>
      <c r="W70"/>
      <c r="X70"/>
      <c r="Y70"/>
      <c r="Z70"/>
    </row>
    <row r="71" spans="1:30" ht="14.1" customHeight="1" x14ac:dyDescent="0.3">
      <c r="A71" s="140" t="s">
        <v>57</v>
      </c>
      <c r="B71" s="94"/>
      <c r="C71" s="141">
        <f>C62+C62*G67</f>
        <v>2901993.9851413416</v>
      </c>
      <c r="D71" s="142"/>
      <c r="E71" s="141">
        <f>E62+E62*G67</f>
        <v>2483665.0612872029</v>
      </c>
      <c r="F71" s="142"/>
      <c r="G71" s="141">
        <f>G62+G62*G67</f>
        <v>3213795.6149692554</v>
      </c>
      <c r="H71" s="142"/>
      <c r="I71" s="141">
        <f>I62+I62*G67</f>
        <v>4525409.7895114478</v>
      </c>
      <c r="J71" s="142"/>
      <c r="K71" s="141">
        <f>K62+K62*G67</f>
        <v>4289144.783984106</v>
      </c>
      <c r="L71" s="145"/>
      <c r="M71" s="142"/>
      <c r="N71" s="141">
        <f>N62+N62*G67</f>
        <v>5089919.2260152204</v>
      </c>
      <c r="O71" s="142"/>
      <c r="P71" s="145">
        <f>P62+P62*G67</f>
        <v>6015999.8441159595</v>
      </c>
      <c r="Q71" s="147"/>
      <c r="U71"/>
      <c r="V71"/>
      <c r="W71"/>
      <c r="X71"/>
      <c r="Y71"/>
      <c r="Z71"/>
    </row>
    <row r="72" spans="1:30" ht="14.1" customHeight="1" x14ac:dyDescent="0.3">
      <c r="A72" s="95"/>
      <c r="B72" s="96"/>
      <c r="C72" s="143"/>
      <c r="D72" s="144"/>
      <c r="E72" s="143"/>
      <c r="F72" s="144"/>
      <c r="G72" s="143"/>
      <c r="H72" s="144"/>
      <c r="I72" s="143"/>
      <c r="J72" s="144"/>
      <c r="K72" s="143"/>
      <c r="L72" s="146"/>
      <c r="M72" s="144"/>
      <c r="N72" s="143"/>
      <c r="O72" s="144"/>
      <c r="P72" s="146"/>
      <c r="Q72" s="148"/>
      <c r="U72"/>
      <c r="V72"/>
      <c r="W72"/>
      <c r="X72"/>
      <c r="Y72"/>
      <c r="Z72"/>
    </row>
    <row r="73" spans="1:30" ht="14.1" customHeight="1" x14ac:dyDescent="0.3">
      <c r="A73" s="125" t="s">
        <v>58</v>
      </c>
      <c r="B73" s="81"/>
      <c r="C73" s="106">
        <f>C62+C62*K67</f>
        <v>2740007.0856136456</v>
      </c>
      <c r="D73" s="107"/>
      <c r="E73" s="106">
        <f>E62+E62*K67</f>
        <v>2345028.9356428613</v>
      </c>
      <c r="F73" s="126"/>
      <c r="G73" s="106">
        <f>G62+G62*K67</f>
        <v>3034404.2068374362</v>
      </c>
      <c r="H73" s="107"/>
      <c r="I73" s="106">
        <f>I62+I62*K67</f>
        <v>4272805.1650192505</v>
      </c>
      <c r="J73" s="107"/>
      <c r="K73" s="106">
        <f>K62+K62*K67</f>
        <v>4049728.2763206232</v>
      </c>
      <c r="L73" s="110"/>
      <c r="M73" s="107"/>
      <c r="N73" s="106">
        <f>N62+N62*K67</f>
        <v>4805804.1525553223</v>
      </c>
      <c r="O73" s="107"/>
      <c r="P73" s="110">
        <f>P62+P62*K67</f>
        <v>5680191.7179457797</v>
      </c>
      <c r="Q73" s="111"/>
      <c r="R73" s="114" t="s">
        <v>62</v>
      </c>
      <c r="S73" s="114"/>
      <c r="U73"/>
      <c r="V73"/>
      <c r="W73"/>
      <c r="X73"/>
      <c r="Y73"/>
      <c r="Z73"/>
    </row>
    <row r="74" spans="1:30" ht="14.1" customHeight="1" x14ac:dyDescent="0.3">
      <c r="A74" s="82"/>
      <c r="B74" s="83"/>
      <c r="C74" s="108"/>
      <c r="D74" s="109"/>
      <c r="E74" s="127"/>
      <c r="F74" s="128"/>
      <c r="G74" s="108"/>
      <c r="H74" s="109"/>
      <c r="I74" s="108"/>
      <c r="J74" s="109"/>
      <c r="K74" s="108"/>
      <c r="L74" s="112"/>
      <c r="M74" s="109"/>
      <c r="N74" s="108"/>
      <c r="O74" s="109"/>
      <c r="P74" s="112"/>
      <c r="Q74" s="113"/>
      <c r="R74" s="114"/>
      <c r="S74" s="114"/>
      <c r="U74"/>
      <c r="V74"/>
      <c r="W74"/>
      <c r="X74"/>
      <c r="Y74"/>
      <c r="Z74"/>
    </row>
    <row r="75" spans="1:30" ht="14.1" customHeight="1" x14ac:dyDescent="0.3">
      <c r="A75" s="115" t="s">
        <v>61</v>
      </c>
      <c r="B75" s="116"/>
      <c r="C75" s="274">
        <f>C56/C69</f>
        <v>0.41580745014548987</v>
      </c>
      <c r="D75" s="275"/>
      <c r="E75" s="274">
        <f>E56/E69</f>
        <v>0.38476376289522513</v>
      </c>
      <c r="F75" s="275"/>
      <c r="G75" s="274">
        <f>G56/G69</f>
        <v>0.35445024991089158</v>
      </c>
      <c r="H75" s="275"/>
      <c r="I75" s="274">
        <f>I56/I69</f>
        <v>0.24487584389781142</v>
      </c>
      <c r="J75" s="275"/>
      <c r="K75" s="274">
        <f>K56/K69</f>
        <v>0.23316989630827886</v>
      </c>
      <c r="L75" s="278"/>
      <c r="M75" s="275"/>
      <c r="N75" s="274">
        <f>N56/N69</f>
        <v>0.23894831800689553</v>
      </c>
      <c r="O75" s="275"/>
      <c r="P75" s="278">
        <f>P56/P69</f>
        <v>0.18195737325002084</v>
      </c>
      <c r="Q75" s="280"/>
      <c r="R75" s="282">
        <f>AVERAGE(C75:Q76)</f>
        <v>0.29342469920208758</v>
      </c>
      <c r="S75" s="283"/>
      <c r="U75"/>
      <c r="V75"/>
      <c r="W75"/>
      <c r="X75"/>
      <c r="Y75"/>
      <c r="Z75"/>
    </row>
    <row r="76" spans="1:30" ht="14.1" customHeight="1" x14ac:dyDescent="0.3">
      <c r="A76" s="117"/>
      <c r="B76" s="118"/>
      <c r="C76" s="276"/>
      <c r="D76" s="277"/>
      <c r="E76" s="276"/>
      <c r="F76" s="277"/>
      <c r="G76" s="276"/>
      <c r="H76" s="277"/>
      <c r="I76" s="276"/>
      <c r="J76" s="277"/>
      <c r="K76" s="276"/>
      <c r="L76" s="279"/>
      <c r="M76" s="277"/>
      <c r="N76" s="276"/>
      <c r="O76" s="277"/>
      <c r="P76" s="279"/>
      <c r="Q76" s="281"/>
      <c r="R76" s="283"/>
      <c r="S76" s="283"/>
      <c r="U76"/>
      <c r="V76"/>
      <c r="W76"/>
      <c r="X76"/>
      <c r="Y76"/>
      <c r="Z76"/>
    </row>
    <row r="77" spans="1:30" ht="14.1" customHeight="1" x14ac:dyDescent="0.3">
      <c r="A77" s="93" t="s">
        <v>59</v>
      </c>
      <c r="B77" s="94"/>
      <c r="C77" s="264">
        <f>C56/C71</f>
        <v>0.3693873955248016</v>
      </c>
      <c r="D77" s="265"/>
      <c r="E77" s="264">
        <f>E56/E71</f>
        <v>0.34180937407076217</v>
      </c>
      <c r="F77" s="265"/>
      <c r="G77" s="264">
        <f>G56/G71</f>
        <v>0.31488001143771577</v>
      </c>
      <c r="H77" s="265"/>
      <c r="I77" s="264">
        <f>I56/I71</f>
        <v>0.2175383105153619</v>
      </c>
      <c r="J77" s="265"/>
      <c r="K77" s="264">
        <f>K56/K71</f>
        <v>0.20713919551457421</v>
      </c>
      <c r="L77" s="268"/>
      <c r="M77" s="265"/>
      <c r="N77" s="264">
        <f>N56/N71</f>
        <v>0.21227252379127817</v>
      </c>
      <c r="O77" s="265"/>
      <c r="P77" s="268">
        <f>P56/P71</f>
        <v>0.16164395365653467</v>
      </c>
      <c r="Q77" s="270"/>
      <c r="R77" s="272">
        <f>AVERAGE(C77:Q78)</f>
        <v>0.26066725207300406</v>
      </c>
      <c r="S77" s="273"/>
      <c r="U77"/>
      <c r="V77"/>
      <c r="W77"/>
      <c r="X77"/>
      <c r="Y77"/>
      <c r="Z77"/>
    </row>
    <row r="78" spans="1:30" ht="14.1" customHeight="1" x14ac:dyDescent="0.3">
      <c r="A78" s="95"/>
      <c r="B78" s="96"/>
      <c r="C78" s="266"/>
      <c r="D78" s="267"/>
      <c r="E78" s="266"/>
      <c r="F78" s="267"/>
      <c r="G78" s="266"/>
      <c r="H78" s="267"/>
      <c r="I78" s="266"/>
      <c r="J78" s="267"/>
      <c r="K78" s="266"/>
      <c r="L78" s="269"/>
      <c r="M78" s="267"/>
      <c r="N78" s="266"/>
      <c r="O78" s="267"/>
      <c r="P78" s="269"/>
      <c r="Q78" s="271"/>
      <c r="R78" s="273"/>
      <c r="S78" s="273"/>
      <c r="U78"/>
      <c r="V78"/>
      <c r="W78"/>
      <c r="X78"/>
      <c r="Y78"/>
      <c r="Z78"/>
    </row>
    <row r="79" spans="1:30" ht="14.1" customHeight="1" x14ac:dyDescent="0.3">
      <c r="A79" s="80" t="s">
        <v>60</v>
      </c>
      <c r="B79" s="81"/>
      <c r="C79" s="254">
        <f>C56/C73</f>
        <v>0.39122526566748872</v>
      </c>
      <c r="D79" s="255"/>
      <c r="E79" s="254">
        <f>E56/E73</f>
        <v>0.36201685492945673</v>
      </c>
      <c r="F79" s="255"/>
      <c r="G79" s="254">
        <f>G56/G73</f>
        <v>0.33349545117283524</v>
      </c>
      <c r="H79" s="255"/>
      <c r="I79" s="254">
        <f>I56/I73</f>
        <v>0.23039899129020189</v>
      </c>
      <c r="J79" s="255"/>
      <c r="K79" s="254">
        <f>K56/K73</f>
        <v>0.21938508941325818</v>
      </c>
      <c r="L79" s="258"/>
      <c r="M79" s="255"/>
      <c r="N79" s="254">
        <f>N56/N73</f>
        <v>0.22482189571239761</v>
      </c>
      <c r="O79" s="255"/>
      <c r="P79" s="258">
        <f>P56/P73</f>
        <v>0.17120020736759267</v>
      </c>
      <c r="Q79" s="260"/>
      <c r="R79" s="262">
        <f>AVERAGE(C79:Q80)</f>
        <v>0.27607767936474731</v>
      </c>
      <c r="S79" s="263"/>
      <c r="U79"/>
      <c r="V79"/>
      <c r="W79"/>
      <c r="X79"/>
      <c r="Y79"/>
      <c r="Z79"/>
    </row>
    <row r="80" spans="1:30" ht="14.1" customHeight="1" x14ac:dyDescent="0.3">
      <c r="A80" s="82"/>
      <c r="B80" s="83"/>
      <c r="C80" s="256"/>
      <c r="D80" s="257"/>
      <c r="E80" s="256"/>
      <c r="F80" s="257"/>
      <c r="G80" s="256"/>
      <c r="H80" s="257"/>
      <c r="I80" s="256"/>
      <c r="J80" s="257"/>
      <c r="K80" s="256"/>
      <c r="L80" s="259"/>
      <c r="M80" s="257"/>
      <c r="N80" s="256"/>
      <c r="O80" s="257"/>
      <c r="P80" s="259"/>
      <c r="Q80" s="261"/>
      <c r="R80" s="263"/>
      <c r="S80" s="263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74" t="s">
        <v>108</v>
      </c>
      <c r="B83" s="74"/>
      <c r="C83" s="76" t="s">
        <v>72</v>
      </c>
      <c r="D83" s="76" t="s">
        <v>73</v>
      </c>
      <c r="E83" s="76" t="s">
        <v>74</v>
      </c>
      <c r="F83" s="76" t="s">
        <v>75</v>
      </c>
      <c r="G83" s="76" t="s">
        <v>76</v>
      </c>
      <c r="H83" s="76" t="s">
        <v>77</v>
      </c>
      <c r="I83" s="76" t="s">
        <v>78</v>
      </c>
      <c r="J83" s="76" t="s">
        <v>121</v>
      </c>
      <c r="L83" s="77" t="s">
        <v>122</v>
      </c>
      <c r="M83" s="77"/>
      <c r="N83" s="72">
        <f>AVERAGE(C85:I94)</f>
        <v>0.28825925925925927</v>
      </c>
      <c r="O83"/>
      <c r="P83" s="55"/>
      <c r="Q83" s="75"/>
      <c r="R83" s="75"/>
      <c r="S83"/>
      <c r="T83"/>
      <c r="U83"/>
      <c r="V83"/>
      <c r="W83"/>
      <c r="X83"/>
      <c r="Y83"/>
      <c r="Z83"/>
    </row>
    <row r="84" spans="1:26" ht="14.1" customHeight="1" x14ac:dyDescent="0.3">
      <c r="A84" s="74"/>
      <c r="B84" s="74"/>
      <c r="C84" s="76"/>
      <c r="D84" s="76"/>
      <c r="E84" s="76"/>
      <c r="F84" s="76"/>
      <c r="G84" s="76"/>
      <c r="H84" s="76"/>
      <c r="I84" s="76"/>
      <c r="J84" s="76"/>
      <c r="L84" s="77"/>
      <c r="M84" s="77"/>
      <c r="N84" s="72"/>
      <c r="O84"/>
      <c r="P84"/>
      <c r="Q84" s="75"/>
      <c r="R84" s="75"/>
    </row>
    <row r="85" spans="1:26" ht="14.1" customHeight="1" x14ac:dyDescent="0.3">
      <c r="A85" s="74" t="s">
        <v>109</v>
      </c>
      <c r="B85" s="74"/>
      <c r="C85" s="72"/>
      <c r="D85" s="72">
        <v>0.35520000000000002</v>
      </c>
      <c r="E85" s="72">
        <v>0.317</v>
      </c>
      <c r="F85" s="72">
        <v>0.20830000000000001</v>
      </c>
      <c r="G85" s="72">
        <v>0.27460000000000001</v>
      </c>
      <c r="H85" s="72">
        <v>0.33450000000000002</v>
      </c>
      <c r="I85" s="72">
        <v>0.26269999999999999</v>
      </c>
      <c r="J85" s="73">
        <f>AVERAGE(C85:H86)</f>
        <v>0.29792000000000002</v>
      </c>
      <c r="L85"/>
      <c r="M85"/>
    </row>
    <row r="86" spans="1:26" ht="14.1" customHeight="1" x14ac:dyDescent="0.3">
      <c r="A86" s="74"/>
      <c r="B86" s="74"/>
      <c r="C86" s="72"/>
      <c r="D86" s="72"/>
      <c r="E86" s="72"/>
      <c r="F86" s="72"/>
      <c r="G86" s="72"/>
      <c r="H86" s="72"/>
      <c r="I86" s="72"/>
      <c r="J86" s="73"/>
      <c r="L86"/>
      <c r="M86"/>
    </row>
    <row r="87" spans="1:26" ht="14.1" customHeight="1" x14ac:dyDescent="0.3">
      <c r="A87" s="74" t="s">
        <v>110</v>
      </c>
      <c r="B87" s="74"/>
      <c r="C87" s="72">
        <v>0.26740000000000003</v>
      </c>
      <c r="D87" s="72">
        <v>0.3679</v>
      </c>
      <c r="E87" s="72">
        <v>0.35980000000000001</v>
      </c>
      <c r="F87" s="72">
        <v>0.35199999999999998</v>
      </c>
      <c r="G87" s="72">
        <v>0.28129999999999999</v>
      </c>
      <c r="H87" s="72">
        <v>0.26079999999999998</v>
      </c>
      <c r="I87" s="72">
        <v>0.22209999999999999</v>
      </c>
      <c r="J87" s="73">
        <f>AVERAGE(C87:H88)</f>
        <v>0.31486666666666668</v>
      </c>
      <c r="L87"/>
      <c r="M87"/>
    </row>
    <row r="88" spans="1:26" ht="14.1" customHeight="1" x14ac:dyDescent="0.3">
      <c r="A88" s="74"/>
      <c r="B88" s="74"/>
      <c r="C88" s="72"/>
      <c r="D88" s="72"/>
      <c r="E88" s="72"/>
      <c r="F88" s="72"/>
      <c r="G88" s="72"/>
      <c r="H88" s="72"/>
      <c r="I88" s="72"/>
      <c r="J88" s="73"/>
      <c r="L88"/>
      <c r="M88"/>
    </row>
    <row r="89" spans="1:26" ht="14.1" customHeight="1" x14ac:dyDescent="0.3">
      <c r="A89" s="74" t="s">
        <v>111</v>
      </c>
      <c r="B89" s="74"/>
      <c r="C89" s="72">
        <v>0.40439999999999998</v>
      </c>
      <c r="D89" s="72">
        <v>0.24529999999999999</v>
      </c>
      <c r="E89" s="72">
        <v>0.34699999999999998</v>
      </c>
      <c r="F89" s="72">
        <v>0.16950000000000001</v>
      </c>
      <c r="G89" s="72">
        <v>0.2344</v>
      </c>
      <c r="H89" s="72">
        <v>0.161</v>
      </c>
      <c r="I89" s="72">
        <v>0.31109999999999999</v>
      </c>
      <c r="J89" s="73">
        <f>AVERAGE(C89:I90)</f>
        <v>0.26752857142857139</v>
      </c>
      <c r="L89"/>
      <c r="M89"/>
    </row>
    <row r="90" spans="1:26" ht="14.1" customHeight="1" x14ac:dyDescent="0.3">
      <c r="A90" s="74"/>
      <c r="B90" s="74"/>
      <c r="C90" s="72"/>
      <c r="D90" s="72"/>
      <c r="E90" s="72"/>
      <c r="F90" s="72"/>
      <c r="G90" s="72"/>
      <c r="H90" s="72"/>
      <c r="I90" s="72"/>
      <c r="J90" s="73"/>
      <c r="L90"/>
      <c r="M90"/>
    </row>
    <row r="91" spans="1:26" ht="14.1" customHeight="1" x14ac:dyDescent="0.3">
      <c r="A91" s="74" t="s">
        <v>112</v>
      </c>
      <c r="B91" s="74"/>
      <c r="C91" s="72">
        <v>0.40379999999999999</v>
      </c>
      <c r="D91" s="72">
        <v>0.4294</v>
      </c>
      <c r="E91" s="72">
        <v>0.33879999999999999</v>
      </c>
      <c r="F91" s="72">
        <v>0.19789999999999999</v>
      </c>
      <c r="G91" s="72">
        <v>0.2671</v>
      </c>
      <c r="H91" s="72">
        <v>0.2162</v>
      </c>
      <c r="I91" s="72">
        <v>0.19350000000000001</v>
      </c>
      <c r="J91" s="73">
        <f>AVERAGE(C91:H92)</f>
        <v>0.30886666666666668</v>
      </c>
      <c r="L91"/>
      <c r="M91"/>
    </row>
    <row r="92" spans="1:26" ht="14.1" customHeight="1" x14ac:dyDescent="0.3">
      <c r="A92" s="74"/>
      <c r="B92" s="74"/>
      <c r="C92" s="72"/>
      <c r="D92" s="72"/>
      <c r="E92" s="72"/>
      <c r="F92" s="72"/>
      <c r="G92" s="72"/>
      <c r="H92" s="72"/>
      <c r="I92" s="72"/>
      <c r="J92" s="73"/>
      <c r="L92"/>
      <c r="M92"/>
    </row>
    <row r="93" spans="1:26" ht="14.1" customHeight="1" x14ac:dyDescent="0.3">
      <c r="A93" s="74" t="s">
        <v>113</v>
      </c>
      <c r="B93" s="74"/>
      <c r="C93" s="72"/>
      <c r="D93" s="72"/>
      <c r="E93" s="72"/>
      <c r="F93" s="72"/>
      <c r="G93" s="72"/>
      <c r="H93" s="72"/>
      <c r="I93" s="72"/>
      <c r="J93" s="73" t="e">
        <f>AVERAGE(C93:H94)</f>
        <v>#DIV/0!</v>
      </c>
      <c r="L93"/>
      <c r="M93"/>
    </row>
    <row r="94" spans="1:26" ht="14.1" customHeight="1" x14ac:dyDescent="0.3">
      <c r="A94" s="74"/>
      <c r="B94" s="74"/>
      <c r="C94" s="72"/>
      <c r="D94" s="72"/>
      <c r="E94" s="72"/>
      <c r="F94" s="72"/>
      <c r="G94" s="72"/>
      <c r="H94" s="72"/>
      <c r="I94" s="72"/>
      <c r="J94" s="7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5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19:AD20"/>
    <mergeCell ref="A25:B25"/>
    <mergeCell ref="J25:J26"/>
    <mergeCell ref="K25:K26"/>
    <mergeCell ref="L25:M25"/>
    <mergeCell ref="U25:U26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V25:V26"/>
    <mergeCell ref="AA25:AA26"/>
    <mergeCell ref="AB25:AB26"/>
    <mergeCell ref="AC25:AC26"/>
    <mergeCell ref="AD25:AD26"/>
    <mergeCell ref="AE25:AE26"/>
    <mergeCell ref="AA23:AA24"/>
    <mergeCell ref="AB23:AB24"/>
    <mergeCell ref="AC23:AC24"/>
    <mergeCell ref="AD23:AD24"/>
    <mergeCell ref="AE23:AE24"/>
    <mergeCell ref="A19:B20"/>
    <mergeCell ref="L19:M20"/>
    <mergeCell ref="AA19:AA20"/>
    <mergeCell ref="AB19:AB20"/>
    <mergeCell ref="AC19:AC20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27:B28"/>
    <mergeCell ref="L27:M28"/>
    <mergeCell ref="AA27:AA28"/>
    <mergeCell ref="AB27:AB28"/>
    <mergeCell ref="AC27:AC28"/>
    <mergeCell ref="AD27:AD28"/>
    <mergeCell ref="AE31:AE32"/>
    <mergeCell ref="A33:B34"/>
    <mergeCell ref="L33:M34"/>
    <mergeCell ref="A35:B36"/>
    <mergeCell ref="L35:M36"/>
    <mergeCell ref="A37:B38"/>
    <mergeCell ref="L37:M38"/>
    <mergeCell ref="A31:B32"/>
    <mergeCell ref="L31:M32"/>
    <mergeCell ref="AA31:AA32"/>
    <mergeCell ref="AB31:AB32"/>
    <mergeCell ref="AC31:AC32"/>
    <mergeCell ref="AD31:AD32"/>
    <mergeCell ref="A49:B50"/>
    <mergeCell ref="C49:D49"/>
    <mergeCell ref="E49:F49"/>
    <mergeCell ref="G49:H49"/>
    <mergeCell ref="I49:J49"/>
    <mergeCell ref="K49:M49"/>
    <mergeCell ref="A39:B40"/>
    <mergeCell ref="L39:M40"/>
    <mergeCell ref="A41:B42"/>
    <mergeCell ref="L41:M42"/>
    <mergeCell ref="A43:B44"/>
    <mergeCell ref="L43:M44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A56:B57"/>
    <mergeCell ref="C56:D57"/>
    <mergeCell ref="E56:F57"/>
    <mergeCell ref="G56:H57"/>
    <mergeCell ref="I56:J57"/>
    <mergeCell ref="K56:M57"/>
    <mergeCell ref="P58:Q59"/>
    <mergeCell ref="R58:S59"/>
    <mergeCell ref="A60:B61"/>
    <mergeCell ref="C60:D61"/>
    <mergeCell ref="E60:F61"/>
    <mergeCell ref="G60:H61"/>
    <mergeCell ref="I60:J61"/>
    <mergeCell ref="K60:M61"/>
    <mergeCell ref="N60:O61"/>
    <mergeCell ref="P60:Q61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2:B63"/>
    <mergeCell ref="C62:D63"/>
    <mergeCell ref="E62:F63"/>
    <mergeCell ref="G62:H63"/>
    <mergeCell ref="I62:J63"/>
    <mergeCell ref="K62:M63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A87:B88"/>
    <mergeCell ref="C87:C88"/>
    <mergeCell ref="D87:D88"/>
    <mergeCell ref="E87:E88"/>
    <mergeCell ref="F87:F88"/>
    <mergeCell ref="G87:G88"/>
    <mergeCell ref="I89:I90"/>
    <mergeCell ref="J89:J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</mergeCells>
  <phoneticPr fontId="2" type="noConversion"/>
  <conditionalFormatting sqref="C85:I94">
    <cfRule type="cellIs" dxfId="21" priority="1" operator="between">
      <formula>0.35</formula>
      <formula>1</formula>
    </cfRule>
    <cfRule type="cellIs" dxfId="20" priority="2" operator="between">
      <formula>0.2</formula>
      <formula>0.25</formula>
    </cfRule>
    <cfRule type="cellIs" dxfId="19" priority="3" operator="between">
      <formula>0.15</formula>
      <formula>0.2</formula>
    </cfRule>
    <cfRule type="cellIs" dxfId="18" priority="4" operator="between">
      <formula>0.3</formula>
      <formula>0.35</formula>
    </cfRule>
    <cfRule type="cellIs" dxfId="17" priority="5" operator="between">
      <formula>0.25</formula>
      <formula>0.3</formula>
    </cfRule>
  </conditionalFormatting>
  <conditionalFormatting sqref="K8 K10 K12 K14 K16 K18">
    <cfRule type="cellIs" dxfId="16" priority="6" operator="between">
      <formula>"LOW"</formula>
      <formula>"HIGH"</formula>
    </cfRule>
  </conditionalFormatting>
  <conditionalFormatting sqref="N83:N84">
    <cfRule type="cellIs" dxfId="15" priority="7" operator="between">
      <formula>0.35</formula>
      <formula>1</formula>
    </cfRule>
    <cfRule type="cellIs" dxfId="14" priority="8" operator="between">
      <formula>0.2</formula>
      <formula>0.25</formula>
    </cfRule>
    <cfRule type="cellIs" dxfId="13" priority="9" operator="between">
      <formula>0.15</formula>
      <formula>0.2</formula>
    </cfRule>
    <cfRule type="cellIs" dxfId="12" priority="10" operator="between">
      <formula>0.3</formula>
      <formula>0.35</formula>
    </cfRule>
    <cfRule type="cellIs" dxfId="11" priority="11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opLeftCell="A31" zoomScale="90" zoomScaleNormal="90" workbookViewId="0">
      <selection activeCell="R54" sqref="R54:S55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10">
        <v>45403</v>
      </c>
      <c r="B1" s="211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/>
      <c r="K1" s="6"/>
      <c r="L1" s="210">
        <f>A1</f>
        <v>45403</v>
      </c>
      <c r="M1" s="211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12" t="s">
        <v>70</v>
      </c>
      <c r="V1" s="213" t="s">
        <v>69</v>
      </c>
      <c r="X1" s="251" t="s">
        <v>83</v>
      </c>
      <c r="Y1" s="251" t="s">
        <v>72</v>
      </c>
      <c r="Z1" s="251" t="s">
        <v>73</v>
      </c>
      <c r="AA1" s="251" t="s">
        <v>74</v>
      </c>
      <c r="AB1" s="251" t="s">
        <v>75</v>
      </c>
      <c r="AC1" s="251" t="s">
        <v>76</v>
      </c>
      <c r="AD1" s="251" t="s">
        <v>77</v>
      </c>
      <c r="AE1" s="251" t="s">
        <v>78</v>
      </c>
    </row>
    <row r="2" spans="1:31" ht="14.1" customHeight="1" x14ac:dyDescent="0.3">
      <c r="A2" s="13">
        <f>WEEKNUM(A1,1)</f>
        <v>17</v>
      </c>
      <c r="B2" s="14" t="s">
        <v>0</v>
      </c>
      <c r="C2" s="7">
        <v>45403</v>
      </c>
      <c r="D2" s="8">
        <f>C2+1</f>
        <v>45404</v>
      </c>
      <c r="E2" s="8">
        <f>C2+2</f>
        <v>45405</v>
      </c>
      <c r="F2" s="8">
        <f>C2+3</f>
        <v>45406</v>
      </c>
      <c r="G2" s="8">
        <f>C2+4</f>
        <v>45407</v>
      </c>
      <c r="H2" s="8">
        <f>C2+5</f>
        <v>45408</v>
      </c>
      <c r="I2" s="9">
        <f>C2+6</f>
        <v>45409</v>
      </c>
      <c r="J2" s="6"/>
      <c r="K2" s="6"/>
      <c r="L2" s="13">
        <f>WEEKNUM(L1,1)</f>
        <v>17</v>
      </c>
      <c r="M2" s="14" t="s">
        <v>0</v>
      </c>
      <c r="N2" s="10">
        <f>C2</f>
        <v>45403</v>
      </c>
      <c r="O2" s="11">
        <f>N2+1</f>
        <v>45404</v>
      </c>
      <c r="P2" s="8">
        <f>N2+2</f>
        <v>45405</v>
      </c>
      <c r="Q2" s="11">
        <f>N2+3</f>
        <v>45406</v>
      </c>
      <c r="R2" s="11">
        <f>N2+4</f>
        <v>45407</v>
      </c>
      <c r="S2" s="11">
        <f>N2+5</f>
        <v>45408</v>
      </c>
      <c r="T2" s="12">
        <f>N2+6</f>
        <v>45409</v>
      </c>
      <c r="U2" s="212"/>
      <c r="V2" s="213"/>
      <c r="X2" s="251"/>
      <c r="Y2" s="251"/>
      <c r="Z2" s="251"/>
      <c r="AA2" s="251"/>
      <c r="AB2" s="251"/>
      <c r="AC2" s="251"/>
      <c r="AD2" s="251"/>
      <c r="AE2" s="251"/>
    </row>
    <row r="3" spans="1:31" ht="14.1" customHeight="1" x14ac:dyDescent="0.3">
      <c r="A3" s="247" t="s">
        <v>8</v>
      </c>
      <c r="B3" s="247"/>
      <c r="C3" s="217" t="s">
        <v>105</v>
      </c>
      <c r="D3" s="217" t="s">
        <v>104</v>
      </c>
      <c r="E3" s="217" t="s">
        <v>105</v>
      </c>
      <c r="F3" s="217" t="s">
        <v>104</v>
      </c>
      <c r="G3" s="217" t="s">
        <v>104</v>
      </c>
      <c r="H3" s="217" t="s">
        <v>104</v>
      </c>
      <c r="I3" s="217" t="s">
        <v>105</v>
      </c>
      <c r="J3" s="6"/>
      <c r="K3" s="6"/>
      <c r="L3" s="232" t="s">
        <v>98</v>
      </c>
      <c r="M3" s="252"/>
      <c r="N3" s="31"/>
      <c r="O3" s="39" t="s">
        <v>86</v>
      </c>
      <c r="P3" s="39" t="s">
        <v>86</v>
      </c>
      <c r="Q3" s="39" t="s">
        <v>86</v>
      </c>
      <c r="R3" s="54" t="s">
        <v>87</v>
      </c>
      <c r="S3" s="54" t="s">
        <v>87</v>
      </c>
      <c r="T3" s="31" t="s">
        <v>40</v>
      </c>
      <c r="X3" s="250" t="s">
        <v>79</v>
      </c>
      <c r="Y3" s="244">
        <f t="shared" ref="Y3:AE3" si="0">COUNTIFS(C7:C44,"9~14")+COUNTIFS(C7:C44,"9~15")+COUNTIFS(C7:C44,"9~16")+COUNTIFS(C7:C44,"9~17")+COUNTIFS(C7:C44,"9~18")+COUNTIFS(C7:C44,"9~19")+COUNTIFS(C7:C44,"9~20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</f>
        <v>2</v>
      </c>
      <c r="Z3" s="244">
        <f t="shared" si="0"/>
        <v>3</v>
      </c>
      <c r="AA3" s="244">
        <f t="shared" si="0"/>
        <v>3</v>
      </c>
      <c r="AB3" s="244">
        <f t="shared" si="0"/>
        <v>3</v>
      </c>
      <c r="AC3" s="244">
        <f t="shared" si="0"/>
        <v>2</v>
      </c>
      <c r="AD3" s="244">
        <f t="shared" si="0"/>
        <v>2</v>
      </c>
      <c r="AE3" s="244">
        <f t="shared" si="0"/>
        <v>2</v>
      </c>
    </row>
    <row r="4" spans="1:31" ht="14.1" customHeight="1" x14ac:dyDescent="0.3">
      <c r="A4" s="247" t="s">
        <v>9</v>
      </c>
      <c r="B4" s="247"/>
      <c r="C4" s="217"/>
      <c r="D4" s="217"/>
      <c r="E4" s="217"/>
      <c r="F4" s="217"/>
      <c r="G4" s="217"/>
      <c r="H4" s="217"/>
      <c r="I4" s="217"/>
      <c r="J4" s="6"/>
      <c r="K4" s="6"/>
      <c r="L4" s="232"/>
      <c r="M4" s="252"/>
      <c r="N4" s="36"/>
      <c r="O4" s="40">
        <v>8</v>
      </c>
      <c r="P4" s="40">
        <v>8</v>
      </c>
      <c r="Q4" s="40">
        <v>8</v>
      </c>
      <c r="R4" s="30">
        <v>8</v>
      </c>
      <c r="S4" s="30">
        <v>8</v>
      </c>
      <c r="T4" s="36"/>
      <c r="U4" s="16">
        <f>SUM(N4:T4)</f>
        <v>40</v>
      </c>
      <c r="V4" s="16" t="str" cm="1">
        <f t="array" ref="V4">_xlfn.IFS(U4&gt;15,"O",U4=15,"O",U4&lt;15,"X")</f>
        <v>O</v>
      </c>
      <c r="X4" s="250"/>
      <c r="Y4" s="244"/>
      <c r="Z4" s="244"/>
      <c r="AA4" s="244"/>
      <c r="AB4" s="244"/>
      <c r="AC4" s="244"/>
      <c r="AD4" s="244"/>
      <c r="AE4" s="244"/>
    </row>
    <row r="5" spans="1:31" ht="14.1" customHeight="1" x14ac:dyDescent="0.3">
      <c r="A5" s="247" t="s">
        <v>9</v>
      </c>
      <c r="B5" s="247"/>
      <c r="C5" s="217" t="s">
        <v>106</v>
      </c>
      <c r="D5" s="217" t="s">
        <v>107</v>
      </c>
      <c r="E5" s="217" t="s">
        <v>107</v>
      </c>
      <c r="F5" s="217" t="s">
        <v>107</v>
      </c>
      <c r="G5" s="217" t="s">
        <v>105</v>
      </c>
      <c r="H5" s="217" t="s">
        <v>107</v>
      </c>
      <c r="I5" s="217" t="s">
        <v>107</v>
      </c>
      <c r="J5" s="208" t="s">
        <v>70</v>
      </c>
      <c r="K5" s="243" t="s">
        <v>71</v>
      </c>
      <c r="L5" s="247" t="s">
        <v>23</v>
      </c>
      <c r="M5" s="253"/>
      <c r="N5" s="54" t="s">
        <v>103</v>
      </c>
      <c r="O5" s="31"/>
      <c r="P5" s="31"/>
      <c r="Q5" s="31"/>
      <c r="R5" s="31"/>
      <c r="S5" s="31" t="s">
        <v>40</v>
      </c>
      <c r="T5" s="54" t="s">
        <v>103</v>
      </c>
      <c r="U5" s="6"/>
      <c r="X5" s="233" t="s">
        <v>80</v>
      </c>
      <c r="Y5" s="217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17">
        <f t="shared" si="1"/>
        <v>6</v>
      </c>
      <c r="AA5" s="217">
        <f t="shared" si="1"/>
        <v>6</v>
      </c>
      <c r="AB5" s="217">
        <f t="shared" si="1"/>
        <v>8</v>
      </c>
      <c r="AC5" s="217">
        <f t="shared" si="1"/>
        <v>6</v>
      </c>
      <c r="AD5" s="217">
        <f t="shared" si="1"/>
        <v>5</v>
      </c>
      <c r="AE5" s="217">
        <f t="shared" si="1"/>
        <v>6</v>
      </c>
    </row>
    <row r="6" spans="1:31" ht="14.1" customHeight="1" x14ac:dyDescent="0.3">
      <c r="A6" s="247"/>
      <c r="B6" s="247"/>
      <c r="C6" s="217"/>
      <c r="D6" s="217"/>
      <c r="E6" s="217"/>
      <c r="F6" s="217"/>
      <c r="G6" s="217"/>
      <c r="H6" s="217"/>
      <c r="I6" s="217"/>
      <c r="J6" s="208"/>
      <c r="K6" s="243"/>
      <c r="L6" s="247"/>
      <c r="M6" s="253"/>
      <c r="N6" s="30">
        <v>5</v>
      </c>
      <c r="O6" s="36"/>
      <c r="P6" s="36"/>
      <c r="Q6" s="36"/>
      <c r="R6" s="36"/>
      <c r="S6" s="36"/>
      <c r="T6" s="30">
        <v>5</v>
      </c>
      <c r="U6" s="16">
        <f>SUM(N6:T6)</f>
        <v>10</v>
      </c>
      <c r="V6" s="16" t="str" cm="1">
        <f t="array" ref="V6">_xlfn.IFS(U6&gt;15,"O",U6=15,"O",U6&lt;15,"X")</f>
        <v>X</v>
      </c>
      <c r="X6" s="233"/>
      <c r="Y6" s="217"/>
      <c r="Z6" s="217"/>
      <c r="AA6" s="217"/>
      <c r="AB6" s="217"/>
      <c r="AC6" s="217"/>
      <c r="AD6" s="217"/>
      <c r="AE6" s="217"/>
    </row>
    <row r="7" spans="1:31" ht="14.1" customHeight="1" x14ac:dyDescent="0.3">
      <c r="A7" s="218" t="s">
        <v>10</v>
      </c>
      <c r="B7" s="219"/>
      <c r="C7" s="31"/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 t="s">
        <v>40</v>
      </c>
      <c r="J7" s="24"/>
      <c r="K7" s="6"/>
      <c r="L7" s="218" t="s">
        <v>24</v>
      </c>
      <c r="M7" s="219"/>
      <c r="N7" s="37" t="s">
        <v>43</v>
      </c>
      <c r="O7" s="31"/>
      <c r="P7" s="31"/>
      <c r="Q7" s="39" t="s">
        <v>42</v>
      </c>
      <c r="R7" s="31"/>
      <c r="S7" s="31" t="s">
        <v>40</v>
      </c>
      <c r="T7" s="37" t="s">
        <v>43</v>
      </c>
      <c r="U7" s="6"/>
      <c r="X7" s="241" t="s">
        <v>81</v>
      </c>
      <c r="Y7" s="234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8</v>
      </c>
      <c r="Z7" s="234">
        <f t="shared" si="2"/>
        <v>6</v>
      </c>
      <c r="AA7" s="234">
        <f t="shared" si="2"/>
        <v>6</v>
      </c>
      <c r="AB7" s="234">
        <f t="shared" si="2"/>
        <v>7</v>
      </c>
      <c r="AC7" s="234">
        <f t="shared" si="2"/>
        <v>6</v>
      </c>
      <c r="AD7" s="234">
        <f t="shared" si="2"/>
        <v>6</v>
      </c>
      <c r="AE7" s="234">
        <f t="shared" si="2"/>
        <v>7</v>
      </c>
    </row>
    <row r="8" spans="1:31" ht="14.1" customHeight="1" x14ac:dyDescent="0.3">
      <c r="A8" s="220"/>
      <c r="B8" s="221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20"/>
      <c r="M8" s="221"/>
      <c r="N8" s="38">
        <v>8</v>
      </c>
      <c r="O8" s="36"/>
      <c r="P8" s="36"/>
      <c r="Q8" s="40">
        <v>4.5</v>
      </c>
      <c r="R8" s="36"/>
      <c r="S8" s="36"/>
      <c r="T8" s="38">
        <v>8</v>
      </c>
      <c r="U8" s="16">
        <f>SUM(N8:T8)</f>
        <v>20.5</v>
      </c>
      <c r="V8" s="16" t="str" cm="1">
        <f t="array" ref="V8">_xlfn.IFS(U8&gt;15,"O",U8=15,"O",U8&lt;15,"X")</f>
        <v>O</v>
      </c>
      <c r="X8" s="242"/>
      <c r="Y8" s="235"/>
      <c r="Z8" s="235"/>
      <c r="AA8" s="235"/>
      <c r="AB8" s="235"/>
      <c r="AC8" s="235"/>
      <c r="AD8" s="235"/>
      <c r="AE8" s="235"/>
    </row>
    <row r="9" spans="1:31" ht="14.1" customHeight="1" x14ac:dyDescent="0.3">
      <c r="A9" s="218" t="s">
        <v>11</v>
      </c>
      <c r="B9" s="219"/>
      <c r="C9" s="39" t="s">
        <v>91</v>
      </c>
      <c r="D9" s="39" t="s">
        <v>91</v>
      </c>
      <c r="E9" s="31"/>
      <c r="F9" s="33" t="s">
        <v>92</v>
      </c>
      <c r="G9" s="39" t="s">
        <v>91</v>
      </c>
      <c r="H9" s="39" t="s">
        <v>91</v>
      </c>
      <c r="I9" s="31" t="s">
        <v>40</v>
      </c>
      <c r="J9" s="6"/>
      <c r="K9" s="6"/>
      <c r="L9" s="218" t="s">
        <v>25</v>
      </c>
      <c r="M9" s="219"/>
      <c r="N9" s="37" t="s">
        <v>99</v>
      </c>
      <c r="O9" s="31"/>
      <c r="P9" s="31"/>
      <c r="Q9" s="31"/>
      <c r="R9" s="31"/>
      <c r="S9" s="31"/>
      <c r="T9" s="31" t="s">
        <v>40</v>
      </c>
      <c r="U9" s="6"/>
      <c r="X9" s="236" t="s">
        <v>82</v>
      </c>
      <c r="Y9" s="240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40">
        <f t="shared" si="3"/>
        <v>6</v>
      </c>
      <c r="AA9" s="240">
        <f t="shared" si="3"/>
        <v>6</v>
      </c>
      <c r="AB9" s="240">
        <f t="shared" si="3"/>
        <v>6</v>
      </c>
      <c r="AC9" s="240">
        <f t="shared" si="3"/>
        <v>6</v>
      </c>
      <c r="AD9" s="240">
        <f t="shared" si="3"/>
        <v>6</v>
      </c>
      <c r="AE9" s="240">
        <f t="shared" si="3"/>
        <v>5</v>
      </c>
    </row>
    <row r="10" spans="1:31" ht="14.1" customHeight="1" x14ac:dyDescent="0.3">
      <c r="A10" s="220"/>
      <c r="B10" s="221"/>
      <c r="C10" s="40">
        <v>9</v>
      </c>
      <c r="D10" s="40">
        <v>9</v>
      </c>
      <c r="E10" s="36"/>
      <c r="F10" s="44">
        <v>10</v>
      </c>
      <c r="G10" s="40">
        <v>9</v>
      </c>
      <c r="H10" s="40">
        <v>9</v>
      </c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20"/>
      <c r="M10" s="221"/>
      <c r="N10" s="38">
        <v>7</v>
      </c>
      <c r="O10" s="36"/>
      <c r="P10" s="36"/>
      <c r="Q10" s="36"/>
      <c r="R10" s="36"/>
      <c r="S10" s="36"/>
      <c r="T10" s="36"/>
      <c r="U10" s="16">
        <f>SUM(N10:T10)</f>
        <v>7</v>
      </c>
      <c r="V10" s="16" t="str" cm="1">
        <f t="array" ref="V10">_xlfn.IFS(U10&gt;15,"O",U10=15,"O",U10&lt;15,"X")</f>
        <v>X</v>
      </c>
      <c r="X10" s="237"/>
      <c r="Y10" s="239"/>
      <c r="Z10" s="239"/>
      <c r="AA10" s="239"/>
      <c r="AB10" s="239"/>
      <c r="AC10" s="239"/>
      <c r="AD10" s="239"/>
      <c r="AE10" s="239"/>
    </row>
    <row r="11" spans="1:31" ht="14.1" customHeight="1" x14ac:dyDescent="0.3">
      <c r="A11" s="247" t="s">
        <v>12</v>
      </c>
      <c r="B11" s="247"/>
      <c r="C11" s="31"/>
      <c r="D11" s="32" t="s">
        <v>89</v>
      </c>
      <c r="E11" s="32" t="s">
        <v>89</v>
      </c>
      <c r="F11" s="32" t="s">
        <v>89</v>
      </c>
      <c r="G11" s="31" t="s">
        <v>40</v>
      </c>
      <c r="H11" s="34" t="s">
        <v>88</v>
      </c>
      <c r="I11" s="32" t="s">
        <v>89</v>
      </c>
      <c r="J11" s="6"/>
      <c r="K11" s="6"/>
      <c r="L11" s="247" t="s">
        <v>26</v>
      </c>
      <c r="M11" s="247"/>
      <c r="N11" s="31"/>
      <c r="O11" s="31"/>
      <c r="P11" s="31"/>
      <c r="Q11" s="31"/>
      <c r="R11" s="31"/>
      <c r="S11" s="39" t="s">
        <v>42</v>
      </c>
      <c r="T11" s="31" t="s">
        <v>40</v>
      </c>
      <c r="U11" s="6"/>
      <c r="X11" s="233" t="s">
        <v>84</v>
      </c>
      <c r="Y11" s="217">
        <f t="shared" ref="Y11:AE11" si="4">COUNT(C8,C10,C12,C14,C16,C18,C28,C30,C32,C34,C36,C38,C40,C42,C44,C20,C22,N4,N6,N8,N10,N12,N14,N16,N18,N20,N22,N28,N30,N32,N34,N36,N38,N40,N42,N44)</f>
        <v>12</v>
      </c>
      <c r="Z11" s="217">
        <f t="shared" si="4"/>
        <v>12</v>
      </c>
      <c r="AA11" s="217">
        <f t="shared" si="4"/>
        <v>12</v>
      </c>
      <c r="AB11" s="217">
        <f t="shared" si="4"/>
        <v>11</v>
      </c>
      <c r="AC11" s="217">
        <f t="shared" si="4"/>
        <v>12</v>
      </c>
      <c r="AD11" s="217">
        <f t="shared" si="4"/>
        <v>12</v>
      </c>
      <c r="AE11" s="217">
        <f t="shared" si="4"/>
        <v>11</v>
      </c>
    </row>
    <row r="12" spans="1:31" ht="14.1" customHeight="1" x14ac:dyDescent="0.3">
      <c r="A12" s="247"/>
      <c r="B12" s="247"/>
      <c r="C12" s="36"/>
      <c r="D12" s="41">
        <v>9</v>
      </c>
      <c r="E12" s="41">
        <v>9</v>
      </c>
      <c r="F12" s="41">
        <v>9</v>
      </c>
      <c r="G12" s="36"/>
      <c r="H12" s="45">
        <v>10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7"/>
      <c r="M12" s="247"/>
      <c r="N12" s="36"/>
      <c r="O12" s="36"/>
      <c r="P12" s="36"/>
      <c r="Q12" s="36"/>
      <c r="R12" s="36"/>
      <c r="S12" s="40">
        <v>4.5</v>
      </c>
      <c r="T12" s="36"/>
      <c r="U12" s="16">
        <f>SUM(N12:T12)</f>
        <v>4.5</v>
      </c>
      <c r="V12" s="16" t="str" cm="1">
        <f t="array" ref="V12">_xlfn.IFS(U12&gt;15,"O",U12=15,"O",U12&lt;15,"X")</f>
        <v>X</v>
      </c>
      <c r="X12" s="233"/>
      <c r="Y12" s="217"/>
      <c r="Z12" s="217"/>
      <c r="AA12" s="217"/>
      <c r="AB12" s="217"/>
      <c r="AC12" s="217"/>
      <c r="AD12" s="217"/>
      <c r="AE12" s="217"/>
    </row>
    <row r="13" spans="1:31" ht="14.1" customHeight="1" x14ac:dyDescent="0.3">
      <c r="A13" s="218" t="s">
        <v>13</v>
      </c>
      <c r="B13" s="219"/>
      <c r="C13" s="39" t="s">
        <v>91</v>
      </c>
      <c r="D13" s="31"/>
      <c r="E13" s="39" t="s">
        <v>91</v>
      </c>
      <c r="F13" s="34" t="s">
        <v>88</v>
      </c>
      <c r="G13" s="32" t="s">
        <v>89</v>
      </c>
      <c r="H13" s="31" t="s">
        <v>40</v>
      </c>
      <c r="I13" s="39" t="s">
        <v>91</v>
      </c>
      <c r="J13" s="6"/>
      <c r="K13" s="6"/>
      <c r="L13" s="218" t="s">
        <v>27</v>
      </c>
      <c r="M13" s="219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38</v>
      </c>
      <c r="T13" s="31" t="s">
        <v>40</v>
      </c>
      <c r="U13" s="6"/>
    </row>
    <row r="14" spans="1:31" ht="14.1" customHeight="1" x14ac:dyDescent="0.3">
      <c r="A14" s="220"/>
      <c r="B14" s="221"/>
      <c r="C14" s="40">
        <v>9</v>
      </c>
      <c r="D14" s="36"/>
      <c r="E14" s="40">
        <v>9</v>
      </c>
      <c r="F14" s="45">
        <v>10</v>
      </c>
      <c r="G14" s="41">
        <v>9</v>
      </c>
      <c r="H14" s="36"/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20"/>
      <c r="M14" s="221"/>
      <c r="N14" s="41">
        <v>6</v>
      </c>
      <c r="O14" s="41">
        <v>5</v>
      </c>
      <c r="P14" s="41">
        <v>6</v>
      </c>
      <c r="Q14" s="36"/>
      <c r="R14" s="41">
        <v>6</v>
      </c>
      <c r="S14" s="41">
        <v>6</v>
      </c>
      <c r="T14" s="36"/>
      <c r="U14" s="16">
        <f>SUM(N14:T14)</f>
        <v>29</v>
      </c>
      <c r="V14" s="16" t="str" cm="1">
        <f t="array" ref="V14">_xlfn.IFS(U14&gt;15,"O",U14=15,"O",U14&lt;15,"X")</f>
        <v>O</v>
      </c>
      <c r="X14" s="222" t="s">
        <v>101</v>
      </c>
      <c r="Y14" s="217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17">
        <f t="shared" si="5"/>
        <v>5</v>
      </c>
      <c r="AA14" s="217">
        <f t="shared" si="5"/>
        <v>5</v>
      </c>
      <c r="AB14" s="217">
        <f t="shared" si="5"/>
        <v>5</v>
      </c>
      <c r="AC14" s="217">
        <f t="shared" si="5"/>
        <v>5</v>
      </c>
      <c r="AD14" s="217">
        <f t="shared" si="5"/>
        <v>5</v>
      </c>
      <c r="AE14" s="217">
        <f t="shared" si="5"/>
        <v>5</v>
      </c>
    </row>
    <row r="15" spans="1:31" ht="14.1" customHeight="1" x14ac:dyDescent="0.3">
      <c r="A15" s="218" t="s">
        <v>14</v>
      </c>
      <c r="B15" s="219"/>
      <c r="C15" s="32" t="s">
        <v>89</v>
      </c>
      <c r="D15" s="31"/>
      <c r="E15" s="34" t="s">
        <v>88</v>
      </c>
      <c r="F15" s="32" t="s">
        <v>89</v>
      </c>
      <c r="G15" s="31" t="s">
        <v>40</v>
      </c>
      <c r="H15" s="31" t="s">
        <v>123</v>
      </c>
      <c r="I15" s="39" t="s">
        <v>91</v>
      </c>
      <c r="J15" s="6"/>
      <c r="K15" s="6"/>
      <c r="L15" s="218" t="s">
        <v>28</v>
      </c>
      <c r="M15" s="219"/>
      <c r="N15" s="31"/>
      <c r="O15" s="31"/>
      <c r="P15" s="31"/>
      <c r="Q15" s="31"/>
      <c r="R15" s="31" t="s">
        <v>40</v>
      </c>
      <c r="S15" s="32" t="s">
        <v>45</v>
      </c>
      <c r="T15" s="32" t="s">
        <v>45</v>
      </c>
      <c r="U15" s="6"/>
      <c r="X15" s="222"/>
      <c r="Y15" s="217"/>
      <c r="Z15" s="217"/>
      <c r="AA15" s="217"/>
      <c r="AB15" s="217"/>
      <c r="AC15" s="217"/>
      <c r="AD15" s="217"/>
      <c r="AE15" s="217"/>
    </row>
    <row r="16" spans="1:31" ht="14.1" customHeight="1" x14ac:dyDescent="0.3">
      <c r="A16" s="220"/>
      <c r="B16" s="221"/>
      <c r="C16" s="41">
        <v>9</v>
      </c>
      <c r="D16" s="36"/>
      <c r="E16" s="45">
        <v>10</v>
      </c>
      <c r="F16" s="41">
        <v>9</v>
      </c>
      <c r="G16" s="36"/>
      <c r="H16" s="36"/>
      <c r="I16" s="40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220"/>
      <c r="M16" s="221"/>
      <c r="N16" s="36"/>
      <c r="O16" s="36"/>
      <c r="P16" s="36"/>
      <c r="Q16" s="36"/>
      <c r="R16" s="36"/>
      <c r="S16" s="41">
        <v>7.5</v>
      </c>
      <c r="T16" s="41">
        <v>7.5</v>
      </c>
      <c r="U16" s="16">
        <f>SUM(N16:T16)</f>
        <v>15</v>
      </c>
      <c r="V16" s="16" t="str" cm="1">
        <f t="array" ref="V16">_xlfn.IFS(U16&gt;15,"O",U16=15,"O",U16&lt;15,"X")</f>
        <v>O</v>
      </c>
      <c r="X16" s="222" t="s">
        <v>102</v>
      </c>
      <c r="Y16" s="223">
        <f t="shared" ref="Y16:AE16" si="6">(Y14*0.25)*0.83</f>
        <v>0.83</v>
      </c>
      <c r="Z16" s="223">
        <f t="shared" si="6"/>
        <v>1.0374999999999999</v>
      </c>
      <c r="AA16" s="223">
        <f t="shared" si="6"/>
        <v>1.0374999999999999</v>
      </c>
      <c r="AB16" s="223">
        <f t="shared" si="6"/>
        <v>1.0374999999999999</v>
      </c>
      <c r="AC16" s="223">
        <f t="shared" si="6"/>
        <v>1.0374999999999999</v>
      </c>
      <c r="AD16" s="223">
        <f t="shared" si="6"/>
        <v>1.0374999999999999</v>
      </c>
      <c r="AE16" s="223">
        <f t="shared" si="6"/>
        <v>1.0374999999999999</v>
      </c>
    </row>
    <row r="17" spans="1:31" ht="14.1" customHeight="1" x14ac:dyDescent="0.3">
      <c r="A17" s="218" t="s">
        <v>15</v>
      </c>
      <c r="B17" s="219"/>
      <c r="C17" s="35" t="s">
        <v>90</v>
      </c>
      <c r="D17" s="34" t="s">
        <v>88</v>
      </c>
      <c r="E17" s="31"/>
      <c r="F17" s="35" t="s">
        <v>90</v>
      </c>
      <c r="G17" s="35" t="s">
        <v>90</v>
      </c>
      <c r="H17" s="35" t="s">
        <v>90</v>
      </c>
      <c r="I17" s="31" t="s">
        <v>40</v>
      </c>
      <c r="J17" s="6"/>
      <c r="K17" s="6"/>
      <c r="L17" s="224" t="s">
        <v>94</v>
      </c>
      <c r="M17" s="225"/>
      <c r="N17" s="31"/>
      <c r="O17" s="35" t="s">
        <v>46</v>
      </c>
      <c r="P17" s="35" t="s">
        <v>46</v>
      </c>
      <c r="Q17" s="32" t="s">
        <v>38</v>
      </c>
      <c r="R17" s="31"/>
      <c r="S17" s="31"/>
      <c r="T17" s="31" t="s">
        <v>40</v>
      </c>
      <c r="X17" s="222"/>
      <c r="Y17" s="223"/>
      <c r="Z17" s="223"/>
      <c r="AA17" s="223"/>
      <c r="AB17" s="223"/>
      <c r="AC17" s="223"/>
      <c r="AD17" s="223"/>
      <c r="AE17" s="223"/>
    </row>
    <row r="18" spans="1:31" ht="14.1" customHeight="1" x14ac:dyDescent="0.3">
      <c r="A18" s="220"/>
      <c r="B18" s="221"/>
      <c r="C18" s="46">
        <v>9</v>
      </c>
      <c r="D18" s="45">
        <v>10</v>
      </c>
      <c r="E18" s="36"/>
      <c r="F18" s="46">
        <v>9</v>
      </c>
      <c r="G18" s="46">
        <v>9</v>
      </c>
      <c r="H18" s="46">
        <v>9</v>
      </c>
      <c r="I18" s="36"/>
      <c r="J18" s="16">
        <f>SUM(C18:I18)</f>
        <v>46</v>
      </c>
      <c r="K18" s="16" t="str" cm="1">
        <f t="array" ref="K18">_xlfn.IFS(J18=46,"O",J18&lt;46,"LOW",J18&gt;46,"HIGH")</f>
        <v>O</v>
      </c>
      <c r="L18" s="226"/>
      <c r="M18" s="227"/>
      <c r="N18" s="36"/>
      <c r="O18" s="46">
        <v>5</v>
      </c>
      <c r="P18" s="46">
        <v>5</v>
      </c>
      <c r="Q18" s="41">
        <v>6</v>
      </c>
      <c r="R18" s="36"/>
      <c r="S18" s="36"/>
      <c r="T18" s="36"/>
      <c r="U18" s="16">
        <f>SUM(N18:T18)</f>
        <v>16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14"/>
      <c r="B19" s="214"/>
      <c r="C19" s="6"/>
      <c r="D19" s="6"/>
      <c r="E19" s="6"/>
      <c r="F19" s="6"/>
      <c r="G19" s="6"/>
      <c r="H19" s="6"/>
      <c r="I19" s="6"/>
      <c r="J19" s="6"/>
      <c r="K19" s="6"/>
      <c r="L19" s="214"/>
      <c r="M19" s="214"/>
      <c r="N19" s="6"/>
      <c r="O19" s="6"/>
      <c r="P19" s="6"/>
      <c r="Q19" s="6"/>
      <c r="R19" s="6"/>
      <c r="S19" s="6"/>
      <c r="T19" s="6"/>
      <c r="AA19" s="299" t="s">
        <v>67</v>
      </c>
      <c r="AB19" s="215" t="s">
        <v>63</v>
      </c>
      <c r="AC19" s="215" t="s">
        <v>64</v>
      </c>
      <c r="AD19" s="215" t="s">
        <v>65</v>
      </c>
      <c r="AE19" s="215" t="s">
        <v>66</v>
      </c>
    </row>
    <row r="20" spans="1:31" ht="14.1" customHeight="1" x14ac:dyDescent="0.3">
      <c r="A20" s="214"/>
      <c r="B20" s="214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14"/>
      <c r="M20" s="214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AA20" s="299"/>
      <c r="AB20" s="216"/>
      <c r="AC20" s="216"/>
      <c r="AD20" s="216"/>
      <c r="AE20" s="216"/>
    </row>
    <row r="21" spans="1:31" ht="14.1" customHeight="1" x14ac:dyDescent="0.3">
      <c r="A21" s="214"/>
      <c r="B21" s="214"/>
      <c r="C21" s="6"/>
      <c r="D21" s="6"/>
      <c r="E21" s="6"/>
      <c r="F21" s="6"/>
      <c r="G21" s="6"/>
      <c r="H21" s="6"/>
      <c r="I21" s="6"/>
      <c r="J21" s="6"/>
      <c r="K21" s="6"/>
      <c r="L21" s="214"/>
      <c r="M21" s="214"/>
      <c r="N21" s="6"/>
      <c r="O21" s="6"/>
      <c r="P21" s="6"/>
      <c r="Q21" s="6"/>
      <c r="R21" s="6"/>
      <c r="S21" s="6"/>
      <c r="T21" s="6"/>
      <c r="U21" s="2"/>
      <c r="V21" s="2"/>
      <c r="AA21" s="298" t="s">
        <v>10</v>
      </c>
      <c r="AB21" s="205">
        <v>0</v>
      </c>
      <c r="AC21" s="205">
        <v>0</v>
      </c>
      <c r="AD21" s="205">
        <f>AB21-AC21</f>
        <v>0</v>
      </c>
      <c r="AE21" s="205"/>
    </row>
    <row r="22" spans="1:31" ht="14.1" customHeight="1" x14ac:dyDescent="0.3">
      <c r="A22" s="214"/>
      <c r="B22" s="214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14"/>
      <c r="M22" s="214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AA22" s="298"/>
      <c r="AB22" s="206"/>
      <c r="AC22" s="206"/>
      <c r="AD22" s="206"/>
      <c r="AE22" s="206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298" t="s">
        <v>11</v>
      </c>
      <c r="AB23" s="205">
        <v>1</v>
      </c>
      <c r="AC23" s="205">
        <v>1</v>
      </c>
      <c r="AD23" s="205">
        <f>AB23-AC23</f>
        <v>0</v>
      </c>
      <c r="AE23" s="205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298"/>
      <c r="AB24" s="206"/>
      <c r="AC24" s="206"/>
      <c r="AD24" s="206"/>
      <c r="AE24" s="206"/>
    </row>
    <row r="25" spans="1:31" ht="14.1" customHeight="1" x14ac:dyDescent="0.3">
      <c r="A25" s="210">
        <f>A1</f>
        <v>45403</v>
      </c>
      <c r="B25" s="211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208" t="s">
        <v>70</v>
      </c>
      <c r="K25" s="209" t="s">
        <v>69</v>
      </c>
      <c r="L25" s="210">
        <f>A1</f>
        <v>45403</v>
      </c>
      <c r="M25" s="211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12" t="s">
        <v>70</v>
      </c>
      <c r="V25" s="213" t="s">
        <v>69</v>
      </c>
      <c r="AA25" s="298" t="s">
        <v>12</v>
      </c>
      <c r="AB25" s="205">
        <v>1</v>
      </c>
      <c r="AC25" s="205">
        <v>1</v>
      </c>
      <c r="AD25" s="205">
        <f>AB25-AC25</f>
        <v>0</v>
      </c>
      <c r="AE25" s="205"/>
    </row>
    <row r="26" spans="1:31" ht="14.1" customHeight="1" x14ac:dyDescent="0.3">
      <c r="A26" s="13">
        <f>WEEKNUM(A25,1)</f>
        <v>17</v>
      </c>
      <c r="B26" s="14" t="s">
        <v>0</v>
      </c>
      <c r="C26" s="7">
        <f>C2</f>
        <v>45403</v>
      </c>
      <c r="D26" s="8">
        <f>C26+1</f>
        <v>45404</v>
      </c>
      <c r="E26" s="8">
        <f>C26+2</f>
        <v>45405</v>
      </c>
      <c r="F26" s="8">
        <f>C26+3</f>
        <v>45406</v>
      </c>
      <c r="G26" s="8">
        <f>C26+4</f>
        <v>45407</v>
      </c>
      <c r="H26" s="8">
        <f>C26+5</f>
        <v>45408</v>
      </c>
      <c r="I26" s="9">
        <f>C26+6</f>
        <v>45409</v>
      </c>
      <c r="J26" s="208"/>
      <c r="K26" s="209"/>
      <c r="L26" s="13">
        <f>WEEKNUM(L25,1)</f>
        <v>17</v>
      </c>
      <c r="M26" s="14" t="s">
        <v>0</v>
      </c>
      <c r="N26" s="10">
        <f>C2</f>
        <v>45403</v>
      </c>
      <c r="O26" s="11">
        <f>N26+1</f>
        <v>45404</v>
      </c>
      <c r="P26" s="11">
        <f>N26+2</f>
        <v>45405</v>
      </c>
      <c r="Q26" s="11">
        <f>N26+3</f>
        <v>45406</v>
      </c>
      <c r="R26" s="11">
        <f>N26+4</f>
        <v>45407</v>
      </c>
      <c r="S26" s="11">
        <f>N26+5</f>
        <v>45408</v>
      </c>
      <c r="T26" s="12">
        <f>N26+6</f>
        <v>45409</v>
      </c>
      <c r="U26" s="212"/>
      <c r="V26" s="213"/>
      <c r="AA26" s="298"/>
      <c r="AB26" s="206"/>
      <c r="AC26" s="206"/>
      <c r="AD26" s="206"/>
      <c r="AE26" s="206"/>
    </row>
    <row r="27" spans="1:31" ht="14.1" customHeight="1" x14ac:dyDescent="0.3">
      <c r="A27" s="247" t="s">
        <v>16</v>
      </c>
      <c r="B27" s="247"/>
      <c r="C27" s="31"/>
      <c r="D27" s="31"/>
      <c r="E27" s="31"/>
      <c r="F27" s="31"/>
      <c r="G27" s="31"/>
      <c r="H27" s="32" t="s">
        <v>38</v>
      </c>
      <c r="I27" s="31" t="s">
        <v>40</v>
      </c>
      <c r="J27" s="6"/>
      <c r="K27" s="6"/>
      <c r="L27" s="247" t="s">
        <v>29</v>
      </c>
      <c r="M27" s="253"/>
      <c r="N27" s="32" t="s">
        <v>45</v>
      </c>
      <c r="O27" s="54" t="s">
        <v>47</v>
      </c>
      <c r="P27" s="31"/>
      <c r="Q27" s="31"/>
      <c r="R27" s="31"/>
      <c r="S27" s="31" t="s">
        <v>40</v>
      </c>
      <c r="T27" s="32" t="s">
        <v>45</v>
      </c>
      <c r="AA27" s="298" t="s">
        <v>13</v>
      </c>
      <c r="AB27" s="205">
        <v>1</v>
      </c>
      <c r="AC27" s="205">
        <v>1</v>
      </c>
      <c r="AD27" s="205">
        <f>AB27-AC27</f>
        <v>0</v>
      </c>
      <c r="AE27" s="205"/>
    </row>
    <row r="28" spans="1:31" ht="14.1" customHeight="1" x14ac:dyDescent="0.3">
      <c r="A28" s="247"/>
      <c r="B28" s="247"/>
      <c r="C28" s="36"/>
      <c r="D28" s="36"/>
      <c r="E28" s="36"/>
      <c r="F28" s="36"/>
      <c r="G28" s="36"/>
      <c r="H28" s="41">
        <v>6</v>
      </c>
      <c r="I28" s="36"/>
      <c r="J28" s="16">
        <f>SUM(C28:I28)</f>
        <v>6</v>
      </c>
      <c r="K28" s="16" t="str" cm="1">
        <f t="array" ref="K28">_xlfn.IFS(J28&gt;15,"O",J28=15,"O",J28&lt;15,"X")</f>
        <v>X</v>
      </c>
      <c r="L28" s="247"/>
      <c r="M28" s="253"/>
      <c r="N28" s="41">
        <v>7.5</v>
      </c>
      <c r="O28" s="30">
        <v>5</v>
      </c>
      <c r="P28" s="36"/>
      <c r="Q28" s="36"/>
      <c r="R28" s="36"/>
      <c r="S28" s="36"/>
      <c r="T28" s="41">
        <v>7.5</v>
      </c>
      <c r="U28" s="16">
        <f>SUM(N28:T28)</f>
        <v>20</v>
      </c>
      <c r="V28" s="16" t="str" cm="1">
        <f t="array" ref="V28">_xlfn.IFS(U28&gt;15,"O",U28=15,"O",U28&lt;15,"X")</f>
        <v>O</v>
      </c>
      <c r="AA28" s="298"/>
      <c r="AB28" s="206"/>
      <c r="AC28" s="206"/>
      <c r="AD28" s="206"/>
      <c r="AE28" s="206"/>
    </row>
    <row r="29" spans="1:31" ht="14.1" customHeight="1" x14ac:dyDescent="0.3">
      <c r="A29" s="247" t="s">
        <v>17</v>
      </c>
      <c r="B29" s="247"/>
      <c r="C29" s="42"/>
      <c r="D29" s="42"/>
      <c r="E29" s="42"/>
      <c r="F29" s="42"/>
      <c r="G29" s="42"/>
      <c r="H29" s="42"/>
      <c r="I29" s="42" t="s">
        <v>40</v>
      </c>
      <c r="J29" s="6"/>
      <c r="K29" s="6"/>
      <c r="L29" s="247" t="s">
        <v>30</v>
      </c>
      <c r="M29" s="253"/>
      <c r="N29" s="42"/>
      <c r="O29" s="42"/>
      <c r="P29" s="42"/>
      <c r="Q29" s="42"/>
      <c r="R29" s="42"/>
      <c r="S29" s="42"/>
      <c r="T29" s="42" t="s">
        <v>40</v>
      </c>
      <c r="U29" s="6"/>
      <c r="AA29" s="298" t="s">
        <v>14</v>
      </c>
      <c r="AB29" s="205">
        <v>1</v>
      </c>
      <c r="AC29" s="205">
        <v>1</v>
      </c>
      <c r="AD29" s="205">
        <f>AB29-AC29</f>
        <v>0</v>
      </c>
      <c r="AE29" s="205"/>
    </row>
    <row r="30" spans="1:31" ht="14.1" customHeight="1" x14ac:dyDescent="0.3">
      <c r="A30" s="247"/>
      <c r="B30" s="247"/>
      <c r="C30" s="43"/>
      <c r="D30" s="43"/>
      <c r="E30" s="43"/>
      <c r="F30" s="43"/>
      <c r="G30" s="43"/>
      <c r="H30" s="43"/>
      <c r="I30" s="43"/>
      <c r="J30" s="16">
        <f>SUM(C30:I30)</f>
        <v>0</v>
      </c>
      <c r="K30" s="16" t="str" cm="1">
        <f t="array" ref="K30">_xlfn.IFS(J30&gt;15,"O",J30=15,"O",J30&lt;15,"X")</f>
        <v>X</v>
      </c>
      <c r="L30" s="247"/>
      <c r="M30" s="253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AA30" s="298"/>
      <c r="AB30" s="206"/>
      <c r="AC30" s="206"/>
      <c r="AD30" s="206"/>
      <c r="AE30" s="206"/>
    </row>
    <row r="31" spans="1:31" ht="14.1" customHeight="1" x14ac:dyDescent="0.3">
      <c r="A31" s="247" t="s">
        <v>18</v>
      </c>
      <c r="B31" s="247"/>
      <c r="C31" s="37" t="s">
        <v>39</v>
      </c>
      <c r="D31" s="31"/>
      <c r="E31" s="31"/>
      <c r="F31" s="31"/>
      <c r="G31" s="31"/>
      <c r="H31" s="31" t="s">
        <v>40</v>
      </c>
      <c r="I31" s="37" t="s">
        <v>39</v>
      </c>
      <c r="J31" s="6"/>
      <c r="K31" s="6"/>
      <c r="L31" s="218" t="s">
        <v>31</v>
      </c>
      <c r="M31" s="219"/>
      <c r="N31" s="31"/>
      <c r="O31" s="39" t="s">
        <v>44</v>
      </c>
      <c r="P31" s="39" t="s">
        <v>44</v>
      </c>
      <c r="Q31" s="31"/>
      <c r="R31" s="39" t="s">
        <v>44</v>
      </c>
      <c r="S31" s="31"/>
      <c r="T31" s="31" t="s">
        <v>40</v>
      </c>
      <c r="U31" s="6"/>
      <c r="AA31" s="298" t="s">
        <v>15</v>
      </c>
      <c r="AB31" s="205">
        <v>1</v>
      </c>
      <c r="AC31" s="205">
        <v>1</v>
      </c>
      <c r="AD31" s="205">
        <f>AB31-AC31</f>
        <v>0</v>
      </c>
      <c r="AE31" s="205"/>
    </row>
    <row r="32" spans="1:31" ht="14.1" customHeight="1" x14ac:dyDescent="0.3">
      <c r="A32" s="247"/>
      <c r="B32" s="247"/>
      <c r="C32" s="38">
        <v>7.5</v>
      </c>
      <c r="D32" s="36"/>
      <c r="E32" s="36"/>
      <c r="F32" s="36"/>
      <c r="G32" s="36"/>
      <c r="H32" s="36"/>
      <c r="I32" s="38">
        <v>7.5</v>
      </c>
      <c r="J32" s="16">
        <f>SUM(C32:I32)</f>
        <v>15</v>
      </c>
      <c r="K32" s="16" t="str" cm="1">
        <f t="array" ref="K32">_xlfn.IFS(J32&gt;15,"O",J32=15,"O",J32&lt;15,"X")</f>
        <v>O</v>
      </c>
      <c r="L32" s="220"/>
      <c r="M32" s="221"/>
      <c r="N32" s="36"/>
      <c r="O32" s="40">
        <v>5.5</v>
      </c>
      <c r="P32" s="40">
        <v>5.5</v>
      </c>
      <c r="Q32" s="36"/>
      <c r="R32" s="40">
        <v>5.5</v>
      </c>
      <c r="S32" s="36"/>
      <c r="T32" s="36"/>
      <c r="U32" s="16">
        <f>SUM(N32:T32)</f>
        <v>16.5</v>
      </c>
      <c r="V32" s="16" t="str" cm="1">
        <f t="array" ref="V32">_xlfn.IFS(U32&gt;15,"O",U32=15,"O",U32&lt;15,"X")</f>
        <v>O</v>
      </c>
      <c r="AA32" s="298"/>
      <c r="AB32" s="206"/>
      <c r="AC32" s="206"/>
      <c r="AD32" s="206"/>
      <c r="AE32" s="206"/>
    </row>
    <row r="33" spans="1:35" ht="14.1" customHeight="1" x14ac:dyDescent="0.3">
      <c r="A33" s="247" t="s">
        <v>19</v>
      </c>
      <c r="B33" s="247"/>
      <c r="C33" s="31"/>
      <c r="D33" s="31"/>
      <c r="E33" s="32" t="s">
        <v>37</v>
      </c>
      <c r="F33" s="31"/>
      <c r="G33" s="31"/>
      <c r="H33" s="31"/>
      <c r="I33" s="31" t="s">
        <v>40</v>
      </c>
      <c r="J33" s="6"/>
      <c r="K33" s="6"/>
      <c r="L33" s="218" t="s">
        <v>32</v>
      </c>
      <c r="M33" s="219"/>
      <c r="N33" s="31"/>
      <c r="O33" s="32" t="s">
        <v>48</v>
      </c>
      <c r="P33" s="54" t="s">
        <v>41</v>
      </c>
      <c r="Q33" s="31"/>
      <c r="R33" s="54" t="s">
        <v>41</v>
      </c>
      <c r="S33" s="31" t="s">
        <v>40</v>
      </c>
      <c r="T33" s="54" t="s">
        <v>41</v>
      </c>
      <c r="U33" s="6"/>
    </row>
    <row r="34" spans="1:35" ht="14.1" customHeight="1" x14ac:dyDescent="0.3">
      <c r="A34" s="247"/>
      <c r="B34" s="247"/>
      <c r="C34" s="36"/>
      <c r="D34" s="36"/>
      <c r="E34" s="41">
        <v>4</v>
      </c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20"/>
      <c r="M34" s="221"/>
      <c r="N34" s="36"/>
      <c r="O34" s="41">
        <v>5</v>
      </c>
      <c r="P34" s="30">
        <v>5.5</v>
      </c>
      <c r="Q34" s="36"/>
      <c r="R34" s="30">
        <v>5.5</v>
      </c>
      <c r="S34" s="36"/>
      <c r="T34" s="30">
        <v>5.5</v>
      </c>
      <c r="U34" s="16">
        <f>SUM(N34:T34)</f>
        <v>21.5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47" t="s">
        <v>20</v>
      </c>
      <c r="B35" s="247"/>
      <c r="C35" s="42"/>
      <c r="D35" s="42"/>
      <c r="E35" s="42"/>
      <c r="F35" s="42"/>
      <c r="G35" s="42"/>
      <c r="H35" s="42"/>
      <c r="I35" s="42" t="s">
        <v>40</v>
      </c>
      <c r="J35" s="6"/>
      <c r="K35" s="6"/>
      <c r="L35" s="247" t="s">
        <v>33</v>
      </c>
      <c r="M35" s="247"/>
      <c r="N35" s="31"/>
      <c r="O35" s="31"/>
      <c r="P35" s="31"/>
      <c r="Q35" s="31" t="s">
        <v>40</v>
      </c>
      <c r="R35" s="32" t="s">
        <v>48</v>
      </c>
      <c r="S35" s="54" t="s">
        <v>47</v>
      </c>
      <c r="T35" s="32" t="s">
        <v>48</v>
      </c>
      <c r="U35" s="6"/>
    </row>
    <row r="36" spans="1:35" ht="14.1" customHeight="1" x14ac:dyDescent="0.3">
      <c r="A36" s="247"/>
      <c r="B36" s="247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47"/>
      <c r="M36" s="247"/>
      <c r="N36" s="36"/>
      <c r="O36" s="36"/>
      <c r="P36" s="36"/>
      <c r="Q36" s="36"/>
      <c r="R36" s="41">
        <v>5</v>
      </c>
      <c r="S36" s="30">
        <v>5</v>
      </c>
      <c r="T36" s="41">
        <v>5</v>
      </c>
      <c r="U36" s="16">
        <f>SUM(N36:T36)</f>
        <v>15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47" t="s">
        <v>21</v>
      </c>
      <c r="B37" s="247"/>
      <c r="C37" s="47" t="s">
        <v>93</v>
      </c>
      <c r="D37" s="51"/>
      <c r="E37" s="47" t="s">
        <v>93</v>
      </c>
      <c r="F37" s="51"/>
      <c r="G37" s="47" t="s">
        <v>93</v>
      </c>
      <c r="H37" s="47" t="s">
        <v>93</v>
      </c>
      <c r="I37" s="31" t="s">
        <v>40</v>
      </c>
      <c r="J37" s="6"/>
      <c r="K37" s="6"/>
      <c r="L37" s="218" t="s">
        <v>34</v>
      </c>
      <c r="M37" s="219"/>
      <c r="N37" s="32" t="s">
        <v>100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" customHeight="1" x14ac:dyDescent="0.3">
      <c r="A38" s="247"/>
      <c r="B38" s="247"/>
      <c r="C38" s="40">
        <v>8</v>
      </c>
      <c r="D38" s="52"/>
      <c r="E38" s="40">
        <v>8</v>
      </c>
      <c r="F38" s="52"/>
      <c r="G38" s="40">
        <v>8</v>
      </c>
      <c r="H38" s="40">
        <v>8</v>
      </c>
      <c r="I38" s="36"/>
      <c r="J38" s="16">
        <f>SUM(C38:I38)</f>
        <v>32</v>
      </c>
      <c r="K38" s="16" t="str" cm="1">
        <f t="array" ref="K38">_xlfn.IFS(J38&gt;15,"O",J38=15,"O",J38&lt;15,"X")</f>
        <v>O</v>
      </c>
      <c r="L38" s="220"/>
      <c r="M38" s="221"/>
      <c r="N38" s="41">
        <v>5.5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17.5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47" t="s">
        <v>22</v>
      </c>
      <c r="B39" s="247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40</v>
      </c>
      <c r="J39" s="6"/>
      <c r="K39" s="6"/>
      <c r="L39" s="218" t="s">
        <v>35</v>
      </c>
      <c r="M39" s="219"/>
      <c r="N39" s="31"/>
      <c r="O39" s="54" t="s">
        <v>85</v>
      </c>
      <c r="P39" s="31"/>
      <c r="Q39" s="54" t="s">
        <v>85</v>
      </c>
      <c r="R39" s="32" t="s">
        <v>38</v>
      </c>
      <c r="S39" s="31"/>
      <c r="T39" s="31" t="s">
        <v>40</v>
      </c>
      <c r="U39" s="6"/>
    </row>
    <row r="40" spans="1:35" ht="14.1" customHeight="1" x14ac:dyDescent="0.3">
      <c r="A40" s="247"/>
      <c r="B40" s="247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20"/>
      <c r="M40" s="221"/>
      <c r="N40" s="36"/>
      <c r="O40" s="30">
        <v>5</v>
      </c>
      <c r="P40" s="36"/>
      <c r="Q40" s="30">
        <v>5</v>
      </c>
      <c r="R40" s="41">
        <v>6</v>
      </c>
      <c r="S40" s="36"/>
      <c r="T40" s="36"/>
      <c r="U40" s="16">
        <f>SUM(N40:T40)</f>
        <v>16</v>
      </c>
      <c r="V40" s="16" t="str" cm="1">
        <f t="array" ref="V40">_xlfn.IFS(U40&gt;15,"O",U40=15,"O",U40&lt;15,"X")</f>
        <v>O</v>
      </c>
    </row>
    <row r="41" spans="1:35" ht="14.1" customHeight="1" x14ac:dyDescent="0.3">
      <c r="A41" s="75"/>
      <c r="B41" s="75"/>
      <c r="L41" s="75"/>
      <c r="M41" s="75"/>
    </row>
    <row r="42" spans="1:35" ht="14.1" customHeight="1" x14ac:dyDescent="0.3">
      <c r="A42" s="75"/>
      <c r="B42" s="75"/>
      <c r="J42" s="25">
        <f>SUM(C42:I42)</f>
        <v>0</v>
      </c>
      <c r="K42" s="25" t="str" cm="1">
        <f t="array" ref="K42">_xlfn.IFS(J42&gt;15,"O",J42=15,"O",J42&lt;15,"X")</f>
        <v>X</v>
      </c>
      <c r="L42" s="75"/>
      <c r="M42" s="75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75"/>
      <c r="B43" s="75"/>
      <c r="C43" s="15"/>
      <c r="D43" s="16"/>
      <c r="E43" s="16"/>
      <c r="F43" s="16"/>
      <c r="G43" s="16"/>
      <c r="H43" s="16"/>
      <c r="I43" s="17"/>
      <c r="J43" s="2"/>
      <c r="K43" s="2"/>
      <c r="L43" s="75"/>
      <c r="M43" s="75"/>
      <c r="U43" s="2"/>
      <c r="V43" s="2"/>
    </row>
    <row r="44" spans="1:35" ht="14.1" customHeight="1" x14ac:dyDescent="0.3">
      <c r="A44" s="75"/>
      <c r="B44" s="75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75"/>
      <c r="M44" s="75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75"/>
      <c r="B49" s="75"/>
      <c r="C49" s="199" t="s">
        <v>1</v>
      </c>
      <c r="D49" s="199"/>
      <c r="E49" s="194" t="s">
        <v>2</v>
      </c>
      <c r="F49" s="194"/>
      <c r="G49" s="194" t="s">
        <v>3</v>
      </c>
      <c r="H49" s="194"/>
      <c r="I49" s="194" t="s">
        <v>4</v>
      </c>
      <c r="J49" s="194"/>
      <c r="K49" s="194" t="s">
        <v>5</v>
      </c>
      <c r="L49" s="194"/>
      <c r="M49" s="194"/>
      <c r="N49" s="194" t="s">
        <v>6</v>
      </c>
      <c r="O49" s="194"/>
      <c r="P49" s="195" t="s">
        <v>7</v>
      </c>
      <c r="Q49" s="195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75"/>
      <c r="B50" s="75"/>
      <c r="C50" s="196">
        <f>C2</f>
        <v>45403</v>
      </c>
      <c r="D50" s="196"/>
      <c r="E50" s="197">
        <f>C50+1</f>
        <v>45404</v>
      </c>
      <c r="F50" s="197"/>
      <c r="G50" s="197">
        <f>C50+2</f>
        <v>45405</v>
      </c>
      <c r="H50" s="197"/>
      <c r="I50" s="197">
        <f>C50+3</f>
        <v>45406</v>
      </c>
      <c r="J50" s="197"/>
      <c r="K50" s="197">
        <f>C50+4</f>
        <v>45407</v>
      </c>
      <c r="L50" s="197"/>
      <c r="M50" s="197"/>
      <c r="N50" s="197">
        <f>C50+5</f>
        <v>45408</v>
      </c>
      <c r="O50" s="197"/>
      <c r="P50" s="198">
        <f>C50+6</f>
        <v>45409</v>
      </c>
      <c r="Q50" s="198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193" t="s">
        <v>68</v>
      </c>
      <c r="B51" s="193"/>
      <c r="C51" s="192">
        <f>SUM(C8,C10,C12,C14,C16,C18,C20,C22,C28,C30,C32,C34,C36,C38,C40,N4,N6,N8,N10,N12,N14,N16,N18,N28,N30,N32,N34,N36,N38,N40,C42,C44,N42,N44,N20,N22,Y16)</f>
        <v>91.33</v>
      </c>
      <c r="D51" s="192"/>
      <c r="E51" s="192">
        <f>SUM(D8,D9,D12,D14,D16,D18,D20,D22,D28,D30,D32,D34,D36,D38,D40,D42,D44,O4,O6,O8,O10,O12,O14,O16,O18,O20,O22,O28,O30,O32,O34,O36,O38,O40,O42,O44,Z16)</f>
        <v>72.537499999999994</v>
      </c>
      <c r="F51" s="192"/>
      <c r="G51" s="192">
        <f>SUM(E8,E10,E12,E14,E16,E18,E20,E22,E28,E30,E32,E34,E36,E38,E40,E42,P4,P6,P8,P10,P12,P14,P16,P18,P20,P22,P28,P30,P32,P34,P36,P38,P40,P42,P44,AA16)</f>
        <v>85.037499999999994</v>
      </c>
      <c r="H51" s="192"/>
      <c r="I51" s="192">
        <f>SUM(F8,F10,F12,F14,F16,F18,F20,F22,F28,F30,F32,F34,F36,F38,F40,F42,F44,Q4,Q6,Q8,Q10,Q12,Q14,Q16,Q18,Q20,Q22,Q28,Q30,Q32,Q34,Q36,Q38,Q40,Q42,Q44,AB16)</f>
        <v>85.537499999999994</v>
      </c>
      <c r="J51" s="192"/>
      <c r="K51" s="192">
        <f>SUM(G8,G10,G12,G14,G16,G18,G20,G22,G28,G30,G32,G34,G36,G38,G40,G42,G44,R4,R6,R8,R10,R12,R14,R16,R18,R20,R22,R28,R30,R32,R34,R36,R38,R40,R42,R44,AC16)</f>
        <v>86.037499999999994</v>
      </c>
      <c r="L51" s="192"/>
      <c r="M51" s="192"/>
      <c r="N51" s="192">
        <f>SUM(H8,H10,H12,H14,H16,H18,H20,H22,H28,H30,H32,H34,H36,H38,H40,H42,H44,S4,S6,S8,S10,S12,S14,S16,S18,S20,S22,S28,S30,S32,S34,S36,S38,S40,S42,S44,AD16)</f>
        <v>88.037499999999994</v>
      </c>
      <c r="O51" s="192"/>
      <c r="P51" s="192">
        <f>SUM(I8,I10,I12,I14,I16,I18,I20,I22,I28,I30,I32,I34,I36,I38,I40,I42,I44,T4,T6,T8,T10,T12,T14,T16,T18,T20,T22,T28,T30,T32,T34,T36,T38,T40,T42,T44,AE16)</f>
        <v>80.037499999999994</v>
      </c>
      <c r="Q51" s="192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193"/>
      <c r="B52" s="193"/>
      <c r="C52" s="192"/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193"/>
      <c r="B53" s="193"/>
      <c r="C53" s="192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193" t="s">
        <v>95</v>
      </c>
      <c r="B54" s="193"/>
      <c r="C54" s="185">
        <v>1039932</v>
      </c>
      <c r="D54" s="185"/>
      <c r="E54" s="185">
        <v>966097</v>
      </c>
      <c r="F54" s="185"/>
      <c r="G54" s="185">
        <v>1165618</v>
      </c>
      <c r="H54" s="185"/>
      <c r="I54" s="185">
        <v>1042844</v>
      </c>
      <c r="J54" s="185"/>
      <c r="K54" s="191">
        <v>1266250</v>
      </c>
      <c r="L54" s="191"/>
      <c r="M54" s="191"/>
      <c r="N54" s="185">
        <v>1131721</v>
      </c>
      <c r="O54" s="185"/>
      <c r="P54" s="185">
        <v>1190955</v>
      </c>
      <c r="Q54" s="185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193"/>
      <c r="B55" s="193"/>
      <c r="C55" s="185"/>
      <c r="D55" s="185"/>
      <c r="E55" s="185"/>
      <c r="F55" s="185"/>
      <c r="G55" s="185"/>
      <c r="H55" s="185"/>
      <c r="I55" s="185"/>
      <c r="J55" s="185"/>
      <c r="K55" s="191"/>
      <c r="L55" s="191"/>
      <c r="M55" s="191"/>
      <c r="N55" s="185"/>
      <c r="O55" s="185"/>
      <c r="P55" s="185"/>
      <c r="Q55" s="185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184" t="s">
        <v>52</v>
      </c>
      <c r="B56" s="184"/>
      <c r="C56" s="185">
        <f>C51*12000</f>
        <v>1095960</v>
      </c>
      <c r="D56" s="185"/>
      <c r="E56" s="185">
        <f>E51*12000</f>
        <v>870449.99999999988</v>
      </c>
      <c r="F56" s="185"/>
      <c r="G56" s="185">
        <f>G51*12000</f>
        <v>1020449.9999999999</v>
      </c>
      <c r="H56" s="185"/>
      <c r="I56" s="185">
        <f>I51*12000</f>
        <v>1026449.9999999999</v>
      </c>
      <c r="J56" s="185"/>
      <c r="K56" s="191">
        <f>K51*12000</f>
        <v>1032449.9999999999</v>
      </c>
      <c r="L56" s="191"/>
      <c r="M56" s="191"/>
      <c r="N56" s="185">
        <f>N51*12000</f>
        <v>1056450</v>
      </c>
      <c r="O56" s="185"/>
      <c r="P56" s="185">
        <f>P51*12000</f>
        <v>960449.99999999988</v>
      </c>
      <c r="Q56" s="185"/>
      <c r="R56" s="189" t="s">
        <v>97</v>
      </c>
      <c r="S56" s="189"/>
      <c r="T56" s="50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184"/>
      <c r="B57" s="184"/>
      <c r="C57" s="185"/>
      <c r="D57" s="185"/>
      <c r="E57" s="185"/>
      <c r="F57" s="185"/>
      <c r="G57" s="185"/>
      <c r="H57" s="185"/>
      <c r="I57" s="185"/>
      <c r="J57" s="185"/>
      <c r="K57" s="191"/>
      <c r="L57" s="191"/>
      <c r="M57" s="191"/>
      <c r="N57" s="185"/>
      <c r="O57" s="185"/>
      <c r="P57" s="185"/>
      <c r="Q57" s="185"/>
      <c r="R57" s="189"/>
      <c r="S57" s="189"/>
      <c r="T57" s="5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189" t="s">
        <v>96</v>
      </c>
      <c r="B58" s="189"/>
      <c r="C58" s="297">
        <f>C56/C54-100%</f>
        <v>5.3876599623821519E-2</v>
      </c>
      <c r="D58" s="297"/>
      <c r="E58" s="297">
        <f>E56/E54-100%</f>
        <v>-9.9003516210070086E-2</v>
      </c>
      <c r="F58" s="297"/>
      <c r="G58" s="297">
        <f>G56/G54-100%</f>
        <v>-0.12454165944589057</v>
      </c>
      <c r="H58" s="297"/>
      <c r="I58" s="297">
        <f>I56/I54-100%</f>
        <v>-1.5720472093621041E-2</v>
      </c>
      <c r="J58" s="297"/>
      <c r="K58" s="297">
        <f>K56/K54-100%</f>
        <v>-0.18463968410661413</v>
      </c>
      <c r="L58" s="297"/>
      <c r="M58" s="297"/>
      <c r="N58" s="297">
        <f>N56/N54-100%</f>
        <v>-6.6510208788208347E-2</v>
      </c>
      <c r="O58" s="297"/>
      <c r="P58" s="297">
        <f>P56/P54-100%</f>
        <v>-0.1935463556557554</v>
      </c>
      <c r="Q58" s="297"/>
      <c r="R58" s="297">
        <f>AVERAGE(C58:Q59)</f>
        <v>-9.0012185239476863E-2</v>
      </c>
      <c r="S58" s="297"/>
    </row>
    <row r="59" spans="1:35" ht="14.1" customHeight="1" x14ac:dyDescent="0.3">
      <c r="A59" s="189"/>
      <c r="B59" s="189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5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184" t="s">
        <v>50</v>
      </c>
      <c r="B60" s="184"/>
      <c r="C60" s="185">
        <v>4099040</v>
      </c>
      <c r="D60" s="185"/>
      <c r="E60" s="185">
        <v>3956510</v>
      </c>
      <c r="F60" s="185"/>
      <c r="G60" s="185">
        <v>3477830</v>
      </c>
      <c r="H60" s="185"/>
      <c r="I60" s="185">
        <v>5910080</v>
      </c>
      <c r="J60" s="185"/>
      <c r="K60" s="185">
        <v>4186980</v>
      </c>
      <c r="L60" s="185"/>
      <c r="M60" s="185"/>
      <c r="N60" s="185">
        <v>3978240</v>
      </c>
      <c r="O60" s="185"/>
      <c r="P60" s="185">
        <v>3854930</v>
      </c>
      <c r="Q60" s="185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184"/>
      <c r="B61" s="184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184" t="s">
        <v>49</v>
      </c>
      <c r="B62" s="184"/>
      <c r="C62" s="185">
        <v>3956510</v>
      </c>
      <c r="D62" s="185"/>
      <c r="E62" s="185">
        <v>2923540</v>
      </c>
      <c r="F62" s="185"/>
      <c r="G62" s="185">
        <v>2784600</v>
      </c>
      <c r="H62" s="185"/>
      <c r="I62" s="185">
        <v>3192400</v>
      </c>
      <c r="J62" s="185"/>
      <c r="K62" s="185">
        <v>4103790</v>
      </c>
      <c r="L62" s="185"/>
      <c r="M62" s="185"/>
      <c r="N62" s="185">
        <v>4944400</v>
      </c>
      <c r="O62" s="185"/>
      <c r="P62" s="185">
        <v>5176010</v>
      </c>
      <c r="Q62" s="185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184"/>
      <c r="B63" s="184"/>
      <c r="C63" s="185"/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184" t="s">
        <v>51</v>
      </c>
      <c r="B64" s="184"/>
      <c r="C64" s="296">
        <f>C62/C60-100%</f>
        <v>-3.4771556266833259E-2</v>
      </c>
      <c r="D64" s="296"/>
      <c r="E64" s="296">
        <f>E62/E60-100%</f>
        <v>-0.26108110430657316</v>
      </c>
      <c r="F64" s="296"/>
      <c r="G64" s="296">
        <f>G62/G60-100%</f>
        <v>-0.19932831679524299</v>
      </c>
      <c r="H64" s="296"/>
      <c r="I64" s="296">
        <f>I62/I60-100%</f>
        <v>-0.45983810709838102</v>
      </c>
      <c r="J64" s="296"/>
      <c r="K64" s="296">
        <v>-3.4771556266833259E-2</v>
      </c>
      <c r="L64" s="296"/>
      <c r="M64" s="296"/>
      <c r="N64" s="296">
        <f>N62/N60-100%</f>
        <v>0.2428611647361647</v>
      </c>
      <c r="O64" s="296"/>
      <c r="P64" s="296">
        <f>P62/P60-100%</f>
        <v>0.34269882981013922</v>
      </c>
      <c r="Q64" s="296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184"/>
      <c r="B65" s="184"/>
      <c r="C65" s="296"/>
      <c r="D65" s="296"/>
      <c r="E65" s="296"/>
      <c r="F65" s="296"/>
      <c r="G65" s="296"/>
      <c r="H65" s="296"/>
      <c r="I65" s="296"/>
      <c r="J65" s="296"/>
      <c r="K65" s="296"/>
      <c r="L65" s="296"/>
      <c r="M65" s="296"/>
      <c r="N65" s="296"/>
      <c r="O65" s="296"/>
      <c r="P65" s="296"/>
      <c r="Q65" s="296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60" t="s">
        <v>53</v>
      </c>
      <c r="B67" s="161"/>
      <c r="C67" s="284">
        <f>AVERAGE(C64:Q65)</f>
        <v>-5.7747235169651398E-2</v>
      </c>
      <c r="D67" s="285"/>
      <c r="E67" s="168" t="s">
        <v>54</v>
      </c>
      <c r="F67" s="169"/>
      <c r="G67" s="288">
        <f>AVERAGE(K64:Q65)</f>
        <v>0.18359614609315689</v>
      </c>
      <c r="H67" s="289"/>
      <c r="I67" s="176" t="s">
        <v>55</v>
      </c>
      <c r="J67" s="177"/>
      <c r="K67" s="292">
        <f>AVERAGE(C67,G67)</f>
        <v>6.2924455461752737E-2</v>
      </c>
      <c r="L67" s="292"/>
      <c r="M67" s="293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62"/>
      <c r="B68" s="163"/>
      <c r="C68" s="286"/>
      <c r="D68" s="287"/>
      <c r="E68" s="170"/>
      <c r="F68" s="171"/>
      <c r="G68" s="290"/>
      <c r="H68" s="291"/>
      <c r="I68" s="178"/>
      <c r="J68" s="179"/>
      <c r="K68" s="294"/>
      <c r="L68" s="294"/>
      <c r="M68" s="295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49" t="s">
        <v>56</v>
      </c>
      <c r="B69" s="150"/>
      <c r="C69" s="153">
        <f>C62+C62*C67</f>
        <v>3728032.4865789227</v>
      </c>
      <c r="D69" s="154"/>
      <c r="E69" s="157">
        <f>E62+E62*C67</f>
        <v>2754713.6480921172</v>
      </c>
      <c r="F69" s="158"/>
      <c r="G69" s="157">
        <f>G62+G62*C67</f>
        <v>2623797.0489465888</v>
      </c>
      <c r="H69" s="158"/>
      <c r="I69" s="157">
        <f>I62+I62*C67</f>
        <v>3008047.726444405</v>
      </c>
      <c r="J69" s="158"/>
      <c r="K69" s="132">
        <f>K62+K62*C67</f>
        <v>3866807.4737831363</v>
      </c>
      <c r="L69" s="136"/>
      <c r="M69" s="133"/>
      <c r="N69" s="132">
        <f>N62+N62*C67</f>
        <v>4658874.5704271756</v>
      </c>
      <c r="O69" s="133"/>
      <c r="P69" s="136">
        <f>P62+P62*C67</f>
        <v>4877109.7332895324</v>
      </c>
      <c r="Q69" s="137"/>
      <c r="U69"/>
      <c r="V69"/>
      <c r="W69"/>
      <c r="X69"/>
      <c r="Y69"/>
      <c r="Z69"/>
    </row>
    <row r="70" spans="1:30" ht="14.1" customHeight="1" x14ac:dyDescent="0.3">
      <c r="A70" s="151"/>
      <c r="B70" s="152"/>
      <c r="C70" s="155"/>
      <c r="D70" s="156"/>
      <c r="E70" s="155"/>
      <c r="F70" s="156"/>
      <c r="G70" s="155"/>
      <c r="H70" s="156"/>
      <c r="I70" s="155"/>
      <c r="J70" s="156"/>
      <c r="K70" s="134"/>
      <c r="L70" s="138"/>
      <c r="M70" s="135"/>
      <c r="N70" s="134"/>
      <c r="O70" s="135"/>
      <c r="P70" s="138"/>
      <c r="Q70" s="139"/>
      <c r="U70"/>
      <c r="V70"/>
      <c r="W70"/>
      <c r="X70"/>
      <c r="Y70"/>
      <c r="Z70"/>
    </row>
    <row r="71" spans="1:30" ht="14.1" customHeight="1" x14ac:dyDescent="0.3">
      <c r="A71" s="140" t="s">
        <v>57</v>
      </c>
      <c r="B71" s="94"/>
      <c r="C71" s="141">
        <f>C62+C62*G67</f>
        <v>4682909.9879790358</v>
      </c>
      <c r="D71" s="142"/>
      <c r="E71" s="141">
        <f>E62+E62*G67</f>
        <v>3460290.6769491881</v>
      </c>
      <c r="F71" s="142"/>
      <c r="G71" s="141">
        <f>G62+G62*G67</f>
        <v>3295841.8284110045</v>
      </c>
      <c r="H71" s="142"/>
      <c r="I71" s="141">
        <f>I62+I62*G67</f>
        <v>3778512.3367877938</v>
      </c>
      <c r="J71" s="142"/>
      <c r="K71" s="141">
        <f>K62+K62*G67</f>
        <v>4857230.0283756368</v>
      </c>
      <c r="L71" s="145"/>
      <c r="M71" s="142"/>
      <c r="N71" s="141">
        <f>N62+N62*G67</f>
        <v>5852172.7847430054</v>
      </c>
      <c r="O71" s="142"/>
      <c r="P71" s="145">
        <f>P62+P62*G67</f>
        <v>6126305.4881396405</v>
      </c>
      <c r="Q71" s="147"/>
      <c r="U71"/>
      <c r="V71"/>
      <c r="W71"/>
      <c r="X71"/>
      <c r="Y71"/>
      <c r="Z71"/>
    </row>
    <row r="72" spans="1:30" ht="14.1" customHeight="1" x14ac:dyDescent="0.3">
      <c r="A72" s="95"/>
      <c r="B72" s="96"/>
      <c r="C72" s="143"/>
      <c r="D72" s="144"/>
      <c r="E72" s="143"/>
      <c r="F72" s="144"/>
      <c r="G72" s="143"/>
      <c r="H72" s="144"/>
      <c r="I72" s="143"/>
      <c r="J72" s="144"/>
      <c r="K72" s="143"/>
      <c r="L72" s="146"/>
      <c r="M72" s="144"/>
      <c r="N72" s="143"/>
      <c r="O72" s="144"/>
      <c r="P72" s="146"/>
      <c r="Q72" s="148"/>
      <c r="U72"/>
      <c r="V72"/>
      <c r="W72"/>
      <c r="X72"/>
      <c r="Y72"/>
      <c r="Z72"/>
    </row>
    <row r="73" spans="1:30" ht="14.1" customHeight="1" x14ac:dyDescent="0.3">
      <c r="A73" s="125" t="s">
        <v>58</v>
      </c>
      <c r="B73" s="81"/>
      <c r="C73" s="106">
        <f>C62+C62*K67</f>
        <v>4205471.2372789793</v>
      </c>
      <c r="D73" s="107"/>
      <c r="E73" s="106">
        <f>E62+E62*K67</f>
        <v>3107502.1625206526</v>
      </c>
      <c r="F73" s="126"/>
      <c r="G73" s="106">
        <f>G62+G62*K67</f>
        <v>2959819.4386787969</v>
      </c>
      <c r="H73" s="107"/>
      <c r="I73" s="106">
        <f>I62+I62*K67</f>
        <v>3393280.0316160996</v>
      </c>
      <c r="J73" s="107"/>
      <c r="K73" s="106">
        <f>K62+K62*K67</f>
        <v>4362018.7510793861</v>
      </c>
      <c r="L73" s="110"/>
      <c r="M73" s="107"/>
      <c r="N73" s="106">
        <f>N62+N62*K67</f>
        <v>5255523.6775850905</v>
      </c>
      <c r="O73" s="107"/>
      <c r="P73" s="110">
        <f>P62+P62*K67</f>
        <v>5501707.6107145865</v>
      </c>
      <c r="Q73" s="111"/>
      <c r="R73" s="114" t="s">
        <v>62</v>
      </c>
      <c r="S73" s="114"/>
      <c r="U73"/>
      <c r="V73"/>
      <c r="W73"/>
      <c r="X73"/>
      <c r="Y73"/>
      <c r="Z73"/>
    </row>
    <row r="74" spans="1:30" ht="14.1" customHeight="1" x14ac:dyDescent="0.3">
      <c r="A74" s="82"/>
      <c r="B74" s="83"/>
      <c r="C74" s="108"/>
      <c r="D74" s="109"/>
      <c r="E74" s="127"/>
      <c r="F74" s="128"/>
      <c r="G74" s="108"/>
      <c r="H74" s="109"/>
      <c r="I74" s="108"/>
      <c r="J74" s="109"/>
      <c r="K74" s="108"/>
      <c r="L74" s="112"/>
      <c r="M74" s="109"/>
      <c r="N74" s="108"/>
      <c r="O74" s="109"/>
      <c r="P74" s="112"/>
      <c r="Q74" s="113"/>
      <c r="R74" s="114"/>
      <c r="S74" s="114"/>
      <c r="U74"/>
      <c r="V74"/>
      <c r="W74"/>
      <c r="X74"/>
      <c r="Y74"/>
      <c r="Z74"/>
    </row>
    <row r="75" spans="1:30" ht="14.1" customHeight="1" x14ac:dyDescent="0.3">
      <c r="A75" s="115" t="s">
        <v>61</v>
      </c>
      <c r="B75" s="116"/>
      <c r="C75" s="274">
        <f>C56/C69</f>
        <v>0.29397812490784431</v>
      </c>
      <c r="D75" s="275"/>
      <c r="E75" s="274">
        <f>E56/E69</f>
        <v>0.31598565629602315</v>
      </c>
      <c r="F75" s="275"/>
      <c r="G75" s="274">
        <f>G56/G69</f>
        <v>0.38892108686900678</v>
      </c>
      <c r="H75" s="275"/>
      <c r="I75" s="274">
        <f>I56/I69</f>
        <v>0.34123461239535979</v>
      </c>
      <c r="J75" s="275"/>
      <c r="K75" s="274">
        <f>K56/K69</f>
        <v>0.2670032079435003</v>
      </c>
      <c r="L75" s="278"/>
      <c r="M75" s="275"/>
      <c r="N75" s="274">
        <f>N56/N69</f>
        <v>0.22676077323608507</v>
      </c>
      <c r="O75" s="275"/>
      <c r="P75" s="278">
        <f>P56/P69</f>
        <v>0.19693015997657115</v>
      </c>
      <c r="Q75" s="280"/>
      <c r="R75" s="282">
        <f>AVERAGE(C75:Q76)</f>
        <v>0.29011623166062722</v>
      </c>
      <c r="S75" s="283"/>
      <c r="U75"/>
      <c r="V75"/>
      <c r="W75"/>
      <c r="X75"/>
      <c r="Y75"/>
      <c r="Z75"/>
    </row>
    <row r="76" spans="1:30" ht="14.1" customHeight="1" x14ac:dyDescent="0.3">
      <c r="A76" s="117"/>
      <c r="B76" s="118"/>
      <c r="C76" s="276"/>
      <c r="D76" s="277"/>
      <c r="E76" s="276"/>
      <c r="F76" s="277"/>
      <c r="G76" s="276"/>
      <c r="H76" s="277"/>
      <c r="I76" s="276"/>
      <c r="J76" s="277"/>
      <c r="K76" s="276"/>
      <c r="L76" s="279"/>
      <c r="M76" s="277"/>
      <c r="N76" s="276"/>
      <c r="O76" s="277"/>
      <c r="P76" s="279"/>
      <c r="Q76" s="281"/>
      <c r="R76" s="283"/>
      <c r="S76" s="283"/>
      <c r="U76"/>
      <c r="V76"/>
      <c r="W76"/>
      <c r="X76"/>
      <c r="Y76"/>
      <c r="Z76"/>
    </row>
    <row r="77" spans="1:30" ht="14.1" customHeight="1" x14ac:dyDescent="0.3">
      <c r="A77" s="93" t="s">
        <v>59</v>
      </c>
      <c r="B77" s="94"/>
      <c r="C77" s="264">
        <f>C56/C71</f>
        <v>0.23403396666032744</v>
      </c>
      <c r="D77" s="265"/>
      <c r="E77" s="264">
        <f>E56/E71</f>
        <v>0.25155401128538829</v>
      </c>
      <c r="F77" s="265"/>
      <c r="G77" s="264">
        <f>G56/G71</f>
        <v>0.30961740675886151</v>
      </c>
      <c r="H77" s="265"/>
      <c r="I77" s="264">
        <f>I56/I71</f>
        <v>0.27165453186600158</v>
      </c>
      <c r="J77" s="265"/>
      <c r="K77" s="264">
        <f>K56/K71</f>
        <v>0.21255942048626295</v>
      </c>
      <c r="L77" s="268"/>
      <c r="M77" s="265"/>
      <c r="N77" s="264">
        <f>N56/N71</f>
        <v>0.18052269453735778</v>
      </c>
      <c r="O77" s="265"/>
      <c r="P77" s="268">
        <f>P56/P71</f>
        <v>0.15677474815113362</v>
      </c>
      <c r="Q77" s="270"/>
      <c r="R77" s="272">
        <f>AVERAGE(C77:Q78)</f>
        <v>0.23095953996361901</v>
      </c>
      <c r="S77" s="273"/>
      <c r="U77"/>
      <c r="V77"/>
      <c r="W77"/>
      <c r="X77"/>
      <c r="Y77"/>
      <c r="Z77"/>
    </row>
    <row r="78" spans="1:30" ht="14.1" customHeight="1" x14ac:dyDescent="0.3">
      <c r="A78" s="95"/>
      <c r="B78" s="96"/>
      <c r="C78" s="266"/>
      <c r="D78" s="267"/>
      <c r="E78" s="266"/>
      <c r="F78" s="267"/>
      <c r="G78" s="266"/>
      <c r="H78" s="267"/>
      <c r="I78" s="266"/>
      <c r="J78" s="267"/>
      <c r="K78" s="266"/>
      <c r="L78" s="269"/>
      <c r="M78" s="267"/>
      <c r="N78" s="266"/>
      <c r="O78" s="267"/>
      <c r="P78" s="269"/>
      <c r="Q78" s="271"/>
      <c r="R78" s="273"/>
      <c r="S78" s="273"/>
      <c r="U78"/>
      <c r="V78"/>
      <c r="W78"/>
      <c r="X78"/>
      <c r="Y78"/>
      <c r="Z78"/>
    </row>
    <row r="79" spans="1:30" ht="14.1" customHeight="1" x14ac:dyDescent="0.3">
      <c r="A79" s="80" t="s">
        <v>60</v>
      </c>
      <c r="B79" s="81"/>
      <c r="C79" s="254">
        <f>C56/C73</f>
        <v>0.26060337549927154</v>
      </c>
      <c r="D79" s="255"/>
      <c r="E79" s="254">
        <f>E56/E73</f>
        <v>0.28011243580082779</v>
      </c>
      <c r="F79" s="255"/>
      <c r="G79" s="254">
        <f>G56/G73</f>
        <v>0.34476765260231818</v>
      </c>
      <c r="H79" s="255"/>
      <c r="I79" s="254">
        <f>I56/I73</f>
        <v>0.30249492833962716</v>
      </c>
      <c r="J79" s="255"/>
      <c r="K79" s="254">
        <f>K56/K73</f>
        <v>0.23669086698550276</v>
      </c>
      <c r="L79" s="258"/>
      <c r="M79" s="255"/>
      <c r="N79" s="254">
        <f>N56/N73</f>
        <v>0.20101707552109024</v>
      </c>
      <c r="O79" s="255"/>
      <c r="P79" s="258">
        <f>P56/P73</f>
        <v>0.17457307220934853</v>
      </c>
      <c r="Q79" s="260"/>
      <c r="R79" s="262">
        <f>AVERAGE(C79:Q80)</f>
        <v>0.25717991527971235</v>
      </c>
      <c r="S79" s="263"/>
      <c r="U79"/>
      <c r="V79"/>
      <c r="W79"/>
      <c r="X79"/>
      <c r="Y79"/>
      <c r="Z79"/>
    </row>
    <row r="80" spans="1:30" ht="14.1" customHeight="1" x14ac:dyDescent="0.3">
      <c r="A80" s="82"/>
      <c r="B80" s="83"/>
      <c r="C80" s="256"/>
      <c r="D80" s="257"/>
      <c r="E80" s="256"/>
      <c r="F80" s="257"/>
      <c r="G80" s="256"/>
      <c r="H80" s="257"/>
      <c r="I80" s="256"/>
      <c r="J80" s="257"/>
      <c r="K80" s="256"/>
      <c r="L80" s="259"/>
      <c r="M80" s="257"/>
      <c r="N80" s="256"/>
      <c r="O80" s="257"/>
      <c r="P80" s="259"/>
      <c r="Q80" s="261"/>
      <c r="R80" s="263"/>
      <c r="S80" s="263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74" t="s">
        <v>108</v>
      </c>
      <c r="B83" s="74"/>
      <c r="C83" s="76" t="s">
        <v>114</v>
      </c>
      <c r="D83" s="76" t="s">
        <v>115</v>
      </c>
      <c r="E83" s="76" t="s">
        <v>116</v>
      </c>
      <c r="F83" s="76" t="s">
        <v>117</v>
      </c>
      <c r="G83" s="76" t="s">
        <v>118</v>
      </c>
      <c r="H83" s="76" t="s">
        <v>119</v>
      </c>
      <c r="I83" s="76" t="s">
        <v>120</v>
      </c>
      <c r="J83" s="76" t="s">
        <v>121</v>
      </c>
      <c r="L83" s="77" t="s">
        <v>122</v>
      </c>
      <c r="M83" s="77"/>
      <c r="N83" s="72">
        <f>AVERAGE(C85:I94)</f>
        <v>0.28553684210526314</v>
      </c>
      <c r="O83"/>
      <c r="P83" s="55"/>
      <c r="Q83" s="75"/>
      <c r="R83" s="75"/>
      <c r="S83"/>
      <c r="T83"/>
      <c r="U83"/>
      <c r="V83"/>
      <c r="W83"/>
      <c r="X83"/>
      <c r="Y83"/>
      <c r="Z83"/>
    </row>
    <row r="84" spans="1:26" ht="14.1" customHeight="1" x14ac:dyDescent="0.3">
      <c r="A84" s="74"/>
      <c r="B84" s="74"/>
      <c r="C84" s="76"/>
      <c r="D84" s="76"/>
      <c r="E84" s="76"/>
      <c r="F84" s="76"/>
      <c r="G84" s="76"/>
      <c r="H84" s="76"/>
      <c r="I84" s="76"/>
      <c r="J84" s="76"/>
      <c r="L84" s="77"/>
      <c r="M84" s="77"/>
      <c r="N84" s="72"/>
      <c r="O84"/>
      <c r="P84"/>
      <c r="Q84" s="75"/>
      <c r="R84" s="75"/>
    </row>
    <row r="85" spans="1:26" ht="14.1" customHeight="1" x14ac:dyDescent="0.3">
      <c r="A85" s="74" t="s">
        <v>109</v>
      </c>
      <c r="B85" s="74"/>
      <c r="C85" s="72"/>
      <c r="D85" s="72">
        <v>0.35520000000000002</v>
      </c>
      <c r="E85" s="72">
        <v>0.317</v>
      </c>
      <c r="F85" s="72">
        <v>0.20830000000000001</v>
      </c>
      <c r="G85" s="72">
        <v>0.27460000000000001</v>
      </c>
      <c r="H85" s="72">
        <v>0.33450000000000002</v>
      </c>
      <c r="I85" s="72">
        <v>0.26269999999999999</v>
      </c>
      <c r="J85" s="73">
        <f>AVERAGE(C85:H86)</f>
        <v>0.29792000000000002</v>
      </c>
      <c r="L85"/>
      <c r="M85"/>
    </row>
    <row r="86" spans="1:26" ht="14.1" customHeight="1" x14ac:dyDescent="0.3">
      <c r="A86" s="74"/>
      <c r="B86" s="74"/>
      <c r="C86" s="72"/>
      <c r="D86" s="72"/>
      <c r="E86" s="72"/>
      <c r="F86" s="72"/>
      <c r="G86" s="72"/>
      <c r="H86" s="72"/>
      <c r="I86" s="72"/>
      <c r="J86" s="73"/>
      <c r="L86"/>
      <c r="M86"/>
    </row>
    <row r="87" spans="1:26" ht="14.1" customHeight="1" x14ac:dyDescent="0.3">
      <c r="A87" s="74" t="s">
        <v>110</v>
      </c>
      <c r="B87" s="74"/>
      <c r="C87" s="72">
        <v>0.26740000000000003</v>
      </c>
      <c r="D87" s="72">
        <v>0.3679</v>
      </c>
      <c r="E87" s="72">
        <v>0.35980000000000001</v>
      </c>
      <c r="F87" s="72">
        <v>0.35199999999999998</v>
      </c>
      <c r="G87" s="72">
        <v>0.28129999999999999</v>
      </c>
      <c r="H87" s="72">
        <v>0.26079999999999998</v>
      </c>
      <c r="I87" s="72">
        <v>0.22209999999999999</v>
      </c>
      <c r="J87" s="73">
        <f>AVERAGE(C87:H88)</f>
        <v>0.31486666666666668</v>
      </c>
      <c r="L87"/>
      <c r="M87"/>
    </row>
    <row r="88" spans="1:26" ht="14.1" customHeight="1" x14ac:dyDescent="0.3">
      <c r="A88" s="74"/>
      <c r="B88" s="74"/>
      <c r="C88" s="72"/>
      <c r="D88" s="72"/>
      <c r="E88" s="72"/>
      <c r="F88" s="72"/>
      <c r="G88" s="72"/>
      <c r="H88" s="72"/>
      <c r="I88" s="72"/>
      <c r="J88" s="73"/>
      <c r="L88"/>
      <c r="M88"/>
    </row>
    <row r="89" spans="1:26" ht="14.1" customHeight="1" x14ac:dyDescent="0.3">
      <c r="A89" s="74" t="s">
        <v>111</v>
      </c>
      <c r="B89" s="74"/>
      <c r="C89" s="72">
        <v>0.40439999999999998</v>
      </c>
      <c r="D89" s="72">
        <v>0.24529999999999999</v>
      </c>
      <c r="E89" s="72">
        <v>0.34699999999999998</v>
      </c>
      <c r="F89" s="72">
        <v>0.16950000000000001</v>
      </c>
      <c r="G89" s="72">
        <v>0.2344</v>
      </c>
      <c r="H89" s="72">
        <v>0.161</v>
      </c>
      <c r="I89" s="72"/>
      <c r="J89" s="73">
        <f>AVERAGE(C89:H90)</f>
        <v>0.26026666666666665</v>
      </c>
      <c r="L89"/>
      <c r="M89"/>
    </row>
    <row r="90" spans="1:26" ht="14.1" customHeight="1" x14ac:dyDescent="0.3">
      <c r="A90" s="74"/>
      <c r="B90" s="74"/>
      <c r="C90" s="72"/>
      <c r="D90" s="72"/>
      <c r="E90" s="72"/>
      <c r="F90" s="72"/>
      <c r="G90" s="72"/>
      <c r="H90" s="72"/>
      <c r="I90" s="72"/>
      <c r="J90" s="73"/>
      <c r="L90"/>
      <c r="M90"/>
    </row>
    <row r="91" spans="1:26" ht="14.1" customHeight="1" x14ac:dyDescent="0.3">
      <c r="A91" s="74" t="s">
        <v>112</v>
      </c>
      <c r="B91" s="74"/>
      <c r="C91" s="72"/>
      <c r="D91" s="72"/>
      <c r="E91" s="72"/>
      <c r="F91" s="72"/>
      <c r="G91" s="72"/>
      <c r="H91" s="72"/>
      <c r="I91" s="72"/>
      <c r="J91" s="73" t="e">
        <f>AVERAGE(C91:H92)</f>
        <v>#DIV/0!</v>
      </c>
      <c r="L91"/>
      <c r="M91"/>
    </row>
    <row r="92" spans="1:26" ht="14.1" customHeight="1" x14ac:dyDescent="0.3">
      <c r="A92" s="74"/>
      <c r="B92" s="74"/>
      <c r="C92" s="72"/>
      <c r="D92" s="72"/>
      <c r="E92" s="72"/>
      <c r="F92" s="72"/>
      <c r="G92" s="72"/>
      <c r="H92" s="72"/>
      <c r="I92" s="72"/>
      <c r="J92" s="73"/>
      <c r="L92"/>
      <c r="M92"/>
    </row>
    <row r="93" spans="1:26" ht="14.1" customHeight="1" x14ac:dyDescent="0.3">
      <c r="A93" s="74" t="s">
        <v>113</v>
      </c>
      <c r="B93" s="74"/>
      <c r="C93" s="72"/>
      <c r="D93" s="72"/>
      <c r="E93" s="72"/>
      <c r="F93" s="72"/>
      <c r="G93" s="72"/>
      <c r="H93" s="72"/>
      <c r="I93" s="72"/>
      <c r="J93" s="73" t="e">
        <f>AVERAGE(C93:H94)</f>
        <v>#DIV/0!</v>
      </c>
      <c r="L93"/>
      <c r="M93"/>
    </row>
    <row r="94" spans="1:26" ht="14.1" customHeight="1" x14ac:dyDescent="0.3">
      <c r="A94" s="74"/>
      <c r="B94" s="74"/>
      <c r="C94" s="72"/>
      <c r="D94" s="72"/>
      <c r="E94" s="72"/>
      <c r="F94" s="72"/>
      <c r="G94" s="72"/>
      <c r="H94" s="72"/>
      <c r="I94" s="72"/>
      <c r="J94" s="7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52"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:B1"/>
    <mergeCell ref="A41:B42"/>
    <mergeCell ref="A31:B32"/>
    <mergeCell ref="A33:B34"/>
    <mergeCell ref="A35:B36"/>
    <mergeCell ref="A27:B28"/>
    <mergeCell ref="A29:B30"/>
    <mergeCell ref="A25:B25"/>
    <mergeCell ref="A19:B20"/>
    <mergeCell ref="A21:B22"/>
    <mergeCell ref="A3:B4"/>
    <mergeCell ref="A5:B6"/>
    <mergeCell ref="A7:B8"/>
    <mergeCell ref="A9:B10"/>
    <mergeCell ref="A11:B12"/>
    <mergeCell ref="A13:B14"/>
    <mergeCell ref="A15:B16"/>
    <mergeCell ref="A17:B18"/>
    <mergeCell ref="A69:B70"/>
    <mergeCell ref="A71:B72"/>
    <mergeCell ref="A73:B74"/>
    <mergeCell ref="A75:B76"/>
    <mergeCell ref="A77:B78"/>
    <mergeCell ref="A79:B80"/>
    <mergeCell ref="A51:B53"/>
    <mergeCell ref="A56:B57"/>
    <mergeCell ref="A60:B61"/>
    <mergeCell ref="A62:B63"/>
    <mergeCell ref="A64:B65"/>
    <mergeCell ref="A67:B68"/>
    <mergeCell ref="A58:B59"/>
    <mergeCell ref="A43:B44"/>
    <mergeCell ref="A49:B50"/>
    <mergeCell ref="A37:B38"/>
    <mergeCell ref="A39:B40"/>
    <mergeCell ref="H3:H4"/>
    <mergeCell ref="I3:I4"/>
    <mergeCell ref="C5:C6"/>
    <mergeCell ref="D5:D6"/>
    <mergeCell ref="E5:E6"/>
    <mergeCell ref="F5:F6"/>
    <mergeCell ref="G5:G6"/>
    <mergeCell ref="H5:H6"/>
    <mergeCell ref="I5:I6"/>
    <mergeCell ref="C3:C4"/>
    <mergeCell ref="D3:D4"/>
    <mergeCell ref="E3:E4"/>
    <mergeCell ref="F3:F4"/>
    <mergeCell ref="G3:G4"/>
    <mergeCell ref="C49:D49"/>
    <mergeCell ref="C50:D50"/>
    <mergeCell ref="E49:F49"/>
    <mergeCell ref="E50:F50"/>
    <mergeCell ref="G49:H49"/>
    <mergeCell ref="G50:H50"/>
    <mergeCell ref="N49:O49"/>
    <mergeCell ref="N50:O50"/>
    <mergeCell ref="L15:M16"/>
    <mergeCell ref="L17:M18"/>
    <mergeCell ref="L1:M1"/>
    <mergeCell ref="L25:M25"/>
    <mergeCell ref="L13:M14"/>
    <mergeCell ref="L7:M8"/>
    <mergeCell ref="L9:M10"/>
    <mergeCell ref="L11:M12"/>
    <mergeCell ref="L5:M6"/>
    <mergeCell ref="L3:M4"/>
    <mergeCell ref="C60:D61"/>
    <mergeCell ref="E60:F61"/>
    <mergeCell ref="G60:H61"/>
    <mergeCell ref="I60:J61"/>
    <mergeCell ref="K60:M61"/>
    <mergeCell ref="N60:O61"/>
    <mergeCell ref="P60:Q61"/>
    <mergeCell ref="C56:D57"/>
    <mergeCell ref="E56:F57"/>
    <mergeCell ref="G56:H57"/>
    <mergeCell ref="I56:J57"/>
    <mergeCell ref="K56:M57"/>
    <mergeCell ref="N56:O57"/>
    <mergeCell ref="C58:D59"/>
    <mergeCell ref="E58:F59"/>
    <mergeCell ref="G58:H59"/>
    <mergeCell ref="I58:J59"/>
    <mergeCell ref="K58:M59"/>
    <mergeCell ref="N58:O59"/>
    <mergeCell ref="P58:Q59"/>
    <mergeCell ref="P62:Q63"/>
    <mergeCell ref="C64:D65"/>
    <mergeCell ref="E64:F65"/>
    <mergeCell ref="G64:H65"/>
    <mergeCell ref="I64:J65"/>
    <mergeCell ref="K64:M65"/>
    <mergeCell ref="N64:O65"/>
    <mergeCell ref="P64:Q65"/>
    <mergeCell ref="C62:D63"/>
    <mergeCell ref="E62:F63"/>
    <mergeCell ref="G62:H63"/>
    <mergeCell ref="I62:J63"/>
    <mergeCell ref="K62:M63"/>
    <mergeCell ref="N62:O63"/>
    <mergeCell ref="C69:D70"/>
    <mergeCell ref="E69:F70"/>
    <mergeCell ref="G69:H70"/>
    <mergeCell ref="I69:J70"/>
    <mergeCell ref="K69:M70"/>
    <mergeCell ref="N69:O70"/>
    <mergeCell ref="P69:Q70"/>
    <mergeCell ref="C67:D68"/>
    <mergeCell ref="E67:F68"/>
    <mergeCell ref="G67:H68"/>
    <mergeCell ref="I67:J68"/>
    <mergeCell ref="K67:M68"/>
    <mergeCell ref="N75:O76"/>
    <mergeCell ref="P71:Q72"/>
    <mergeCell ref="C73:D74"/>
    <mergeCell ref="E73:F74"/>
    <mergeCell ref="G73:H74"/>
    <mergeCell ref="I73:J74"/>
    <mergeCell ref="K73:M74"/>
    <mergeCell ref="N73:O74"/>
    <mergeCell ref="P73:Q74"/>
    <mergeCell ref="C71:D72"/>
    <mergeCell ref="E71:F72"/>
    <mergeCell ref="G71:H72"/>
    <mergeCell ref="I71:J72"/>
    <mergeCell ref="K71:M72"/>
    <mergeCell ref="N71:O72"/>
    <mergeCell ref="R73:S74"/>
    <mergeCell ref="R75:S76"/>
    <mergeCell ref="R77:S78"/>
    <mergeCell ref="R79:S80"/>
    <mergeCell ref="P79:Q80"/>
    <mergeCell ref="C79:D80"/>
    <mergeCell ref="E79:F80"/>
    <mergeCell ref="G79:H80"/>
    <mergeCell ref="I79:J80"/>
    <mergeCell ref="K79:M80"/>
    <mergeCell ref="N79:O80"/>
    <mergeCell ref="P75:Q76"/>
    <mergeCell ref="C77:D78"/>
    <mergeCell ref="E77:F78"/>
    <mergeCell ref="G77:H78"/>
    <mergeCell ref="I77:J78"/>
    <mergeCell ref="K77:M78"/>
    <mergeCell ref="N77:O78"/>
    <mergeCell ref="P77:Q78"/>
    <mergeCell ref="C75:D76"/>
    <mergeCell ref="E75:F76"/>
    <mergeCell ref="G75:H76"/>
    <mergeCell ref="I75:J76"/>
    <mergeCell ref="K75:M76"/>
    <mergeCell ref="R56:S57"/>
    <mergeCell ref="R58:S59"/>
    <mergeCell ref="U1:U2"/>
    <mergeCell ref="K25:K26"/>
    <mergeCell ref="V25:V26"/>
    <mergeCell ref="V1:V2"/>
    <mergeCell ref="J5:J6"/>
    <mergeCell ref="K5:K6"/>
    <mergeCell ref="J25:J26"/>
    <mergeCell ref="U25:U26"/>
    <mergeCell ref="P49:Q49"/>
    <mergeCell ref="P50:Q50"/>
    <mergeCell ref="L43:M44"/>
    <mergeCell ref="L39:M40"/>
    <mergeCell ref="L41:M42"/>
    <mergeCell ref="L19:M20"/>
    <mergeCell ref="L21:M22"/>
    <mergeCell ref="L37:M38"/>
    <mergeCell ref="L35:M36"/>
    <mergeCell ref="L31:M32"/>
    <mergeCell ref="L33:M34"/>
    <mergeCell ref="L29:M30"/>
    <mergeCell ref="L27:M28"/>
    <mergeCell ref="P56:Q57"/>
    <mergeCell ref="X1:X2"/>
    <mergeCell ref="Y1:Y2"/>
    <mergeCell ref="Z1:Z2"/>
    <mergeCell ref="AA1:AA2"/>
    <mergeCell ref="AB1:AB2"/>
    <mergeCell ref="AC1:AC2"/>
    <mergeCell ref="AD1:AD2"/>
    <mergeCell ref="AE1:AE2"/>
    <mergeCell ref="X3:X4"/>
    <mergeCell ref="Y3:Y4"/>
    <mergeCell ref="Z3:Z4"/>
    <mergeCell ref="AA3:AA4"/>
    <mergeCell ref="AB3:AB4"/>
    <mergeCell ref="AC3:AC4"/>
    <mergeCell ref="AD3:AD4"/>
    <mergeCell ref="AE3:AE4"/>
    <mergeCell ref="X5:X6"/>
    <mergeCell ref="Y5:Y6"/>
    <mergeCell ref="Z5:Z6"/>
    <mergeCell ref="AA5:AA6"/>
    <mergeCell ref="AB5:AB6"/>
    <mergeCell ref="AC5:AC6"/>
    <mergeCell ref="AD5:AD6"/>
    <mergeCell ref="AE5:AE6"/>
    <mergeCell ref="X7:X8"/>
    <mergeCell ref="Y7:Y8"/>
    <mergeCell ref="Z7:Z8"/>
    <mergeCell ref="AA7:AA8"/>
    <mergeCell ref="AB7:AB8"/>
    <mergeCell ref="AC7:AC8"/>
    <mergeCell ref="AD7:AD8"/>
    <mergeCell ref="AE7:AE8"/>
    <mergeCell ref="X9:X10"/>
    <mergeCell ref="Y9:Y10"/>
    <mergeCell ref="Z9:Z10"/>
    <mergeCell ref="AA9:AA10"/>
    <mergeCell ref="AB9:AB10"/>
    <mergeCell ref="AC9:AC10"/>
    <mergeCell ref="AD9:AD10"/>
    <mergeCell ref="AE9:AE10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A27:AA28"/>
    <mergeCell ref="AB27:AB28"/>
    <mergeCell ref="AA29:AA30"/>
    <mergeCell ref="AB29:AB30"/>
    <mergeCell ref="AA23:AA24"/>
    <mergeCell ref="AB23:AB24"/>
    <mergeCell ref="AA25:AA26"/>
    <mergeCell ref="AB25:AB26"/>
    <mergeCell ref="AA19:AA20"/>
    <mergeCell ref="AB19:AB20"/>
    <mergeCell ref="AA21:AA22"/>
    <mergeCell ref="AB21:AB22"/>
    <mergeCell ref="AC25:AC26"/>
    <mergeCell ref="AD25:AD26"/>
    <mergeCell ref="AE25:AE26"/>
    <mergeCell ref="AC27:AC28"/>
    <mergeCell ref="AD27:AD28"/>
    <mergeCell ref="AE27:AE28"/>
    <mergeCell ref="AC29:AC30"/>
    <mergeCell ref="AD29:AD30"/>
    <mergeCell ref="AE29:AE30"/>
    <mergeCell ref="AC19:AC20"/>
    <mergeCell ref="AD19:AD20"/>
    <mergeCell ref="AE19:AE20"/>
    <mergeCell ref="AC21:AC22"/>
    <mergeCell ref="AD21:AD22"/>
    <mergeCell ref="AE21:AE22"/>
    <mergeCell ref="AC23:AC24"/>
    <mergeCell ref="AD23:AD24"/>
    <mergeCell ref="AE23:AE24"/>
    <mergeCell ref="AD31:AD32"/>
    <mergeCell ref="AE31:AE32"/>
    <mergeCell ref="A54:B55"/>
    <mergeCell ref="C54:D55"/>
    <mergeCell ref="E54:F55"/>
    <mergeCell ref="G54:H55"/>
    <mergeCell ref="I54:J55"/>
    <mergeCell ref="K54:M55"/>
    <mergeCell ref="N54:O55"/>
    <mergeCell ref="P54:Q55"/>
    <mergeCell ref="AA31:AA32"/>
    <mergeCell ref="AB31:AB32"/>
    <mergeCell ref="AC31:AC32"/>
    <mergeCell ref="I51:J53"/>
    <mergeCell ref="C51:D53"/>
    <mergeCell ref="E51:F53"/>
    <mergeCell ref="G51:H53"/>
    <mergeCell ref="K51:M53"/>
    <mergeCell ref="N51:O53"/>
    <mergeCell ref="P51:Q53"/>
    <mergeCell ref="I49:J49"/>
    <mergeCell ref="I50:J50"/>
    <mergeCell ref="K49:M49"/>
    <mergeCell ref="K50:M50"/>
    <mergeCell ref="A83:B84"/>
    <mergeCell ref="A85:B86"/>
    <mergeCell ref="C85:C86"/>
    <mergeCell ref="D85:D86"/>
    <mergeCell ref="E85:E86"/>
    <mergeCell ref="F85:F86"/>
    <mergeCell ref="G85:G86"/>
    <mergeCell ref="H85:H86"/>
    <mergeCell ref="I85:I86"/>
    <mergeCell ref="C83:C84"/>
    <mergeCell ref="D83:D84"/>
    <mergeCell ref="E83:E84"/>
    <mergeCell ref="F83:F84"/>
    <mergeCell ref="G83:G84"/>
    <mergeCell ref="H83:H84"/>
    <mergeCell ref="I83:I84"/>
    <mergeCell ref="A87:B88"/>
    <mergeCell ref="A89:B90"/>
    <mergeCell ref="A91:B92"/>
    <mergeCell ref="A93:B94"/>
    <mergeCell ref="C89:C90"/>
    <mergeCell ref="D89:D90"/>
    <mergeCell ref="E89:E90"/>
    <mergeCell ref="F89:F90"/>
    <mergeCell ref="G89:G90"/>
    <mergeCell ref="C91:C92"/>
    <mergeCell ref="D91:D92"/>
    <mergeCell ref="E91:E92"/>
    <mergeCell ref="F91:F92"/>
    <mergeCell ref="G91:G92"/>
    <mergeCell ref="C87:C88"/>
    <mergeCell ref="D87:D88"/>
    <mergeCell ref="E87:E88"/>
    <mergeCell ref="F87:F88"/>
    <mergeCell ref="G87:G88"/>
    <mergeCell ref="J83:J84"/>
    <mergeCell ref="L83:M84"/>
    <mergeCell ref="N83:N84"/>
    <mergeCell ref="Q83:Q84"/>
    <mergeCell ref="R83:R84"/>
    <mergeCell ref="C93:C94"/>
    <mergeCell ref="D93:D94"/>
    <mergeCell ref="E93:E94"/>
    <mergeCell ref="F93:F94"/>
    <mergeCell ref="G93:G94"/>
    <mergeCell ref="H93:H94"/>
    <mergeCell ref="I93:I94"/>
    <mergeCell ref="J93:J94"/>
    <mergeCell ref="H89:H90"/>
    <mergeCell ref="I89:I90"/>
    <mergeCell ref="J89:J90"/>
    <mergeCell ref="H91:H92"/>
    <mergeCell ref="I91:I92"/>
    <mergeCell ref="J91:J92"/>
    <mergeCell ref="J85:J86"/>
    <mergeCell ref="H87:H88"/>
    <mergeCell ref="I87:I88"/>
    <mergeCell ref="J87:J88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0.15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:N84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0.15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5월12일~5월18일 (20주차)</vt:lpstr>
      <vt:lpstr>5월5일~5월11일 (19주차)</vt:lpstr>
      <vt:lpstr>4월28일~5월4일 (18주차)</vt:lpstr>
      <vt:lpstr>4월21일~4월27일 (17주차)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2024-05-03T07:14:41Z</cp:lastPrinted>
  <dcterms:created xsi:type="dcterms:W3CDTF">2024-04-14T05:57:26Z</dcterms:created>
  <dcterms:modified xsi:type="dcterms:W3CDTF">2024-05-08T12:46:39Z</dcterms:modified>
</cp:coreProperties>
</file>