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ts4\SdProject\"/>
    </mc:Choice>
  </mc:AlternateContent>
  <bookViews>
    <workbookView xWindow="2685" yWindow="330" windowWidth="22305" windowHeight="14970"/>
  </bookViews>
  <sheets>
    <sheet name="5월12일~5월18일 (20주차)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/>
  <c r="A25" i="4" s="1"/>
  <c r="A26" i="4" s="1"/>
  <c r="J91" i="4"/>
  <c r="AE5" i="4"/>
  <c r="AD5" i="4"/>
  <c r="AC5" i="4"/>
  <c r="AB5" i="4"/>
  <c r="AA5" i="4"/>
  <c r="Z5" i="4"/>
  <c r="Y5" i="4"/>
  <c r="Z3" i="4"/>
  <c r="Y3" i="4"/>
  <c r="AB3" i="4"/>
  <c r="AC3" i="4"/>
  <c r="AD3" i="4"/>
  <c r="AE3" i="4"/>
  <c r="AE11" i="4"/>
  <c r="AD11" i="4"/>
  <c r="AC11" i="4"/>
  <c r="AB11" i="4"/>
  <c r="AA11" i="4"/>
  <c r="Z11" i="4"/>
  <c r="Y11" i="4"/>
  <c r="AE9" i="4"/>
  <c r="AD9" i="4"/>
  <c r="AC9" i="4"/>
  <c r="AB9" i="4"/>
  <c r="AA9" i="4"/>
  <c r="Z9" i="4"/>
  <c r="Y9" i="4"/>
  <c r="AE7" i="4"/>
  <c r="AD7" i="4"/>
  <c r="AC7" i="4"/>
  <c r="AB7" i="4"/>
  <c r="AA7" i="4"/>
  <c r="Z7" i="4"/>
  <c r="Y7" i="4"/>
  <c r="AA3" i="4"/>
  <c r="Q26" i="4"/>
  <c r="Q2" i="4"/>
  <c r="J89" i="4"/>
  <c r="J87" i="4"/>
  <c r="J85" i="4"/>
  <c r="N83" i="4"/>
  <c r="P64" i="4"/>
  <c r="N64" i="4"/>
  <c r="I64" i="4"/>
  <c r="G64" i="4"/>
  <c r="E64" i="4"/>
  <c r="C64" i="4"/>
  <c r="C50" i="4"/>
  <c r="P50" i="4" s="1"/>
  <c r="U44" i="4"/>
  <c r="V44" i="4" s="1" a="1"/>
  <c r="V44" i="4" s="1"/>
  <c r="K44" i="4" a="1"/>
  <c r="K44" i="4" s="1"/>
  <c r="J44" i="4"/>
  <c r="V42" i="4" a="1"/>
  <c r="V42" i="4" s="1"/>
  <c r="U42" i="4"/>
  <c r="K42" i="4" a="1"/>
  <c r="K42" i="4" s="1"/>
  <c r="J42" i="4"/>
  <c r="U40" i="4"/>
  <c r="J40" i="4"/>
  <c r="K40" i="4" s="1" a="1"/>
  <c r="K40" i="4" s="1"/>
  <c r="U38" i="4"/>
  <c r="V38" i="4" s="1" a="1"/>
  <c r="V38" i="4" s="1"/>
  <c r="J38" i="4"/>
  <c r="K38" i="4" s="1" a="1"/>
  <c r="K38" i="4" s="1"/>
  <c r="U36" i="4"/>
  <c r="V36" i="4" s="1" a="1"/>
  <c r="V36" i="4" s="1"/>
  <c r="J36" i="4"/>
  <c r="K36" i="4" s="1" a="1"/>
  <c r="K36" i="4" s="1"/>
  <c r="U34" i="4"/>
  <c r="V34" i="4" s="1" a="1"/>
  <c r="V34" i="4" s="1"/>
  <c r="J34" i="4"/>
  <c r="K34" i="4" s="1" a="1"/>
  <c r="K34" i="4" s="1"/>
  <c r="U32" i="4"/>
  <c r="V32" i="4" s="1" a="1"/>
  <c r="V32" i="4" s="1"/>
  <c r="J32" i="4"/>
  <c r="K32" i="4" s="1" a="1"/>
  <c r="K32" i="4" s="1"/>
  <c r="AB31" i="4"/>
  <c r="V30" i="4"/>
  <c r="V30" i="4" a="1"/>
  <c r="U30" i="4"/>
  <c r="J30" i="4"/>
  <c r="K30" i="4" s="1" a="1"/>
  <c r="K30" i="4" s="1"/>
  <c r="AB29" i="4"/>
  <c r="U28" i="4"/>
  <c r="V28" i="4" s="1" a="1"/>
  <c r="V28" i="4" s="1"/>
  <c r="J28" i="4"/>
  <c r="K28" i="4" s="1" a="1"/>
  <c r="K28" i="4" s="1"/>
  <c r="AB27" i="4"/>
  <c r="R26" i="4"/>
  <c r="N26" i="4"/>
  <c r="T26" i="4" s="1"/>
  <c r="C26" i="4"/>
  <c r="I26" i="4" s="1"/>
  <c r="AB25" i="4"/>
  <c r="AB23" i="4"/>
  <c r="U22" i="4"/>
  <c r="V22" i="4" s="1" a="1"/>
  <c r="V22" i="4" s="1"/>
  <c r="J22" i="4"/>
  <c r="K22" i="4" s="1" a="1"/>
  <c r="K22" i="4" s="1"/>
  <c r="AB21" i="4"/>
  <c r="V20" i="4"/>
  <c r="V20" i="4" a="1"/>
  <c r="U20" i="4"/>
  <c r="K20" i="4"/>
  <c r="K20" i="4" a="1"/>
  <c r="J20" i="4"/>
  <c r="U18" i="4"/>
  <c r="V18" i="4" s="1" a="1"/>
  <c r="V18" i="4" s="1"/>
  <c r="J18" i="4"/>
  <c r="K18" i="4" s="1" a="1"/>
  <c r="K18" i="4" s="1"/>
  <c r="U16" i="4"/>
  <c r="V16" i="4" s="1" a="1"/>
  <c r="V16" i="4" s="1"/>
  <c r="J16" i="4"/>
  <c r="K16" i="4" s="1" a="1"/>
  <c r="K16" i="4" s="1"/>
  <c r="Y14" i="4"/>
  <c r="Y16" i="4" s="1"/>
  <c r="C51" i="4" s="1"/>
  <c r="C56" i="4" s="1"/>
  <c r="U14" i="4"/>
  <c r="V14" i="4" s="1" a="1"/>
  <c r="V14" i="4" s="1"/>
  <c r="J14" i="4"/>
  <c r="K14" i="4" s="1" a="1"/>
  <c r="K14" i="4" s="1"/>
  <c r="U12" i="4"/>
  <c r="V12" i="4" s="1" a="1"/>
  <c r="V12" i="4" s="1"/>
  <c r="J12" i="4"/>
  <c r="K12" i="4" s="1" a="1"/>
  <c r="K12" i="4" s="1"/>
  <c r="U10" i="4"/>
  <c r="V10" i="4" s="1" a="1"/>
  <c r="V10" i="4" s="1"/>
  <c r="J10" i="4"/>
  <c r="K10" i="4" s="1" a="1"/>
  <c r="K10" i="4" s="1"/>
  <c r="U8" i="4"/>
  <c r="V8" i="4" s="1" a="1"/>
  <c r="V8" i="4" s="1"/>
  <c r="J8" i="4"/>
  <c r="K8" i="4" s="1" a="1"/>
  <c r="K8" i="4" s="1"/>
  <c r="U6" i="4"/>
  <c r="V6" i="4" s="1" a="1"/>
  <c r="V6" i="4" s="1"/>
  <c r="U4" i="4"/>
  <c r="V4" i="4" s="1" a="1"/>
  <c r="V4" i="4" s="1"/>
  <c r="N2" i="4"/>
  <c r="I2" i="4"/>
  <c r="H2" i="4"/>
  <c r="G2" i="4"/>
  <c r="F2" i="4"/>
  <c r="E2" i="4"/>
  <c r="D2" i="4"/>
  <c r="A2" i="4"/>
  <c r="L1" i="4"/>
  <c r="L2" i="4" s="1"/>
  <c r="V40" i="4" a="1"/>
  <c r="V40" i="4" l="1"/>
  <c r="L25" i="4"/>
  <c r="L26" i="4" s="1"/>
  <c r="G67" i="4"/>
  <c r="K71" i="4" s="1"/>
  <c r="C67" i="4"/>
  <c r="I69" i="4" s="1"/>
  <c r="I50" i="4"/>
  <c r="G26" i="4"/>
  <c r="C58" i="4"/>
  <c r="AE14" i="4"/>
  <c r="AE16" i="4" s="1"/>
  <c r="P51" i="4" s="1"/>
  <c r="P56" i="4" s="1"/>
  <c r="S2" i="4"/>
  <c r="D26" i="4"/>
  <c r="O26" i="4"/>
  <c r="E50" i="4"/>
  <c r="P2" i="4"/>
  <c r="R2" i="4"/>
  <c r="T2" i="4"/>
  <c r="E26" i="4"/>
  <c r="P26" i="4"/>
  <c r="G50" i="4"/>
  <c r="F26" i="4"/>
  <c r="K50" i="4"/>
  <c r="H26" i="4"/>
  <c r="S26" i="4"/>
  <c r="N50" i="4"/>
  <c r="O2" i="4"/>
  <c r="N71" i="4" l="1"/>
  <c r="C71" i="4"/>
  <c r="C77" i="4" s="1"/>
  <c r="P71" i="4"/>
  <c r="P77" i="4" s="1"/>
  <c r="E71" i="4"/>
  <c r="G71" i="4"/>
  <c r="I71" i="4"/>
  <c r="P69" i="4"/>
  <c r="P75" i="4" s="1"/>
  <c r="K67" i="4"/>
  <c r="I73" i="4" s="1"/>
  <c r="C69" i="4"/>
  <c r="C75" i="4" s="1"/>
  <c r="E69" i="4"/>
  <c r="N69" i="4"/>
  <c r="G69" i="4"/>
  <c r="K69" i="4"/>
  <c r="AC14" i="4"/>
  <c r="AC16" i="4" s="1"/>
  <c r="K51" i="4" s="1"/>
  <c r="AD14" i="4"/>
  <c r="AD16" i="4" s="1"/>
  <c r="N51" i="4" s="1"/>
  <c r="N56" i="4" s="1"/>
  <c r="AA14" i="4"/>
  <c r="AA16" i="4" s="1"/>
  <c r="G51" i="4" s="1"/>
  <c r="G56" i="4" s="1"/>
  <c r="R56" i="4" s="1"/>
  <c r="Z14" i="4"/>
  <c r="Z16" i="4" s="1"/>
  <c r="E51" i="4" s="1"/>
  <c r="E56" i="4" s="1"/>
  <c r="AB14" i="4"/>
  <c r="AB16" i="4" s="1"/>
  <c r="I51" i="4" s="1"/>
  <c r="I56" i="4" s="1"/>
  <c r="P58" i="4"/>
  <c r="K73" i="4" l="1"/>
  <c r="N73" i="4"/>
  <c r="N79" i="4" s="1"/>
  <c r="P73" i="4"/>
  <c r="P79" i="4" s="1"/>
  <c r="C73" i="4"/>
  <c r="C79" i="4" s="1"/>
  <c r="E73" i="4"/>
  <c r="E79" i="4" s="1"/>
  <c r="G73" i="4"/>
  <c r="G79" i="4" s="1"/>
  <c r="K79" i="4"/>
  <c r="K77" i="4"/>
  <c r="K58" i="4"/>
  <c r="K75" i="4"/>
  <c r="G58" i="4"/>
  <c r="G77" i="4"/>
  <c r="G75" i="4"/>
  <c r="E58" i="4"/>
  <c r="E77" i="4"/>
  <c r="E75" i="4"/>
  <c r="N58" i="4"/>
  <c r="N77" i="4"/>
  <c r="N75" i="4"/>
  <c r="I79" i="4"/>
  <c r="I77" i="4"/>
  <c r="I75" i="4"/>
  <c r="I58" i="4"/>
  <c r="R79" i="4" l="1"/>
  <c r="R58" i="4"/>
  <c r="R77" i="4"/>
  <c r="R75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<sst xmlns="http://schemas.openxmlformats.org/spreadsheetml/2006/main" count="270" uniqueCount="124">
  <si>
    <t>주차</t>
    <phoneticPr fontId="2" type="noConversion"/>
  </si>
  <si>
    <t>일요일</t>
    <phoneticPr fontId="2" type="noConversion"/>
  </si>
  <si>
    <t>월요일</t>
    <phoneticPr fontId="2" type="noConversion"/>
  </si>
  <si>
    <t>화요일</t>
    <phoneticPr fontId="2" type="noConversion"/>
  </si>
  <si>
    <t>수요일</t>
    <phoneticPr fontId="2" type="noConversion"/>
  </si>
  <si>
    <t>목요일</t>
    <phoneticPr fontId="2" type="noConversion"/>
  </si>
  <si>
    <t>금요일</t>
    <phoneticPr fontId="2" type="noConversion"/>
  </si>
  <si>
    <t>토요일</t>
    <phoneticPr fontId="2" type="noConversion"/>
  </si>
  <si>
    <t>OP Shift</t>
    <phoneticPr fontId="2" type="noConversion"/>
  </si>
  <si>
    <t>CL Shift</t>
    <phoneticPr fontId="2" type="noConversion"/>
  </si>
  <si>
    <t>김장현</t>
    <phoneticPr fontId="2" type="noConversion"/>
  </si>
  <si>
    <t>김해수</t>
    <phoneticPr fontId="2" type="noConversion"/>
  </si>
  <si>
    <t>최인화</t>
    <phoneticPr fontId="2" type="noConversion"/>
  </si>
  <si>
    <t>유건희</t>
    <phoneticPr fontId="2" type="noConversion"/>
  </si>
  <si>
    <t>이희정</t>
    <phoneticPr fontId="2" type="noConversion"/>
  </si>
  <si>
    <t>강민지</t>
    <phoneticPr fontId="2" type="noConversion"/>
  </si>
  <si>
    <t>권태영</t>
    <phoneticPr fontId="2" type="noConversion"/>
  </si>
  <si>
    <t>김경민</t>
    <phoneticPr fontId="2" type="noConversion"/>
  </si>
  <si>
    <t>김무준</t>
    <phoneticPr fontId="2" type="noConversion"/>
  </si>
  <si>
    <t>김세희</t>
    <phoneticPr fontId="2" type="noConversion"/>
  </si>
  <si>
    <t>김영록</t>
    <phoneticPr fontId="2" type="noConversion"/>
  </si>
  <si>
    <t>김은경</t>
    <phoneticPr fontId="2" type="noConversion"/>
  </si>
  <si>
    <t>김지환</t>
    <phoneticPr fontId="2" type="noConversion"/>
  </si>
  <si>
    <t>박현선</t>
    <phoneticPr fontId="2" type="noConversion"/>
  </si>
  <si>
    <t>복금현</t>
    <phoneticPr fontId="2" type="noConversion"/>
  </si>
  <si>
    <t>서준영</t>
    <phoneticPr fontId="2" type="noConversion"/>
  </si>
  <si>
    <t>안지연</t>
    <phoneticPr fontId="2" type="noConversion"/>
  </si>
  <si>
    <t>원동하</t>
    <phoneticPr fontId="2" type="noConversion"/>
  </si>
  <si>
    <t>유영현</t>
    <phoneticPr fontId="2" type="noConversion"/>
  </si>
  <si>
    <t>이상건</t>
    <phoneticPr fontId="2" type="noConversion"/>
  </si>
  <si>
    <t>이영현</t>
    <phoneticPr fontId="2" type="noConversion"/>
  </si>
  <si>
    <t>이재원</t>
    <phoneticPr fontId="2" type="noConversion"/>
  </si>
  <si>
    <t>전예준</t>
    <phoneticPr fontId="2" type="noConversion"/>
  </si>
  <si>
    <t>조경서</t>
    <phoneticPr fontId="2" type="noConversion"/>
  </si>
  <si>
    <t>조관우</t>
    <phoneticPr fontId="2" type="noConversion"/>
  </si>
  <si>
    <t>9.3~18.3</t>
    <phoneticPr fontId="2" type="noConversion"/>
  </si>
  <si>
    <t>18~22.3</t>
    <phoneticPr fontId="2" type="noConversion"/>
  </si>
  <si>
    <t>16~22.3</t>
    <phoneticPr fontId="2" type="noConversion"/>
  </si>
  <si>
    <t>R</t>
    <phoneticPr fontId="2" type="noConversion"/>
  </si>
  <si>
    <t>9~14</t>
    <phoneticPr fontId="2" type="noConversion"/>
  </si>
  <si>
    <t>11~20</t>
    <phoneticPr fontId="2" type="noConversion"/>
  </si>
  <si>
    <t>14.3~22.3</t>
    <phoneticPr fontId="2" type="noConversion"/>
  </si>
  <si>
    <t>16~21.3</t>
    <phoneticPr fontId="2" type="noConversion"/>
  </si>
  <si>
    <t>11.3~17</t>
    <phoneticPr fontId="2" type="noConversion"/>
  </si>
  <si>
    <t>17~22.3</t>
    <phoneticPr fontId="2" type="noConversion"/>
  </si>
  <si>
    <t>전주 매출</t>
    <phoneticPr fontId="2" type="noConversion"/>
  </si>
  <si>
    <t>2주전 매출</t>
    <phoneticPr fontId="2" type="noConversion"/>
  </si>
  <si>
    <t>전주 신장비</t>
    <phoneticPr fontId="2" type="noConversion"/>
  </si>
  <si>
    <t>예상인건비</t>
    <phoneticPr fontId="2" type="noConversion"/>
  </si>
  <si>
    <t>전주 평균 신장비 (A)</t>
    <phoneticPr fontId="2" type="noConversion"/>
  </si>
  <si>
    <t>전주 최근3일 신장비 (B)</t>
    <phoneticPr fontId="2" type="noConversion"/>
  </si>
  <si>
    <t>예상 차주 신장비     (C)</t>
    <phoneticPr fontId="2" type="noConversion"/>
  </si>
  <si>
    <t>예상매출 (A)</t>
    <phoneticPr fontId="2" type="noConversion"/>
  </si>
  <si>
    <t>예상매출 (B)</t>
    <phoneticPr fontId="2" type="noConversion"/>
  </si>
  <si>
    <t>예상매출 (C)</t>
    <phoneticPr fontId="2" type="noConversion"/>
  </si>
  <si>
    <t>예상인건비율 (B)</t>
    <phoneticPr fontId="2" type="noConversion"/>
  </si>
  <si>
    <t>예상인건비율 (C)</t>
    <phoneticPr fontId="2" type="noConversion"/>
  </si>
  <si>
    <t>예상인건비율 (A)</t>
    <phoneticPr fontId="2" type="noConversion"/>
  </si>
  <si>
    <t>주간 평균 예상인건비율</t>
    <phoneticPr fontId="2" type="noConversion"/>
  </si>
  <si>
    <t>발생</t>
    <phoneticPr fontId="2" type="noConversion"/>
  </si>
  <si>
    <t>사용</t>
    <phoneticPr fontId="2" type="noConversion"/>
  </si>
  <si>
    <t>잔여</t>
    <phoneticPr fontId="2" type="noConversion"/>
  </si>
  <si>
    <t>비고</t>
    <phoneticPr fontId="2" type="noConversion"/>
  </si>
  <si>
    <t>대체휴무</t>
    <phoneticPr fontId="2" type="noConversion"/>
  </si>
  <si>
    <t>일별 근무시간</t>
    <phoneticPr fontId="2" type="noConversion"/>
  </si>
  <si>
    <t>주휴발생</t>
    <phoneticPr fontId="2" type="noConversion"/>
  </si>
  <si>
    <t>주간      근무시간</t>
    <phoneticPr fontId="2" type="noConversion"/>
  </si>
  <si>
    <t>근로계약 시간충족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</si>
  <si>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</si>
  <si>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</si>
  <si>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</si>
  <si>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</si>
  <si>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</si>
  <si>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</si>
  <si>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</si>
  <si>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OP</t>
    <phoneticPr fontId="2" type="noConversion"/>
  </si>
  <si>
    <t>LUNCH</t>
    <phoneticPr fontId="2" type="noConversion"/>
  </si>
  <si>
    <t>DINNER</t>
    <phoneticPr fontId="2" type="noConversion"/>
  </si>
  <si>
    <t>CL</t>
    <phoneticPr fontId="2" type="noConversion"/>
  </si>
  <si>
    <t>인원</t>
    <phoneticPr fontId="2" type="noConversion"/>
  </si>
  <si>
    <t>TOTAL</t>
    <phoneticPr fontId="2" type="noConversion"/>
  </si>
  <si>
    <t>9~18</t>
    <phoneticPr fontId="2" type="noConversion"/>
  </si>
  <si>
    <t>11.3~22.3</t>
    <phoneticPr fontId="2" type="noConversion"/>
  </si>
  <si>
    <t>12.3~22.3</t>
    <phoneticPr fontId="2" type="noConversion"/>
  </si>
  <si>
    <t>9~19</t>
    <phoneticPr fontId="2" type="noConversion"/>
  </si>
  <si>
    <t>9~20</t>
    <phoneticPr fontId="2" type="noConversion"/>
  </si>
  <si>
    <t>9-18</t>
    <phoneticPr fontId="2" type="noConversion"/>
  </si>
  <si>
    <t>전주        인건비</t>
    <phoneticPr fontId="2" type="noConversion"/>
  </si>
  <si>
    <t>전주대비</t>
    <phoneticPr fontId="2" type="noConversion"/>
  </si>
  <si>
    <t>16.3~22.3</t>
    <phoneticPr fontId="2" type="noConversion"/>
  </si>
  <si>
    <t>야간수당  (인원)</t>
    <phoneticPr fontId="2" type="noConversion"/>
  </si>
  <si>
    <t>야간수당  (시간환산)</t>
    <phoneticPr fontId="2" type="noConversion"/>
  </si>
  <si>
    <t>주간평균</t>
    <phoneticPr fontId="2" type="noConversion"/>
  </si>
  <si>
    <t>월간평균 Labor</t>
    <phoneticPr fontId="2" type="noConversion"/>
  </si>
  <si>
    <t>9~16</t>
    <phoneticPr fontId="2" type="noConversion"/>
  </si>
  <si>
    <t>10.3~17</t>
    <phoneticPr fontId="2" type="noConversion"/>
  </si>
  <si>
    <t>윤승관</t>
    <phoneticPr fontId="2" type="noConversion"/>
  </si>
  <si>
    <t>박대용</t>
    <phoneticPr fontId="2" type="noConversion"/>
  </si>
  <si>
    <t>주말</t>
    <phoneticPr fontId="2" type="noConversion"/>
  </si>
  <si>
    <t>18주차</t>
    <phoneticPr fontId="2" type="noConversion"/>
  </si>
  <si>
    <t>최근 Labor 현황</t>
    <phoneticPr fontId="2" type="noConversion"/>
  </si>
  <si>
    <t>13.3~22.3</t>
    <phoneticPr fontId="2" type="noConversion"/>
  </si>
  <si>
    <t>마오권</t>
    <phoneticPr fontId="2" type="noConversion"/>
  </si>
  <si>
    <t>10.3~19.3</t>
    <phoneticPr fontId="2" type="noConversion"/>
  </si>
  <si>
    <t>금주총합</t>
    <phoneticPr fontId="2" type="noConversion"/>
  </si>
  <si>
    <t>전월평균 Labor</t>
    <phoneticPr fontId="2" type="noConversion"/>
  </si>
  <si>
    <t>19주차</t>
    <phoneticPr fontId="2" type="noConversion"/>
  </si>
  <si>
    <t>12~18</t>
    <phoneticPr fontId="2" type="noConversion"/>
  </si>
  <si>
    <t>R</t>
    <phoneticPr fontId="2" type="noConversion"/>
  </si>
  <si>
    <t>9~16.3</t>
    <phoneticPr fontId="2" type="noConversion"/>
  </si>
  <si>
    <t>10.3~18</t>
    <phoneticPr fontId="2" type="noConversion"/>
  </si>
  <si>
    <r>
      <t xml:space="preserve">강민지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</si>
  <si>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r>
      <t xml:space="preserve">최인화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</si>
  <si>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t>미라클</t>
    <phoneticPr fontId="2" type="noConversion"/>
  </si>
  <si>
    <t>타피</t>
    <phoneticPr fontId="2" type="noConversion"/>
  </si>
  <si>
    <t>제리</t>
    <phoneticPr fontId="2" type="noConversion"/>
  </si>
  <si>
    <t>루피</t>
    <phoneticPr fontId="2" type="noConversion"/>
  </si>
  <si>
    <t>댄</t>
    <phoneticPr fontId="2" type="noConversion"/>
  </si>
  <si>
    <t>D/O</t>
    <phoneticPr fontId="2" type="noConversion"/>
  </si>
  <si>
    <t>대체</t>
    <phoneticPr fontId="2" type="noConversion"/>
  </si>
  <si>
    <t>제이슨</t>
    <phoneticPr fontId="2" type="noConversion"/>
  </si>
  <si>
    <t>20주차</t>
    <phoneticPr fontId="2" type="noConversion"/>
  </si>
  <si>
    <t>21주차</t>
    <phoneticPr fontId="2" type="noConversion"/>
  </si>
  <si>
    <t>22주차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</si>
</sst>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₩&quot;#,##0;[Red]\-&quot;₩&quot;#,##0"/>
    <numFmt numFmtId="42" formatCode="_-&quot;₩&quot;* #,##0_-;\-&quot;₩&quot;* #,##0_-;_-&quot;₩&quot;* &quot;-&quot;_-;_-@_-"/>
    <numFmt numFmtId="176" formatCode="yyyy&quot;년&quot;\ m&quot;월&quot;\ d&quot;일&quot;;@"/>
    <numFmt numFmtId="177" formatCode="m&quot;월&quot;\ d&quot;일&quot;;@"/>
    <numFmt numFmtId="178" formatCode="&quot;₩&quot;#,##0_);[Red]\(&quot;₩&quot;#,##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1" fillId="0" borderId="9" xfId="0" applyNumberFormat="1" applyFont="1" applyBorder="1" applyAlignment="1">
      <alignment horizontal="center" vertical="center"/>
    </xf>
    <xf numFmtId="177" fontId="12" fillId="0" borderId="9" xfId="0" applyNumberFormat="1" applyFont="1" applyBorder="1" applyAlignment="1">
      <alignment horizontal="center" vertical="center"/>
    </xf>
    <xf numFmtId="177" fontId="13" fillId="0" borderId="9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0" fontId="12" fillId="0" borderId="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78" fontId="0" fillId="0" borderId="0" xfId="0" applyNumberFormat="1">
      <alignment vertical="center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>
      <alignment vertical="center"/>
    </xf>
    <xf numFmtId="0" fontId="15" fillId="2" borderId="3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49" fontId="15" fillId="6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9" fillId="0" borderId="0" xfId="0" applyFont="1">
      <alignment vertical="center"/>
    </xf>
    <xf numFmtId="49" fontId="15" fillId="2" borderId="2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11" fillId="15" borderId="2" xfId="0" applyFont="1" applyFill="1" applyBorder="1" applyAlignment="1">
      <alignment horizontal="center" vertical="center"/>
    </xf>
    <xf numFmtId="177" fontId="11" fillId="15" borderId="3" xfId="0" applyNumberFormat="1" applyFont="1" applyFill="1" applyBorder="1" applyAlignment="1">
      <alignment horizontal="center" vertical="center"/>
    </xf>
    <xf numFmtId="10" fontId="2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0" fontId="20" fillId="0" borderId="2" xfId="2" applyNumberFormat="1" applyFont="1" applyBorder="1" applyAlignment="1">
      <alignment horizontal="center" vertical="center"/>
    </xf>
    <xf numFmtId="10" fontId="20" fillId="0" borderId="3" xfId="2" applyNumberFormat="1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10" fontId="0" fillId="2" borderId="19" xfId="2" applyNumberFormat="1" applyFont="1" applyFill="1" applyBorder="1" applyAlignment="1">
      <alignment horizontal="center" vertical="center"/>
    </xf>
    <xf numFmtId="10" fontId="0" fillId="2" borderId="16" xfId="2" applyNumberFormat="1" applyFont="1" applyFill="1" applyBorder="1" applyAlignment="1">
      <alignment horizontal="center" vertical="center"/>
    </xf>
    <xf numFmtId="10" fontId="0" fillId="2" borderId="18" xfId="2" applyNumberFormat="1" applyFont="1" applyFill="1" applyBorder="1" applyAlignment="1">
      <alignment horizontal="center" vertical="center"/>
    </xf>
    <xf numFmtId="10" fontId="0" fillId="2" borderId="15" xfId="2" applyNumberFormat="1" applyFont="1" applyFill="1" applyBorder="1" applyAlignment="1">
      <alignment horizontal="center" vertical="center"/>
    </xf>
    <xf numFmtId="10" fontId="0" fillId="2" borderId="8" xfId="2" applyNumberFormat="1" applyFont="1" applyFill="1" applyBorder="1" applyAlignment="1">
      <alignment horizontal="center" vertical="center"/>
    </xf>
    <xf numFmtId="10" fontId="0" fillId="2" borderId="13" xfId="2" applyNumberFormat="1" applyFont="1" applyFill="1" applyBorder="1" applyAlignment="1">
      <alignment horizontal="center" vertical="center"/>
    </xf>
    <xf numFmtId="10" fontId="0" fillId="2" borderId="5" xfId="2" applyNumberFormat="1" applyFont="1" applyFill="1" applyBorder="1" applyAlignment="1">
      <alignment horizontal="center" vertical="center"/>
    </xf>
    <xf numFmtId="10" fontId="0" fillId="2" borderId="7" xfId="2" applyNumberFormat="1" applyFont="1" applyFill="1" applyBorder="1" applyAlignment="1">
      <alignment horizontal="center" vertical="center"/>
    </xf>
    <xf numFmtId="10" fontId="0" fillId="14" borderId="0" xfId="0" applyNumberForma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10" fontId="0" fillId="6" borderId="19" xfId="2" applyNumberFormat="1" applyFont="1" applyFill="1" applyBorder="1" applyAlignment="1">
      <alignment horizontal="center" vertical="center"/>
    </xf>
    <xf numFmtId="10" fontId="0" fillId="6" borderId="16" xfId="2" applyNumberFormat="1" applyFont="1" applyFill="1" applyBorder="1" applyAlignment="1">
      <alignment horizontal="center" vertical="center"/>
    </xf>
    <xf numFmtId="10" fontId="0" fillId="6" borderId="18" xfId="2" applyNumberFormat="1" applyFont="1" applyFill="1" applyBorder="1" applyAlignment="1">
      <alignment horizontal="center" vertical="center"/>
    </xf>
    <xf numFmtId="10" fontId="0" fillId="6" borderId="15" xfId="2" applyNumberFormat="1" applyFont="1" applyFill="1" applyBorder="1" applyAlignment="1">
      <alignment horizontal="center" vertical="center"/>
    </xf>
    <xf numFmtId="10" fontId="0" fillId="6" borderId="8" xfId="2" applyNumberFormat="1" applyFont="1" applyFill="1" applyBorder="1" applyAlignment="1">
      <alignment horizontal="center" vertical="center"/>
    </xf>
    <xf numFmtId="10" fontId="0" fillId="6" borderId="13" xfId="2" applyNumberFormat="1" applyFont="1" applyFill="1" applyBorder="1" applyAlignment="1">
      <alignment horizontal="center" vertical="center"/>
    </xf>
    <xf numFmtId="10" fontId="0" fillId="6" borderId="5" xfId="2" applyNumberFormat="1" applyFont="1" applyFill="1" applyBorder="1" applyAlignment="1">
      <alignment horizontal="center" vertical="center"/>
    </xf>
    <xf numFmtId="10" fontId="0" fillId="6" borderId="7" xfId="2" applyNumberFormat="1" applyFont="1" applyFill="1" applyBorder="1" applyAlignment="1">
      <alignment horizontal="center" vertical="center"/>
    </xf>
    <xf numFmtId="10" fontId="0" fillId="13" borderId="0" xfId="0" applyNumberFormat="1" applyFill="1" applyAlignment="1">
      <alignment horizontal="center" vertical="center"/>
    </xf>
    <xf numFmtId="178" fontId="0" fillId="2" borderId="19" xfId="0" applyNumberFormat="1" applyFill="1" applyBorder="1" applyAlignment="1">
      <alignment horizontal="center" vertical="center"/>
    </xf>
    <xf numFmtId="178" fontId="0" fillId="2" borderId="16" xfId="0" applyNumberFormat="1" applyFill="1" applyBorder="1" applyAlignment="1">
      <alignment horizontal="center" vertical="center"/>
    </xf>
    <xf numFmtId="178" fontId="0" fillId="2" borderId="18" xfId="0" applyNumberFormat="1" applyFill="1" applyBorder="1" applyAlignment="1">
      <alignment horizontal="center" vertical="center"/>
    </xf>
    <xf numFmtId="178" fontId="0" fillId="2" borderId="15" xfId="0" applyNumberForma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8" fontId="0" fillId="2" borderId="13" xfId="0" applyNumberFormat="1" applyFill="1" applyBorder="1" applyAlignment="1">
      <alignment horizontal="center" vertical="center"/>
    </xf>
    <xf numFmtId="178" fontId="0" fillId="2" borderId="7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10" fontId="0" fillId="7" borderId="19" xfId="2" applyNumberFormat="1" applyFont="1" applyFill="1" applyBorder="1" applyAlignment="1">
      <alignment horizontal="center" vertical="center"/>
    </xf>
    <xf numFmtId="10" fontId="0" fillId="7" borderId="16" xfId="2" applyNumberFormat="1" applyFont="1" applyFill="1" applyBorder="1" applyAlignment="1">
      <alignment horizontal="center" vertical="center"/>
    </xf>
    <xf numFmtId="10" fontId="0" fillId="7" borderId="18" xfId="2" applyNumberFormat="1" applyFont="1" applyFill="1" applyBorder="1" applyAlignment="1">
      <alignment horizontal="center" vertical="center"/>
    </xf>
    <xf numFmtId="10" fontId="0" fillId="7" borderId="15" xfId="2" applyNumberFormat="1" applyFont="1" applyFill="1" applyBorder="1" applyAlignment="1">
      <alignment horizontal="center" vertical="center"/>
    </xf>
    <xf numFmtId="10" fontId="0" fillId="7" borderId="8" xfId="2" applyNumberFormat="1" applyFont="1" applyFill="1" applyBorder="1" applyAlignment="1">
      <alignment horizontal="center" vertical="center"/>
    </xf>
    <xf numFmtId="10" fontId="0" fillId="7" borderId="13" xfId="2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0" fillId="7" borderId="5" xfId="2" applyNumberFormat="1" applyFont="1" applyFill="1" applyBorder="1" applyAlignment="1">
      <alignment horizontal="center" vertical="center"/>
    </xf>
    <xf numFmtId="10" fontId="0" fillId="7" borderId="7" xfId="2" applyNumberFormat="1" applyFont="1" applyFill="1" applyBorder="1" applyAlignment="1">
      <alignment horizontal="center" vertical="center"/>
    </xf>
    <xf numFmtId="10" fontId="0" fillId="12" borderId="0" xfId="0" applyNumberFormat="1" applyFill="1" applyAlignment="1">
      <alignment horizontal="center" vertical="center"/>
    </xf>
    <xf numFmtId="178" fontId="8" fillId="7" borderId="19" xfId="0" applyNumberFormat="1" applyFont="1" applyFill="1" applyBorder="1" applyAlignment="1">
      <alignment horizontal="center" vertical="center"/>
    </xf>
    <xf numFmtId="178" fontId="8" fillId="7" borderId="16" xfId="0" applyNumberFormat="1" applyFont="1" applyFill="1" applyBorder="1" applyAlignment="1">
      <alignment horizontal="center" vertical="center"/>
    </xf>
    <xf numFmtId="178" fontId="8" fillId="7" borderId="18" xfId="0" applyNumberFormat="1" applyFont="1" applyFill="1" applyBorder="1" applyAlignment="1">
      <alignment horizontal="center" vertical="center"/>
    </xf>
    <xf numFmtId="178" fontId="8" fillId="7" borderId="15" xfId="0" applyNumberFormat="1" applyFont="1" applyFill="1" applyBorder="1" applyAlignment="1">
      <alignment horizontal="center" vertical="center"/>
    </xf>
    <xf numFmtId="178" fontId="8" fillId="7" borderId="8" xfId="0" applyNumberFormat="1" applyFont="1" applyFill="1" applyBorder="1" applyAlignment="1">
      <alignment horizontal="center" vertical="center"/>
    </xf>
    <xf numFmtId="178" fontId="8" fillId="7" borderId="5" xfId="0" applyNumberFormat="1" applyFont="1" applyFill="1" applyBorder="1" applyAlignment="1">
      <alignment horizontal="center" vertical="center"/>
    </xf>
    <xf numFmtId="178" fontId="8" fillId="7" borderId="13" xfId="0" applyNumberFormat="1" applyFont="1" applyFill="1" applyBorder="1" applyAlignment="1">
      <alignment horizontal="center" vertical="center"/>
    </xf>
    <xf numFmtId="178" fontId="8" fillId="7" borderId="7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178" fontId="0" fillId="6" borderId="19" xfId="0" applyNumberFormat="1" applyFill="1" applyBorder="1" applyAlignment="1">
      <alignment horizontal="center" vertical="center"/>
    </xf>
    <xf numFmtId="178" fontId="0" fillId="6" borderId="16" xfId="0" applyNumberFormat="1" applyFill="1" applyBorder="1" applyAlignment="1">
      <alignment horizontal="center" vertical="center"/>
    </xf>
    <xf numFmtId="178" fontId="0" fillId="6" borderId="18" xfId="0" applyNumberFormat="1" applyFill="1" applyBorder="1" applyAlignment="1">
      <alignment horizontal="center" vertical="center"/>
    </xf>
    <xf numFmtId="178" fontId="0" fillId="6" borderId="15" xfId="0" applyNumberFormat="1" applyFill="1" applyBorder="1" applyAlignment="1">
      <alignment horizontal="center" vertical="center"/>
    </xf>
    <xf numFmtId="178" fontId="0" fillId="6" borderId="8" xfId="0" applyNumberFormat="1" applyFill="1" applyBorder="1" applyAlignment="1">
      <alignment horizontal="center" vertical="center"/>
    </xf>
    <xf numFmtId="178" fontId="0" fillId="6" borderId="13" xfId="0" applyNumberFormat="1" applyFill="1" applyBorder="1" applyAlignment="1">
      <alignment horizontal="center" vertical="center"/>
    </xf>
    <xf numFmtId="178" fontId="0" fillId="6" borderId="5" xfId="0" applyNumberFormat="1" applyFill="1" applyBorder="1" applyAlignment="1">
      <alignment horizontal="center" vertical="center"/>
    </xf>
    <xf numFmtId="178" fontId="0" fillId="6" borderId="7" xfId="0" applyNumberForma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6" fontId="8" fillId="7" borderId="17" xfId="0" applyNumberFormat="1" applyFont="1" applyFill="1" applyBorder="1" applyAlignment="1">
      <alignment horizontal="center" vertical="center"/>
    </xf>
    <xf numFmtId="6" fontId="8" fillId="7" borderId="14" xfId="0" applyNumberFormat="1" applyFont="1" applyFill="1" applyBorder="1" applyAlignment="1">
      <alignment horizontal="center" vertical="center"/>
    </xf>
    <xf numFmtId="6" fontId="8" fillId="7" borderId="18" xfId="0" applyNumberFormat="1" applyFont="1" applyFill="1" applyBorder="1" applyAlignment="1">
      <alignment horizontal="center" vertical="center"/>
    </xf>
    <xf numFmtId="6" fontId="8" fillId="7" borderId="15" xfId="0" applyNumberFormat="1" applyFont="1" applyFill="1" applyBorder="1" applyAlignment="1">
      <alignment horizontal="center" vertical="center"/>
    </xf>
    <xf numFmtId="6" fontId="8" fillId="7" borderId="19" xfId="0" applyNumberFormat="1" applyFont="1" applyFill="1" applyBorder="1" applyAlignment="1">
      <alignment horizontal="center" vertical="center"/>
    </xf>
    <xf numFmtId="6" fontId="8" fillId="7" borderId="16" xfId="0" applyNumberFormat="1" applyFont="1" applyFill="1" applyBorder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10" fontId="8" fillId="7" borderId="8" xfId="2" applyNumberFormat="1" applyFont="1" applyFill="1" applyBorder="1" applyAlignment="1">
      <alignment horizontal="center" vertical="center"/>
    </xf>
    <xf numFmtId="10" fontId="8" fillId="7" borderId="5" xfId="2" applyNumberFormat="1" applyFont="1" applyFill="1" applyBorder="1" applyAlignment="1">
      <alignment horizontal="center" vertical="center"/>
    </xf>
    <xf numFmtId="10" fontId="8" fillId="7" borderId="0" xfId="2" applyNumberFormat="1" applyFont="1" applyFill="1" applyBorder="1" applyAlignment="1">
      <alignment horizontal="center" vertical="center"/>
    </xf>
    <xf numFmtId="10" fontId="8" fillId="7" borderId="11" xfId="2" applyNumberFormat="1" applyFont="1" applyFill="1" applyBorder="1" applyAlignment="1">
      <alignment horizontal="center" vertical="center"/>
    </xf>
    <xf numFmtId="178" fontId="9" fillId="6" borderId="4" xfId="0" applyNumberFormat="1" applyFont="1" applyFill="1" applyBorder="1" applyAlignment="1">
      <alignment horizontal="center" vertical="center" wrapText="1"/>
    </xf>
    <xf numFmtId="178" fontId="9" fillId="6" borderId="8" xfId="0" applyNumberFormat="1" applyFont="1" applyFill="1" applyBorder="1" applyAlignment="1">
      <alignment horizontal="center" vertical="center" wrapText="1"/>
    </xf>
    <xf numFmtId="178" fontId="9" fillId="6" borderId="6" xfId="0" applyNumberFormat="1" applyFont="1" applyFill="1" applyBorder="1" applyAlignment="1">
      <alignment horizontal="center" vertical="center" wrapText="1"/>
    </xf>
    <xf numFmtId="178" fontId="9" fillId="6" borderId="13" xfId="0" applyNumberFormat="1" applyFont="1" applyFill="1" applyBorder="1" applyAlignment="1">
      <alignment horizontal="center" vertical="center" wrapText="1"/>
    </xf>
    <xf numFmtId="10" fontId="8" fillId="6" borderId="8" xfId="2" applyNumberFormat="1" applyFont="1" applyFill="1" applyBorder="1" applyAlignment="1">
      <alignment horizontal="center" vertical="center"/>
    </xf>
    <xf numFmtId="10" fontId="8" fillId="6" borderId="5" xfId="2" applyNumberFormat="1" applyFont="1" applyFill="1" applyBorder="1" applyAlignment="1">
      <alignment horizontal="center" vertical="center"/>
    </xf>
    <xf numFmtId="10" fontId="8" fillId="6" borderId="13" xfId="2" applyNumberFormat="1" applyFont="1" applyFill="1" applyBorder="1" applyAlignment="1">
      <alignment horizontal="center" vertical="center"/>
    </xf>
    <xf numFmtId="10" fontId="8" fillId="6" borderId="7" xfId="2" applyNumberFormat="1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horizontal="center" vertical="center" wrapText="1"/>
    </xf>
    <xf numFmtId="178" fontId="9" fillId="2" borderId="8" xfId="0" applyNumberFormat="1" applyFont="1" applyFill="1" applyBorder="1" applyAlignment="1">
      <alignment horizontal="center" vertical="center" wrapText="1"/>
    </xf>
    <xf numFmtId="178" fontId="9" fillId="2" borderId="6" xfId="0" applyNumberFormat="1" applyFont="1" applyFill="1" applyBorder="1" applyAlignment="1">
      <alignment horizontal="center" vertical="center" wrapText="1"/>
    </xf>
    <xf numFmtId="178" fontId="9" fillId="2" borderId="13" xfId="0" applyNumberFormat="1" applyFont="1" applyFill="1" applyBorder="1" applyAlignment="1">
      <alignment horizontal="center" vertical="center" wrapText="1"/>
    </xf>
    <xf numFmtId="10" fontId="8" fillId="2" borderId="8" xfId="2" applyNumberFormat="1" applyFont="1" applyFill="1" applyBorder="1" applyAlignment="1">
      <alignment horizontal="center" vertical="center"/>
    </xf>
    <xf numFmtId="10" fontId="8" fillId="2" borderId="5" xfId="2" applyNumberFormat="1" applyFont="1" applyFill="1" applyBorder="1" applyAlignment="1">
      <alignment horizontal="center" vertical="center"/>
    </xf>
    <xf numFmtId="10" fontId="8" fillId="2" borderId="13" xfId="2" applyNumberFormat="1" applyFont="1" applyFill="1" applyBorder="1" applyAlignment="1">
      <alignment horizontal="center" vertical="center"/>
    </xf>
    <xf numFmtId="10" fontId="8" fillId="2" borderId="7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2" fontId="14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49" fontId="14" fillId="3" borderId="2" xfId="0" applyNumberFormat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</cellXfs>
  <cellStyles count="3">
    <cellStyle name="백분율" xfId="2" builtinId="5"/>
    <cellStyle name="통화 [0]" xfId="1" builtinId="7"/>
    <cellStyle name="표준" xfId="0" builtinId="0"/>
  </cellStyles>
  <dxfs count="11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050"/>
      <color rgb="FFFFFF99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8"/>
  <sheetViews>
    <sheetView tabSelected="1" topLeftCell="A10" zoomScale="90" zoomScaleNormal="90" workbookViewId="0">
      <selection activeCell="L21" sqref="L21:M22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194">
        <f>C2</f>
        <v>45424</v>
      </c>
      <c r="B1" s="195"/>
      <c r="C1" s="3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6"/>
      <c r="K1" s="6"/>
      <c r="L1" s="194">
        <f>A1</f>
        <v>45424</v>
      </c>
      <c r="M1" s="195"/>
      <c r="N1" s="3" t="s">
        <v>1</v>
      </c>
      <c r="O1" s="4" t="s">
        <v>2</v>
      </c>
      <c r="P1" s="4" t="s">
        <v>3</v>
      </c>
      <c r="Q1" s="54" t="s">
        <v>4</v>
      </c>
      <c r="R1" s="4" t="s">
        <v>5</v>
      </c>
      <c r="S1" s="4" t="s">
        <v>6</v>
      </c>
      <c r="T1" s="5" t="s">
        <v>7</v>
      </c>
      <c r="U1" s="196" t="s">
        <v>66</v>
      </c>
      <c r="V1" s="197" t="s">
        <v>65</v>
      </c>
      <c r="X1" s="225" t="s">
        <v>79</v>
      </c>
      <c r="Y1" s="225" t="s">
        <v>68</v>
      </c>
      <c r="Z1" s="225" t="s">
        <v>69</v>
      </c>
      <c r="AA1" s="225" t="s">
        <v>70</v>
      </c>
      <c r="AB1" s="225" t="s">
        <v>71</v>
      </c>
      <c r="AC1" s="225" t="s">
        <v>72</v>
      </c>
      <c r="AD1" s="225" t="s">
        <v>73</v>
      </c>
      <c r="AE1" s="225" t="s">
        <v>74</v>
      </c>
    </row>
    <row r="2" spans="1:31" ht="14.1" customHeight="1" x14ac:dyDescent="0.3">
      <c r="A2" s="13">
        <f>WEEKNUM(A1,1)</f>
        <v>20</v>
      </c>
      <c r="B2" s="14" t="s">
        <v>0</v>
      </c>
      <c r="C2" s="7">
        <v>45424</v>
      </c>
      <c r="D2" s="8">
        <f>C2+1</f>
        <v>45425</v>
      </c>
      <c r="E2" s="8">
        <f>C2+2</f>
        <v>45426</v>
      </c>
      <c r="F2" s="7">
        <f>C2+3</f>
        <v>45427</v>
      </c>
      <c r="G2" s="8">
        <f>C2+4</f>
        <v>45428</v>
      </c>
      <c r="H2" s="8">
        <f>C2+5</f>
        <v>45429</v>
      </c>
      <c r="I2" s="9">
        <f>C2+6</f>
        <v>45430</v>
      </c>
      <c r="J2" s="6"/>
      <c r="K2" s="6"/>
      <c r="L2" s="13">
        <f>WEEKNUM(L1,1)</f>
        <v>20</v>
      </c>
      <c r="M2" s="14" t="s">
        <v>0</v>
      </c>
      <c r="N2" s="10">
        <f>C2</f>
        <v>45424</v>
      </c>
      <c r="O2" s="11">
        <f>N2+1</f>
        <v>45425</v>
      </c>
      <c r="P2" s="8">
        <f>N2+2</f>
        <v>45426</v>
      </c>
      <c r="Q2" s="55">
        <f>N2+3</f>
        <v>45427</v>
      </c>
      <c r="R2" s="11">
        <f>N2+4</f>
        <v>45428</v>
      </c>
      <c r="S2" s="11">
        <f>N2+5</f>
        <v>45429</v>
      </c>
      <c r="T2" s="12">
        <f>N2+6</f>
        <v>45430</v>
      </c>
      <c r="U2" s="196"/>
      <c r="V2" s="197"/>
      <c r="X2" s="225"/>
      <c r="Y2" s="225"/>
      <c r="Z2" s="225"/>
      <c r="AA2" s="225"/>
      <c r="AB2" s="225"/>
      <c r="AC2" s="225"/>
      <c r="AD2" s="225"/>
      <c r="AE2" s="225"/>
    </row>
    <row r="3" spans="1:31" ht="14.1" customHeight="1" x14ac:dyDescent="0.3">
      <c r="A3" s="184" t="s">
        <v>8</v>
      </c>
      <c r="B3" s="184"/>
      <c r="C3" s="201" t="s">
        <v>117</v>
      </c>
      <c r="D3" s="201" t="s">
        <v>117</v>
      </c>
      <c r="E3" s="201" t="s">
        <v>117</v>
      </c>
      <c r="F3" s="201" t="s">
        <v>117</v>
      </c>
      <c r="G3" s="201" t="s">
        <v>117</v>
      </c>
      <c r="H3" s="201" t="s">
        <v>120</v>
      </c>
      <c r="I3" s="201" t="s">
        <v>115</v>
      </c>
      <c r="J3" s="6"/>
      <c r="K3" s="6"/>
      <c r="L3" s="211" t="s">
        <v>97</v>
      </c>
      <c r="M3" s="223"/>
      <c r="N3" s="31"/>
      <c r="O3" s="52" t="s">
        <v>110</v>
      </c>
      <c r="P3" s="47" t="s">
        <v>109</v>
      </c>
      <c r="Q3" s="31" t="s">
        <v>38</v>
      </c>
      <c r="R3" s="47" t="s">
        <v>81</v>
      </c>
      <c r="S3" s="47" t="s">
        <v>86</v>
      </c>
      <c r="T3" s="47" t="s">
        <v>81</v>
      </c>
      <c r="X3" s="224" t="s">
        <v>75</v>
      </c>
      <c r="Y3" s="221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21">
        <f t="shared" si="0"/>
        <v>2</v>
      </c>
      <c r="AA3" s="220">
        <f t="shared" si="0"/>
        <v>2</v>
      </c>
      <c r="AB3" s="221">
        <f t="shared" si="0"/>
        <v>2</v>
      </c>
      <c r="AC3" s="221">
        <f t="shared" si="0"/>
        <v>2</v>
      </c>
      <c r="AD3" s="221">
        <f t="shared" si="0"/>
        <v>2</v>
      </c>
      <c r="AE3" s="221">
        <f t="shared" si="0"/>
        <v>2</v>
      </c>
    </row>
    <row r="4" spans="1:31" ht="14.1" customHeight="1" x14ac:dyDescent="0.3">
      <c r="A4" s="184" t="s">
        <v>9</v>
      </c>
      <c r="B4" s="184"/>
      <c r="C4" s="201"/>
      <c r="D4" s="201"/>
      <c r="E4" s="201"/>
      <c r="F4" s="201"/>
      <c r="G4" s="201"/>
      <c r="H4" s="201"/>
      <c r="I4" s="201"/>
      <c r="J4" s="6"/>
      <c r="K4" s="6"/>
      <c r="L4" s="211"/>
      <c r="M4" s="223"/>
      <c r="N4" s="36"/>
      <c r="O4" s="30">
        <v>7</v>
      </c>
      <c r="P4" s="40">
        <v>7</v>
      </c>
      <c r="Q4" s="36"/>
      <c r="R4" s="40">
        <v>8</v>
      </c>
      <c r="S4" s="40">
        <v>8</v>
      </c>
      <c r="T4" s="40">
        <v>8</v>
      </c>
      <c r="U4" s="16">
        <f>SUM(N4:T4)</f>
        <v>38</v>
      </c>
      <c r="V4" s="16" t="str" cm="1">
        <f t="array" ref="V4">_xlfn.IFS(U4&gt;15,"O",U4=15,"O",U4&lt;15,"X")</f>
        <v>O</v>
      </c>
      <c r="X4" s="224"/>
      <c r="Y4" s="222"/>
      <c r="Z4" s="222"/>
      <c r="AA4" s="220"/>
      <c r="AB4" s="222"/>
      <c r="AC4" s="222"/>
      <c r="AD4" s="222"/>
      <c r="AE4" s="222"/>
    </row>
    <row r="5" spans="1:31" ht="14.1" customHeight="1" x14ac:dyDescent="0.3">
      <c r="A5" s="184" t="s">
        <v>9</v>
      </c>
      <c r="B5" s="184"/>
      <c r="C5" s="201" t="s">
        <v>115</v>
      </c>
      <c r="D5" s="201" t="s">
        <v>114</v>
      </c>
      <c r="E5" s="201" t="s">
        <v>116</v>
      </c>
      <c r="F5" s="201" t="s">
        <v>114</v>
      </c>
      <c r="G5" s="201" t="s">
        <v>113</v>
      </c>
      <c r="H5" s="201" t="s">
        <v>113</v>
      </c>
      <c r="I5" s="201" t="s">
        <v>114</v>
      </c>
      <c r="J5" s="192" t="s">
        <v>66</v>
      </c>
      <c r="K5" s="219" t="s">
        <v>67</v>
      </c>
      <c r="L5" s="184" t="s">
        <v>23</v>
      </c>
      <c r="M5" s="191"/>
      <c r="N5" s="31"/>
      <c r="O5" s="31"/>
      <c r="P5" s="31"/>
      <c r="Q5" s="31"/>
      <c r="R5" s="31"/>
      <c r="S5" s="52" t="s">
        <v>107</v>
      </c>
      <c r="T5" s="31" t="s">
        <v>38</v>
      </c>
      <c r="U5" s="6"/>
      <c r="X5" s="208" t="s">
        <v>76</v>
      </c>
      <c r="Y5" s="201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5</v>
      </c>
      <c r="Z5" s="201">
        <f t="shared" si="1"/>
        <v>5</v>
      </c>
      <c r="AA5" s="201">
        <f t="shared" si="1"/>
        <v>4</v>
      </c>
      <c r="AB5" s="201">
        <f t="shared" si="1"/>
        <v>7</v>
      </c>
      <c r="AC5" s="201">
        <f t="shared" si="1"/>
        <v>4</v>
      </c>
      <c r="AD5" s="201">
        <f t="shared" si="1"/>
        <v>7</v>
      </c>
      <c r="AE5" s="201">
        <f t="shared" si="1"/>
        <v>7</v>
      </c>
    </row>
    <row r="6" spans="1:31" ht="14.1" customHeight="1" x14ac:dyDescent="0.3">
      <c r="A6" s="184"/>
      <c r="B6" s="184"/>
      <c r="C6" s="201"/>
      <c r="D6" s="201"/>
      <c r="E6" s="201"/>
      <c r="F6" s="201"/>
      <c r="G6" s="201"/>
      <c r="H6" s="201"/>
      <c r="I6" s="201"/>
      <c r="J6" s="192"/>
      <c r="K6" s="219"/>
      <c r="L6" s="184"/>
      <c r="M6" s="191"/>
      <c r="N6" s="36"/>
      <c r="O6" s="36"/>
      <c r="P6" s="36"/>
      <c r="Q6" s="36"/>
      <c r="R6" s="36"/>
      <c r="S6" s="30">
        <v>5.5</v>
      </c>
      <c r="T6" s="36"/>
      <c r="U6" s="16">
        <f>SUM(N6:T6)</f>
        <v>5.5</v>
      </c>
      <c r="V6" s="16" t="str" cm="1">
        <f t="array" ref="V6">_xlfn.IFS(U6&gt;15,"O",U6=15,"O",U6&lt;15,"X")</f>
        <v>X</v>
      </c>
      <c r="X6" s="208"/>
      <c r="Y6" s="201"/>
      <c r="Z6" s="201"/>
      <c r="AA6" s="201"/>
      <c r="AB6" s="201"/>
      <c r="AC6" s="201"/>
      <c r="AD6" s="201"/>
      <c r="AE6" s="201"/>
    </row>
    <row r="7" spans="1:31" ht="14.1" customHeight="1" x14ac:dyDescent="0.3">
      <c r="A7" s="185" t="s">
        <v>10</v>
      </c>
      <c r="B7" s="186"/>
      <c r="C7" s="31" t="s">
        <v>118</v>
      </c>
      <c r="D7" s="51" t="s">
        <v>35</v>
      </c>
      <c r="E7" s="51" t="s">
        <v>35</v>
      </c>
      <c r="F7" s="51" t="s">
        <v>35</v>
      </c>
      <c r="G7" s="51" t="s">
        <v>35</v>
      </c>
      <c r="H7" s="47" t="s">
        <v>81</v>
      </c>
      <c r="I7" s="31" t="s">
        <v>38</v>
      </c>
      <c r="J7" s="24"/>
      <c r="K7" s="6"/>
      <c r="L7" s="185" t="s">
        <v>24</v>
      </c>
      <c r="M7" s="186"/>
      <c r="N7" s="37" t="s">
        <v>40</v>
      </c>
      <c r="O7" s="31"/>
      <c r="P7" s="31"/>
      <c r="Q7" s="39" t="s">
        <v>39</v>
      </c>
      <c r="R7" s="31" t="s">
        <v>38</v>
      </c>
      <c r="S7" s="32" t="s">
        <v>101</v>
      </c>
      <c r="T7" s="37" t="s">
        <v>40</v>
      </c>
      <c r="U7" s="6"/>
      <c r="X7" s="217" t="s">
        <v>77</v>
      </c>
      <c r="Y7" s="209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09">
        <f t="shared" si="2"/>
        <v>6</v>
      </c>
      <c r="AA7" s="209">
        <f t="shared" si="2"/>
        <v>6</v>
      </c>
      <c r="AB7" s="209">
        <f t="shared" si="2"/>
        <v>6</v>
      </c>
      <c r="AC7" s="209">
        <f t="shared" si="2"/>
        <v>6</v>
      </c>
      <c r="AD7" s="209">
        <f t="shared" si="2"/>
        <v>7</v>
      </c>
      <c r="AE7" s="209">
        <f t="shared" si="2"/>
        <v>7</v>
      </c>
    </row>
    <row r="8" spans="1:31" ht="14.1" customHeight="1" x14ac:dyDescent="0.3">
      <c r="A8" s="187"/>
      <c r="B8" s="188"/>
      <c r="C8" s="36"/>
      <c r="D8" s="30">
        <v>8</v>
      </c>
      <c r="E8" s="30">
        <v>8</v>
      </c>
      <c r="F8" s="30">
        <v>8</v>
      </c>
      <c r="G8" s="30">
        <v>8</v>
      </c>
      <c r="H8" s="4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187"/>
      <c r="M8" s="188"/>
      <c r="N8" s="38">
        <v>8</v>
      </c>
      <c r="O8" s="36"/>
      <c r="P8" s="36"/>
      <c r="Q8" s="40">
        <v>4.5</v>
      </c>
      <c r="R8" s="36"/>
      <c r="S8" s="41">
        <v>8</v>
      </c>
      <c r="T8" s="38">
        <v>8</v>
      </c>
      <c r="U8" s="16">
        <f>SUM(N8:T8)</f>
        <v>28.5</v>
      </c>
      <c r="V8" s="16" t="str" cm="1">
        <f t="array" ref="V8">_xlfn.IFS(U8&gt;15,"O",U8=15,"O",U8&lt;15,"X")</f>
        <v>O</v>
      </c>
      <c r="X8" s="218"/>
      <c r="Y8" s="210"/>
      <c r="Z8" s="210"/>
      <c r="AA8" s="210"/>
      <c r="AB8" s="210"/>
      <c r="AC8" s="210"/>
      <c r="AD8" s="210"/>
      <c r="AE8" s="210"/>
    </row>
    <row r="9" spans="1:31" ht="14.1" customHeight="1" x14ac:dyDescent="0.3">
      <c r="A9" s="211" t="s">
        <v>11</v>
      </c>
      <c r="B9" s="211"/>
      <c r="C9" s="39" t="s">
        <v>84</v>
      </c>
      <c r="D9" s="39" t="s">
        <v>84</v>
      </c>
      <c r="E9" s="39" t="s">
        <v>84</v>
      </c>
      <c r="F9" s="33" t="s">
        <v>85</v>
      </c>
      <c r="G9" s="39" t="s">
        <v>84</v>
      </c>
      <c r="H9" s="31" t="s">
        <v>118</v>
      </c>
      <c r="I9" s="31" t="s">
        <v>38</v>
      </c>
      <c r="J9" s="6"/>
      <c r="K9" s="6"/>
      <c r="L9" s="185" t="s">
        <v>25</v>
      </c>
      <c r="M9" s="186"/>
      <c r="N9" s="42"/>
      <c r="O9" s="42"/>
      <c r="P9" s="42"/>
      <c r="Q9" s="42"/>
      <c r="R9" s="42"/>
      <c r="S9" s="42"/>
      <c r="T9" s="42" t="s">
        <v>38</v>
      </c>
      <c r="U9" s="6"/>
      <c r="X9" s="212" t="s">
        <v>78</v>
      </c>
      <c r="Y9" s="214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6</v>
      </c>
      <c r="Z9" s="216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6</v>
      </c>
      <c r="AA9" s="216">
        <f t="shared" si="3"/>
        <v>6</v>
      </c>
      <c r="AB9" s="216">
        <f t="shared" si="3"/>
        <v>5</v>
      </c>
      <c r="AC9" s="216">
        <f t="shared" si="3"/>
        <v>6</v>
      </c>
      <c r="AD9" s="216">
        <f t="shared" si="3"/>
        <v>6</v>
      </c>
      <c r="AE9" s="216">
        <f t="shared" si="3"/>
        <v>6</v>
      </c>
    </row>
    <row r="10" spans="1:31" ht="14.1" customHeight="1" x14ac:dyDescent="0.3">
      <c r="A10" s="211"/>
      <c r="B10" s="211"/>
      <c r="C10" s="40">
        <v>9</v>
      </c>
      <c r="D10" s="40">
        <v>9</v>
      </c>
      <c r="E10" s="40">
        <v>9</v>
      </c>
      <c r="F10" s="44">
        <v>10</v>
      </c>
      <c r="G10" s="40">
        <v>9</v>
      </c>
      <c r="H10" s="36"/>
      <c r="I10" s="36"/>
      <c r="J10" s="16">
        <f>SUM(C10:I10)</f>
        <v>46</v>
      </c>
      <c r="K10" s="16" t="str" cm="1">
        <f t="array" ref="K10">_xlfn.IFS(J10=46,"O",J10&lt;46,"LOW",J10&gt;46,"HIGH")</f>
        <v>O</v>
      </c>
      <c r="L10" s="187"/>
      <c r="M10" s="188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213"/>
      <c r="Y10" s="215"/>
      <c r="Z10" s="215"/>
      <c r="AA10" s="215"/>
      <c r="AB10" s="215"/>
      <c r="AC10" s="215"/>
      <c r="AD10" s="215"/>
      <c r="AE10" s="215"/>
    </row>
    <row r="11" spans="1:31" ht="14.1" customHeight="1" x14ac:dyDescent="0.3">
      <c r="A11" s="202" t="s">
        <v>112</v>
      </c>
      <c r="B11" s="203"/>
      <c r="C11" s="31" t="s">
        <v>118</v>
      </c>
      <c r="D11" s="32" t="s">
        <v>83</v>
      </c>
      <c r="E11" s="34" t="s">
        <v>82</v>
      </c>
      <c r="F11" s="32" t="s">
        <v>83</v>
      </c>
      <c r="G11" s="31" t="s">
        <v>119</v>
      </c>
      <c r="H11" s="31" t="s">
        <v>38</v>
      </c>
      <c r="I11" s="32" t="s">
        <v>83</v>
      </c>
      <c r="J11" s="6"/>
      <c r="K11" s="6"/>
      <c r="L11" s="184" t="s">
        <v>26</v>
      </c>
      <c r="M11" s="184"/>
      <c r="N11" s="31"/>
      <c r="O11" s="31"/>
      <c r="P11" s="32" t="s">
        <v>44</v>
      </c>
      <c r="Q11" s="31"/>
      <c r="R11" s="32" t="s">
        <v>44</v>
      </c>
      <c r="S11" s="31" t="s">
        <v>38</v>
      </c>
      <c r="T11" s="32" t="s">
        <v>44</v>
      </c>
      <c r="U11" s="6"/>
      <c r="X11" s="208" t="s">
        <v>80</v>
      </c>
      <c r="Y11" s="201">
        <f t="shared" ref="Y11:AE11" si="4">COUNT(C10,C12,C14,C16,C18,C28,C30,C32,C34,C36,C38,C40,C42,C44,C20,C22,N4,N6,N8,N10,N12,N14,N16,N18,N20,N22,N28,N30,N32,N34,N36,N38,N40,N42,N44)</f>
        <v>11</v>
      </c>
      <c r="Z11" s="201">
        <f t="shared" si="4"/>
        <v>10</v>
      </c>
      <c r="AA11" s="201">
        <f t="shared" si="4"/>
        <v>9</v>
      </c>
      <c r="AB11" s="201">
        <f t="shared" si="4"/>
        <v>9</v>
      </c>
      <c r="AC11" s="201">
        <f t="shared" si="4"/>
        <v>10</v>
      </c>
      <c r="AD11" s="201">
        <f t="shared" si="4"/>
        <v>12</v>
      </c>
      <c r="AE11" s="201">
        <f t="shared" si="4"/>
        <v>11</v>
      </c>
    </row>
    <row r="12" spans="1:31" ht="14.1" customHeight="1" x14ac:dyDescent="0.3">
      <c r="A12" s="204"/>
      <c r="B12" s="205"/>
      <c r="C12" s="36"/>
      <c r="D12" s="41">
        <v>9</v>
      </c>
      <c r="E12" s="45">
        <v>10</v>
      </c>
      <c r="F12" s="41">
        <v>9</v>
      </c>
      <c r="G12" s="36"/>
      <c r="H12" s="36"/>
      <c r="I12" s="41">
        <v>9</v>
      </c>
      <c r="J12" s="16">
        <f>SUM(C12:I12)</f>
        <v>37</v>
      </c>
      <c r="K12" s="16" t="str" cm="1">
        <f t="array" ref="K12">_xlfn.IFS(J12=46,"O",J12&lt;46,"LOW",J12&gt;46,"HIGH")</f>
        <v>LOW</v>
      </c>
      <c r="L12" s="184"/>
      <c r="M12" s="184"/>
      <c r="N12" s="36"/>
      <c r="O12" s="36"/>
      <c r="P12" s="41">
        <v>5</v>
      </c>
      <c r="Q12" s="36"/>
      <c r="R12" s="41">
        <v>5</v>
      </c>
      <c r="S12" s="36"/>
      <c r="T12" s="41">
        <v>5</v>
      </c>
      <c r="U12" s="16">
        <f>SUM(N12:T12)</f>
        <v>15</v>
      </c>
      <c r="V12" s="16" t="str" cm="1">
        <f t="array" ref="V12">_xlfn.IFS(U12&gt;15,"O",U12=15,"O",U12&lt;15,"X")</f>
        <v>O</v>
      </c>
      <c r="X12" s="208"/>
      <c r="Y12" s="201"/>
      <c r="Z12" s="201"/>
      <c r="AA12" s="201"/>
      <c r="AB12" s="201"/>
      <c r="AC12" s="201"/>
      <c r="AD12" s="201"/>
      <c r="AE12" s="201"/>
    </row>
    <row r="13" spans="1:31" ht="14.1" customHeight="1" x14ac:dyDescent="0.3">
      <c r="A13" s="202" t="s">
        <v>13</v>
      </c>
      <c r="B13" s="203"/>
      <c r="C13" s="32" t="s">
        <v>83</v>
      </c>
      <c r="D13" s="31" t="s">
        <v>118</v>
      </c>
      <c r="E13" s="31" t="s">
        <v>119</v>
      </c>
      <c r="F13" s="34" t="s">
        <v>82</v>
      </c>
      <c r="G13" s="31" t="s">
        <v>119</v>
      </c>
      <c r="H13" s="31" t="s">
        <v>38</v>
      </c>
      <c r="I13" s="39" t="s">
        <v>84</v>
      </c>
      <c r="J13" s="6"/>
      <c r="K13" s="6"/>
      <c r="L13" s="185" t="s">
        <v>27</v>
      </c>
      <c r="M13" s="186"/>
      <c r="N13" s="32" t="s">
        <v>44</v>
      </c>
      <c r="O13" s="32" t="s">
        <v>44</v>
      </c>
      <c r="P13" s="32" t="s">
        <v>44</v>
      </c>
      <c r="Q13" s="31"/>
      <c r="R13" s="32" t="s">
        <v>44</v>
      </c>
      <c r="S13" s="32" t="s">
        <v>44</v>
      </c>
      <c r="T13" s="31" t="s">
        <v>38</v>
      </c>
      <c r="U13" s="6"/>
    </row>
    <row r="14" spans="1:31" ht="14.1" customHeight="1" x14ac:dyDescent="0.3">
      <c r="A14" s="204"/>
      <c r="B14" s="205"/>
      <c r="C14" s="41">
        <v>9</v>
      </c>
      <c r="D14" s="36"/>
      <c r="E14" s="36"/>
      <c r="F14" s="45">
        <v>10</v>
      </c>
      <c r="G14" s="36"/>
      <c r="H14" s="36"/>
      <c r="I14" s="40">
        <v>9</v>
      </c>
      <c r="J14" s="16">
        <f>SUM(C14:I14)</f>
        <v>28</v>
      </c>
      <c r="K14" s="16" t="str" cm="1">
        <f t="array" ref="K14">_xlfn.IFS(J14=46,"O",J14&lt;46,"LOW",J14&gt;46,"HIGH")</f>
        <v>LOW</v>
      </c>
      <c r="L14" s="187"/>
      <c r="M14" s="188"/>
      <c r="N14" s="41">
        <v>5</v>
      </c>
      <c r="O14" s="41">
        <v>5</v>
      </c>
      <c r="P14" s="41">
        <v>5</v>
      </c>
      <c r="Q14" s="36"/>
      <c r="R14" s="41">
        <v>5</v>
      </c>
      <c r="S14" s="41">
        <v>5</v>
      </c>
      <c r="T14" s="36"/>
      <c r="U14" s="16">
        <f>SUM(N14:T14)</f>
        <v>25</v>
      </c>
      <c r="V14" s="16" t="str" cm="1">
        <f t="array" ref="V14">_xlfn.IFS(U14&gt;15,"O",U14=15,"O",U14&lt;15,"X")</f>
        <v>O</v>
      </c>
      <c r="X14" s="206" t="s">
        <v>90</v>
      </c>
      <c r="Y14" s="201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01">
        <f t="shared" si="5"/>
        <v>5</v>
      </c>
      <c r="AA14" s="201">
        <f t="shared" si="5"/>
        <v>5</v>
      </c>
      <c r="AB14" s="201">
        <f t="shared" si="5"/>
        <v>5</v>
      </c>
      <c r="AC14" s="201">
        <f t="shared" si="5"/>
        <v>6</v>
      </c>
      <c r="AD14" s="201">
        <f t="shared" si="5"/>
        <v>6</v>
      </c>
      <c r="AE14" s="201">
        <f t="shared" si="5"/>
        <v>6</v>
      </c>
    </row>
    <row r="15" spans="1:31" ht="14.1" customHeight="1" x14ac:dyDescent="0.3">
      <c r="A15" s="185" t="s">
        <v>14</v>
      </c>
      <c r="B15" s="186"/>
      <c r="C15" s="31" t="s">
        <v>118</v>
      </c>
      <c r="D15" s="31" t="s">
        <v>119</v>
      </c>
      <c r="E15" s="31" t="s">
        <v>38</v>
      </c>
      <c r="F15" s="32" t="s">
        <v>83</v>
      </c>
      <c r="G15" s="34" t="s">
        <v>82</v>
      </c>
      <c r="H15" s="32" t="s">
        <v>83</v>
      </c>
      <c r="I15" s="32" t="s">
        <v>83</v>
      </c>
      <c r="J15" s="6"/>
      <c r="K15" s="6"/>
      <c r="L15" s="185" t="s">
        <v>28</v>
      </c>
      <c r="M15" s="186"/>
      <c r="N15" s="32" t="s">
        <v>36</v>
      </c>
      <c r="O15" s="31"/>
      <c r="P15" s="31"/>
      <c r="Q15" s="52" t="s">
        <v>95</v>
      </c>
      <c r="R15" s="32" t="s">
        <v>44</v>
      </c>
      <c r="S15" s="31"/>
      <c r="T15" s="31" t="s">
        <v>38</v>
      </c>
      <c r="U15" s="6"/>
      <c r="X15" s="206"/>
      <c r="Y15" s="201"/>
      <c r="Z15" s="201"/>
      <c r="AA15" s="201"/>
      <c r="AB15" s="201"/>
      <c r="AC15" s="201"/>
      <c r="AD15" s="201"/>
      <c r="AE15" s="201"/>
    </row>
    <row r="16" spans="1:31" ht="14.1" customHeight="1" x14ac:dyDescent="0.3">
      <c r="A16" s="187"/>
      <c r="B16" s="188"/>
      <c r="C16" s="36"/>
      <c r="D16" s="36"/>
      <c r="E16" s="36"/>
      <c r="F16" s="41">
        <v>9</v>
      </c>
      <c r="G16" s="45">
        <v>10</v>
      </c>
      <c r="H16" s="41">
        <v>9</v>
      </c>
      <c r="I16" s="41">
        <v>9</v>
      </c>
      <c r="J16" s="16">
        <f>SUM(C16:I16)</f>
        <v>37</v>
      </c>
      <c r="K16" s="16" t="str" cm="1">
        <f t="array" ref="K16">_xlfn.IFS(J16=46,"O",J16&lt;46,"LOW",J16&gt;46,"HIGH")</f>
        <v>LOW</v>
      </c>
      <c r="L16" s="187"/>
      <c r="M16" s="188"/>
      <c r="N16" s="41">
        <v>4</v>
      </c>
      <c r="O16" s="36"/>
      <c r="P16" s="36"/>
      <c r="Q16" s="30">
        <v>6</v>
      </c>
      <c r="R16" s="41">
        <v>5</v>
      </c>
      <c r="S16" s="36"/>
      <c r="T16" s="36"/>
      <c r="U16" s="16">
        <f>SUM(N16:T16)</f>
        <v>15</v>
      </c>
      <c r="V16" s="16" t="str" cm="1">
        <f t="array" ref="V16">_xlfn.IFS(U16&gt;15,"O",U16=15,"O",U16&lt;15,"X")</f>
        <v>O</v>
      </c>
      <c r="X16" s="206" t="s">
        <v>91</v>
      </c>
      <c r="Y16" s="207">
        <f t="shared" ref="Y16:AE16" si="6">(Y14*0.25)*0.83</f>
        <v>1.0374999999999999</v>
      </c>
      <c r="Z16" s="207">
        <f t="shared" si="6"/>
        <v>1.0374999999999999</v>
      </c>
      <c r="AA16" s="207">
        <f t="shared" si="6"/>
        <v>1.0374999999999999</v>
      </c>
      <c r="AB16" s="207">
        <f t="shared" si="6"/>
        <v>1.0374999999999999</v>
      </c>
      <c r="AC16" s="207">
        <f t="shared" si="6"/>
        <v>1.2449999999999999</v>
      </c>
      <c r="AD16" s="207">
        <f t="shared" si="6"/>
        <v>1.2449999999999999</v>
      </c>
      <c r="AE16" s="207">
        <f t="shared" si="6"/>
        <v>1.2449999999999999</v>
      </c>
    </row>
    <row r="17" spans="1:31" ht="14.1" customHeight="1" x14ac:dyDescent="0.3">
      <c r="A17" s="202" t="s">
        <v>111</v>
      </c>
      <c r="B17" s="203"/>
      <c r="C17" s="31" t="s">
        <v>118</v>
      </c>
      <c r="D17" s="34" t="s">
        <v>82</v>
      </c>
      <c r="E17" s="31" t="s">
        <v>119</v>
      </c>
      <c r="F17" s="32" t="s">
        <v>83</v>
      </c>
      <c r="G17" s="31" t="s">
        <v>119</v>
      </c>
      <c r="H17" s="31" t="s">
        <v>38</v>
      </c>
      <c r="I17" s="32" t="s">
        <v>83</v>
      </c>
      <c r="J17" s="6"/>
      <c r="K17" s="6"/>
      <c r="L17" s="202" t="s">
        <v>96</v>
      </c>
      <c r="M17" s="203"/>
      <c r="N17" s="35" t="s">
        <v>42</v>
      </c>
      <c r="O17" s="35" t="s">
        <v>42</v>
      </c>
      <c r="P17" s="35" t="s">
        <v>42</v>
      </c>
      <c r="Q17" s="31"/>
      <c r="R17" s="31"/>
      <c r="S17" s="31"/>
      <c r="T17" s="31" t="s">
        <v>38</v>
      </c>
      <c r="X17" s="206"/>
      <c r="Y17" s="207"/>
      <c r="Z17" s="207"/>
      <c r="AA17" s="207"/>
      <c r="AB17" s="207"/>
      <c r="AC17" s="207"/>
      <c r="AD17" s="207"/>
      <c r="AE17" s="207"/>
    </row>
    <row r="18" spans="1:31" ht="14.1" customHeight="1" x14ac:dyDescent="0.3">
      <c r="A18" s="204"/>
      <c r="B18" s="205"/>
      <c r="C18" s="36"/>
      <c r="D18" s="45">
        <v>10</v>
      </c>
      <c r="E18" s="36"/>
      <c r="F18" s="41">
        <v>9</v>
      </c>
      <c r="G18" s="36"/>
      <c r="H18" s="36"/>
      <c r="I18" s="41">
        <v>9</v>
      </c>
      <c r="J18" s="16">
        <f>SUM(C18:I18)</f>
        <v>28</v>
      </c>
      <c r="K18" s="16" t="str" cm="1">
        <f t="array" ref="K18">_xlfn.IFS(J18=46,"O",J18&lt;46,"LOW",J18&gt;46,"HIGH")</f>
        <v>LOW</v>
      </c>
      <c r="L18" s="204"/>
      <c r="M18" s="205"/>
      <c r="N18" s="46">
        <v>5</v>
      </c>
      <c r="O18" s="46">
        <v>5</v>
      </c>
      <c r="P18" s="46">
        <v>5</v>
      </c>
      <c r="Q18" s="36"/>
      <c r="R18" s="36"/>
      <c r="S18" s="36"/>
      <c r="T18" s="36"/>
      <c r="U18" s="16">
        <f>SUM(N18:T18)</f>
        <v>15</v>
      </c>
      <c r="V18" s="16" t="str" cm="1">
        <f t="array" ref="V18">_xlfn.IFS(U18&gt;15,"O",U18=15,"O",U18&lt;15,"X")</f>
        <v>O</v>
      </c>
    </row>
    <row r="19" spans="1:31" ht="14.1" customHeight="1" x14ac:dyDescent="0.3">
      <c r="A19" s="198"/>
      <c r="B19" s="198"/>
      <c r="C19" s="6"/>
      <c r="D19" s="6"/>
      <c r="E19" s="6"/>
      <c r="F19" s="6"/>
      <c r="G19" s="6"/>
      <c r="H19" s="6"/>
      <c r="I19" s="6"/>
      <c r="J19" s="6"/>
      <c r="K19" s="6"/>
      <c r="L19" s="198"/>
      <c r="M19" s="198"/>
      <c r="N19" s="6"/>
      <c r="O19" s="6"/>
      <c r="P19" s="6"/>
      <c r="Q19" s="6"/>
      <c r="R19" s="6"/>
      <c r="S19" s="6"/>
      <c r="T19" s="6"/>
      <c r="Y19" s="199" t="s">
        <v>63</v>
      </c>
      <c r="Z19" s="199" t="s">
        <v>59</v>
      </c>
      <c r="AA19" s="199" t="s">
        <v>60</v>
      </c>
      <c r="AB19" s="199" t="s">
        <v>61</v>
      </c>
      <c r="AC19" s="199" t="s">
        <v>62</v>
      </c>
      <c r="AD19" s="199" t="s">
        <v>98</v>
      </c>
      <c r="AE19" s="199" t="s">
        <v>102</v>
      </c>
    </row>
    <row r="20" spans="1:31" ht="14.1" customHeight="1" x14ac:dyDescent="0.3">
      <c r="A20" s="198"/>
      <c r="B20" s="198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198"/>
      <c r="M20" s="198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200"/>
      <c r="Z20" s="200"/>
      <c r="AA20" s="200"/>
      <c r="AB20" s="200"/>
      <c r="AC20" s="200"/>
      <c r="AD20" s="200"/>
      <c r="AE20" s="200"/>
    </row>
    <row r="21" spans="1:31" ht="14.1" customHeight="1" x14ac:dyDescent="0.3">
      <c r="A21" s="198"/>
      <c r="B21" s="198"/>
      <c r="C21" s="6"/>
      <c r="D21" s="6"/>
      <c r="E21" s="6"/>
      <c r="F21" s="6"/>
      <c r="G21" s="6"/>
      <c r="H21" s="6"/>
      <c r="I21" s="6"/>
      <c r="J21" s="6"/>
      <c r="K21" s="6"/>
      <c r="L21" s="198"/>
      <c r="M21" s="198"/>
      <c r="N21" s="6"/>
      <c r="O21" s="6"/>
      <c r="P21" s="6"/>
      <c r="Q21" s="6"/>
      <c r="R21" s="6"/>
      <c r="S21" s="6"/>
      <c r="T21" s="6"/>
      <c r="U21" s="2"/>
      <c r="V21" s="2"/>
      <c r="Y21" s="189" t="s">
        <v>10</v>
      </c>
      <c r="Z21" s="189">
        <v>3</v>
      </c>
      <c r="AA21" s="189">
        <v>2</v>
      </c>
      <c r="AB21" s="189">
        <f>Z21-AA21</f>
        <v>1</v>
      </c>
      <c r="AC21" s="189"/>
      <c r="AD21" s="189"/>
      <c r="AE21" s="189">
        <v>0</v>
      </c>
    </row>
    <row r="22" spans="1:31" ht="14.1" customHeight="1" x14ac:dyDescent="0.3">
      <c r="A22" s="198"/>
      <c r="B22" s="198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198"/>
      <c r="M22" s="198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190"/>
      <c r="Z22" s="190"/>
      <c r="AA22" s="190"/>
      <c r="AB22" s="190"/>
      <c r="AC22" s="190"/>
      <c r="AD22" s="190"/>
      <c r="AE22" s="190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189" t="s">
        <v>11</v>
      </c>
      <c r="Z23" s="189">
        <v>4</v>
      </c>
      <c r="AA23" s="189">
        <v>3</v>
      </c>
      <c r="AB23" s="189">
        <f>Z23-AA23</f>
        <v>1</v>
      </c>
      <c r="AC23" s="189"/>
      <c r="AD23" s="189">
        <v>3</v>
      </c>
      <c r="AE23" s="189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190"/>
      <c r="Z24" s="190"/>
      <c r="AA24" s="190"/>
      <c r="AB24" s="190"/>
      <c r="AC24" s="190"/>
      <c r="AD24" s="190"/>
      <c r="AE24" s="190"/>
    </row>
    <row r="25" spans="1:31" ht="14.1" customHeight="1" x14ac:dyDescent="0.3">
      <c r="A25" s="194">
        <f>A1</f>
        <v>45424</v>
      </c>
      <c r="B25" s="195"/>
      <c r="C25" s="3" t="s">
        <v>1</v>
      </c>
      <c r="D25" s="4" t="s">
        <v>2</v>
      </c>
      <c r="E25" s="4" t="s">
        <v>3</v>
      </c>
      <c r="F25" s="3" t="s">
        <v>4</v>
      </c>
      <c r="G25" s="4" t="s">
        <v>5</v>
      </c>
      <c r="H25" s="4" t="s">
        <v>6</v>
      </c>
      <c r="I25" s="5" t="s">
        <v>7</v>
      </c>
      <c r="J25" s="192" t="s">
        <v>66</v>
      </c>
      <c r="K25" s="193" t="s">
        <v>65</v>
      </c>
      <c r="L25" s="194">
        <f>A1</f>
        <v>45424</v>
      </c>
      <c r="M25" s="195"/>
      <c r="N25" s="3" t="s">
        <v>1</v>
      </c>
      <c r="O25" s="4" t="s">
        <v>2</v>
      </c>
      <c r="P25" s="4" t="s">
        <v>3</v>
      </c>
      <c r="Q25" s="54" t="s">
        <v>4</v>
      </c>
      <c r="R25" s="4" t="s">
        <v>5</v>
      </c>
      <c r="S25" s="4" t="s">
        <v>6</v>
      </c>
      <c r="T25" s="5" t="s">
        <v>7</v>
      </c>
      <c r="U25" s="196" t="s">
        <v>66</v>
      </c>
      <c r="V25" s="197" t="s">
        <v>65</v>
      </c>
      <c r="Y25" s="189" t="s">
        <v>12</v>
      </c>
      <c r="Z25" s="189">
        <v>3</v>
      </c>
      <c r="AA25" s="189">
        <v>2</v>
      </c>
      <c r="AB25" s="189">
        <f>Z25-AA25</f>
        <v>1</v>
      </c>
      <c r="AC25" s="189"/>
      <c r="AD25" s="189">
        <v>4</v>
      </c>
      <c r="AE25" s="189">
        <v>0</v>
      </c>
    </row>
    <row r="26" spans="1:31" ht="14.1" customHeight="1" x14ac:dyDescent="0.3">
      <c r="A26" s="13">
        <f>WEEKNUM(A25,1)</f>
        <v>20</v>
      </c>
      <c r="B26" s="14" t="s">
        <v>0</v>
      </c>
      <c r="C26" s="7">
        <f>C2</f>
        <v>45424</v>
      </c>
      <c r="D26" s="8">
        <f>C26+1</f>
        <v>45425</v>
      </c>
      <c r="E26" s="8">
        <f>C26+2</f>
        <v>45426</v>
      </c>
      <c r="F26" s="7">
        <f>C26+3</f>
        <v>45427</v>
      </c>
      <c r="G26" s="8">
        <f>C26+4</f>
        <v>45428</v>
      </c>
      <c r="H26" s="8">
        <f>C26+5</f>
        <v>45429</v>
      </c>
      <c r="I26" s="9">
        <f>C26+6</f>
        <v>45430</v>
      </c>
      <c r="J26" s="192"/>
      <c r="K26" s="193"/>
      <c r="L26" s="13">
        <f>WEEKNUM(L25,1)</f>
        <v>20</v>
      </c>
      <c r="M26" s="14" t="s">
        <v>0</v>
      </c>
      <c r="N26" s="10">
        <f>C2</f>
        <v>45424</v>
      </c>
      <c r="O26" s="11">
        <f>N26+1</f>
        <v>45425</v>
      </c>
      <c r="P26" s="11">
        <f>N26+2</f>
        <v>45426</v>
      </c>
      <c r="Q26" s="55">
        <f>N26+3</f>
        <v>45427</v>
      </c>
      <c r="R26" s="11">
        <f>N26+4</f>
        <v>45428</v>
      </c>
      <c r="S26" s="11">
        <f>N26+5</f>
        <v>45429</v>
      </c>
      <c r="T26" s="12">
        <f>N26+6</f>
        <v>45430</v>
      </c>
      <c r="U26" s="196"/>
      <c r="V26" s="197"/>
      <c r="Y26" s="190"/>
      <c r="Z26" s="190"/>
      <c r="AA26" s="190"/>
      <c r="AB26" s="190"/>
      <c r="AC26" s="190"/>
      <c r="AD26" s="190"/>
      <c r="AE26" s="190"/>
    </row>
    <row r="27" spans="1:31" ht="14.1" customHeight="1" x14ac:dyDescent="0.3">
      <c r="A27" s="184" t="s">
        <v>16</v>
      </c>
      <c r="B27" s="184"/>
      <c r="C27" s="31"/>
      <c r="D27" s="31"/>
      <c r="E27" s="31"/>
      <c r="F27" s="31"/>
      <c r="G27" s="31"/>
      <c r="H27" s="32" t="s">
        <v>89</v>
      </c>
      <c r="I27" s="31" t="s">
        <v>38</v>
      </c>
      <c r="J27" s="6"/>
      <c r="K27" s="6"/>
      <c r="L27" s="184" t="s">
        <v>29</v>
      </c>
      <c r="M27" s="191"/>
      <c r="N27" s="32" t="s">
        <v>41</v>
      </c>
      <c r="O27" s="31"/>
      <c r="P27" s="52" t="s">
        <v>95</v>
      </c>
      <c r="Q27" s="31"/>
      <c r="R27" s="31"/>
      <c r="S27" s="31" t="s">
        <v>38</v>
      </c>
      <c r="T27" s="32" t="s">
        <v>41</v>
      </c>
      <c r="Y27" s="189" t="s">
        <v>13</v>
      </c>
      <c r="Z27" s="189">
        <v>4</v>
      </c>
      <c r="AA27" s="189">
        <v>3</v>
      </c>
      <c r="AB27" s="189">
        <f>Z27-AA27</f>
        <v>1</v>
      </c>
      <c r="AC27" s="189"/>
      <c r="AD27" s="189">
        <v>1</v>
      </c>
      <c r="AE27" s="189">
        <v>0</v>
      </c>
    </row>
    <row r="28" spans="1:31" ht="14.1" customHeight="1" x14ac:dyDescent="0.3">
      <c r="A28" s="184"/>
      <c r="B28" s="184"/>
      <c r="C28" s="36"/>
      <c r="D28" s="36"/>
      <c r="E28" s="36"/>
      <c r="F28" s="36"/>
      <c r="G28" s="36"/>
      <c r="H28" s="41">
        <v>5.5</v>
      </c>
      <c r="I28" s="36"/>
      <c r="J28" s="16">
        <f>SUM(C28:I28)</f>
        <v>5.5</v>
      </c>
      <c r="K28" s="16" t="str" cm="1">
        <f t="array" ref="K28">_xlfn.IFS(J28&gt;15,"O",J28=15,"O",J28&lt;15,"X")</f>
        <v>X</v>
      </c>
      <c r="L28" s="184"/>
      <c r="M28" s="191"/>
      <c r="N28" s="41">
        <v>7.5</v>
      </c>
      <c r="O28" s="36"/>
      <c r="P28" s="30">
        <v>6</v>
      </c>
      <c r="Q28" s="36"/>
      <c r="R28" s="36"/>
      <c r="S28" s="36"/>
      <c r="T28" s="41">
        <v>7.5</v>
      </c>
      <c r="U28" s="16">
        <f>SUM(N28:T28)</f>
        <v>21</v>
      </c>
      <c r="V28" s="16" t="str" cm="1">
        <f t="array" ref="V28">_xlfn.IFS(U28&gt;15,"O",U28=15,"O",U28&lt;15,"X")</f>
        <v>O</v>
      </c>
      <c r="Y28" s="190"/>
      <c r="Z28" s="190"/>
      <c r="AA28" s="190"/>
      <c r="AB28" s="190"/>
      <c r="AC28" s="190"/>
      <c r="AD28" s="190"/>
      <c r="AE28" s="190"/>
    </row>
    <row r="29" spans="1:31" ht="14.1" customHeight="1" x14ac:dyDescent="0.3">
      <c r="A29" s="184" t="s">
        <v>17</v>
      </c>
      <c r="B29" s="184"/>
      <c r="C29" s="52" t="s">
        <v>103</v>
      </c>
      <c r="D29" s="31"/>
      <c r="E29" s="31"/>
      <c r="F29" s="31"/>
      <c r="G29" s="31"/>
      <c r="H29" s="37" t="s">
        <v>40</v>
      </c>
      <c r="I29" s="31" t="s">
        <v>38</v>
      </c>
      <c r="J29" s="6"/>
      <c r="K29" s="6"/>
      <c r="L29" s="184" t="s">
        <v>30</v>
      </c>
      <c r="M29" s="191"/>
      <c r="N29" s="42"/>
      <c r="O29" s="42"/>
      <c r="P29" s="42"/>
      <c r="Q29" s="42"/>
      <c r="R29" s="42"/>
      <c r="S29" s="42"/>
      <c r="T29" s="42" t="s">
        <v>38</v>
      </c>
      <c r="U29" s="6"/>
      <c r="Y29" s="189" t="s">
        <v>14</v>
      </c>
      <c r="Z29" s="189">
        <v>3</v>
      </c>
      <c r="AA29" s="189">
        <v>2</v>
      </c>
      <c r="AB29" s="189">
        <f>Z29-AA29</f>
        <v>1</v>
      </c>
      <c r="AC29" s="189"/>
      <c r="AD29" s="189">
        <v>2</v>
      </c>
      <c r="AE29" s="189">
        <v>0</v>
      </c>
    </row>
    <row r="30" spans="1:31" ht="14.1" customHeight="1" x14ac:dyDescent="0.3">
      <c r="A30" s="184"/>
      <c r="B30" s="184"/>
      <c r="C30" s="30">
        <v>8</v>
      </c>
      <c r="D30" s="36"/>
      <c r="E30" s="36"/>
      <c r="F30" s="36"/>
      <c r="G30" s="36"/>
      <c r="H30" s="38">
        <v>8</v>
      </c>
      <c r="I30" s="36"/>
      <c r="J30" s="16">
        <f>SUM(C30:I30)</f>
        <v>16</v>
      </c>
      <c r="K30" s="16" t="str" cm="1">
        <f t="array" ref="K30">_xlfn.IFS(J30&gt;15,"O",J30=15,"O",J30&lt;15,"X")</f>
        <v>O</v>
      </c>
      <c r="L30" s="184"/>
      <c r="M30" s="191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Y30" s="190"/>
      <c r="Z30" s="190"/>
      <c r="AA30" s="190"/>
      <c r="AB30" s="190"/>
      <c r="AC30" s="190"/>
      <c r="AD30" s="190"/>
      <c r="AE30" s="190"/>
    </row>
    <row r="31" spans="1:31" ht="14.1" customHeight="1" x14ac:dyDescent="0.3">
      <c r="A31" s="184" t="s">
        <v>18</v>
      </c>
      <c r="B31" s="184"/>
      <c r="C31" s="31"/>
      <c r="D31" s="31"/>
      <c r="E31" s="31"/>
      <c r="F31" s="31"/>
      <c r="G31" s="31"/>
      <c r="H31" s="31" t="s">
        <v>38</v>
      </c>
      <c r="I31" s="52" t="s">
        <v>103</v>
      </c>
      <c r="J31" s="6"/>
      <c r="K31" s="6"/>
      <c r="L31" s="185" t="s">
        <v>31</v>
      </c>
      <c r="M31" s="186"/>
      <c r="N31" s="39" t="s">
        <v>94</v>
      </c>
      <c r="O31" s="39" t="s">
        <v>94</v>
      </c>
      <c r="P31" s="31"/>
      <c r="Q31" s="31"/>
      <c r="R31" s="31"/>
      <c r="S31" s="39" t="s">
        <v>94</v>
      </c>
      <c r="T31" s="31" t="s">
        <v>38</v>
      </c>
      <c r="U31" s="6"/>
      <c r="Y31" s="189" t="s">
        <v>15</v>
      </c>
      <c r="Z31" s="189">
        <v>4</v>
      </c>
      <c r="AA31" s="189">
        <v>3</v>
      </c>
      <c r="AB31" s="189">
        <f>Z31-AA31</f>
        <v>1</v>
      </c>
      <c r="AC31" s="189"/>
      <c r="AD31" s="189">
        <v>3</v>
      </c>
      <c r="AE31" s="189">
        <v>0</v>
      </c>
    </row>
    <row r="32" spans="1:31" ht="14.1" customHeight="1" x14ac:dyDescent="0.3">
      <c r="A32" s="184"/>
      <c r="B32" s="184"/>
      <c r="C32" s="36"/>
      <c r="D32" s="36"/>
      <c r="E32" s="36"/>
      <c r="F32" s="36"/>
      <c r="G32" s="36"/>
      <c r="H32" s="36"/>
      <c r="I32" s="30">
        <v>8</v>
      </c>
      <c r="J32" s="16">
        <f>SUM(C32:I32)</f>
        <v>8</v>
      </c>
      <c r="K32" s="16" t="str" cm="1">
        <f t="array" ref="K32">_xlfn.IFS(J32&gt;15,"O",J32=15,"O",J32&lt;15,"X")</f>
        <v>X</v>
      </c>
      <c r="L32" s="187"/>
      <c r="M32" s="188"/>
      <c r="N32" s="40">
        <v>6.5</v>
      </c>
      <c r="O32" s="40">
        <v>6.5</v>
      </c>
      <c r="P32" s="36"/>
      <c r="Q32" s="36"/>
      <c r="R32" s="36"/>
      <c r="S32" s="40">
        <v>6.5</v>
      </c>
      <c r="T32" s="36"/>
      <c r="U32" s="16">
        <f>SUM(N32:T32)</f>
        <v>19.5</v>
      </c>
      <c r="V32" s="16" t="str" cm="1">
        <f t="array" ref="V32">_xlfn.IFS(U32&gt;15,"O",U32=15,"O",U32&lt;15,"X")</f>
        <v>O</v>
      </c>
      <c r="Y32" s="190"/>
      <c r="Z32" s="190"/>
      <c r="AA32" s="190"/>
      <c r="AB32" s="190"/>
      <c r="AC32" s="190"/>
      <c r="AD32" s="190"/>
      <c r="AE32" s="190"/>
    </row>
    <row r="33" spans="1:35" ht="14.1" customHeight="1" x14ac:dyDescent="0.3">
      <c r="A33" s="184" t="s">
        <v>19</v>
      </c>
      <c r="B33" s="184"/>
      <c r="C33" s="31"/>
      <c r="D33" s="32" t="s">
        <v>36</v>
      </c>
      <c r="E33" s="31"/>
      <c r="F33" s="31"/>
      <c r="G33" s="31"/>
      <c r="H33" s="31"/>
      <c r="I33" s="31" t="s">
        <v>108</v>
      </c>
      <c r="J33" s="6"/>
      <c r="K33" s="6"/>
      <c r="L33" s="185" t="s">
        <v>32</v>
      </c>
      <c r="M33" s="186"/>
      <c r="N33" s="31"/>
      <c r="O33" s="31"/>
      <c r="P33" s="31"/>
      <c r="Q33" s="32" t="s">
        <v>37</v>
      </c>
      <c r="R33" s="52" t="s">
        <v>95</v>
      </c>
      <c r="S33" s="52" t="s">
        <v>95</v>
      </c>
      <c r="T33" s="31" t="s">
        <v>38</v>
      </c>
      <c r="U33" s="6"/>
    </row>
    <row r="34" spans="1:35" ht="14.1" customHeight="1" x14ac:dyDescent="0.3">
      <c r="A34" s="184"/>
      <c r="B34" s="184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187"/>
      <c r="M34" s="188"/>
      <c r="N34" s="36"/>
      <c r="O34" s="36"/>
      <c r="P34" s="36"/>
      <c r="Q34" s="41">
        <v>6</v>
      </c>
      <c r="R34" s="30">
        <v>6</v>
      </c>
      <c r="S34" s="30">
        <v>6</v>
      </c>
      <c r="T34" s="36"/>
      <c r="U34" s="16">
        <f>SUM(N34:T34)</f>
        <v>18</v>
      </c>
      <c r="V34" s="16" t="str" cm="1">
        <f t="array" ref="V34">_xlfn.IFS(U34&gt;15,"O",U34=15,"O",U34&lt;15,"X")</f>
        <v>O</v>
      </c>
    </row>
    <row r="35" spans="1:35" ht="14.1" customHeight="1" x14ac:dyDescent="0.3">
      <c r="A35" s="184" t="s">
        <v>20</v>
      </c>
      <c r="B35" s="184"/>
      <c r="C35" s="42"/>
      <c r="D35" s="42"/>
      <c r="E35" s="42"/>
      <c r="F35" s="42"/>
      <c r="G35" s="42"/>
      <c r="H35" s="42"/>
      <c r="I35" s="42" t="s">
        <v>38</v>
      </c>
      <c r="J35" s="6"/>
      <c r="K35" s="6"/>
      <c r="L35" s="184" t="s">
        <v>33</v>
      </c>
      <c r="M35" s="184"/>
      <c r="N35" s="31"/>
      <c r="O35" s="31"/>
      <c r="P35" s="32" t="s">
        <v>37</v>
      </c>
      <c r="Q35" s="31"/>
      <c r="R35" s="32" t="s">
        <v>37</v>
      </c>
      <c r="S35" s="52" t="s">
        <v>43</v>
      </c>
      <c r="T35" s="31" t="s">
        <v>108</v>
      </c>
      <c r="U35" s="6"/>
    </row>
    <row r="36" spans="1:35" ht="14.1" customHeight="1" x14ac:dyDescent="0.3">
      <c r="A36" s="184"/>
      <c r="B36" s="184"/>
      <c r="C36" s="43"/>
      <c r="D36" s="43"/>
      <c r="E36" s="43"/>
      <c r="F36" s="43"/>
      <c r="G36" s="43"/>
      <c r="H36" s="43"/>
      <c r="I36" s="43"/>
      <c r="J36" s="16">
        <f>SUM(C36:I36)</f>
        <v>0</v>
      </c>
      <c r="K36" s="16" t="str" cm="1">
        <f t="array" ref="K36">_xlfn.IFS(J36&gt;15,"O",J36=15,"O",J36&lt;15,"X")</f>
        <v>X</v>
      </c>
      <c r="L36" s="184"/>
      <c r="M36" s="184"/>
      <c r="N36" s="36"/>
      <c r="O36" s="36"/>
      <c r="P36" s="41">
        <v>6</v>
      </c>
      <c r="Q36" s="36"/>
      <c r="R36" s="41">
        <v>6</v>
      </c>
      <c r="S36" s="30">
        <v>5</v>
      </c>
      <c r="T36" s="36"/>
      <c r="U36" s="16">
        <f>SUM(N36:T36)</f>
        <v>17</v>
      </c>
      <c r="V36" s="16" t="str" cm="1">
        <f t="array" ref="V36">_xlfn.IFS(U36&gt;15,"O",U36=15,"O",U36&lt;15,"X")</f>
        <v>O</v>
      </c>
    </row>
    <row r="37" spans="1:35" ht="14.1" customHeight="1" x14ac:dyDescent="0.3">
      <c r="A37" s="184" t="s">
        <v>21</v>
      </c>
      <c r="B37" s="184"/>
      <c r="C37" s="47" t="s">
        <v>86</v>
      </c>
      <c r="D37" s="47" t="s">
        <v>86</v>
      </c>
      <c r="E37" s="31"/>
      <c r="F37" s="47" t="s">
        <v>86</v>
      </c>
      <c r="G37" s="47" t="s">
        <v>86</v>
      </c>
      <c r="H37" s="31" t="s">
        <v>38</v>
      </c>
      <c r="I37" s="47" t="s">
        <v>86</v>
      </c>
      <c r="J37" s="6"/>
      <c r="K37" s="6"/>
      <c r="L37" s="185" t="s">
        <v>34</v>
      </c>
      <c r="M37" s="186"/>
      <c r="N37" s="32" t="s">
        <v>37</v>
      </c>
      <c r="O37" s="31"/>
      <c r="P37" s="31"/>
      <c r="Q37" s="31"/>
      <c r="R37" s="31" t="s">
        <v>38</v>
      </c>
      <c r="S37" s="32" t="s">
        <v>37</v>
      </c>
      <c r="T37" s="32" t="s">
        <v>37</v>
      </c>
      <c r="U37" s="6"/>
    </row>
    <row r="38" spans="1:35" ht="14.1" customHeight="1" x14ac:dyDescent="0.3">
      <c r="A38" s="184"/>
      <c r="B38" s="184"/>
      <c r="C38" s="40">
        <v>8</v>
      </c>
      <c r="D38" s="40">
        <v>8</v>
      </c>
      <c r="E38" s="36"/>
      <c r="F38" s="40">
        <v>8</v>
      </c>
      <c r="G38" s="40">
        <v>8</v>
      </c>
      <c r="H38" s="36"/>
      <c r="I38" s="40">
        <v>8</v>
      </c>
      <c r="J38" s="16">
        <f>SUM(C38:I38)</f>
        <v>40</v>
      </c>
      <c r="K38" s="16" t="str" cm="1">
        <f t="array" ref="K38">_xlfn.IFS(J38&gt;15,"O",J38=15,"O",J38&lt;15,"X")</f>
        <v>O</v>
      </c>
      <c r="L38" s="187"/>
      <c r="M38" s="188"/>
      <c r="N38" s="41">
        <v>6</v>
      </c>
      <c r="O38" s="36"/>
      <c r="P38" s="36"/>
      <c r="Q38" s="36"/>
      <c r="R38" s="36"/>
      <c r="S38" s="41">
        <v>6</v>
      </c>
      <c r="T38" s="41">
        <v>6</v>
      </c>
      <c r="U38" s="16">
        <f>SUM(N38:T38)</f>
        <v>18</v>
      </c>
      <c r="V38" s="16" t="str" cm="1">
        <f t="array" ref="V38">_xlfn.IFS(U38&gt;15,"O",U38=15,"O",U38&lt;15,"X")</f>
        <v>O</v>
      </c>
    </row>
    <row r="39" spans="1:35" ht="14.1" customHeight="1" x14ac:dyDescent="0.3">
      <c r="A39" s="184" t="s">
        <v>22</v>
      </c>
      <c r="B39" s="184"/>
      <c r="C39" s="31"/>
      <c r="D39" s="32" t="s">
        <v>37</v>
      </c>
      <c r="E39" s="32" t="s">
        <v>37</v>
      </c>
      <c r="F39" s="31"/>
      <c r="G39" s="32" t="s">
        <v>37</v>
      </c>
      <c r="H39" s="32" t="s">
        <v>37</v>
      </c>
      <c r="I39" s="31" t="s">
        <v>108</v>
      </c>
      <c r="J39" s="6"/>
      <c r="K39" s="6"/>
      <c r="L39" s="185"/>
      <c r="M39" s="186"/>
      <c r="N39" s="42"/>
      <c r="O39" s="42"/>
      <c r="P39" s="42"/>
      <c r="Q39" s="42"/>
      <c r="R39" s="42"/>
      <c r="S39" s="42"/>
      <c r="T39" s="42"/>
      <c r="U39" s="6"/>
    </row>
    <row r="40" spans="1:35" ht="14.1" customHeight="1" x14ac:dyDescent="0.3">
      <c r="A40" s="184"/>
      <c r="B40" s="184"/>
      <c r="C40" s="36"/>
      <c r="D40" s="41">
        <v>6</v>
      </c>
      <c r="E40" s="41">
        <v>6</v>
      </c>
      <c r="F40" s="36"/>
      <c r="G40" s="41">
        <v>6</v>
      </c>
      <c r="H40" s="41">
        <v>6</v>
      </c>
      <c r="I40" s="36"/>
      <c r="J40" s="16">
        <f>SUM(C40:I40)</f>
        <v>24</v>
      </c>
      <c r="K40" s="16" t="str" cm="1">
        <f t="array" ref="K40">_xlfn.IFS(J40&gt;15,"O",J40=15,"O",J40&lt;15,"X")</f>
        <v>O</v>
      </c>
      <c r="L40" s="187"/>
      <c r="M40" s="188"/>
      <c r="N40" s="43"/>
      <c r="O40" s="43"/>
      <c r="P40" s="43"/>
      <c r="Q40" s="43"/>
      <c r="R40" s="43"/>
      <c r="S40" s="43"/>
      <c r="T40" s="43"/>
      <c r="U40" s="16">
        <f>SUM(N40:T40)</f>
        <v>0</v>
      </c>
      <c r="V40" s="16" t="e" cm="1">
        <f t="array" aca="1" ref="V40" ca="1">_xlfn.IFS(U40&gt;15,"O",U40=15,"O",U40&lt;15,"X")</f>
        <v>#NAME?</v>
      </c>
    </row>
    <row r="41" spans="1:35" ht="14.1" customHeight="1" x14ac:dyDescent="0.3">
      <c r="A41" s="59"/>
      <c r="B41" s="59"/>
      <c r="L41" s="59"/>
      <c r="M41" s="59"/>
    </row>
    <row r="42" spans="1:35" ht="14.1" customHeight="1" x14ac:dyDescent="0.3">
      <c r="A42" s="59"/>
      <c r="B42" s="59"/>
      <c r="J42" s="25">
        <f>SUM(C42:I42)</f>
        <v>0</v>
      </c>
      <c r="K42" s="25" t="str" cm="1">
        <f t="array" ref="K42">_xlfn.IFS(J42&gt;15,"O",J42=15,"O",J42&lt;15,"X")</f>
        <v>X</v>
      </c>
      <c r="L42" s="59"/>
      <c r="M42" s="59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3">
      <c r="A43" s="59"/>
      <c r="B43" s="59"/>
      <c r="C43" s="15"/>
      <c r="D43" s="16"/>
      <c r="E43" s="16"/>
      <c r="F43" s="16"/>
      <c r="G43" s="16"/>
      <c r="H43" s="16"/>
      <c r="I43" s="17"/>
      <c r="J43" s="2"/>
      <c r="K43" s="2"/>
      <c r="L43" s="59"/>
      <c r="M43" s="59"/>
      <c r="U43" s="2"/>
      <c r="V43" s="2"/>
    </row>
    <row r="44" spans="1:35" ht="14.1" customHeight="1" x14ac:dyDescent="0.3">
      <c r="A44" s="59"/>
      <c r="B44" s="59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59"/>
      <c r="M44" s="59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</row>
    <row r="47" spans="1:35" ht="14.1" customHeight="1" x14ac:dyDescent="0.3">
      <c r="A47"/>
      <c r="B47"/>
      <c r="L47"/>
      <c r="M47"/>
    </row>
    <row r="48" spans="1:35" ht="14.1" customHeight="1" x14ac:dyDescent="0.3">
      <c r="A48"/>
      <c r="B48"/>
      <c r="L48"/>
      <c r="M48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59"/>
      <c r="B49" s="59"/>
      <c r="C49" s="183" t="s">
        <v>1</v>
      </c>
      <c r="D49" s="183"/>
      <c r="E49" s="178" t="s">
        <v>2</v>
      </c>
      <c r="F49" s="178"/>
      <c r="G49" s="178" t="s">
        <v>3</v>
      </c>
      <c r="H49" s="178"/>
      <c r="I49" s="178" t="s">
        <v>4</v>
      </c>
      <c r="J49" s="178"/>
      <c r="K49" s="178" t="s">
        <v>5</v>
      </c>
      <c r="L49" s="178"/>
      <c r="M49" s="178"/>
      <c r="N49" s="178" t="s">
        <v>6</v>
      </c>
      <c r="O49" s="178"/>
      <c r="P49" s="179" t="s">
        <v>7</v>
      </c>
      <c r="Q49" s="179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59"/>
      <c r="B50" s="59"/>
      <c r="C50" s="180">
        <f>C2</f>
        <v>45424</v>
      </c>
      <c r="D50" s="180"/>
      <c r="E50" s="181">
        <f>C50+1</f>
        <v>45425</v>
      </c>
      <c r="F50" s="181"/>
      <c r="G50" s="181">
        <f>C50+2</f>
        <v>45426</v>
      </c>
      <c r="H50" s="181"/>
      <c r="I50" s="181">
        <f>C50+3</f>
        <v>45427</v>
      </c>
      <c r="J50" s="181"/>
      <c r="K50" s="181">
        <f>C50+4</f>
        <v>45428</v>
      </c>
      <c r="L50" s="181"/>
      <c r="M50" s="181"/>
      <c r="N50" s="181">
        <f>C50+5</f>
        <v>45429</v>
      </c>
      <c r="O50" s="181"/>
      <c r="P50" s="182">
        <f>C50+6</f>
        <v>45430</v>
      </c>
      <c r="Q50" s="182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177" t="s">
        <v>64</v>
      </c>
      <c r="B51" s="177"/>
      <c r="C51" s="176">
        <f>SUM(C8,C10,C12,C14,C16,C18,C20,C22,C28,C30,C32,C34,C36,C38,C40,N4,N6,N8,N10,N12,N14,N16,N18,N28,N30,N32,N34,N36,N38,N40,C42,C44,N42,N44,N20,N22,Y16)</f>
        <v>77.037499999999994</v>
      </c>
      <c r="D51" s="176"/>
      <c r="E51" s="176">
        <f>SUM(D8,D9,D12,D14,D16,D18,D20,D22,D28,D30,D32,D34,D36,D38,D40,D42,D44,O4,O6,O8,O10,O12,O14,O16,O18,O20,O22,O28,O30,O32,O34,O36,O38,O40,O42,O44,Z16)</f>
        <v>69.537499999999994</v>
      </c>
      <c r="F51" s="176"/>
      <c r="G51" s="176">
        <f>SUM(E8,E10,E12,E14,E16,E18,E20,E22,E28,E30,E32,E34,E36,E44,E38,E40,E42,P4,P6,P8,P10,P12,P14,P16,P18,P20,P22,P28,P30,P32,P34,P36,P38,P40,P42,P44,AA16)</f>
        <v>68.037499999999994</v>
      </c>
      <c r="H51" s="176"/>
      <c r="I51" s="176">
        <f>SUM(F8,F10,F12,F14,F16,F18,F20,F22,F28,F30,F32,F34,F36,F38,F40,F42,F44,Q4,Q6,Q8,Q10,Q12,Q14,Q16,Q18,Q20,Q22,Q28,Q30,Q32,Q34,Q36,Q38,Q40,Q42,Q44,AB16)</f>
        <v>80.537499999999994</v>
      </c>
      <c r="J51" s="176"/>
      <c r="K51" s="176">
        <f>SUM(G8,G10,G12,G14,G16,G18,G20,G22,G28,G30,G32,G34,G36,G38,G40,G42,G44,R4,R6,R8,R10,R12,R14,R16,R18,R20,R22,R28,R30,R32,R34,R36,R38,R40,R42,R44,AC16)</f>
        <v>77.245000000000005</v>
      </c>
      <c r="L51" s="176"/>
      <c r="M51" s="176"/>
      <c r="N51" s="176">
        <f>SUM(H8,H10,H12,H14,H16,H18,H20,H22,H28,H30,H32,H34,H36,H38,H40,H42,H44,S4,S6,S8,S10,S12,S14,S16,S18,S20,S22,S28,S30,S32,S34,S36,S38,S40,S42,S44,AD16)</f>
        <v>87.745000000000005</v>
      </c>
      <c r="O51" s="176"/>
      <c r="P51" s="176">
        <f>SUM(I8,I10,I12,I14,I16,I18,I20,I22,I28,I30,I32,I34,I36,I38,I40,I42,I44,T4,T6,T8,T10,T12,T14,T16,T18,T20,T22,T28,T30,T32,T34,T36,T38,T40,T42,T44,AE16)</f>
        <v>87.745000000000005</v>
      </c>
      <c r="Q51" s="176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177"/>
      <c r="B52" s="177"/>
      <c r="C52" s="176"/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177"/>
      <c r="B53" s="177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177" t="s">
        <v>87</v>
      </c>
      <c r="B54" s="177"/>
      <c r="C54" s="169">
        <v>1095960</v>
      </c>
      <c r="D54" s="169"/>
      <c r="E54" s="169">
        <v>870450</v>
      </c>
      <c r="F54" s="169"/>
      <c r="G54" s="169">
        <v>1020450</v>
      </c>
      <c r="H54" s="169"/>
      <c r="I54" s="169">
        <v>1026450</v>
      </c>
      <c r="J54" s="169"/>
      <c r="K54" s="175">
        <v>1032450</v>
      </c>
      <c r="L54" s="175"/>
      <c r="M54" s="175"/>
      <c r="N54" s="169">
        <v>1056450</v>
      </c>
      <c r="O54" s="169"/>
      <c r="P54" s="169">
        <v>960450</v>
      </c>
      <c r="Q54" s="169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177"/>
      <c r="B55" s="177"/>
      <c r="C55" s="169"/>
      <c r="D55" s="169"/>
      <c r="E55" s="169"/>
      <c r="F55" s="169"/>
      <c r="G55" s="169"/>
      <c r="H55" s="169"/>
      <c r="I55" s="169"/>
      <c r="J55" s="169"/>
      <c r="K55" s="175"/>
      <c r="L55" s="175"/>
      <c r="M55" s="175"/>
      <c r="N55" s="169"/>
      <c r="O55" s="169"/>
      <c r="P55" s="169"/>
      <c r="Q55" s="169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168" t="s">
        <v>48</v>
      </c>
      <c r="B56" s="168"/>
      <c r="C56" s="169">
        <f>C51*14451</f>
        <v>1113268.9124999999</v>
      </c>
      <c r="D56" s="169"/>
      <c r="E56" s="169">
        <f>E51*14451</f>
        <v>1004886.4124999999</v>
      </c>
      <c r="F56" s="169"/>
      <c r="G56" s="169">
        <f>G51*14451</f>
        <v>983209.91249999986</v>
      </c>
      <c r="H56" s="169"/>
      <c r="I56" s="169">
        <f>I51*14451</f>
        <v>1163847.4124999999</v>
      </c>
      <c r="J56" s="169"/>
      <c r="K56" s="175">
        <v>1163847.4124999999</v>
      </c>
      <c r="L56" s="175"/>
      <c r="M56" s="175"/>
      <c r="N56" s="169">
        <f>N51*14451</f>
        <v>1268002.9950000001</v>
      </c>
      <c r="O56" s="169"/>
      <c r="P56" s="169">
        <f>P51*14451</f>
        <v>1268002.9950000001</v>
      </c>
      <c r="Q56" s="169"/>
      <c r="R56" s="170">
        <f>SUM(C56:Q57)</f>
        <v>7965066.0524999993</v>
      </c>
      <c r="S56" s="171"/>
      <c r="T56" s="172" t="s">
        <v>104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168"/>
      <c r="B57" s="168"/>
      <c r="C57" s="169"/>
      <c r="D57" s="169"/>
      <c r="E57" s="169"/>
      <c r="F57" s="169"/>
      <c r="G57" s="169"/>
      <c r="H57" s="169"/>
      <c r="I57" s="169"/>
      <c r="J57" s="169"/>
      <c r="K57" s="175"/>
      <c r="L57" s="175"/>
      <c r="M57" s="175"/>
      <c r="N57" s="169"/>
      <c r="O57" s="169"/>
      <c r="P57" s="169"/>
      <c r="Q57" s="169"/>
      <c r="R57" s="171"/>
      <c r="S57" s="171"/>
      <c r="T57" s="172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173" t="s">
        <v>88</v>
      </c>
      <c r="B58" s="173"/>
      <c r="C58" s="174">
        <f>C56/C54-100%</f>
        <v>1.5793379776634087E-2</v>
      </c>
      <c r="D58" s="174"/>
      <c r="E58" s="174">
        <f>E56/E54-100%</f>
        <v>0.15444472686541433</v>
      </c>
      <c r="F58" s="174"/>
      <c r="G58" s="174">
        <f>G56/G54-100%</f>
        <v>-3.6493789504630447E-2</v>
      </c>
      <c r="H58" s="174"/>
      <c r="I58" s="174">
        <f>I56/I54-100%</f>
        <v>0.13385689755954977</v>
      </c>
      <c r="J58" s="174"/>
      <c r="K58" s="174">
        <f>K56/K54-100%</f>
        <v>0.12726757954380341</v>
      </c>
      <c r="L58" s="174"/>
      <c r="M58" s="174"/>
      <c r="N58" s="174">
        <f>N56/N54-100%</f>
        <v>0.20024894221212564</v>
      </c>
      <c r="O58" s="174"/>
      <c r="P58" s="174">
        <f>P56/P54-100%</f>
        <v>0.32021760112447306</v>
      </c>
      <c r="Q58" s="174"/>
      <c r="R58" s="174">
        <f>AVERAGE(C58:Q59)</f>
        <v>0.13076219108248141</v>
      </c>
      <c r="S58" s="174"/>
      <c r="T58" s="172" t="s">
        <v>88</v>
      </c>
    </row>
    <row r="59" spans="1:35" ht="14.1" customHeight="1" x14ac:dyDescent="0.3">
      <c r="A59" s="173"/>
      <c r="B59" s="173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2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168" t="s">
        <v>46</v>
      </c>
      <c r="B60" s="168"/>
      <c r="C60" s="169">
        <v>5616890</v>
      </c>
      <c r="D60" s="169"/>
      <c r="E60" s="169">
        <v>2704420</v>
      </c>
      <c r="F60" s="169"/>
      <c r="G60" s="169">
        <v>3785170</v>
      </c>
      <c r="H60" s="169"/>
      <c r="I60" s="169">
        <v>4748100</v>
      </c>
      <c r="J60" s="169"/>
      <c r="K60" s="169">
        <v>4277980</v>
      </c>
      <c r="L60" s="169"/>
      <c r="M60" s="169"/>
      <c r="N60" s="169">
        <v>5076670</v>
      </c>
      <c r="O60" s="169"/>
      <c r="P60" s="169">
        <v>6000340</v>
      </c>
      <c r="Q60" s="169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168"/>
      <c r="B61" s="168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168" t="s">
        <v>45</v>
      </c>
      <c r="B62" s="168"/>
      <c r="C62" s="169">
        <v>8170510</v>
      </c>
      <c r="D62" s="169"/>
      <c r="E62" s="169">
        <v>4484960</v>
      </c>
      <c r="F62" s="169"/>
      <c r="G62" s="169">
        <v>2086960</v>
      </c>
      <c r="H62" s="169"/>
      <c r="I62" s="169">
        <v>2634530</v>
      </c>
      <c r="J62" s="169"/>
      <c r="K62" s="169">
        <v>4909830</v>
      </c>
      <c r="L62" s="169"/>
      <c r="M62" s="169"/>
      <c r="N62" s="169">
        <v>6227730</v>
      </c>
      <c r="O62" s="169"/>
      <c r="P62" s="169">
        <v>5253860</v>
      </c>
      <c r="Q62" s="169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168"/>
      <c r="B63" s="168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168" t="s">
        <v>47</v>
      </c>
      <c r="B64" s="168"/>
      <c r="C64" s="143">
        <f>C62/C60-100%</f>
        <v>0.45463236773374582</v>
      </c>
      <c r="D64" s="143"/>
      <c r="E64" s="143">
        <f>E62/E60-100%</f>
        <v>0.65838146441750922</v>
      </c>
      <c r="F64" s="143"/>
      <c r="G64" s="143">
        <f>G62/G60-100%</f>
        <v>-0.44864827735610291</v>
      </c>
      <c r="H64" s="143"/>
      <c r="I64" s="143">
        <f>I62/I60-100%</f>
        <v>-0.44514016132768897</v>
      </c>
      <c r="J64" s="143"/>
      <c r="K64" s="143">
        <v>-3.4771556266833259E-2</v>
      </c>
      <c r="L64" s="143"/>
      <c r="M64" s="143"/>
      <c r="N64" s="143">
        <f>N62/N60-100%</f>
        <v>0.22673524180220506</v>
      </c>
      <c r="O64" s="143"/>
      <c r="P64" s="143">
        <f>P62/P60-100%</f>
        <v>-0.12440628364392681</v>
      </c>
      <c r="Q64" s="143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168"/>
      <c r="B65" s="168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44" t="s">
        <v>49</v>
      </c>
      <c r="B67" s="145"/>
      <c r="C67" s="148">
        <f>AVERAGE(C64:Q65)</f>
        <v>4.0968970765558312E-2</v>
      </c>
      <c r="D67" s="149"/>
      <c r="E67" s="152" t="s">
        <v>50</v>
      </c>
      <c r="F67" s="153"/>
      <c r="G67" s="156">
        <f>AVERAGE(K64:Q65)</f>
        <v>2.2519133963814997E-2</v>
      </c>
      <c r="H67" s="157"/>
      <c r="I67" s="160" t="s">
        <v>51</v>
      </c>
      <c r="J67" s="161"/>
      <c r="K67" s="164">
        <f>AVERAGE(C67,G67)</f>
        <v>3.1744052364686651E-2</v>
      </c>
      <c r="L67" s="164"/>
      <c r="M67" s="165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46"/>
      <c r="B68" s="147"/>
      <c r="C68" s="150"/>
      <c r="D68" s="151"/>
      <c r="E68" s="154"/>
      <c r="F68" s="155"/>
      <c r="G68" s="158"/>
      <c r="H68" s="159"/>
      <c r="I68" s="162"/>
      <c r="J68" s="163"/>
      <c r="K68" s="166"/>
      <c r="L68" s="166"/>
      <c r="M68" s="167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33" t="s">
        <v>52</v>
      </c>
      <c r="B69" s="134"/>
      <c r="C69" s="137">
        <f>C62+C62*C67</f>
        <v>8505247.385329701</v>
      </c>
      <c r="D69" s="138"/>
      <c r="E69" s="141">
        <f>E62+E62*C67</f>
        <v>4668704.1951246988</v>
      </c>
      <c r="F69" s="142"/>
      <c r="G69" s="141">
        <f>G62+G62*C67</f>
        <v>2172460.6032288894</v>
      </c>
      <c r="H69" s="142"/>
      <c r="I69" s="141">
        <f>I62+I62*C67</f>
        <v>2742463.9825509861</v>
      </c>
      <c r="J69" s="142"/>
      <c r="K69" s="116">
        <f>K62+K62*C67</f>
        <v>5110980.6817338616</v>
      </c>
      <c r="L69" s="120"/>
      <c r="M69" s="117"/>
      <c r="N69" s="116">
        <f>N62+N62*C67</f>
        <v>6482873.6883057905</v>
      </c>
      <c r="O69" s="117"/>
      <c r="P69" s="120">
        <f>P62+P62*C67</f>
        <v>5469105.2367463363</v>
      </c>
      <c r="Q69" s="121"/>
      <c r="U69"/>
      <c r="V69"/>
      <c r="W69"/>
      <c r="X69"/>
      <c r="Y69"/>
      <c r="Z69"/>
    </row>
    <row r="70" spans="1:30" ht="14.1" customHeight="1" x14ac:dyDescent="0.3">
      <c r="A70" s="135"/>
      <c r="B70" s="136"/>
      <c r="C70" s="139"/>
      <c r="D70" s="140"/>
      <c r="E70" s="139"/>
      <c r="F70" s="140"/>
      <c r="G70" s="139"/>
      <c r="H70" s="140"/>
      <c r="I70" s="139"/>
      <c r="J70" s="140"/>
      <c r="K70" s="118"/>
      <c r="L70" s="122"/>
      <c r="M70" s="119"/>
      <c r="N70" s="118"/>
      <c r="O70" s="119"/>
      <c r="P70" s="122"/>
      <c r="Q70" s="123"/>
      <c r="U70"/>
      <c r="V70"/>
      <c r="W70"/>
      <c r="X70"/>
      <c r="Y70"/>
      <c r="Z70"/>
    </row>
    <row r="71" spans="1:30" ht="14.1" customHeight="1" x14ac:dyDescent="0.3">
      <c r="A71" s="124" t="s">
        <v>53</v>
      </c>
      <c r="B71" s="78"/>
      <c r="C71" s="125">
        <f>C62+C62*G67</f>
        <v>8354502.80924269</v>
      </c>
      <c r="D71" s="126"/>
      <c r="E71" s="125">
        <f>E62+E62*G67</f>
        <v>4585957.4150623521</v>
      </c>
      <c r="F71" s="126"/>
      <c r="G71" s="125">
        <f>G62+G62*G67</f>
        <v>2133956.5318171233</v>
      </c>
      <c r="H71" s="126"/>
      <c r="I71" s="125">
        <f>I62+I62*G67</f>
        <v>2693857.3340016897</v>
      </c>
      <c r="J71" s="126"/>
      <c r="K71" s="125">
        <f>K62+K62*G67</f>
        <v>5020395.1195095582</v>
      </c>
      <c r="L71" s="129"/>
      <c r="M71" s="126"/>
      <c r="N71" s="125">
        <f>N62+N62*G67</f>
        <v>6367973.0861604698</v>
      </c>
      <c r="O71" s="126"/>
      <c r="P71" s="129">
        <f>P62+P62*G67</f>
        <v>5372172.377167129</v>
      </c>
      <c r="Q71" s="131"/>
      <c r="U71"/>
      <c r="V71"/>
      <c r="W71"/>
      <c r="X71"/>
      <c r="Y71"/>
      <c r="Z71"/>
    </row>
    <row r="72" spans="1:30" ht="14.1" customHeight="1" x14ac:dyDescent="0.3">
      <c r="A72" s="79"/>
      <c r="B72" s="80"/>
      <c r="C72" s="127"/>
      <c r="D72" s="128"/>
      <c r="E72" s="127"/>
      <c r="F72" s="128"/>
      <c r="G72" s="127"/>
      <c r="H72" s="128"/>
      <c r="I72" s="127"/>
      <c r="J72" s="128"/>
      <c r="K72" s="127"/>
      <c r="L72" s="130"/>
      <c r="M72" s="128"/>
      <c r="N72" s="127"/>
      <c r="O72" s="128"/>
      <c r="P72" s="130"/>
      <c r="Q72" s="132"/>
      <c r="U72"/>
      <c r="V72"/>
      <c r="W72"/>
      <c r="X72"/>
      <c r="Y72"/>
      <c r="Z72"/>
    </row>
    <row r="73" spans="1:30" ht="14.1" customHeight="1" x14ac:dyDescent="0.3">
      <c r="A73" s="109" t="s">
        <v>54</v>
      </c>
      <c r="B73" s="65"/>
      <c r="C73" s="90">
        <f>C62+C62*K67</f>
        <v>8429875.0972861964</v>
      </c>
      <c r="D73" s="91"/>
      <c r="E73" s="90">
        <f>E62+E62*K67</f>
        <v>4627330.805093525</v>
      </c>
      <c r="F73" s="110"/>
      <c r="G73" s="90">
        <f>G62+G62*K67</f>
        <v>2153208.5675230063</v>
      </c>
      <c r="H73" s="91"/>
      <c r="I73" s="90">
        <f>I62+I62*K67</f>
        <v>2718160.6582763381</v>
      </c>
      <c r="J73" s="91"/>
      <c r="K73" s="90">
        <f>K62+K62*K67</f>
        <v>5065687.9006217094</v>
      </c>
      <c r="L73" s="94"/>
      <c r="M73" s="91"/>
      <c r="N73" s="90">
        <f>N62+N62*K67</f>
        <v>6425423.3872331297</v>
      </c>
      <c r="O73" s="91"/>
      <c r="P73" s="94">
        <f>P62+P62*K67</f>
        <v>5420638.8069567326</v>
      </c>
      <c r="Q73" s="95"/>
      <c r="R73" s="98" t="s">
        <v>58</v>
      </c>
      <c r="S73" s="98"/>
      <c r="U73"/>
      <c r="V73"/>
      <c r="W73"/>
      <c r="X73"/>
      <c r="Y73"/>
      <c r="Z73"/>
    </row>
    <row r="74" spans="1:30" ht="14.1" customHeight="1" x14ac:dyDescent="0.3">
      <c r="A74" s="66"/>
      <c r="B74" s="67"/>
      <c r="C74" s="92"/>
      <c r="D74" s="93"/>
      <c r="E74" s="111"/>
      <c r="F74" s="112"/>
      <c r="G74" s="92"/>
      <c r="H74" s="93"/>
      <c r="I74" s="92"/>
      <c r="J74" s="93"/>
      <c r="K74" s="92"/>
      <c r="L74" s="96"/>
      <c r="M74" s="93"/>
      <c r="N74" s="92"/>
      <c r="O74" s="93"/>
      <c r="P74" s="96"/>
      <c r="Q74" s="97"/>
      <c r="R74" s="98"/>
      <c r="S74" s="98"/>
      <c r="U74"/>
      <c r="V74"/>
      <c r="W74"/>
      <c r="X74"/>
      <c r="Y74"/>
      <c r="Z74"/>
    </row>
    <row r="75" spans="1:30" ht="14.1" customHeight="1" x14ac:dyDescent="0.3">
      <c r="A75" s="99" t="s">
        <v>57</v>
      </c>
      <c r="B75" s="100"/>
      <c r="C75" s="103">
        <f>C56/C69</f>
        <v>0.13089200843472523</v>
      </c>
      <c r="D75" s="104"/>
      <c r="E75" s="103">
        <f>E56/E69</f>
        <v>0.21523882655691787</v>
      </c>
      <c r="F75" s="104"/>
      <c r="G75" s="103">
        <f>G56/G69</f>
        <v>0.45257893792811366</v>
      </c>
      <c r="H75" s="104"/>
      <c r="I75" s="103">
        <f>I56/I69</f>
        <v>0.4243801996689896</v>
      </c>
      <c r="J75" s="104"/>
      <c r="K75" s="103">
        <f>K56/K69</f>
        <v>0.2277150873724636</v>
      </c>
      <c r="L75" s="107"/>
      <c r="M75" s="104"/>
      <c r="N75" s="103">
        <f>N56/N69</f>
        <v>0.19559273494519916</v>
      </c>
      <c r="O75" s="104"/>
      <c r="P75" s="107">
        <f>P56/P69</f>
        <v>0.23184834449343247</v>
      </c>
      <c r="Q75" s="113"/>
      <c r="R75" s="115">
        <f>AVERAGE(C75:Q76)</f>
        <v>0.26832087705712021</v>
      </c>
      <c r="S75" s="115"/>
      <c r="U75"/>
      <c r="V75"/>
      <c r="W75"/>
      <c r="X75"/>
      <c r="Y75"/>
      <c r="Z75"/>
    </row>
    <row r="76" spans="1:30" ht="14.1" customHeight="1" x14ac:dyDescent="0.3">
      <c r="A76" s="101"/>
      <c r="B76" s="102"/>
      <c r="C76" s="105"/>
      <c r="D76" s="106"/>
      <c r="E76" s="105"/>
      <c r="F76" s="106"/>
      <c r="G76" s="105"/>
      <c r="H76" s="106"/>
      <c r="I76" s="105"/>
      <c r="J76" s="106"/>
      <c r="K76" s="105"/>
      <c r="L76" s="108"/>
      <c r="M76" s="106"/>
      <c r="N76" s="105"/>
      <c r="O76" s="106"/>
      <c r="P76" s="108"/>
      <c r="Q76" s="114"/>
      <c r="R76" s="115"/>
      <c r="S76" s="115"/>
      <c r="U76"/>
      <c r="V76"/>
      <c r="W76"/>
      <c r="X76"/>
      <c r="Y76"/>
      <c r="Z76"/>
    </row>
    <row r="77" spans="1:30" ht="14.1" customHeight="1" x14ac:dyDescent="0.3">
      <c r="A77" s="77" t="s">
        <v>55</v>
      </c>
      <c r="B77" s="78"/>
      <c r="C77" s="81">
        <f>C56/C71</f>
        <v>0.13325376002846953</v>
      </c>
      <c r="D77" s="82"/>
      <c r="E77" s="81">
        <f>E56/E71</f>
        <v>0.21912249101997758</v>
      </c>
      <c r="F77" s="82"/>
      <c r="G77" s="81">
        <f>G56/G71</f>
        <v>0.46074505166362001</v>
      </c>
      <c r="H77" s="82"/>
      <c r="I77" s="81">
        <f>I56/I71</f>
        <v>0.43203750911750022</v>
      </c>
      <c r="J77" s="82"/>
      <c r="K77" s="81">
        <f>K56/K71</f>
        <v>0.23182386740382618</v>
      </c>
      <c r="L77" s="85"/>
      <c r="M77" s="82"/>
      <c r="N77" s="81">
        <f>N56/N71</f>
        <v>0.19912191490817602</v>
      </c>
      <c r="O77" s="82"/>
      <c r="P77" s="85">
        <f>P56/P71</f>
        <v>0.23603170300143039</v>
      </c>
      <c r="Q77" s="87"/>
      <c r="R77" s="89">
        <f>AVERAGE(C77:Q78)</f>
        <v>0.27316232816328567</v>
      </c>
      <c r="S77" s="89"/>
      <c r="U77"/>
      <c r="V77"/>
      <c r="W77"/>
      <c r="X77"/>
      <c r="Y77"/>
      <c r="Z77"/>
    </row>
    <row r="78" spans="1:30" ht="14.1" customHeight="1" x14ac:dyDescent="0.3">
      <c r="A78" s="79"/>
      <c r="B78" s="80"/>
      <c r="C78" s="83"/>
      <c r="D78" s="84"/>
      <c r="E78" s="83"/>
      <c r="F78" s="84"/>
      <c r="G78" s="83"/>
      <c r="H78" s="84"/>
      <c r="I78" s="83"/>
      <c r="J78" s="84"/>
      <c r="K78" s="83"/>
      <c r="L78" s="86"/>
      <c r="M78" s="84"/>
      <c r="N78" s="83"/>
      <c r="O78" s="84"/>
      <c r="P78" s="86"/>
      <c r="Q78" s="88"/>
      <c r="R78" s="89"/>
      <c r="S78" s="89"/>
      <c r="U78"/>
      <c r="V78"/>
      <c r="W78"/>
      <c r="X78"/>
      <c r="Y78"/>
      <c r="Z78"/>
    </row>
    <row r="79" spans="1:30" ht="14.1" customHeight="1" x14ac:dyDescent="0.3">
      <c r="A79" s="64" t="s">
        <v>56</v>
      </c>
      <c r="B79" s="65"/>
      <c r="C79" s="68">
        <f>C56/C73</f>
        <v>0.13206232591256198</v>
      </c>
      <c r="D79" s="69"/>
      <c r="E79" s="68">
        <f>E56/E73</f>
        <v>0.21716329668798981</v>
      </c>
      <c r="F79" s="69"/>
      <c r="G79" s="68">
        <f>G56/G73</f>
        <v>0.4566254878091342</v>
      </c>
      <c r="H79" s="69"/>
      <c r="I79" s="68">
        <f>I56/I73</f>
        <v>0.42817462203945961</v>
      </c>
      <c r="J79" s="69"/>
      <c r="K79" s="68">
        <f>K56/K73</f>
        <v>0.22975110889819356</v>
      </c>
      <c r="L79" s="72"/>
      <c r="M79" s="69"/>
      <c r="N79" s="68">
        <f>N56/N73</f>
        <v>0.19734154756547778</v>
      </c>
      <c r="O79" s="69"/>
      <c r="P79" s="72">
        <f>P56/P73</f>
        <v>0.233921321850973</v>
      </c>
      <c r="Q79" s="74"/>
      <c r="R79" s="76">
        <f>AVERAGE(C79:Q80)</f>
        <v>0.27071995868054144</v>
      </c>
      <c r="S79" s="76"/>
      <c r="U79"/>
      <c r="V79"/>
      <c r="W79"/>
      <c r="X79"/>
      <c r="Y79"/>
      <c r="Z79"/>
    </row>
    <row r="80" spans="1:30" ht="14.1" customHeight="1" x14ac:dyDescent="0.3">
      <c r="A80" s="66"/>
      <c r="B80" s="67"/>
      <c r="C80" s="70"/>
      <c r="D80" s="71"/>
      <c r="E80" s="70"/>
      <c r="F80" s="71"/>
      <c r="G80" s="70"/>
      <c r="H80" s="71"/>
      <c r="I80" s="70"/>
      <c r="J80" s="71"/>
      <c r="K80" s="70"/>
      <c r="L80" s="73"/>
      <c r="M80" s="71"/>
      <c r="N80" s="70"/>
      <c r="O80" s="71"/>
      <c r="P80" s="73"/>
      <c r="Q80" s="75"/>
      <c r="R80" s="76"/>
      <c r="S80" s="76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58" t="s">
        <v>100</v>
      </c>
      <c r="B83" s="58"/>
      <c r="C83" s="60" t="s">
        <v>68</v>
      </c>
      <c r="D83" s="60" t="s">
        <v>69</v>
      </c>
      <c r="E83" s="60" t="s">
        <v>70</v>
      </c>
      <c r="F83" s="60" t="s">
        <v>71</v>
      </c>
      <c r="G83" s="60" t="s">
        <v>72</v>
      </c>
      <c r="H83" s="60" t="s">
        <v>73</v>
      </c>
      <c r="I83" s="60" t="s">
        <v>74</v>
      </c>
      <c r="J83" s="60" t="s">
        <v>92</v>
      </c>
      <c r="L83" s="61" t="s">
        <v>93</v>
      </c>
      <c r="M83" s="61"/>
      <c r="N83" s="62">
        <f>AVERAGE(C85:I94)</f>
        <v>0.30155000000000004</v>
      </c>
      <c r="O83"/>
      <c r="P83" s="53"/>
      <c r="Q83" s="59"/>
      <c r="R83" s="59"/>
      <c r="S83"/>
      <c r="T83"/>
      <c r="U83"/>
      <c r="V83"/>
      <c r="W83"/>
      <c r="X83"/>
      <c r="Y83"/>
      <c r="Z83"/>
    </row>
    <row r="84" spans="1:26" ht="14.1" customHeight="1" x14ac:dyDescent="0.3">
      <c r="A84" s="58"/>
      <c r="B84" s="58"/>
      <c r="C84" s="60"/>
      <c r="D84" s="60"/>
      <c r="E84" s="60"/>
      <c r="F84" s="60"/>
      <c r="G84" s="60"/>
      <c r="H84" s="60"/>
      <c r="I84" s="60"/>
      <c r="J84" s="60"/>
      <c r="L84" s="61"/>
      <c r="M84" s="61"/>
      <c r="N84" s="63"/>
      <c r="O84"/>
      <c r="P84"/>
      <c r="Q84" s="59"/>
      <c r="R84" s="59"/>
    </row>
    <row r="85" spans="1:26" ht="14.1" customHeight="1" x14ac:dyDescent="0.3">
      <c r="A85" s="58" t="s">
        <v>99</v>
      </c>
      <c r="B85" s="58"/>
      <c r="C85" s="56"/>
      <c r="D85" s="56"/>
      <c r="E85" s="56"/>
      <c r="F85" s="56">
        <v>0.45810000000000001</v>
      </c>
      <c r="G85" s="56">
        <v>0.21879999999999999</v>
      </c>
      <c r="H85" s="56">
        <v>0.16520000000000001</v>
      </c>
      <c r="I85" s="56">
        <v>0.19980000000000001</v>
      </c>
      <c r="J85" s="57">
        <f>AVERAGE(C85:H86)</f>
        <v>0.28070000000000001</v>
      </c>
      <c r="L85" s="61" t="s">
        <v>105</v>
      </c>
      <c r="M85" s="61"/>
      <c r="N85" s="62">
        <v>0.28749999999999998</v>
      </c>
    </row>
    <row r="86" spans="1:26" ht="14.1" customHeight="1" x14ac:dyDescent="0.3">
      <c r="A86" s="58"/>
      <c r="B86" s="58"/>
      <c r="C86" s="56"/>
      <c r="D86" s="56"/>
      <c r="E86" s="56"/>
      <c r="F86" s="56"/>
      <c r="G86" s="56"/>
      <c r="H86" s="56"/>
      <c r="I86" s="56"/>
      <c r="J86" s="57"/>
      <c r="L86" s="61"/>
      <c r="M86" s="61"/>
      <c r="N86" s="63"/>
    </row>
    <row r="87" spans="1:26" ht="14.1" customHeight="1" x14ac:dyDescent="0.3">
      <c r="A87" s="58" t="s">
        <v>106</v>
      </c>
      <c r="B87" s="58"/>
      <c r="C87" s="56">
        <v>0.1653</v>
      </c>
      <c r="D87" s="56">
        <v>0.21510000000000001</v>
      </c>
      <c r="E87" s="56">
        <v>0.61</v>
      </c>
      <c r="F87" s="56">
        <v>0.38009999999999999</v>
      </c>
      <c r="G87" s="56"/>
      <c r="H87" s="56"/>
      <c r="I87" s="56"/>
      <c r="J87" s="57">
        <f>AVERAGE(C87:I88)</f>
        <v>0.34262499999999996</v>
      </c>
      <c r="L87"/>
      <c r="M87"/>
    </row>
    <row r="88" spans="1:26" ht="14.1" customHeight="1" x14ac:dyDescent="0.3">
      <c r="A88" s="58"/>
      <c r="B88" s="58"/>
      <c r="C88" s="56"/>
      <c r="D88" s="56"/>
      <c r="E88" s="56"/>
      <c r="F88" s="56"/>
      <c r="G88" s="56"/>
      <c r="H88" s="56"/>
      <c r="I88" s="56"/>
      <c r="J88" s="57"/>
      <c r="L88"/>
      <c r="M88"/>
    </row>
    <row r="89" spans="1:26" ht="14.1" customHeight="1" x14ac:dyDescent="0.3">
      <c r="A89" s="58" t="s">
        <v>121</v>
      </c>
      <c r="B89" s="58"/>
      <c r="C89" s="56"/>
      <c r="D89" s="56"/>
      <c r="E89" s="56"/>
      <c r="F89" s="56"/>
      <c r="G89" s="56"/>
      <c r="H89" s="56"/>
      <c r="I89" s="56"/>
      <c r="J89" s="57" t="e">
        <f>AVERAGE(C89:I90)</f>
        <v>#DIV/0!</v>
      </c>
      <c r="L89"/>
      <c r="M89"/>
    </row>
    <row r="90" spans="1:26" ht="14.1" customHeight="1" x14ac:dyDescent="0.3">
      <c r="A90" s="58"/>
      <c r="B90" s="58"/>
      <c r="C90" s="56"/>
      <c r="D90" s="56"/>
      <c r="E90" s="56"/>
      <c r="F90" s="56"/>
      <c r="G90" s="56"/>
      <c r="H90" s="56"/>
      <c r="I90" s="56"/>
      <c r="J90" s="57"/>
      <c r="L90"/>
      <c r="M90"/>
    </row>
    <row r="91" spans="1:26" ht="14.1" customHeight="1" x14ac:dyDescent="0.3">
      <c r="A91" s="58" t="s">
        <v>122</v>
      </c>
      <c r="B91" s="58"/>
      <c r="C91" s="56"/>
      <c r="D91" s="56"/>
      <c r="E91" s="56"/>
      <c r="F91" s="56"/>
      <c r="G91" s="56"/>
      <c r="H91" s="56"/>
      <c r="I91" s="56"/>
      <c r="J91" s="57" t="e">
        <f>AVERAGE(C91:I92)</f>
        <v>#DIV/0!</v>
      </c>
      <c r="L91"/>
      <c r="M91"/>
    </row>
    <row r="92" spans="1:26" ht="14.1" customHeight="1" x14ac:dyDescent="0.3">
      <c r="A92" s="58"/>
      <c r="B92" s="58"/>
      <c r="C92" s="56"/>
      <c r="D92" s="56"/>
      <c r="E92" s="56"/>
      <c r="F92" s="56"/>
      <c r="G92" s="56"/>
      <c r="H92" s="56"/>
      <c r="I92" s="56"/>
      <c r="J92" s="57"/>
      <c r="L92"/>
      <c r="M92"/>
    </row>
    <row r="93" spans="1:26" ht="14.1" customHeight="1" x14ac:dyDescent="0.3">
      <c r="A93" s="58" t="s">
        <v>123</v>
      </c>
      <c r="B93" s="58"/>
      <c r="C93" s="56"/>
      <c r="D93" s="56"/>
      <c r="E93" s="56"/>
      <c r="F93" s="56"/>
      <c r="G93" s="56"/>
      <c r="H93" s="56"/>
      <c r="I93" s="56"/>
      <c r="J93" s="57"/>
      <c r="L93"/>
      <c r="M93"/>
    </row>
    <row r="94" spans="1:26" ht="14.1" customHeight="1" x14ac:dyDescent="0.3">
      <c r="A94" s="58"/>
      <c r="B94" s="58"/>
      <c r="C94" s="56"/>
      <c r="D94" s="56"/>
      <c r="E94" s="56"/>
      <c r="F94" s="56"/>
      <c r="G94" s="56"/>
      <c r="H94" s="56"/>
      <c r="I94" s="56"/>
      <c r="J94" s="57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70"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A43:B44"/>
    <mergeCell ref="L43:M44"/>
    <mergeCell ref="A49:B50"/>
    <mergeCell ref="C49:D49"/>
    <mergeCell ref="E49:F49"/>
    <mergeCell ref="G49:H49"/>
    <mergeCell ref="I49:J49"/>
    <mergeCell ref="K49:M49"/>
    <mergeCell ref="A37:B38"/>
    <mergeCell ref="L37:M38"/>
    <mergeCell ref="A39:B40"/>
    <mergeCell ref="L39:M40"/>
    <mergeCell ref="A41:B42"/>
    <mergeCell ref="L41:M42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56:O57"/>
    <mergeCell ref="P56:Q57"/>
    <mergeCell ref="R56:S57"/>
    <mergeCell ref="T56:T57"/>
    <mergeCell ref="A58:B59"/>
    <mergeCell ref="C58:D59"/>
    <mergeCell ref="E58:F59"/>
    <mergeCell ref="G58:H59"/>
    <mergeCell ref="I58:J59"/>
    <mergeCell ref="K58:M59"/>
    <mergeCell ref="A56:B57"/>
    <mergeCell ref="C56:D57"/>
    <mergeCell ref="E56:F57"/>
    <mergeCell ref="G56:H57"/>
    <mergeCell ref="I56:J57"/>
    <mergeCell ref="K56:M57"/>
    <mergeCell ref="N58:O59"/>
    <mergeCell ref="P58:Q59"/>
    <mergeCell ref="R58:S59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A89:B90"/>
    <mergeCell ref="C89:C90"/>
    <mergeCell ref="D89:D90"/>
    <mergeCell ref="E89:E90"/>
    <mergeCell ref="F89:F90"/>
    <mergeCell ref="G89:G90"/>
    <mergeCell ref="H89:H90"/>
    <mergeCell ref="I89:I90"/>
    <mergeCell ref="J89:J90"/>
    <mergeCell ref="I93:I94"/>
    <mergeCell ref="J93:J94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A91:B92"/>
    <mergeCell ref="C91:C92"/>
    <mergeCell ref="D91:D92"/>
    <mergeCell ref="E91:E92"/>
    <mergeCell ref="F91:F92"/>
    <mergeCell ref="G91:G92"/>
  </mergeCells>
  <phoneticPr fontId="2" type="noConversion"/>
  <conditionalFormatting sqref="C85:I94">
    <cfRule type="cellIs" dxfId="10" priority="7" operator="between">
      <formula>0.35</formula>
      <formula>1</formula>
    </cfRule>
    <cfRule type="cellIs" dxfId="9" priority="8" operator="between">
      <formula>0.2</formula>
      <formula>0.25</formula>
    </cfRule>
    <cfRule type="cellIs" dxfId="8" priority="9" operator="between">
      <formula>0.1</formula>
      <formula>0.2</formula>
    </cfRule>
    <cfRule type="cellIs" dxfId="7" priority="10" operator="between">
      <formula>0.3</formula>
      <formula>0.35</formula>
    </cfRule>
    <cfRule type="cellIs" dxfId="6" priority="11" operator="between">
      <formula>0.25</formula>
      <formula>0.3</formula>
    </cfRule>
  </conditionalFormatting>
  <conditionalFormatting sqref="K8 K10 K12 K14 K16 K18">
    <cfRule type="cellIs" dxfId="5" priority="1" operator="between">
      <formula>"LOW"</formula>
      <formula>"HIGH"</formula>
    </cfRule>
  </conditionalFormatting>
  <conditionalFormatting sqref="N83 N85">
    <cfRule type="cellIs" dxfId="4" priority="2" operator="between">
      <formula>0.35</formula>
      <formula>1</formula>
    </cfRule>
    <cfRule type="cellIs" dxfId="3" priority="3" operator="between">
      <formula>0.2</formula>
      <formula>0.25</formula>
    </cfRule>
    <cfRule type="cellIs" dxfId="2" priority="4" operator="between">
      <formula>0.1</formula>
      <formula>0.2</formula>
    </cfRule>
    <cfRule type="cellIs" dxfId="1" priority="5" operator="between">
      <formula>0.3</formula>
      <formula>0.35</formula>
    </cfRule>
    <cfRule type="cellIs" dxfId="0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5월12일~5월18일 (20주차)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jaewon Lee</cp:lastModifiedBy>
  <cp:lastPrinted>2024-05-09T01:32:01Z</cp:lastPrinted>
  <dcterms:created xsi:type="dcterms:W3CDTF">2024-04-14T05:57:26Z</dcterms:created>
  <dcterms:modified xsi:type="dcterms:W3CDTF">2024-06-09T03:25:09Z</dcterms:modified>
</cp:coreProperties>
</file>