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xinli/Dropbox (Partners HealthCare)/LI-LAB-v0/"/>
    </mc:Choice>
  </mc:AlternateContent>
  <xr:revisionPtr revIDLastSave="0" documentId="8_{27368222-E786-ED4D-99F1-7D3F289FCF45}" xr6:coauthVersionLast="47" xr6:coauthVersionMax="47" xr10:uidLastSave="{00000000-0000-0000-0000-000000000000}"/>
  <bookViews>
    <workbookView xWindow="6560" yWindow="3000" windowWidth="27380" windowHeight="15580" activeTab="1" xr2:uid="{131F952A-CA47-4B7E-8A28-6E7FBF12177D}"/>
  </bookViews>
  <sheets>
    <sheet name="Microplate End point" sheetId="1" r:id="rId1"/>
    <sheet name="calculation" sheetId="2" r:id="rId2"/>
  </sheets>
  <definedNames>
    <definedName name="_xlnm.Print_Area" localSheetId="1">calculation!$I$9:$N$37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2" l="1"/>
  <c r="L37" i="2"/>
  <c r="E12" i="2"/>
  <c r="E13" i="2"/>
  <c r="E14" i="2"/>
  <c r="G14" i="2" s="1"/>
  <c r="E15" i="2"/>
  <c r="M15" i="2" s="1"/>
  <c r="E16" i="2"/>
  <c r="E17" i="2"/>
  <c r="E18" i="2"/>
  <c r="G18" i="2" s="1"/>
  <c r="E19" i="2"/>
  <c r="M19" i="2" s="1"/>
  <c r="E20" i="2"/>
  <c r="E21" i="2"/>
  <c r="E22" i="2"/>
  <c r="G22" i="2" s="1"/>
  <c r="E23" i="2"/>
  <c r="M23" i="2" s="1"/>
  <c r="E24" i="2"/>
  <c r="E25" i="2"/>
  <c r="E26" i="2"/>
  <c r="M26" i="2" s="1"/>
  <c r="E27" i="2"/>
  <c r="M27" i="2" s="1"/>
  <c r="E28" i="2"/>
  <c r="E29" i="2"/>
  <c r="E30" i="2"/>
  <c r="G30" i="2" s="1"/>
  <c r="E31" i="2"/>
  <c r="G31" i="2" s="1"/>
  <c r="E32" i="2"/>
  <c r="E33" i="2"/>
  <c r="E34" i="2"/>
  <c r="G34" i="2" s="1"/>
  <c r="E35" i="2"/>
  <c r="G35" i="2" s="1"/>
  <c r="E36" i="2"/>
  <c r="E37" i="2"/>
  <c r="E38" i="2"/>
  <c r="G38" i="2" s="1"/>
  <c r="E39" i="2"/>
  <c r="G39" i="2" s="1"/>
  <c r="E40" i="2"/>
  <c r="E41" i="2"/>
  <c r="E11" i="2"/>
  <c r="G12" i="2"/>
  <c r="G13" i="2"/>
  <c r="G16" i="2"/>
  <c r="G17" i="2"/>
  <c r="G20" i="2"/>
  <c r="G21" i="2"/>
  <c r="G24" i="2"/>
  <c r="G25" i="2"/>
  <c r="G28" i="2"/>
  <c r="G29" i="2"/>
  <c r="G32" i="2"/>
  <c r="G33" i="2"/>
  <c r="G36" i="2"/>
  <c r="G37" i="2"/>
  <c r="G40" i="2"/>
  <c r="G41" i="2"/>
  <c r="G11" i="2"/>
  <c r="M14" i="2"/>
  <c r="M21" i="2"/>
  <c r="M30" i="2"/>
  <c r="M31" i="2"/>
  <c r="F17" i="2"/>
  <c r="L17" i="2" s="1"/>
  <c r="F18" i="2"/>
  <c r="F19" i="2"/>
  <c r="L19" i="2" s="1"/>
  <c r="F25" i="2"/>
  <c r="L25" i="2" s="1"/>
  <c r="F26" i="2"/>
  <c r="L26" i="2" s="1"/>
  <c r="F27" i="2"/>
  <c r="L27" i="2" s="1"/>
  <c r="F33" i="2"/>
  <c r="L33" i="2" s="1"/>
  <c r="F34" i="2"/>
  <c r="L34" i="2" s="1"/>
  <c r="F35" i="2"/>
  <c r="F41" i="2"/>
  <c r="F11" i="2"/>
  <c r="L11" i="2" s="1"/>
  <c r="L18" i="2"/>
  <c r="M13" i="2"/>
  <c r="M29" i="2"/>
  <c r="M11" i="2"/>
  <c r="K13" i="2"/>
  <c r="K14" i="2"/>
  <c r="K15" i="2"/>
  <c r="K18" i="2"/>
  <c r="K19" i="2"/>
  <c r="K21" i="2"/>
  <c r="K22" i="2"/>
  <c r="K23" i="2"/>
  <c r="K26" i="2"/>
  <c r="K27" i="2"/>
  <c r="K29" i="2"/>
  <c r="K30" i="2"/>
  <c r="K31" i="2"/>
  <c r="K34" i="2"/>
  <c r="K11" i="2"/>
  <c r="D12" i="2"/>
  <c r="F12" i="2" s="1"/>
  <c r="L12" i="2" s="1"/>
  <c r="D13" i="2"/>
  <c r="F13" i="2" s="1"/>
  <c r="L13" i="2" s="1"/>
  <c r="D14" i="2"/>
  <c r="F14" i="2" s="1"/>
  <c r="L14" i="2" s="1"/>
  <c r="D15" i="2"/>
  <c r="F15" i="2" s="1"/>
  <c r="L15" i="2" s="1"/>
  <c r="D16" i="2"/>
  <c r="K16" i="2" s="1"/>
  <c r="D17" i="2"/>
  <c r="K17" i="2" s="1"/>
  <c r="D18" i="2"/>
  <c r="D19" i="2"/>
  <c r="D20" i="2"/>
  <c r="F20" i="2" s="1"/>
  <c r="L20" i="2" s="1"/>
  <c r="D21" i="2"/>
  <c r="F21" i="2" s="1"/>
  <c r="L21" i="2" s="1"/>
  <c r="D22" i="2"/>
  <c r="F22" i="2" s="1"/>
  <c r="L22" i="2" s="1"/>
  <c r="D23" i="2"/>
  <c r="F23" i="2" s="1"/>
  <c r="L23" i="2" s="1"/>
  <c r="D24" i="2"/>
  <c r="K24" i="2" s="1"/>
  <c r="D25" i="2"/>
  <c r="K25" i="2" s="1"/>
  <c r="D26" i="2"/>
  <c r="D27" i="2"/>
  <c r="D28" i="2"/>
  <c r="F28" i="2" s="1"/>
  <c r="L28" i="2" s="1"/>
  <c r="D29" i="2"/>
  <c r="F29" i="2" s="1"/>
  <c r="L29" i="2" s="1"/>
  <c r="D30" i="2"/>
  <c r="F30" i="2" s="1"/>
  <c r="L30" i="2" s="1"/>
  <c r="D31" i="2"/>
  <c r="F31" i="2" s="1"/>
  <c r="L31" i="2" s="1"/>
  <c r="D32" i="2"/>
  <c r="K32" i="2" s="1"/>
  <c r="D33" i="2"/>
  <c r="K33" i="2" s="1"/>
  <c r="D34" i="2"/>
  <c r="D35" i="2"/>
  <c r="D36" i="2"/>
  <c r="F36" i="2" s="1"/>
  <c r="D37" i="2"/>
  <c r="F37" i="2" s="1"/>
  <c r="D38" i="2"/>
  <c r="F38" i="2" s="1"/>
  <c r="D39" i="2"/>
  <c r="F39" i="2" s="1"/>
  <c r="D40" i="2"/>
  <c r="D41" i="2"/>
  <c r="D11" i="2"/>
  <c r="C39" i="1"/>
  <c r="D39" i="1"/>
  <c r="E39" i="1"/>
  <c r="F39" i="1"/>
  <c r="G39" i="1"/>
  <c r="H39" i="1"/>
  <c r="B39" i="1"/>
  <c r="C31" i="1"/>
  <c r="D31" i="1"/>
  <c r="E31" i="1"/>
  <c r="F31" i="1"/>
  <c r="G31" i="1"/>
  <c r="H31" i="1"/>
  <c r="I31" i="1"/>
  <c r="J31" i="1"/>
  <c r="K31" i="1"/>
  <c r="L31" i="1"/>
  <c r="M31" i="1"/>
  <c r="B31" i="1"/>
  <c r="C22" i="1"/>
  <c r="D22" i="1"/>
  <c r="E22" i="1"/>
  <c r="F22" i="1"/>
  <c r="G22" i="1"/>
  <c r="H22" i="1"/>
  <c r="I22" i="1"/>
  <c r="J22" i="1"/>
  <c r="K22" i="1"/>
  <c r="L22" i="1"/>
  <c r="M22" i="1"/>
  <c r="B22" i="1"/>
  <c r="C38" i="1"/>
  <c r="D38" i="1"/>
  <c r="E38" i="1"/>
  <c r="F38" i="1"/>
  <c r="G38" i="1"/>
  <c r="H38" i="1"/>
  <c r="B38" i="1"/>
  <c r="C30" i="1"/>
  <c r="D30" i="1"/>
  <c r="E30" i="1"/>
  <c r="F30" i="1"/>
  <c r="G30" i="1"/>
  <c r="H30" i="1"/>
  <c r="I30" i="1"/>
  <c r="J30" i="1"/>
  <c r="K30" i="1"/>
  <c r="L30" i="1"/>
  <c r="M30" i="1"/>
  <c r="B30" i="1"/>
  <c r="C21" i="1"/>
  <c r="D21" i="1"/>
  <c r="E21" i="1"/>
  <c r="F21" i="1"/>
  <c r="G21" i="1"/>
  <c r="H21" i="1"/>
  <c r="I21" i="1"/>
  <c r="J21" i="1"/>
  <c r="K21" i="1"/>
  <c r="L21" i="1"/>
  <c r="M21" i="1"/>
  <c r="B21" i="1"/>
  <c r="C37" i="1"/>
  <c r="D37" i="1"/>
  <c r="E37" i="1"/>
  <c r="F37" i="1"/>
  <c r="G37" i="1"/>
  <c r="H37" i="1"/>
  <c r="B37" i="1"/>
  <c r="C29" i="1"/>
  <c r="D29" i="1"/>
  <c r="E29" i="1"/>
  <c r="F29" i="1"/>
  <c r="G29" i="1"/>
  <c r="H29" i="1"/>
  <c r="I29" i="1"/>
  <c r="J29" i="1"/>
  <c r="K29" i="1"/>
  <c r="L29" i="1"/>
  <c r="M29" i="1"/>
  <c r="B29" i="1"/>
  <c r="M20" i="1"/>
  <c r="C20" i="1"/>
  <c r="D20" i="1"/>
  <c r="E20" i="1"/>
  <c r="F20" i="1"/>
  <c r="G20" i="1"/>
  <c r="H20" i="1"/>
  <c r="I20" i="1"/>
  <c r="J20" i="1"/>
  <c r="K20" i="1"/>
  <c r="L20" i="1"/>
  <c r="B20" i="1"/>
  <c r="G19" i="2" l="1"/>
  <c r="N15" i="2"/>
  <c r="M18" i="2"/>
  <c r="M34" i="2"/>
  <c r="G26" i="2"/>
  <c r="G27" i="2"/>
  <c r="G23" i="2"/>
  <c r="M22" i="2"/>
  <c r="N22" i="2" s="1"/>
  <c r="N29" i="2"/>
  <c r="G15" i="2"/>
  <c r="N21" i="2"/>
  <c r="N23" i="2"/>
  <c r="N30" i="2"/>
  <c r="N19" i="2"/>
  <c r="N31" i="2"/>
  <c r="N34" i="2"/>
  <c r="N13" i="2"/>
  <c r="N27" i="2"/>
  <c r="N26" i="2"/>
  <c r="N18" i="2"/>
  <c r="N11" i="2"/>
  <c r="N14" i="2"/>
  <c r="N25" i="2"/>
  <c r="M28" i="2"/>
  <c r="M20" i="2"/>
  <c r="M12" i="2"/>
  <c r="K28" i="2"/>
  <c r="K20" i="2"/>
  <c r="K12" i="2"/>
  <c r="N12" i="2" s="1"/>
  <c r="F40" i="2"/>
  <c r="F32" i="2"/>
  <c r="L32" i="2" s="1"/>
  <c r="F24" i="2"/>
  <c r="L24" i="2" s="1"/>
  <c r="F16" i="2"/>
  <c r="L16" i="2" s="1"/>
  <c r="M33" i="2"/>
  <c r="N33" i="2" s="1"/>
  <c r="M25" i="2"/>
  <c r="M17" i="2"/>
  <c r="N17" i="2" s="1"/>
  <c r="M32" i="2"/>
  <c r="M24" i="2"/>
  <c r="M16" i="2"/>
  <c r="N16" i="2" l="1"/>
  <c r="N20" i="2"/>
  <c r="N28" i="2"/>
  <c r="M35" i="2"/>
  <c r="N24" i="2"/>
  <c r="N32" i="2"/>
</calcChain>
</file>

<file path=xl/sharedStrings.xml><?xml version="1.0" encoding="utf-8"?>
<sst xmlns="http://schemas.openxmlformats.org/spreadsheetml/2006/main" count="225" uniqueCount="38">
  <si>
    <t>User: USER</t>
  </si>
  <si>
    <t>Path: C:\Program Files (x86)\BMG\Omega\User\Data</t>
  </si>
  <si>
    <t>Test ID: 4828</t>
  </si>
  <si>
    <t>Test Name: BCA rapidgold-Utransparent</t>
  </si>
  <si>
    <t>Date: 7/12/2023</t>
  </si>
  <si>
    <t>Time: 5:07:05 PM</t>
  </si>
  <si>
    <t>Absorbance</t>
  </si>
  <si>
    <t>Absorbance values are displayed as OD</t>
  </si>
  <si>
    <t>Raw Data (480)</t>
  </si>
  <si>
    <t>A</t>
  </si>
  <si>
    <t>B</t>
  </si>
  <si>
    <t>C</t>
  </si>
  <si>
    <t>D</t>
  </si>
  <si>
    <t>E</t>
  </si>
  <si>
    <t>F</t>
  </si>
  <si>
    <t>G</t>
  </si>
  <si>
    <t>H</t>
  </si>
  <si>
    <t>HT115</t>
  </si>
  <si>
    <t>LS180</t>
  </si>
  <si>
    <t>HT29</t>
  </si>
  <si>
    <t>NTC</t>
  </si>
  <si>
    <t>g1-1</t>
  </si>
  <si>
    <t>g1-2</t>
  </si>
  <si>
    <t>g2-1</t>
  </si>
  <si>
    <t>g2-2</t>
  </si>
  <si>
    <t>g1</t>
  </si>
  <si>
    <t>g2</t>
  </si>
  <si>
    <t>mean</t>
  </si>
  <si>
    <t>var</t>
  </si>
  <si>
    <t>ug/mg</t>
  </si>
  <si>
    <t>25ug</t>
  </si>
  <si>
    <t>DTT+4Laemmli</t>
  </si>
  <si>
    <t>load 35 max</t>
  </si>
  <si>
    <t>sample protein</t>
  </si>
  <si>
    <t>RIPA</t>
  </si>
  <si>
    <t>sum</t>
  </si>
  <si>
    <t>1000ul</t>
  </si>
  <si>
    <t>5 loads (32 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</si>
</sst>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0.000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166" fontId="0" fillId="0" borderId="1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7" fontId="0" fillId="0" borderId="0" xfId="0" applyNumberFormat="1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'Microplate End point'!$B$37:$H$37</c:f>
              <c:numCache>
                <c:formatCode>General</c:formatCode>
                <c:ptCount val="7"/>
                <c:pt idx="0">
                  <c:v>1.4209999999999998</c:v>
                </c:pt>
                <c:pt idx="1">
                  <c:v>1.1325000000000001</c:v>
                </c:pt>
                <c:pt idx="2">
                  <c:v>0.92349999999999999</c:v>
                </c:pt>
                <c:pt idx="3">
                  <c:v>0.76200000000000001</c:v>
                </c:pt>
                <c:pt idx="4">
                  <c:v>0.625</c:v>
                </c:pt>
                <c:pt idx="5">
                  <c:v>0.50900000000000001</c:v>
                </c:pt>
                <c:pt idx="6">
                  <c:v>0.4325</c:v>
                </c:pt>
              </c:numCache>
            </c:numRef>
          </c:xVal>
          <c:yVal>
            <c:numRef>
              <c:f>'Microplate End point'!$B$36:$H$36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C-6445-A13E-8EB883F4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34848"/>
        <c:axId val="690266416"/>
      </c:scatterChart>
      <c:valAx>
        <c:axId val="6416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66416"/>
        <c:crosses val="autoZero"/>
        <c:crossBetween val="midCat"/>
      </c:valAx>
      <c:valAx>
        <c:axId val="6902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317500</xdr:colOff>
      <xdr:row>15</xdr:row>
      <xdr:rowOff>50800</xdr:rowOff>
    </xdr:from>
    <xdr:to>
      <xdr:col>20</xdr:col>
      <xdr:colOff>177800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85F82-FE8F-F127-5318-231EB1CA6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B448-EB1A-4DE9-B965-F250EA2710D8}">
  <dimension ref="A3:M39"/>
  <sheetViews>
    <sheetView topLeftCell="A10" workbookViewId="0">
      <selection activeCell="A36" sqref="A36"/>
    </sheetView>
  </sheetViews>
  <sheetFormatPr baseColWidth="10" defaultColWidth="8.83203125" defaultRowHeight="15" x14ac:dyDescent="0.2"/>
  <cols>
    <col min="1" max="1" width="4.33203125" customWidth="1"/>
    <col min="2" max="2" width="9.6640625" bestFit="1" customWidth="1"/>
  </cols>
  <sheetData>
    <row r="3" spans="1:13" x14ac:dyDescent="0.2">
      <c r="A3" t="s">
        <v>0</v>
      </c>
    </row>
    <row r="4" spans="1:13" x14ac:dyDescent="0.2">
      <c r="A4" t="s">
        <v>1</v>
      </c>
    </row>
    <row r="5" spans="1:13" x14ac:dyDescent="0.2">
      <c r="A5" t="s">
        <v>2</v>
      </c>
    </row>
    <row r="6" spans="1:13" x14ac:dyDescent="0.2">
      <c r="A6" t="s">
        <v>3</v>
      </c>
    </row>
    <row r="7" spans="1:13" x14ac:dyDescent="0.2">
      <c r="A7" t="s">
        <v>4</v>
      </c>
    </row>
    <row r="8" spans="1:13" x14ac:dyDescent="0.2">
      <c r="A8" t="s">
        <v>5</v>
      </c>
    </row>
    <row r="9" spans="1:13" x14ac:dyDescent="0.2">
      <c r="A9" t="s">
        <v>6</v>
      </c>
      <c r="D9" t="s">
        <v>7</v>
      </c>
    </row>
    <row r="13" spans="1:13" x14ac:dyDescent="0.2">
      <c r="B13" t="s">
        <v>8</v>
      </c>
    </row>
    <row r="14" spans="1:13" x14ac:dyDescent="0.2"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18</v>
      </c>
      <c r="H14" t="s">
        <v>18</v>
      </c>
      <c r="I14" t="s">
        <v>18</v>
      </c>
      <c r="J14" t="s">
        <v>18</v>
      </c>
      <c r="K14" t="s">
        <v>18</v>
      </c>
      <c r="L14" t="s">
        <v>19</v>
      </c>
      <c r="M14" t="s">
        <v>19</v>
      </c>
    </row>
    <row r="15" spans="1:13" x14ac:dyDescent="0.2"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 t="s">
        <v>20</v>
      </c>
      <c r="H15" t="s">
        <v>21</v>
      </c>
      <c r="I15" t="s">
        <v>22</v>
      </c>
      <c r="J15" t="s">
        <v>23</v>
      </c>
      <c r="K15" t="s">
        <v>24</v>
      </c>
      <c r="L15" t="s">
        <v>20</v>
      </c>
      <c r="M15" t="s">
        <v>21</v>
      </c>
    </row>
    <row r="16" spans="1:13" x14ac:dyDescent="0.2"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</row>
    <row r="17" spans="1:13" x14ac:dyDescent="0.2">
      <c r="A17" s="1" t="s">
        <v>9</v>
      </c>
      <c r="B17" s="2">
        <v>1.0129999999999999</v>
      </c>
      <c r="C17" s="3">
        <v>0.60399999999999998</v>
      </c>
      <c r="D17" s="3">
        <v>0.99299999999999999</v>
      </c>
      <c r="E17" s="3">
        <v>0.69699999999999995</v>
      </c>
      <c r="F17" s="3">
        <v>0.82099999999999995</v>
      </c>
      <c r="G17" s="3">
        <v>0.84699999999999998</v>
      </c>
      <c r="H17" s="3">
        <v>1.0880000000000001</v>
      </c>
      <c r="I17" s="3">
        <v>1.121</v>
      </c>
      <c r="J17" s="3">
        <v>1.212</v>
      </c>
      <c r="K17" s="3">
        <v>1.3720000000000001</v>
      </c>
      <c r="L17" s="3">
        <v>0.86599999999999999</v>
      </c>
      <c r="M17" s="4">
        <v>0.86899999999999999</v>
      </c>
    </row>
    <row r="18" spans="1:13" x14ac:dyDescent="0.2">
      <c r="A18" s="1" t="s">
        <v>10</v>
      </c>
      <c r="B18" s="5">
        <v>1.0349999999999999</v>
      </c>
      <c r="C18" s="6">
        <v>0.55600000000000005</v>
      </c>
      <c r="D18" s="6">
        <v>0.98699999999999999</v>
      </c>
      <c r="E18" s="6">
        <v>0.78500000000000003</v>
      </c>
      <c r="F18" s="6">
        <v>0.78700000000000003</v>
      </c>
      <c r="G18" s="6">
        <v>0.81499999999999995</v>
      </c>
      <c r="H18" s="6">
        <v>1.0529999999999999</v>
      </c>
      <c r="I18" s="6">
        <v>1.115</v>
      </c>
      <c r="J18" s="6">
        <v>1.222</v>
      </c>
      <c r="K18" s="6">
        <v>1.2969999999999999</v>
      </c>
      <c r="L18" s="6">
        <v>0.86699999999999999</v>
      </c>
      <c r="M18" s="7">
        <v>0.88400000000000001</v>
      </c>
    </row>
    <row r="19" spans="1:13" x14ac:dyDescent="0.2">
      <c r="A19" s="1" t="s">
        <v>11</v>
      </c>
      <c r="B19" s="5">
        <v>1.0009999999999999</v>
      </c>
      <c r="C19" s="6">
        <v>0.56000000000000005</v>
      </c>
      <c r="D19" s="6">
        <v>0.95199999999999996</v>
      </c>
      <c r="E19" s="6">
        <v>0.68799999999999994</v>
      </c>
      <c r="F19" s="6">
        <v>0.79600000000000004</v>
      </c>
      <c r="G19" s="6">
        <v>0.84099999999999997</v>
      </c>
      <c r="H19" s="6">
        <v>1.0580000000000001</v>
      </c>
      <c r="I19" s="6">
        <v>1.101</v>
      </c>
      <c r="J19" s="6">
        <v>1.149</v>
      </c>
      <c r="K19" s="6">
        <v>1.2250000000000001</v>
      </c>
      <c r="L19" s="6">
        <v>0.85499999999999998</v>
      </c>
      <c r="M19" s="7">
        <v>0.85899999999999999</v>
      </c>
    </row>
    <row r="20" spans="1:13" x14ac:dyDescent="0.2">
      <c r="A20" s="1" t="s">
        <v>27</v>
      </c>
      <c r="B20" s="12">
        <f>AVERAGE(B17:B19)</f>
        <v>1.0163333333333333</v>
      </c>
      <c r="C20" s="12">
        <f t="shared" ref="C20:L20" si="0">AVERAGE(C17:C19)</f>
        <v>0.57333333333333336</v>
      </c>
      <c r="D20" s="12">
        <f t="shared" si="0"/>
        <v>0.97733333333333328</v>
      </c>
      <c r="E20" s="12">
        <f t="shared" si="0"/>
        <v>0.72333333333333327</v>
      </c>
      <c r="F20" s="12">
        <f t="shared" si="0"/>
        <v>0.80133333333333334</v>
      </c>
      <c r="G20" s="12">
        <f t="shared" si="0"/>
        <v>0.83433333333333337</v>
      </c>
      <c r="H20" s="12">
        <f t="shared" si="0"/>
        <v>1.0663333333333334</v>
      </c>
      <c r="I20" s="12">
        <f t="shared" si="0"/>
        <v>1.1123333333333332</v>
      </c>
      <c r="J20" s="12">
        <f t="shared" si="0"/>
        <v>1.1943333333333335</v>
      </c>
      <c r="K20" s="12">
        <f t="shared" si="0"/>
        <v>1.298</v>
      </c>
      <c r="L20" s="12">
        <f t="shared" si="0"/>
        <v>0.86266666666666669</v>
      </c>
      <c r="M20" s="12">
        <f>AVERAGE(M17:M19)</f>
        <v>0.8706666666666667</v>
      </c>
    </row>
    <row r="21" spans="1:13" x14ac:dyDescent="0.2">
      <c r="A21" s="1" t="s">
        <v>28</v>
      </c>
      <c r="B21" s="13">
        <f>_xlfn.VAR.S(B17:B19)</f>
        <v>2.9733333333333386E-4</v>
      </c>
      <c r="C21" s="13">
        <f t="shared" ref="C21:M21" si="1">_xlfn.VAR.S(C17:C19)</f>
        <v>7.0933333333333113E-4</v>
      </c>
      <c r="D21" s="13">
        <f t="shared" si="1"/>
        <v>4.9033333333333416E-4</v>
      </c>
      <c r="E21" s="13">
        <f t="shared" si="1"/>
        <v>2.8723333333333387E-3</v>
      </c>
      <c r="F21" s="13">
        <f t="shared" si="1"/>
        <v>3.1033333333333168E-4</v>
      </c>
      <c r="G21" s="13">
        <f t="shared" si="1"/>
        <v>2.8933333333333382E-4</v>
      </c>
      <c r="H21" s="13">
        <f t="shared" si="1"/>
        <v>3.5833333333333545E-4</v>
      </c>
      <c r="I21" s="13">
        <f t="shared" si="1"/>
        <v>1.0533333333333351E-4</v>
      </c>
      <c r="J21" s="13">
        <f t="shared" si="1"/>
        <v>1.566333333333331E-3</v>
      </c>
      <c r="K21" s="13">
        <f t="shared" si="1"/>
        <v>5.4030000000000016E-3</v>
      </c>
      <c r="L21" s="13">
        <f t="shared" si="1"/>
        <v>4.4333333333333413E-5</v>
      </c>
      <c r="M21" s="13">
        <f t="shared" si="1"/>
        <v>1.5833333333333362E-4</v>
      </c>
    </row>
    <row r="22" spans="1:13" x14ac:dyDescent="0.2">
      <c r="A22" s="1"/>
      <c r="B22" s="14">
        <f>1914.6*B20-712.86</f>
        <v>1233.0117999999998</v>
      </c>
      <c r="C22" s="14">
        <f t="shared" ref="C22:M22" si="2">1914.6*C20-712.86</f>
        <v>384.84399999999994</v>
      </c>
      <c r="D22" s="14">
        <f t="shared" si="2"/>
        <v>1158.3424</v>
      </c>
      <c r="E22" s="14">
        <f t="shared" si="2"/>
        <v>672.03399999999976</v>
      </c>
      <c r="F22" s="14">
        <f t="shared" si="2"/>
        <v>821.37279999999998</v>
      </c>
      <c r="G22" s="14">
        <f t="shared" si="2"/>
        <v>884.55460000000005</v>
      </c>
      <c r="H22" s="14">
        <f t="shared" si="2"/>
        <v>1328.7417999999998</v>
      </c>
      <c r="I22" s="14">
        <f t="shared" si="2"/>
        <v>1416.8133999999995</v>
      </c>
      <c r="J22" s="14">
        <f t="shared" si="2"/>
        <v>1573.8106000000002</v>
      </c>
      <c r="K22" s="14">
        <f t="shared" si="2"/>
        <v>1772.2907999999998</v>
      </c>
      <c r="L22" s="14">
        <f t="shared" si="2"/>
        <v>938.80159999999989</v>
      </c>
      <c r="M22" s="14">
        <f t="shared" si="2"/>
        <v>954.11839999999995</v>
      </c>
    </row>
    <row r="23" spans="1:13" x14ac:dyDescent="0.2">
      <c r="A23" s="1"/>
      <c r="B23" s="11"/>
      <c r="C23" s="6"/>
      <c r="D23" s="6"/>
      <c r="E23" s="6"/>
      <c r="F23" s="6"/>
      <c r="G23" s="6"/>
      <c r="H23" s="6"/>
      <c r="I23" s="6"/>
      <c r="J23" s="6"/>
      <c r="K23" s="6"/>
      <c r="L23" s="6"/>
      <c r="M23" s="11"/>
    </row>
    <row r="24" spans="1:13" x14ac:dyDescent="0.2">
      <c r="A24" s="1"/>
      <c r="B24" t="s">
        <v>19</v>
      </c>
      <c r="C24" t="s">
        <v>19</v>
      </c>
      <c r="D24" t="s">
        <v>19</v>
      </c>
      <c r="E24" t="s">
        <v>17</v>
      </c>
      <c r="F24" t="s">
        <v>17</v>
      </c>
      <c r="G24" t="s">
        <v>17</v>
      </c>
      <c r="H24" t="s">
        <v>18</v>
      </c>
      <c r="I24" t="s">
        <v>18</v>
      </c>
      <c r="J24" t="s">
        <v>18</v>
      </c>
      <c r="K24" t="s">
        <v>19</v>
      </c>
      <c r="L24" t="s">
        <v>19</v>
      </c>
      <c r="M24" t="s">
        <v>19</v>
      </c>
    </row>
    <row r="25" spans="1:13" x14ac:dyDescent="0.2">
      <c r="A25" s="1"/>
      <c r="B25" t="s">
        <v>22</v>
      </c>
      <c r="C25" t="s">
        <v>23</v>
      </c>
      <c r="D25" t="s">
        <v>24</v>
      </c>
      <c r="E25" t="s">
        <v>20</v>
      </c>
      <c r="F25" t="s">
        <v>25</v>
      </c>
      <c r="G25" t="s">
        <v>26</v>
      </c>
      <c r="H25" t="s">
        <v>20</v>
      </c>
      <c r="I25" t="s">
        <v>25</v>
      </c>
      <c r="J25" t="s">
        <v>26</v>
      </c>
      <c r="K25" t="s">
        <v>20</v>
      </c>
      <c r="L25" t="s">
        <v>25</v>
      </c>
      <c r="M25" t="s">
        <v>26</v>
      </c>
    </row>
    <row r="26" spans="1:13" x14ac:dyDescent="0.2">
      <c r="A26" s="1" t="s">
        <v>12</v>
      </c>
      <c r="B26" s="5">
        <v>0.88500000000000001</v>
      </c>
      <c r="C26" s="6">
        <v>0.999</v>
      </c>
      <c r="D26" s="6">
        <v>0.79400000000000004</v>
      </c>
      <c r="E26" s="6">
        <v>1.98</v>
      </c>
      <c r="F26" s="6">
        <v>1.9990000000000001</v>
      </c>
      <c r="G26" s="6">
        <v>2.101</v>
      </c>
      <c r="H26" s="6">
        <v>1.2470000000000001</v>
      </c>
      <c r="I26" s="6">
        <v>1.827</v>
      </c>
      <c r="J26" s="6">
        <v>1.7470000000000001</v>
      </c>
      <c r="K26" s="6">
        <v>1.2869999999999999</v>
      </c>
      <c r="L26" s="6">
        <v>1.532</v>
      </c>
      <c r="M26" s="7">
        <v>1.93</v>
      </c>
    </row>
    <row r="27" spans="1:13" x14ac:dyDescent="0.2">
      <c r="A27" s="1" t="s">
        <v>13</v>
      </c>
      <c r="B27" s="5">
        <v>0.88800000000000001</v>
      </c>
      <c r="C27" s="6">
        <v>0.878</v>
      </c>
      <c r="D27" s="6">
        <v>0.84</v>
      </c>
      <c r="E27" s="6">
        <v>2.0910000000000002</v>
      </c>
      <c r="F27" s="6">
        <v>2.1459999999999999</v>
      </c>
      <c r="G27" s="6">
        <v>2.1230000000000002</v>
      </c>
      <c r="H27" s="6">
        <v>1.2450000000000001</v>
      </c>
      <c r="I27" s="6">
        <v>1.7929999999999999</v>
      </c>
      <c r="J27" s="6">
        <v>1.7889999999999999</v>
      </c>
      <c r="K27" s="6">
        <v>1.2989999999999999</v>
      </c>
      <c r="L27" s="6">
        <v>1.498</v>
      </c>
      <c r="M27" s="7">
        <v>1.9470000000000001</v>
      </c>
    </row>
    <row r="28" spans="1:13" x14ac:dyDescent="0.2">
      <c r="A28" s="1" t="s">
        <v>14</v>
      </c>
      <c r="B28" s="5">
        <v>0.93400000000000005</v>
      </c>
      <c r="C28" s="6">
        <v>0.89200000000000002</v>
      </c>
      <c r="D28" s="6">
        <v>0.84099999999999997</v>
      </c>
      <c r="E28" s="6">
        <v>1.917</v>
      </c>
      <c r="F28" s="6">
        <v>2.056</v>
      </c>
      <c r="G28" s="6">
        <v>2.1190000000000002</v>
      </c>
      <c r="H28" s="6">
        <v>1.2390000000000001</v>
      </c>
      <c r="I28" s="6">
        <v>1.792</v>
      </c>
      <c r="J28" s="6">
        <v>1.752</v>
      </c>
      <c r="K28" s="6">
        <v>1.2869999999999999</v>
      </c>
      <c r="L28" s="6">
        <v>1.5649999999999999</v>
      </c>
      <c r="M28" s="7">
        <v>1.919</v>
      </c>
    </row>
    <row r="29" spans="1:13" x14ac:dyDescent="0.2">
      <c r="A29" s="1" t="s">
        <v>27</v>
      </c>
      <c r="B29" s="12">
        <f>AVERAGE(B26:B28)</f>
        <v>0.90233333333333343</v>
      </c>
      <c r="C29" s="12">
        <f t="shared" ref="C29:M29" si="3">AVERAGE(C26:C28)</f>
        <v>0.92300000000000004</v>
      </c>
      <c r="D29" s="12">
        <f t="shared" si="3"/>
        <v>0.82499999999999984</v>
      </c>
      <c r="E29" s="12">
        <f t="shared" si="3"/>
        <v>1.9959999999999998</v>
      </c>
      <c r="F29" s="12">
        <f t="shared" si="3"/>
        <v>2.0669999999999997</v>
      </c>
      <c r="G29" s="12">
        <f t="shared" si="3"/>
        <v>2.1143333333333332</v>
      </c>
      <c r="H29" s="12">
        <f t="shared" si="3"/>
        <v>1.2436666666666667</v>
      </c>
      <c r="I29" s="12">
        <f t="shared" si="3"/>
        <v>1.804</v>
      </c>
      <c r="J29" s="12">
        <f t="shared" si="3"/>
        <v>1.7626666666666668</v>
      </c>
      <c r="K29" s="12">
        <f t="shared" si="3"/>
        <v>1.2909999999999999</v>
      </c>
      <c r="L29" s="12">
        <f t="shared" si="3"/>
        <v>1.531666666666667</v>
      </c>
      <c r="M29" s="12">
        <f t="shared" si="3"/>
        <v>1.9319999999999997</v>
      </c>
    </row>
    <row r="30" spans="1:13" x14ac:dyDescent="0.2">
      <c r="A30" s="1" t="s">
        <v>28</v>
      </c>
      <c r="B30" s="5">
        <f>_xlfn.VAR.S(B26:B28)</f>
        <v>7.5433333333333472E-4</v>
      </c>
      <c r="C30" s="5">
        <f t="shared" ref="C30:M30" si="4">_xlfn.VAR.S(C26:C28)</f>
        <v>4.3809999999999995E-3</v>
      </c>
      <c r="D30" s="5">
        <f t="shared" si="4"/>
        <v>7.209999999999979E-4</v>
      </c>
      <c r="E30" s="5">
        <f t="shared" si="4"/>
        <v>7.7610000000000161E-3</v>
      </c>
      <c r="F30" s="5">
        <f t="shared" si="4"/>
        <v>5.492999999999984E-3</v>
      </c>
      <c r="G30" s="5">
        <f t="shared" si="4"/>
        <v>1.3733333333333653E-4</v>
      </c>
      <c r="H30" s="5">
        <f t="shared" si="4"/>
        <v>1.7333333333333366E-5</v>
      </c>
      <c r="I30" s="5">
        <f t="shared" si="4"/>
        <v>3.9699999999999935E-4</v>
      </c>
      <c r="J30" s="5">
        <f t="shared" si="4"/>
        <v>5.2633333333332961E-4</v>
      </c>
      <c r="K30" s="5">
        <f t="shared" si="4"/>
        <v>4.8000000000000096E-5</v>
      </c>
      <c r="L30" s="5">
        <f t="shared" si="4"/>
        <v>1.1223333333333315E-3</v>
      </c>
      <c r="M30" s="5">
        <f t="shared" si="4"/>
        <v>1.9900000000000058E-4</v>
      </c>
    </row>
    <row r="31" spans="1:13" x14ac:dyDescent="0.2">
      <c r="A31" s="1"/>
      <c r="B31" s="15">
        <f>1914.6*B29-712.86</f>
        <v>1014.7474000000001</v>
      </c>
      <c r="C31" s="15">
        <f t="shared" ref="C31:M31" si="5">1914.6*C29-712.86</f>
        <v>1054.3157999999999</v>
      </c>
      <c r="D31" s="15">
        <f t="shared" si="5"/>
        <v>866.6849999999996</v>
      </c>
      <c r="E31" s="15">
        <f t="shared" si="5"/>
        <v>3108.6815999999994</v>
      </c>
      <c r="F31" s="15">
        <f t="shared" si="5"/>
        <v>3244.618199999999</v>
      </c>
      <c r="G31" s="15">
        <f t="shared" si="5"/>
        <v>3335.2425999999996</v>
      </c>
      <c r="H31" s="15">
        <f t="shared" si="5"/>
        <v>1668.2641999999996</v>
      </c>
      <c r="I31" s="15">
        <f t="shared" si="5"/>
        <v>2741.0783999999999</v>
      </c>
      <c r="J31" s="15">
        <f t="shared" si="5"/>
        <v>2661.9416000000001</v>
      </c>
      <c r="K31" s="15">
        <f t="shared" si="5"/>
        <v>1758.8885999999998</v>
      </c>
      <c r="L31" s="15">
        <f t="shared" si="5"/>
        <v>2219.6690000000003</v>
      </c>
      <c r="M31" s="15">
        <f t="shared" si="5"/>
        <v>2986.147199999999</v>
      </c>
    </row>
    <row r="32" spans="1:13" x14ac:dyDescent="0.2">
      <c r="A32" s="1"/>
      <c r="B32" s="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x14ac:dyDescent="0.2">
      <c r="A33" t="s">
        <v>29</v>
      </c>
      <c r="B33" s="5">
        <v>2000</v>
      </c>
      <c r="C33" s="6">
        <v>1500</v>
      </c>
      <c r="D33" s="6">
        <v>1000</v>
      </c>
      <c r="E33" s="6">
        <v>750</v>
      </c>
      <c r="F33" s="6">
        <v>500</v>
      </c>
      <c r="G33" s="6">
        <v>250</v>
      </c>
      <c r="H33" s="6">
        <v>125</v>
      </c>
      <c r="I33" s="6">
        <v>0</v>
      </c>
      <c r="J33" s="6"/>
      <c r="K33" s="6"/>
      <c r="L33" s="6"/>
      <c r="M33" s="7"/>
    </row>
    <row r="34" spans="1:13" x14ac:dyDescent="0.2">
      <c r="A34" s="1" t="s">
        <v>15</v>
      </c>
      <c r="B34" s="5">
        <v>1.41</v>
      </c>
      <c r="C34" s="6">
        <v>1.1020000000000001</v>
      </c>
      <c r="D34" s="6">
        <v>0.9</v>
      </c>
      <c r="E34" s="6">
        <v>0.747</v>
      </c>
      <c r="F34" s="6">
        <v>0.63100000000000001</v>
      </c>
      <c r="G34" s="6">
        <v>0.48799999999999999</v>
      </c>
      <c r="H34" s="6">
        <v>0.42599999999999999</v>
      </c>
      <c r="I34" s="6">
        <v>0.39100000000000001</v>
      </c>
      <c r="J34" s="6">
        <v>0.38</v>
      </c>
      <c r="K34" s="6">
        <v>0.38800000000000001</v>
      </c>
      <c r="L34" s="6">
        <v>0.38600000000000001</v>
      </c>
      <c r="M34" s="7">
        <v>0.39500000000000002</v>
      </c>
    </row>
    <row r="35" spans="1:13" x14ac:dyDescent="0.2">
      <c r="A35" s="1" t="s">
        <v>16</v>
      </c>
      <c r="B35" s="8">
        <v>1.4319999999999999</v>
      </c>
      <c r="C35" s="9">
        <v>1.163</v>
      </c>
      <c r="D35" s="9">
        <v>0.94699999999999995</v>
      </c>
      <c r="E35" s="9">
        <v>0.77700000000000002</v>
      </c>
      <c r="F35" s="9">
        <v>0.61899999999999999</v>
      </c>
      <c r="G35" s="9">
        <v>0.53</v>
      </c>
      <c r="H35" s="9">
        <v>0.439</v>
      </c>
      <c r="I35" s="9">
        <v>0.39100000000000001</v>
      </c>
      <c r="J35" s="9">
        <v>0.39500000000000002</v>
      </c>
      <c r="K35" s="9">
        <v>0.39400000000000002</v>
      </c>
      <c r="L35" s="9">
        <v>0.39600000000000002</v>
      </c>
      <c r="M35" s="10">
        <v>0.40300000000000002</v>
      </c>
    </row>
    <row r="36" spans="1:13" x14ac:dyDescent="0.2">
      <c r="A36" t="s">
        <v>29</v>
      </c>
      <c r="B36" s="5">
        <v>2000</v>
      </c>
      <c r="C36" s="6">
        <v>1500</v>
      </c>
      <c r="D36" s="6">
        <v>1000</v>
      </c>
      <c r="E36" s="6">
        <v>750</v>
      </c>
      <c r="F36" s="6">
        <v>500</v>
      </c>
      <c r="G36" s="6">
        <v>250</v>
      </c>
      <c r="H36" s="6">
        <v>125</v>
      </c>
      <c r="I36" s="11"/>
      <c r="J36" s="11"/>
      <c r="K36" s="11"/>
      <c r="L36" s="11"/>
      <c r="M36" s="11"/>
    </row>
    <row r="37" spans="1:13" x14ac:dyDescent="0.2">
      <c r="A37" s="1" t="s">
        <v>27</v>
      </c>
      <c r="B37">
        <f>AVERAGE(B34:B35)</f>
        <v>1.4209999999999998</v>
      </c>
      <c r="C37">
        <f>AVERAGE(C34:C35)</f>
        <v>1.1325000000000001</v>
      </c>
      <c r="D37">
        <f>AVERAGE(D34:D35)</f>
        <v>0.92349999999999999</v>
      </c>
      <c r="E37">
        <f>AVERAGE(E34:E35)</f>
        <v>0.76200000000000001</v>
      </c>
      <c r="F37">
        <f>AVERAGE(F34:F35)</f>
        <v>0.625</v>
      </c>
      <c r="G37">
        <f>AVERAGE(G34:G35)</f>
        <v>0.50900000000000001</v>
      </c>
      <c r="H37">
        <f>AVERAGE(H34:H35)</f>
        <v>0.4325</v>
      </c>
    </row>
    <row r="38" spans="1:13" x14ac:dyDescent="0.2">
      <c r="A38" s="1" t="s">
        <v>28</v>
      </c>
      <c r="B38">
        <f>_xlfn.VAR.S(B34:B35)</f>
        <v>2.4200000000000043E-4</v>
      </c>
      <c r="C38">
        <f t="shared" ref="C38:H38" si="6">_xlfn.VAR.S(C34:C35)</f>
        <v>1.8604999999999965E-3</v>
      </c>
      <c r="D38">
        <f t="shared" si="6"/>
        <v>1.1044999999999968E-3</v>
      </c>
      <c r="E38">
        <f t="shared" si="6"/>
        <v>4.500000000000008E-4</v>
      </c>
      <c r="F38">
        <f t="shared" si="6"/>
        <v>7.2000000000000124E-5</v>
      </c>
      <c r="G38">
        <f t="shared" si="6"/>
        <v>8.820000000000016E-4</v>
      </c>
      <c r="H38">
        <f t="shared" si="6"/>
        <v>8.4500000000000157E-5</v>
      </c>
    </row>
    <row r="39" spans="1:13" x14ac:dyDescent="0.2">
      <c r="B39" s="16">
        <f>1914.6*B37-712.86</f>
        <v>2007.7865999999995</v>
      </c>
      <c r="C39" s="16">
        <f t="shared" ref="C39:H39" si="7">1914.6*C37-712.86</f>
        <v>1455.4245000000001</v>
      </c>
      <c r="D39" s="16">
        <f t="shared" si="7"/>
        <v>1055.2730999999999</v>
      </c>
      <c r="E39" s="16">
        <f t="shared" si="7"/>
        <v>746.06519999999989</v>
      </c>
      <c r="F39" s="16">
        <f t="shared" si="7"/>
        <v>483.76499999999999</v>
      </c>
      <c r="G39" s="16">
        <f t="shared" si="7"/>
        <v>261.67139999999995</v>
      </c>
      <c r="H39" s="16">
        <f t="shared" si="7"/>
        <v>115.20449999999994</v>
      </c>
    </row>
  </sheetData>
  <pageMargins left="0.7" right="0.7" top="0.75" bottom="0.75" header="0.3" footer="0.3"/>
  <pageSetup orientation="portrait" horizontalDpi="204" verticalDpi="196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DC0C-8895-E641-B106-1971C2314A34}">
  <dimension ref="A5:AD41"/>
  <sheetViews>
    <sheetView tabSelected="1" topLeftCell="A8" workbookViewId="0">
      <selection activeCell="I9" sqref="I9"/>
    </sheetView>
  </sheetViews>
  <sheetFormatPr baseColWidth="10" defaultRowHeight="15" x14ac:dyDescent="0.2"/>
  <cols>
    <col min="5" max="5" width="12.33203125" bestFit="1" customWidth="1"/>
    <col min="8" max="8" width="12.5" bestFit="1" customWidth="1"/>
    <col min="11" max="11" width="12.5" bestFit="1" customWidth="1"/>
    <col min="12" max="12" width="10.1640625" bestFit="1" customWidth="1"/>
    <col min="13" max="13" width="12.33203125" bestFit="1" customWidth="1"/>
  </cols>
  <sheetData>
    <row r="5" spans="1:30" x14ac:dyDescent="0.2">
      <c r="A5" t="s">
        <v>17</v>
      </c>
      <c r="B5" t="s">
        <v>17</v>
      </c>
      <c r="C5" t="s">
        <v>17</v>
      </c>
      <c r="D5" t="s">
        <v>17</v>
      </c>
      <c r="E5" t="s">
        <v>17</v>
      </c>
      <c r="F5" t="s">
        <v>18</v>
      </c>
      <c r="G5" t="s">
        <v>18</v>
      </c>
      <c r="H5" t="s">
        <v>18</v>
      </c>
      <c r="I5" t="s">
        <v>18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17</v>
      </c>
      <c r="P5" t="s">
        <v>17</v>
      </c>
      <c r="Q5" t="s">
        <v>17</v>
      </c>
      <c r="R5" t="s">
        <v>18</v>
      </c>
      <c r="S5" t="s">
        <v>18</v>
      </c>
      <c r="T5" t="s">
        <v>18</v>
      </c>
      <c r="U5" t="s">
        <v>19</v>
      </c>
      <c r="V5" t="s">
        <v>19</v>
      </c>
      <c r="W5" t="s">
        <v>19</v>
      </c>
    </row>
    <row r="6" spans="1:30" x14ac:dyDescent="0.2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21</v>
      </c>
      <c r="G6" t="s">
        <v>22</v>
      </c>
      <c r="H6" t="s">
        <v>23</v>
      </c>
      <c r="I6" t="s">
        <v>24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20</v>
      </c>
      <c r="P6" t="s">
        <v>25</v>
      </c>
      <c r="Q6" t="s">
        <v>26</v>
      </c>
      <c r="R6" t="s">
        <v>20</v>
      </c>
      <c r="S6" t="s">
        <v>25</v>
      </c>
      <c r="T6" t="s">
        <v>26</v>
      </c>
      <c r="U6" t="s">
        <v>20</v>
      </c>
      <c r="V6" t="s">
        <v>25</v>
      </c>
      <c r="W6" t="s">
        <v>26</v>
      </c>
      <c r="X6" s="5">
        <v>2000</v>
      </c>
      <c r="Y6" s="6">
        <v>1500</v>
      </c>
      <c r="Z6" s="6">
        <v>1000</v>
      </c>
      <c r="AA6" s="6">
        <v>750</v>
      </c>
      <c r="AB6" s="6">
        <v>500</v>
      </c>
      <c r="AC6" s="6">
        <v>250</v>
      </c>
      <c r="AD6" s="6">
        <v>125</v>
      </c>
    </row>
    <row r="7" spans="1:30" x14ac:dyDescent="0.2">
      <c r="A7">
        <v>1233.0117999999998</v>
      </c>
      <c r="B7">
        <v>384.84399999999994</v>
      </c>
      <c r="C7">
        <v>1158.3424</v>
      </c>
      <c r="D7">
        <v>672.03399999999976</v>
      </c>
      <c r="E7">
        <v>821.37279999999998</v>
      </c>
      <c r="F7">
        <v>1328.7417999999998</v>
      </c>
      <c r="G7">
        <v>1416.8133999999995</v>
      </c>
      <c r="H7">
        <v>1573.8106000000002</v>
      </c>
      <c r="I7">
        <v>1772.2907999999998</v>
      </c>
      <c r="J7">
        <v>938.80159999999989</v>
      </c>
      <c r="K7">
        <v>954.11839999999995</v>
      </c>
      <c r="L7">
        <v>1014.7474000000001</v>
      </c>
      <c r="M7">
        <v>1054.3157999999999</v>
      </c>
      <c r="N7">
        <v>866.6849999999996</v>
      </c>
      <c r="O7">
        <v>3108.6815999999994</v>
      </c>
      <c r="P7">
        <v>3244.618199999999</v>
      </c>
      <c r="Q7">
        <v>3335.2425999999996</v>
      </c>
      <c r="R7">
        <v>1668.2641999999996</v>
      </c>
      <c r="S7">
        <v>2741.0783999999999</v>
      </c>
      <c r="T7">
        <v>2661.9416000000001</v>
      </c>
      <c r="U7">
        <v>1758.8885999999998</v>
      </c>
      <c r="V7">
        <v>2219.6690000000003</v>
      </c>
      <c r="W7">
        <v>2986.147199999999</v>
      </c>
      <c r="X7">
        <v>2007.7865999999995</v>
      </c>
      <c r="Y7">
        <v>1455.4245000000001</v>
      </c>
      <c r="Z7">
        <v>1055.2730999999999</v>
      </c>
      <c r="AA7">
        <v>746.06519999999989</v>
      </c>
      <c r="AB7">
        <v>483.76499999999999</v>
      </c>
      <c r="AC7">
        <v>261.67139999999995</v>
      </c>
      <c r="AD7">
        <v>115.20449999999994</v>
      </c>
    </row>
    <row r="9" spans="1:30" x14ac:dyDescent="0.2">
      <c r="K9" s="17" t="s">
        <v>37</v>
      </c>
      <c r="L9" s="17"/>
      <c r="M9" s="17"/>
    </row>
    <row r="10" spans="1:30" x14ac:dyDescent="0.2">
      <c r="C10" t="s">
        <v>29</v>
      </c>
      <c r="D10" t="s">
        <v>30</v>
      </c>
      <c r="E10" t="s">
        <v>31</v>
      </c>
      <c r="F10" t="s">
        <v>32</v>
      </c>
      <c r="K10" s="17" t="s">
        <v>33</v>
      </c>
      <c r="L10" s="17" t="s">
        <v>34</v>
      </c>
      <c r="M10" s="17" t="s">
        <v>31</v>
      </c>
      <c r="N10" s="17" t="s">
        <v>35</v>
      </c>
    </row>
    <row r="11" spans="1:30" x14ac:dyDescent="0.2">
      <c r="A11" t="s">
        <v>17</v>
      </c>
      <c r="B11" t="s">
        <v>20</v>
      </c>
      <c r="C11">
        <v>1233.0117999999998</v>
      </c>
      <c r="D11" s="16">
        <f>20/C11*1000</f>
        <v>16.220444930048526</v>
      </c>
      <c r="E11" s="16">
        <f>24/3*1</f>
        <v>8</v>
      </c>
      <c r="F11" s="16">
        <f>24-D11</f>
        <v>7.7795550699514742</v>
      </c>
      <c r="G11" s="16">
        <f>SUM(D11:F11)</f>
        <v>32</v>
      </c>
      <c r="I11" s="17" t="s">
        <v>17</v>
      </c>
      <c r="J11" s="17" t="s">
        <v>20</v>
      </c>
      <c r="K11" s="18">
        <f>5*D11</f>
        <v>81.102224650242633</v>
      </c>
      <c r="L11" s="18">
        <f>5*F11</f>
        <v>38.897775349757367</v>
      </c>
      <c r="M11" s="18">
        <f>5*E11</f>
        <v>40</v>
      </c>
      <c r="N11" s="18">
        <f>K11+L11+M11</f>
        <v>160</v>
      </c>
    </row>
    <row r="12" spans="1:30" x14ac:dyDescent="0.2">
      <c r="A12" t="s">
        <v>17</v>
      </c>
      <c r="B12" t="s">
        <v>21</v>
      </c>
      <c r="C12">
        <v>384.84399999999994</v>
      </c>
      <c r="D12" s="16">
        <f t="shared" ref="D12:D41" si="0">20/C12*1000</f>
        <v>51.969109561276788</v>
      </c>
      <c r="E12" s="16">
        <f t="shared" ref="E12:E41" si="1">24/3*1</f>
        <v>8</v>
      </c>
      <c r="F12" s="16">
        <f t="shared" ref="F12:F41" si="2">24-D12</f>
        <v>-27.969109561276788</v>
      </c>
      <c r="G12" s="16">
        <f t="shared" ref="G12:G41" si="3">SUM(D12:F12)</f>
        <v>32</v>
      </c>
      <c r="I12" s="17" t="s">
        <v>17</v>
      </c>
      <c r="J12" s="17" t="s">
        <v>21</v>
      </c>
      <c r="K12" s="18">
        <f>5*D12</f>
        <v>259.84554780638393</v>
      </c>
      <c r="L12" s="18">
        <f>5*F12</f>
        <v>-139.84554780638393</v>
      </c>
      <c r="M12" s="18">
        <f>5*E12</f>
        <v>40</v>
      </c>
      <c r="N12" s="18">
        <f t="shared" ref="N12:N34" si="4">K12+L12+M12</f>
        <v>160</v>
      </c>
    </row>
    <row r="13" spans="1:30" x14ac:dyDescent="0.2">
      <c r="A13" t="s">
        <v>17</v>
      </c>
      <c r="B13" t="s">
        <v>22</v>
      </c>
      <c r="C13">
        <v>1158.3424</v>
      </c>
      <c r="D13" s="16">
        <f t="shared" si="0"/>
        <v>17.266051903133306</v>
      </c>
      <c r="E13" s="16">
        <f t="shared" si="1"/>
        <v>8</v>
      </c>
      <c r="F13" s="16">
        <f t="shared" si="2"/>
        <v>6.733948096866694</v>
      </c>
      <c r="G13" s="16">
        <f t="shared" si="3"/>
        <v>32</v>
      </c>
      <c r="I13" s="17" t="s">
        <v>17</v>
      </c>
      <c r="J13" s="17" t="s">
        <v>22</v>
      </c>
      <c r="K13" s="18">
        <f>5*D13</f>
        <v>86.330259515666526</v>
      </c>
      <c r="L13" s="18">
        <f>5*F13</f>
        <v>33.669740484333474</v>
      </c>
      <c r="M13" s="18">
        <f>5*E13</f>
        <v>40</v>
      </c>
      <c r="N13" s="18">
        <f t="shared" si="4"/>
        <v>160</v>
      </c>
    </row>
    <row r="14" spans="1:30" x14ac:dyDescent="0.2">
      <c r="A14" t="s">
        <v>17</v>
      </c>
      <c r="B14" t="s">
        <v>23</v>
      </c>
      <c r="C14">
        <v>672.03399999999976</v>
      </c>
      <c r="D14" s="16">
        <f t="shared" si="0"/>
        <v>29.760399027430168</v>
      </c>
      <c r="E14" s="16">
        <f t="shared" si="1"/>
        <v>8</v>
      </c>
      <c r="F14" s="16">
        <f t="shared" si="2"/>
        <v>-5.760399027430168</v>
      </c>
      <c r="G14" s="16">
        <f t="shared" si="3"/>
        <v>32</v>
      </c>
      <c r="I14" s="17" t="s">
        <v>17</v>
      </c>
      <c r="J14" s="17" t="s">
        <v>23</v>
      </c>
      <c r="K14" s="18">
        <f>5*D14</f>
        <v>148.80199513715084</v>
      </c>
      <c r="L14" s="18">
        <f>5*F14</f>
        <v>-28.80199513715084</v>
      </c>
      <c r="M14" s="18">
        <f>5*E14</f>
        <v>40</v>
      </c>
      <c r="N14" s="18">
        <f t="shared" si="4"/>
        <v>160</v>
      </c>
    </row>
    <row r="15" spans="1:30" x14ac:dyDescent="0.2">
      <c r="A15" t="s">
        <v>17</v>
      </c>
      <c r="B15" t="s">
        <v>24</v>
      </c>
      <c r="C15">
        <v>821.37279999999998</v>
      </c>
      <c r="D15" s="16">
        <f t="shared" si="0"/>
        <v>24.34947931073442</v>
      </c>
      <c r="E15" s="16">
        <f t="shared" si="1"/>
        <v>8</v>
      </c>
      <c r="F15" s="16">
        <f t="shared" si="2"/>
        <v>-0.34947931073442007</v>
      </c>
      <c r="G15" s="16">
        <f t="shared" si="3"/>
        <v>32</v>
      </c>
      <c r="I15" s="17" t="s">
        <v>17</v>
      </c>
      <c r="J15" s="17" t="s">
        <v>24</v>
      </c>
      <c r="K15" s="18">
        <f>5*D15</f>
        <v>121.7473965536721</v>
      </c>
      <c r="L15" s="18">
        <f>5*F15</f>
        <v>-1.7473965536721003</v>
      </c>
      <c r="M15" s="18">
        <f>5*E15</f>
        <v>40</v>
      </c>
      <c r="N15" s="18">
        <f t="shared" si="4"/>
        <v>160</v>
      </c>
    </row>
    <row r="16" spans="1:30" x14ac:dyDescent="0.2">
      <c r="A16" t="s">
        <v>18</v>
      </c>
      <c r="B16" t="s">
        <v>20</v>
      </c>
      <c r="C16">
        <v>884.55460000000005</v>
      </c>
      <c r="D16" s="16">
        <f t="shared" si="0"/>
        <v>22.610249271215139</v>
      </c>
      <c r="E16" s="16">
        <f t="shared" si="1"/>
        <v>8</v>
      </c>
      <c r="F16" s="16">
        <f t="shared" si="2"/>
        <v>1.3897507287848612</v>
      </c>
      <c r="G16" s="16">
        <f t="shared" si="3"/>
        <v>32</v>
      </c>
      <c r="I16" s="17" t="s">
        <v>18</v>
      </c>
      <c r="J16" s="17" t="s">
        <v>20</v>
      </c>
      <c r="K16" s="18">
        <f>5*D16</f>
        <v>113.05124635607569</v>
      </c>
      <c r="L16" s="18">
        <f>5*F16</f>
        <v>6.9487536439243058</v>
      </c>
      <c r="M16" s="18">
        <f>5*E16</f>
        <v>40</v>
      </c>
      <c r="N16" s="18">
        <f t="shared" si="4"/>
        <v>160</v>
      </c>
    </row>
    <row r="17" spans="1:14" x14ac:dyDescent="0.2">
      <c r="A17" t="s">
        <v>18</v>
      </c>
      <c r="B17" t="s">
        <v>21</v>
      </c>
      <c r="C17">
        <v>1328.7417999999998</v>
      </c>
      <c r="D17" s="16">
        <f t="shared" si="0"/>
        <v>15.051833245556063</v>
      </c>
      <c r="E17" s="16">
        <f t="shared" si="1"/>
        <v>8</v>
      </c>
      <c r="F17" s="16">
        <f t="shared" si="2"/>
        <v>8.9481667544439372</v>
      </c>
      <c r="G17" s="16">
        <f t="shared" si="3"/>
        <v>32</v>
      </c>
      <c r="I17" s="17" t="s">
        <v>18</v>
      </c>
      <c r="J17" s="17" t="s">
        <v>21</v>
      </c>
      <c r="K17" s="18">
        <f>5*D17</f>
        <v>75.259166227780312</v>
      </c>
      <c r="L17" s="18">
        <f>5*F17</f>
        <v>44.740833772219688</v>
      </c>
      <c r="M17" s="18">
        <f>5*E17</f>
        <v>40</v>
      </c>
      <c r="N17" s="18">
        <f t="shared" si="4"/>
        <v>160</v>
      </c>
    </row>
    <row r="18" spans="1:14" x14ac:dyDescent="0.2">
      <c r="A18" t="s">
        <v>18</v>
      </c>
      <c r="B18" t="s">
        <v>22</v>
      </c>
      <c r="C18">
        <v>1416.8133999999995</v>
      </c>
      <c r="D18" s="16">
        <f t="shared" si="0"/>
        <v>14.116184954207807</v>
      </c>
      <c r="E18" s="16">
        <f t="shared" si="1"/>
        <v>8</v>
      </c>
      <c r="F18" s="16">
        <f t="shared" si="2"/>
        <v>9.8838150457921934</v>
      </c>
      <c r="G18" s="16">
        <f t="shared" si="3"/>
        <v>32</v>
      </c>
      <c r="I18" s="17" t="s">
        <v>18</v>
      </c>
      <c r="J18" s="17" t="s">
        <v>22</v>
      </c>
      <c r="K18" s="18">
        <f>5*D18</f>
        <v>70.580924771039037</v>
      </c>
      <c r="L18" s="18">
        <f>5*F18</f>
        <v>49.419075228960963</v>
      </c>
      <c r="M18" s="18">
        <f>5*E18</f>
        <v>40</v>
      </c>
      <c r="N18" s="18">
        <f t="shared" si="4"/>
        <v>160</v>
      </c>
    </row>
    <row r="19" spans="1:14" x14ac:dyDescent="0.2">
      <c r="A19" t="s">
        <v>18</v>
      </c>
      <c r="B19" t="s">
        <v>23</v>
      </c>
      <c r="C19">
        <v>1573.8106000000002</v>
      </c>
      <c r="D19" s="16">
        <f t="shared" si="0"/>
        <v>12.708009464417128</v>
      </c>
      <c r="E19" s="16">
        <f t="shared" si="1"/>
        <v>8</v>
      </c>
      <c r="F19" s="16">
        <f t="shared" si="2"/>
        <v>11.291990535582872</v>
      </c>
      <c r="G19" s="16">
        <f t="shared" si="3"/>
        <v>32</v>
      </c>
      <c r="I19" s="17" t="s">
        <v>18</v>
      </c>
      <c r="J19" s="17" t="s">
        <v>23</v>
      </c>
      <c r="K19" s="18">
        <f>5*D19</f>
        <v>63.540047322085641</v>
      </c>
      <c r="L19" s="18">
        <f>5*F19</f>
        <v>56.459952677914359</v>
      </c>
      <c r="M19" s="18">
        <f>5*E19</f>
        <v>40</v>
      </c>
      <c r="N19" s="18">
        <f t="shared" si="4"/>
        <v>160</v>
      </c>
    </row>
    <row r="20" spans="1:14" x14ac:dyDescent="0.2">
      <c r="A20" t="s">
        <v>18</v>
      </c>
      <c r="B20" t="s">
        <v>24</v>
      </c>
      <c r="C20">
        <v>1772.2907999999998</v>
      </c>
      <c r="D20" s="16">
        <f t="shared" si="0"/>
        <v>11.284829780756072</v>
      </c>
      <c r="E20" s="16">
        <f t="shared" si="1"/>
        <v>8</v>
      </c>
      <c r="F20" s="16">
        <f t="shared" si="2"/>
        <v>12.715170219243928</v>
      </c>
      <c r="G20" s="16">
        <f t="shared" si="3"/>
        <v>32</v>
      </c>
      <c r="I20" s="17" t="s">
        <v>18</v>
      </c>
      <c r="J20" s="17" t="s">
        <v>24</v>
      </c>
      <c r="K20" s="18">
        <f>5*D20</f>
        <v>56.424148903780356</v>
      </c>
      <c r="L20" s="18">
        <f>5*F20</f>
        <v>63.575851096219644</v>
      </c>
      <c r="M20" s="18">
        <f>5*E20</f>
        <v>40</v>
      </c>
      <c r="N20" s="18">
        <f t="shared" si="4"/>
        <v>160</v>
      </c>
    </row>
    <row r="21" spans="1:14" x14ac:dyDescent="0.2">
      <c r="A21" t="s">
        <v>19</v>
      </c>
      <c r="B21" t="s">
        <v>20</v>
      </c>
      <c r="C21">
        <v>938.80159999999989</v>
      </c>
      <c r="D21" s="16">
        <f t="shared" si="0"/>
        <v>21.303755766926688</v>
      </c>
      <c r="E21" s="16">
        <f t="shared" si="1"/>
        <v>8</v>
      </c>
      <c r="F21" s="16">
        <f t="shared" si="2"/>
        <v>2.6962442330733118</v>
      </c>
      <c r="G21" s="16">
        <f t="shared" si="3"/>
        <v>32</v>
      </c>
      <c r="I21" s="17" t="s">
        <v>19</v>
      </c>
      <c r="J21" s="17" t="s">
        <v>20</v>
      </c>
      <c r="K21" s="18">
        <f>5*D21</f>
        <v>106.51877883463344</v>
      </c>
      <c r="L21" s="18">
        <f>5*F21</f>
        <v>13.481221165366559</v>
      </c>
      <c r="M21" s="18">
        <f>5*E21</f>
        <v>40</v>
      </c>
      <c r="N21" s="18">
        <f t="shared" si="4"/>
        <v>160</v>
      </c>
    </row>
    <row r="22" spans="1:14" x14ac:dyDescent="0.2">
      <c r="A22" t="s">
        <v>19</v>
      </c>
      <c r="B22" t="s">
        <v>21</v>
      </c>
      <c r="C22">
        <v>954.11839999999995</v>
      </c>
      <c r="D22" s="16">
        <f t="shared" si="0"/>
        <v>20.961759043741324</v>
      </c>
      <c r="E22" s="16">
        <f t="shared" si="1"/>
        <v>8</v>
      </c>
      <c r="F22" s="16">
        <f t="shared" si="2"/>
        <v>3.0382409562586759</v>
      </c>
      <c r="G22" s="16">
        <f t="shared" si="3"/>
        <v>32</v>
      </c>
      <c r="I22" s="17" t="s">
        <v>19</v>
      </c>
      <c r="J22" s="17" t="s">
        <v>21</v>
      </c>
      <c r="K22" s="18">
        <f>5*D22</f>
        <v>104.80879521870662</v>
      </c>
      <c r="L22" s="18">
        <f>5*F22</f>
        <v>15.191204781293379</v>
      </c>
      <c r="M22" s="18">
        <f>5*E22</f>
        <v>40</v>
      </c>
      <c r="N22" s="18">
        <f t="shared" si="4"/>
        <v>160</v>
      </c>
    </row>
    <row r="23" spans="1:14" x14ac:dyDescent="0.2">
      <c r="A23" t="s">
        <v>19</v>
      </c>
      <c r="B23" t="s">
        <v>22</v>
      </c>
      <c r="C23">
        <v>1014.7474000000001</v>
      </c>
      <c r="D23" s="16">
        <f t="shared" si="0"/>
        <v>19.709338501384678</v>
      </c>
      <c r="E23" s="16">
        <f t="shared" si="1"/>
        <v>8</v>
      </c>
      <c r="F23" s="16">
        <f t="shared" si="2"/>
        <v>4.2906614986153215</v>
      </c>
      <c r="G23" s="16">
        <f t="shared" si="3"/>
        <v>32</v>
      </c>
      <c r="I23" s="17" t="s">
        <v>19</v>
      </c>
      <c r="J23" s="17" t="s">
        <v>22</v>
      </c>
      <c r="K23" s="18">
        <f>5*D23</f>
        <v>98.546692506923392</v>
      </c>
      <c r="L23" s="18">
        <f>5*F23</f>
        <v>21.453307493076608</v>
      </c>
      <c r="M23" s="18">
        <f>5*E23</f>
        <v>40</v>
      </c>
      <c r="N23" s="18">
        <f t="shared" si="4"/>
        <v>160</v>
      </c>
    </row>
    <row r="24" spans="1:14" x14ac:dyDescent="0.2">
      <c r="A24" t="s">
        <v>19</v>
      </c>
      <c r="B24" t="s">
        <v>23</v>
      </c>
      <c r="C24">
        <v>1054.3157999999999</v>
      </c>
      <c r="D24" s="16">
        <f t="shared" si="0"/>
        <v>18.969648372906867</v>
      </c>
      <c r="E24" s="16">
        <f t="shared" si="1"/>
        <v>8</v>
      </c>
      <c r="F24" s="16">
        <f t="shared" si="2"/>
        <v>5.0303516270931325</v>
      </c>
      <c r="G24" s="16">
        <f t="shared" si="3"/>
        <v>32</v>
      </c>
      <c r="I24" s="17" t="s">
        <v>19</v>
      </c>
      <c r="J24" s="17" t="s">
        <v>23</v>
      </c>
      <c r="K24" s="18">
        <f>5*D24</f>
        <v>94.848241864534344</v>
      </c>
      <c r="L24" s="18">
        <f>5*F24</f>
        <v>25.151758135465663</v>
      </c>
      <c r="M24" s="18">
        <f>5*E24</f>
        <v>40</v>
      </c>
      <c r="N24" s="18">
        <f t="shared" si="4"/>
        <v>160</v>
      </c>
    </row>
    <row r="25" spans="1:14" x14ac:dyDescent="0.2">
      <c r="A25" t="s">
        <v>19</v>
      </c>
      <c r="B25" t="s">
        <v>24</v>
      </c>
      <c r="C25">
        <v>866.6849999999996</v>
      </c>
      <c r="D25" s="16">
        <f t="shared" si="0"/>
        <v>23.076434921568978</v>
      </c>
      <c r="E25" s="16">
        <f t="shared" si="1"/>
        <v>8</v>
      </c>
      <c r="F25" s="16">
        <f t="shared" si="2"/>
        <v>0.92356507843102165</v>
      </c>
      <c r="G25" s="16">
        <f t="shared" si="3"/>
        <v>32</v>
      </c>
      <c r="I25" s="17" t="s">
        <v>19</v>
      </c>
      <c r="J25" s="17" t="s">
        <v>24</v>
      </c>
      <c r="K25" s="18">
        <f>5*D25</f>
        <v>115.38217460784489</v>
      </c>
      <c r="L25" s="18">
        <f>5*F25</f>
        <v>4.6178253921551082</v>
      </c>
      <c r="M25" s="18">
        <f>5*E25</f>
        <v>40</v>
      </c>
      <c r="N25" s="18">
        <f t="shared" si="4"/>
        <v>160</v>
      </c>
    </row>
    <row r="26" spans="1:14" x14ac:dyDescent="0.2">
      <c r="A26" t="s">
        <v>17</v>
      </c>
      <c r="B26" t="s">
        <v>20</v>
      </c>
      <c r="C26">
        <v>3108.6815999999994</v>
      </c>
      <c r="D26" s="16">
        <f t="shared" si="0"/>
        <v>6.4335955152177711</v>
      </c>
      <c r="E26" s="16">
        <f t="shared" si="1"/>
        <v>8</v>
      </c>
      <c r="F26" s="16">
        <f t="shared" si="2"/>
        <v>17.566404484782229</v>
      </c>
      <c r="G26" s="16">
        <f t="shared" si="3"/>
        <v>32</v>
      </c>
      <c r="I26" s="17" t="s">
        <v>17</v>
      </c>
      <c r="J26" s="17" t="s">
        <v>20</v>
      </c>
      <c r="K26" s="18">
        <f>5*D26</f>
        <v>32.167977576088859</v>
      </c>
      <c r="L26" s="18">
        <f>5*F26</f>
        <v>87.832022423911141</v>
      </c>
      <c r="M26" s="18">
        <f>5*E26</f>
        <v>40</v>
      </c>
      <c r="N26" s="18">
        <f t="shared" si="4"/>
        <v>160</v>
      </c>
    </row>
    <row r="27" spans="1:14" x14ac:dyDescent="0.2">
      <c r="A27" t="s">
        <v>17</v>
      </c>
      <c r="B27" t="s">
        <v>25</v>
      </c>
      <c r="C27">
        <v>3244.618199999999</v>
      </c>
      <c r="D27" s="16">
        <f t="shared" si="0"/>
        <v>6.1640534470280679</v>
      </c>
      <c r="E27" s="16">
        <f t="shared" si="1"/>
        <v>8</v>
      </c>
      <c r="F27" s="16">
        <f t="shared" si="2"/>
        <v>17.835946552971933</v>
      </c>
      <c r="G27" s="16">
        <f t="shared" si="3"/>
        <v>32</v>
      </c>
      <c r="I27" s="17" t="s">
        <v>17</v>
      </c>
      <c r="J27" s="17" t="s">
        <v>25</v>
      </c>
      <c r="K27" s="18">
        <f>5*D27</f>
        <v>30.820267235140339</v>
      </c>
      <c r="L27" s="18">
        <f>5*F27</f>
        <v>89.179732764859665</v>
      </c>
      <c r="M27" s="18">
        <f>5*E27</f>
        <v>40</v>
      </c>
      <c r="N27" s="18">
        <f t="shared" si="4"/>
        <v>160</v>
      </c>
    </row>
    <row r="28" spans="1:14" x14ac:dyDescent="0.2">
      <c r="A28" t="s">
        <v>17</v>
      </c>
      <c r="B28" t="s">
        <v>26</v>
      </c>
      <c r="C28">
        <v>3335.2425999999996</v>
      </c>
      <c r="D28" s="16">
        <f t="shared" si="0"/>
        <v>5.9965652873347208</v>
      </c>
      <c r="E28" s="16">
        <f t="shared" si="1"/>
        <v>8</v>
      </c>
      <c r="F28" s="16">
        <f t="shared" si="2"/>
        <v>18.003434712665278</v>
      </c>
      <c r="G28" s="16">
        <f t="shared" si="3"/>
        <v>32</v>
      </c>
      <c r="I28" s="17" t="s">
        <v>17</v>
      </c>
      <c r="J28" s="17" t="s">
        <v>26</v>
      </c>
      <c r="K28" s="18">
        <f>5*D28</f>
        <v>29.982826436673605</v>
      </c>
      <c r="L28" s="18">
        <f>5*F28</f>
        <v>90.017173563326395</v>
      </c>
      <c r="M28" s="18">
        <f>5*E28</f>
        <v>40</v>
      </c>
      <c r="N28" s="18">
        <f t="shared" si="4"/>
        <v>160</v>
      </c>
    </row>
    <row r="29" spans="1:14" x14ac:dyDescent="0.2">
      <c r="A29" t="s">
        <v>18</v>
      </c>
      <c r="B29" t="s">
        <v>20</v>
      </c>
      <c r="C29">
        <v>1668.2641999999996</v>
      </c>
      <c r="D29" s="16">
        <f t="shared" si="0"/>
        <v>11.988508774569402</v>
      </c>
      <c r="E29" s="16">
        <f t="shared" si="1"/>
        <v>8</v>
      </c>
      <c r="F29" s="16">
        <f t="shared" si="2"/>
        <v>12.011491225430598</v>
      </c>
      <c r="G29" s="16">
        <f t="shared" si="3"/>
        <v>32</v>
      </c>
      <c r="I29" s="17" t="s">
        <v>18</v>
      </c>
      <c r="J29" s="17" t="s">
        <v>20</v>
      </c>
      <c r="K29" s="18">
        <f>5*D29</f>
        <v>59.942543872847011</v>
      </c>
      <c r="L29" s="18">
        <f>5*F29</f>
        <v>60.057456127152989</v>
      </c>
      <c r="M29" s="18">
        <f>5*E29</f>
        <v>40</v>
      </c>
      <c r="N29" s="18">
        <f t="shared" si="4"/>
        <v>160</v>
      </c>
    </row>
    <row r="30" spans="1:14" x14ac:dyDescent="0.2">
      <c r="A30" t="s">
        <v>18</v>
      </c>
      <c r="B30" t="s">
        <v>25</v>
      </c>
      <c r="C30">
        <v>2741.0783999999999</v>
      </c>
      <c r="D30" s="16">
        <f t="shared" si="0"/>
        <v>7.2963983810167559</v>
      </c>
      <c r="E30" s="16">
        <f t="shared" si="1"/>
        <v>8</v>
      </c>
      <c r="F30" s="16">
        <f t="shared" si="2"/>
        <v>16.703601618983242</v>
      </c>
      <c r="G30" s="16">
        <f t="shared" si="3"/>
        <v>32</v>
      </c>
      <c r="I30" s="17" t="s">
        <v>18</v>
      </c>
      <c r="J30" s="17" t="s">
        <v>25</v>
      </c>
      <c r="K30" s="18">
        <f>5*D30</f>
        <v>36.481991905083781</v>
      </c>
      <c r="L30" s="18">
        <f>5*F30</f>
        <v>83.518008094916212</v>
      </c>
      <c r="M30" s="18">
        <f>5*E30</f>
        <v>40</v>
      </c>
      <c r="N30" s="18">
        <f t="shared" si="4"/>
        <v>160</v>
      </c>
    </row>
    <row r="31" spans="1:14" x14ac:dyDescent="0.2">
      <c r="A31" t="s">
        <v>18</v>
      </c>
      <c r="B31" t="s">
        <v>26</v>
      </c>
      <c r="C31">
        <v>2661.9416000000001</v>
      </c>
      <c r="D31" s="16">
        <f t="shared" si="0"/>
        <v>7.5133128390194583</v>
      </c>
      <c r="E31" s="16">
        <f t="shared" si="1"/>
        <v>8</v>
      </c>
      <c r="F31" s="16">
        <f t="shared" si="2"/>
        <v>16.486687160980541</v>
      </c>
      <c r="G31" s="16">
        <f t="shared" si="3"/>
        <v>32</v>
      </c>
      <c r="I31" s="17" t="s">
        <v>18</v>
      </c>
      <c r="J31" s="17" t="s">
        <v>26</v>
      </c>
      <c r="K31" s="18">
        <f>5*D31</f>
        <v>37.566564195097293</v>
      </c>
      <c r="L31" s="18">
        <f>5*F31</f>
        <v>82.4334358049027</v>
      </c>
      <c r="M31" s="18">
        <f>5*E31</f>
        <v>40</v>
      </c>
      <c r="N31" s="18">
        <f t="shared" si="4"/>
        <v>160</v>
      </c>
    </row>
    <row r="32" spans="1:14" x14ac:dyDescent="0.2">
      <c r="A32" t="s">
        <v>19</v>
      </c>
      <c r="B32" t="s">
        <v>20</v>
      </c>
      <c r="C32">
        <v>1758.8885999999998</v>
      </c>
      <c r="D32" s="16">
        <f t="shared" si="0"/>
        <v>11.370816776002757</v>
      </c>
      <c r="E32" s="16">
        <f t="shared" si="1"/>
        <v>8</v>
      </c>
      <c r="F32" s="16">
        <f t="shared" si="2"/>
        <v>12.629183223997243</v>
      </c>
      <c r="G32" s="16">
        <f t="shared" si="3"/>
        <v>32</v>
      </c>
      <c r="I32" s="17" t="s">
        <v>19</v>
      </c>
      <c r="J32" s="17" t="s">
        <v>20</v>
      </c>
      <c r="K32" s="18">
        <f>5*D32</f>
        <v>56.854083880013782</v>
      </c>
      <c r="L32" s="18">
        <f>5*F32</f>
        <v>63.145916119986218</v>
      </c>
      <c r="M32" s="18">
        <f>5*E32</f>
        <v>40</v>
      </c>
      <c r="N32" s="18">
        <f t="shared" si="4"/>
        <v>160</v>
      </c>
    </row>
    <row r="33" spans="1:14" x14ac:dyDescent="0.2">
      <c r="A33" t="s">
        <v>19</v>
      </c>
      <c r="B33" t="s">
        <v>25</v>
      </c>
      <c r="C33">
        <v>2219.6690000000003</v>
      </c>
      <c r="D33" s="16">
        <f t="shared" si="0"/>
        <v>9.0103524444410397</v>
      </c>
      <c r="E33" s="16">
        <f t="shared" si="1"/>
        <v>8</v>
      </c>
      <c r="F33" s="16">
        <f t="shared" si="2"/>
        <v>14.98964755555896</v>
      </c>
      <c r="G33" s="16">
        <f t="shared" si="3"/>
        <v>32</v>
      </c>
      <c r="I33" s="17" t="s">
        <v>19</v>
      </c>
      <c r="J33" s="17" t="s">
        <v>25</v>
      </c>
      <c r="K33" s="18">
        <f>5*D33</f>
        <v>45.051762222205198</v>
      </c>
      <c r="L33" s="18">
        <f>5*F33</f>
        <v>74.948237777794802</v>
      </c>
      <c r="M33" s="18">
        <f>5*E33</f>
        <v>40</v>
      </c>
      <c r="N33" s="18">
        <f t="shared" si="4"/>
        <v>160</v>
      </c>
    </row>
    <row r="34" spans="1:14" x14ac:dyDescent="0.2">
      <c r="A34" t="s">
        <v>19</v>
      </c>
      <c r="B34" t="s">
        <v>26</v>
      </c>
      <c r="C34">
        <v>2986.147199999999</v>
      </c>
      <c r="D34" s="16">
        <f t="shared" si="0"/>
        <v>6.6975934742935674</v>
      </c>
      <c r="E34" s="16">
        <f t="shared" si="1"/>
        <v>8</v>
      </c>
      <c r="F34" s="16">
        <f t="shared" si="2"/>
        <v>17.302406525706431</v>
      </c>
      <c r="G34" s="16">
        <f t="shared" si="3"/>
        <v>32</v>
      </c>
      <c r="I34" s="17" t="s">
        <v>19</v>
      </c>
      <c r="J34" s="17" t="s">
        <v>26</v>
      </c>
      <c r="K34" s="18">
        <f>5*D34</f>
        <v>33.487967371467839</v>
      </c>
      <c r="L34" s="18">
        <f>5*F34</f>
        <v>86.512032628532154</v>
      </c>
      <c r="M34" s="18">
        <f>5*E34</f>
        <v>40</v>
      </c>
      <c r="N34" s="18">
        <f t="shared" si="4"/>
        <v>160</v>
      </c>
    </row>
    <row r="35" spans="1:14" x14ac:dyDescent="0.2">
      <c r="B35" s="5">
        <v>2000</v>
      </c>
      <c r="C35">
        <v>2007.7865999999995</v>
      </c>
      <c r="D35" s="16">
        <f t="shared" si="0"/>
        <v>9.9612179899995361</v>
      </c>
      <c r="E35" s="16">
        <f t="shared" si="1"/>
        <v>8</v>
      </c>
      <c r="F35" s="16">
        <f t="shared" si="2"/>
        <v>14.038782010000464</v>
      </c>
      <c r="G35" s="16">
        <f t="shared" si="3"/>
        <v>32</v>
      </c>
      <c r="K35" s="17"/>
      <c r="L35" s="17"/>
      <c r="M35" s="18">
        <f>SUM(M11:M34)</f>
        <v>960</v>
      </c>
      <c r="N35" s="16"/>
    </row>
    <row r="36" spans="1:14" x14ac:dyDescent="0.2">
      <c r="B36" s="6">
        <v>1500</v>
      </c>
      <c r="C36">
        <v>1455.4245000000001</v>
      </c>
      <c r="D36" s="16">
        <f t="shared" si="0"/>
        <v>13.741695292335672</v>
      </c>
      <c r="E36" s="16">
        <f t="shared" si="1"/>
        <v>8</v>
      </c>
      <c r="F36" s="16">
        <f t="shared" si="2"/>
        <v>10.258304707664328</v>
      </c>
      <c r="G36" s="16">
        <f t="shared" si="3"/>
        <v>32</v>
      </c>
      <c r="K36" s="17"/>
      <c r="L36" s="17"/>
      <c r="M36" s="17" t="s">
        <v>36</v>
      </c>
      <c r="N36" s="16"/>
    </row>
    <row r="37" spans="1:14" x14ac:dyDescent="0.2">
      <c r="B37" s="6">
        <v>1000</v>
      </c>
      <c r="C37">
        <v>1055.2730999999999</v>
      </c>
      <c r="D37" s="16">
        <f t="shared" si="0"/>
        <v>18.952439894469023</v>
      </c>
      <c r="E37" s="16">
        <f t="shared" si="1"/>
        <v>8</v>
      </c>
      <c r="F37" s="16">
        <f t="shared" si="2"/>
        <v>5.0475601055309767</v>
      </c>
      <c r="G37" s="16">
        <f t="shared" si="3"/>
        <v>32</v>
      </c>
      <c r="K37" s="17"/>
      <c r="L37" s="17">
        <f>0.05*1000</f>
        <v>50</v>
      </c>
      <c r="M37" s="17">
        <f>0.95*1000</f>
        <v>950</v>
      </c>
      <c r="N37" s="16"/>
    </row>
    <row r="38" spans="1:14" x14ac:dyDescent="0.2">
      <c r="B38" s="6">
        <v>750</v>
      </c>
      <c r="C38">
        <v>746.06519999999989</v>
      </c>
      <c r="D38" s="16">
        <f t="shared" si="0"/>
        <v>26.807308530139192</v>
      </c>
      <c r="E38" s="16">
        <f t="shared" si="1"/>
        <v>8</v>
      </c>
      <c r="F38" s="16">
        <f t="shared" si="2"/>
        <v>-2.807308530139192</v>
      </c>
      <c r="G38" s="16">
        <f t="shared" si="3"/>
        <v>32</v>
      </c>
    </row>
    <row r="39" spans="1:14" x14ac:dyDescent="0.2">
      <c r="B39" s="6">
        <v>500</v>
      </c>
      <c r="C39">
        <v>483.76499999999999</v>
      </c>
      <c r="D39" s="16">
        <f t="shared" si="0"/>
        <v>41.342387316155573</v>
      </c>
      <c r="E39" s="16">
        <f t="shared" si="1"/>
        <v>8</v>
      </c>
      <c r="F39" s="16">
        <f t="shared" si="2"/>
        <v>-17.342387316155573</v>
      </c>
      <c r="G39" s="16">
        <f t="shared" si="3"/>
        <v>32</v>
      </c>
    </row>
    <row r="40" spans="1:14" x14ac:dyDescent="0.2">
      <c r="B40" s="6">
        <v>250</v>
      </c>
      <c r="C40">
        <v>261.67139999999995</v>
      </c>
      <c r="D40" s="16">
        <f t="shared" si="0"/>
        <v>76.431738432247485</v>
      </c>
      <c r="E40" s="16">
        <f t="shared" si="1"/>
        <v>8</v>
      </c>
      <c r="F40" s="16">
        <f t="shared" si="2"/>
        <v>-52.431738432247485</v>
      </c>
      <c r="G40" s="16">
        <f t="shared" si="3"/>
        <v>32</v>
      </c>
    </row>
    <row r="41" spans="1:14" x14ac:dyDescent="0.2">
      <c r="B41" s="6">
        <v>125</v>
      </c>
      <c r="C41">
        <v>115.20449999999994</v>
      </c>
      <c r="D41" s="16">
        <f t="shared" si="0"/>
        <v>173.6043296919826</v>
      </c>
      <c r="E41" s="16">
        <f t="shared" si="1"/>
        <v>8</v>
      </c>
      <c r="F41" s="16">
        <f t="shared" si="2"/>
        <v>-149.6043296919826</v>
      </c>
      <c r="G41" s="16">
        <f t="shared" si="3"/>
        <v>32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Microplate End point</vt:lpstr>
      <vt:lpstr>calculation</vt:lpstr>
      <vt:lpstr>calculation!Print_Area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Zhixin</dc:creator>
  <cp:lastModifiedBy>Zhixin Li</cp:lastModifiedBy>
  <cp:lastPrinted>2023-07-12T22:22:25Z</cp:lastPrinted>
  <dcterms:created xsi:type="dcterms:W3CDTF">2023-07-12T21:09:32Z</dcterms:created>
  <dcterms:modified xsi:type="dcterms:W3CDTF">2023-07-13T18:37:07Z</dcterms:modified>
</cp:coreProperties>
</file>