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rainqg/Library/CloudStorage/GoogleDrive-lefrainqg@gmail.com/Mi unidad/M. SOFTWARE/TITULACION/CORRECCIONES/"/>
    </mc:Choice>
  </mc:AlternateContent>
  <xr:revisionPtr revIDLastSave="0" documentId="13_ncr:1_{D2CF3ACB-663E-0D4D-89E1-B94240DA9AA5}" xr6:coauthVersionLast="47" xr6:coauthVersionMax="47" xr10:uidLastSave="{00000000-0000-0000-0000-000000000000}"/>
  <bookViews>
    <workbookView xWindow="30240" yWindow="-580" windowWidth="27320" windowHeight="15360" tabRatio="859" activeTab="1" xr2:uid="{571BC6AF-0F90-BB46-A94D-3A88F9EE6672}"/>
  </bookViews>
  <sheets>
    <sheet name="DATOS" sheetId="1" r:id="rId1"/>
    <sheet name="CART 50-10" sheetId="7" r:id="rId2"/>
    <sheet name="CART 100-25" sheetId="8" r:id="rId3"/>
    <sheet name="CART 300-50" sheetId="9" r:id="rId4"/>
    <sheet name="RF 50" sheetId="10" r:id="rId5"/>
    <sheet name="RF 150" sheetId="11" r:id="rId6"/>
    <sheet name="RF 300" sheetId="12" r:id="rId7"/>
    <sheet name="SVM gamma cost summary" sheetId="13" r:id="rId8"/>
    <sheet name="SVM g=10, c=1" sheetId="14" r:id="rId9"/>
    <sheet name="comparativ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7" l="1"/>
  <c r="E22" i="7"/>
  <c r="E23" i="9"/>
  <c r="D22" i="9"/>
  <c r="I42" i="14"/>
  <c r="J42" i="14"/>
  <c r="K42" i="14"/>
  <c r="I41" i="14"/>
  <c r="J41" i="14"/>
  <c r="K41" i="14"/>
  <c r="H42" i="14"/>
  <c r="H41" i="14"/>
  <c r="H41" i="9"/>
  <c r="H42" i="9"/>
  <c r="I42" i="12"/>
  <c r="J42" i="12"/>
  <c r="K42" i="12"/>
  <c r="I41" i="12"/>
  <c r="J41" i="12"/>
  <c r="K41" i="12"/>
  <c r="H41" i="12"/>
  <c r="H42" i="12"/>
  <c r="I42" i="9"/>
  <c r="I41" i="9"/>
  <c r="J42" i="9"/>
  <c r="J41" i="9"/>
  <c r="E5" i="17"/>
  <c r="E4" i="17"/>
  <c r="E3" i="17"/>
  <c r="P37" i="14"/>
  <c r="S37" i="14" s="1"/>
  <c r="J37" i="14" s="1"/>
  <c r="O37" i="14"/>
  <c r="P36" i="14"/>
  <c r="O36" i="14"/>
  <c r="S35" i="14"/>
  <c r="J35" i="14" s="1"/>
  <c r="P32" i="14"/>
  <c r="O32" i="14"/>
  <c r="P31" i="14"/>
  <c r="O31" i="14"/>
  <c r="P27" i="14"/>
  <c r="O27" i="14"/>
  <c r="G27" i="14"/>
  <c r="F27" i="14"/>
  <c r="E27" i="14"/>
  <c r="D27" i="14"/>
  <c r="I27" i="14" s="1"/>
  <c r="P26" i="14"/>
  <c r="S25" i="14" s="1"/>
  <c r="H35" i="14" s="1"/>
  <c r="O26" i="14"/>
  <c r="G26" i="14"/>
  <c r="I26" i="14" s="1"/>
  <c r="F26" i="14"/>
  <c r="H26" i="14" s="1"/>
  <c r="E26" i="14"/>
  <c r="D26" i="14"/>
  <c r="G25" i="14"/>
  <c r="I25" i="14" s="1"/>
  <c r="F25" i="14"/>
  <c r="H25" i="14" s="1"/>
  <c r="E25" i="14"/>
  <c r="D25" i="14"/>
  <c r="G24" i="14"/>
  <c r="F24" i="14"/>
  <c r="E24" i="14"/>
  <c r="D24" i="14"/>
  <c r="G23" i="14"/>
  <c r="I23" i="14" s="1"/>
  <c r="F23" i="14"/>
  <c r="E23" i="14"/>
  <c r="D23" i="14"/>
  <c r="P22" i="14"/>
  <c r="O22" i="14"/>
  <c r="G22" i="14"/>
  <c r="F22" i="14"/>
  <c r="E22" i="14"/>
  <c r="D22" i="14"/>
  <c r="P21" i="14"/>
  <c r="O21" i="14"/>
  <c r="G21" i="14"/>
  <c r="F21" i="14"/>
  <c r="E21" i="14"/>
  <c r="D21" i="14"/>
  <c r="H21" i="14" s="1"/>
  <c r="P17" i="14"/>
  <c r="S17" i="14" s="1"/>
  <c r="F37" i="14" s="1"/>
  <c r="O17" i="14"/>
  <c r="P16" i="14"/>
  <c r="O16" i="14"/>
  <c r="S15" i="14" s="1"/>
  <c r="F35" i="14" s="1"/>
  <c r="P12" i="14"/>
  <c r="O12" i="14"/>
  <c r="S9" i="14" s="1"/>
  <c r="J12" i="14"/>
  <c r="J13" i="14" s="1"/>
  <c r="J14" i="14" s="1"/>
  <c r="I12" i="14"/>
  <c r="I13" i="14" s="1"/>
  <c r="I14" i="14" s="1"/>
  <c r="H12" i="14"/>
  <c r="H13" i="14" s="1"/>
  <c r="H14" i="14" s="1"/>
  <c r="G12" i="14"/>
  <c r="G13" i="14" s="1"/>
  <c r="G14" i="14" s="1"/>
  <c r="F12" i="14"/>
  <c r="F13" i="14" s="1"/>
  <c r="F14" i="14" s="1"/>
  <c r="E12" i="14"/>
  <c r="E13" i="14" s="1"/>
  <c r="E14" i="14" s="1"/>
  <c r="D12" i="14"/>
  <c r="D13" i="14" s="1"/>
  <c r="D14" i="14" s="1"/>
  <c r="P11" i="14"/>
  <c r="S10" i="14" s="1"/>
  <c r="E35" i="14" s="1"/>
  <c r="O11" i="14"/>
  <c r="K11" i="14"/>
  <c r="J15" i="14" s="1"/>
  <c r="K10" i="14"/>
  <c r="I15" i="14" s="1"/>
  <c r="K9" i="14"/>
  <c r="H15" i="14" s="1"/>
  <c r="K8" i="14"/>
  <c r="G15" i="14" s="1"/>
  <c r="P7" i="14"/>
  <c r="O7" i="14"/>
  <c r="K7" i="14"/>
  <c r="F15" i="14" s="1"/>
  <c r="P6" i="14"/>
  <c r="O6" i="14"/>
  <c r="K6" i="14"/>
  <c r="E15" i="14" s="1"/>
  <c r="K5" i="14"/>
  <c r="D15" i="14" s="1"/>
  <c r="J15" i="11"/>
  <c r="J15" i="10"/>
  <c r="J15" i="9"/>
  <c r="J15" i="8"/>
  <c r="J15" i="7"/>
  <c r="D15" i="12"/>
  <c r="E15" i="12"/>
  <c r="F15" i="12"/>
  <c r="G15" i="12"/>
  <c r="H15" i="12"/>
  <c r="I15" i="12"/>
  <c r="J15" i="12"/>
  <c r="J14" i="12"/>
  <c r="P37" i="12"/>
  <c r="S37" i="12" s="1"/>
  <c r="J37" i="12" s="1"/>
  <c r="O37" i="12"/>
  <c r="P36" i="12"/>
  <c r="O36" i="12"/>
  <c r="S34" i="12" s="1"/>
  <c r="S35" i="12"/>
  <c r="J35" i="12" s="1"/>
  <c r="P32" i="12"/>
  <c r="S32" i="12" s="1"/>
  <c r="I37" i="12" s="1"/>
  <c r="O32" i="12"/>
  <c r="P31" i="12"/>
  <c r="O31" i="12"/>
  <c r="S29" i="12" s="1"/>
  <c r="S30" i="12"/>
  <c r="I35" i="12" s="1"/>
  <c r="P27" i="12"/>
  <c r="S27" i="12" s="1"/>
  <c r="H37" i="12" s="1"/>
  <c r="O27" i="12"/>
  <c r="S24" i="12" s="1"/>
  <c r="G27" i="12"/>
  <c r="F27" i="12"/>
  <c r="E27" i="12"/>
  <c r="K27" i="12" s="1"/>
  <c r="D27" i="12"/>
  <c r="I27" i="12" s="1"/>
  <c r="P26" i="12"/>
  <c r="S25" i="12" s="1"/>
  <c r="H35" i="12" s="1"/>
  <c r="O26" i="12"/>
  <c r="H26" i="12"/>
  <c r="G26" i="12"/>
  <c r="I26" i="12" s="1"/>
  <c r="F26" i="12"/>
  <c r="E26" i="12"/>
  <c r="K26" i="12" s="1"/>
  <c r="D26" i="12"/>
  <c r="I25" i="12"/>
  <c r="H25" i="12"/>
  <c r="J25" i="12" s="1"/>
  <c r="G25" i="12"/>
  <c r="F25" i="12"/>
  <c r="K25" i="12" s="1"/>
  <c r="E25" i="12"/>
  <c r="D25" i="12"/>
  <c r="K24" i="12"/>
  <c r="I24" i="12"/>
  <c r="G24" i="12"/>
  <c r="F24" i="12"/>
  <c r="E24" i="12"/>
  <c r="D24" i="12"/>
  <c r="H24" i="12" s="1"/>
  <c r="J24" i="12" s="1"/>
  <c r="K23" i="12"/>
  <c r="I23" i="12"/>
  <c r="G23" i="12"/>
  <c r="F23" i="12"/>
  <c r="E23" i="12"/>
  <c r="D23" i="12"/>
  <c r="H23" i="12" s="1"/>
  <c r="J23" i="12" s="1"/>
  <c r="P22" i="12"/>
  <c r="S22" i="12" s="1"/>
  <c r="G37" i="12" s="1"/>
  <c r="O22" i="12"/>
  <c r="S19" i="12" s="1"/>
  <c r="G22" i="12"/>
  <c r="F22" i="12"/>
  <c r="E22" i="12"/>
  <c r="K22" i="12" s="1"/>
  <c r="D22" i="12"/>
  <c r="I22" i="12" s="1"/>
  <c r="P21" i="12"/>
  <c r="S20" i="12" s="1"/>
  <c r="G35" i="12" s="1"/>
  <c r="O21" i="12"/>
  <c r="H21" i="12"/>
  <c r="G21" i="12"/>
  <c r="I21" i="12" s="1"/>
  <c r="F21" i="12"/>
  <c r="E21" i="12"/>
  <c r="K21" i="12" s="1"/>
  <c r="D21" i="12"/>
  <c r="P17" i="12"/>
  <c r="S17" i="12" s="1"/>
  <c r="F37" i="12" s="1"/>
  <c r="O17" i="12"/>
  <c r="S14" i="12" s="1"/>
  <c r="P16" i="12"/>
  <c r="S15" i="12" s="1"/>
  <c r="F35" i="12" s="1"/>
  <c r="O16" i="12"/>
  <c r="I14" i="12"/>
  <c r="H14" i="12"/>
  <c r="I13" i="12"/>
  <c r="H13" i="12"/>
  <c r="G13" i="12"/>
  <c r="G14" i="12" s="1"/>
  <c r="E13" i="12"/>
  <c r="E14" i="12" s="1"/>
  <c r="P12" i="12"/>
  <c r="O12" i="12"/>
  <c r="S9" i="12" s="1"/>
  <c r="J12" i="12"/>
  <c r="J13" i="12" s="1"/>
  <c r="I12" i="12"/>
  <c r="H12" i="12"/>
  <c r="G12" i="12"/>
  <c r="F12" i="12"/>
  <c r="F13" i="12" s="1"/>
  <c r="F14" i="12" s="1"/>
  <c r="E12" i="12"/>
  <c r="D12" i="12"/>
  <c r="D13" i="12" s="1"/>
  <c r="D14" i="12" s="1"/>
  <c r="P11" i="12"/>
  <c r="S12" i="12" s="1"/>
  <c r="E37" i="12" s="1"/>
  <c r="O11" i="12"/>
  <c r="S10" i="12" s="1"/>
  <c r="E35" i="12" s="1"/>
  <c r="K11" i="12"/>
  <c r="K10" i="12"/>
  <c r="K9" i="12"/>
  <c r="K8" i="12"/>
  <c r="S7" i="12"/>
  <c r="D37" i="12" s="1"/>
  <c r="P7" i="12"/>
  <c r="O7" i="12"/>
  <c r="K7" i="12"/>
  <c r="P6" i="12"/>
  <c r="O6" i="12"/>
  <c r="S4" i="12" s="1"/>
  <c r="K6" i="12"/>
  <c r="S5" i="12"/>
  <c r="D35" i="12" s="1"/>
  <c r="K5" i="12"/>
  <c r="P37" i="11"/>
  <c r="S37" i="11" s="1"/>
  <c r="J37" i="11" s="1"/>
  <c r="O37" i="11"/>
  <c r="S34" i="11" s="1"/>
  <c r="P36" i="11"/>
  <c r="S35" i="11" s="1"/>
  <c r="J35" i="11" s="1"/>
  <c r="O36" i="11"/>
  <c r="P32" i="11"/>
  <c r="O32" i="11"/>
  <c r="P31" i="11"/>
  <c r="O31" i="11"/>
  <c r="P27" i="11"/>
  <c r="O27" i="11"/>
  <c r="G27" i="11"/>
  <c r="F27" i="11"/>
  <c r="E27" i="11"/>
  <c r="D27" i="11"/>
  <c r="I27" i="11" s="1"/>
  <c r="P26" i="11"/>
  <c r="O26" i="11"/>
  <c r="G26" i="11"/>
  <c r="F26" i="11"/>
  <c r="E26" i="11"/>
  <c r="D26" i="11"/>
  <c r="G25" i="11"/>
  <c r="F25" i="11"/>
  <c r="H25" i="11" s="1"/>
  <c r="E25" i="11"/>
  <c r="D25" i="11"/>
  <c r="G24" i="11"/>
  <c r="F24" i="11"/>
  <c r="E24" i="11"/>
  <c r="D24" i="11"/>
  <c r="G23" i="11"/>
  <c r="F23" i="11"/>
  <c r="E23" i="11"/>
  <c r="K23" i="11" s="1"/>
  <c r="D23" i="11"/>
  <c r="I23" i="11" s="1"/>
  <c r="P22" i="11"/>
  <c r="O22" i="11"/>
  <c r="S19" i="11" s="1"/>
  <c r="G34" i="11" s="1"/>
  <c r="G22" i="11"/>
  <c r="F22" i="11"/>
  <c r="E22" i="11"/>
  <c r="D22" i="11"/>
  <c r="P21" i="11"/>
  <c r="O21" i="11"/>
  <c r="G21" i="11"/>
  <c r="F21" i="11"/>
  <c r="E21" i="11"/>
  <c r="K21" i="11" s="1"/>
  <c r="D21" i="11"/>
  <c r="P17" i="11"/>
  <c r="O17" i="11"/>
  <c r="P16" i="11"/>
  <c r="S15" i="11" s="1"/>
  <c r="O16" i="11"/>
  <c r="F15" i="11"/>
  <c r="S14" i="11"/>
  <c r="F34" i="11" s="1"/>
  <c r="P12" i="11"/>
  <c r="O12" i="11"/>
  <c r="J12" i="11"/>
  <c r="J13" i="11" s="1"/>
  <c r="J14" i="11" s="1"/>
  <c r="I12" i="11"/>
  <c r="I13" i="11" s="1"/>
  <c r="I14" i="11" s="1"/>
  <c r="H12" i="11"/>
  <c r="H13" i="11" s="1"/>
  <c r="H14" i="11" s="1"/>
  <c r="G12" i="11"/>
  <c r="G13" i="11" s="1"/>
  <c r="G14" i="11" s="1"/>
  <c r="F12" i="11"/>
  <c r="F13" i="11" s="1"/>
  <c r="F14" i="11" s="1"/>
  <c r="E12" i="11"/>
  <c r="E13" i="11" s="1"/>
  <c r="E14" i="11" s="1"/>
  <c r="D12" i="11"/>
  <c r="D13" i="11" s="1"/>
  <c r="D14" i="11" s="1"/>
  <c r="P11" i="11"/>
  <c r="O11" i="11"/>
  <c r="K11" i="11"/>
  <c r="K10" i="11"/>
  <c r="I15" i="11" s="1"/>
  <c r="K9" i="11"/>
  <c r="H15" i="11" s="1"/>
  <c r="K8" i="11"/>
  <c r="G15" i="11" s="1"/>
  <c r="P7" i="11"/>
  <c r="O7" i="11"/>
  <c r="K7" i="11"/>
  <c r="P6" i="11"/>
  <c r="O6" i="11"/>
  <c r="K6" i="11"/>
  <c r="E15" i="11" s="1"/>
  <c r="K5" i="11"/>
  <c r="D15" i="11" s="1"/>
  <c r="P37" i="10"/>
  <c r="O37" i="10"/>
  <c r="P36" i="10"/>
  <c r="S35" i="10" s="1"/>
  <c r="J35" i="10" s="1"/>
  <c r="O36" i="10"/>
  <c r="P32" i="10"/>
  <c r="O32" i="10"/>
  <c r="P31" i="10"/>
  <c r="S30" i="10" s="1"/>
  <c r="I35" i="10" s="1"/>
  <c r="O31" i="10"/>
  <c r="P27" i="10"/>
  <c r="O27" i="10"/>
  <c r="S24" i="10" s="1"/>
  <c r="G27" i="10"/>
  <c r="F27" i="10"/>
  <c r="E27" i="10"/>
  <c r="D27" i="10"/>
  <c r="P26" i="10"/>
  <c r="S25" i="10" s="1"/>
  <c r="H35" i="10" s="1"/>
  <c r="O26" i="10"/>
  <c r="G26" i="10"/>
  <c r="F26" i="10"/>
  <c r="E26" i="10"/>
  <c r="D26" i="10"/>
  <c r="G25" i="10"/>
  <c r="I25" i="10" s="1"/>
  <c r="F25" i="10"/>
  <c r="H25" i="10" s="1"/>
  <c r="E25" i="10"/>
  <c r="D25" i="10"/>
  <c r="G24" i="10"/>
  <c r="I24" i="10" s="1"/>
  <c r="F24" i="10"/>
  <c r="E24" i="10"/>
  <c r="D24" i="10"/>
  <c r="G23" i="10"/>
  <c r="I23" i="10" s="1"/>
  <c r="F23" i="10"/>
  <c r="E23" i="10"/>
  <c r="D23" i="10"/>
  <c r="P22" i="10"/>
  <c r="O22" i="10"/>
  <c r="S19" i="10" s="1"/>
  <c r="G22" i="10"/>
  <c r="F22" i="10"/>
  <c r="E22" i="10"/>
  <c r="D22" i="10"/>
  <c r="I22" i="10" s="1"/>
  <c r="P21" i="10"/>
  <c r="S20" i="10" s="1"/>
  <c r="G35" i="10" s="1"/>
  <c r="O21" i="10"/>
  <c r="G21" i="10"/>
  <c r="F21" i="10"/>
  <c r="E21" i="10"/>
  <c r="D21" i="10"/>
  <c r="H21" i="10" s="1"/>
  <c r="P17" i="10"/>
  <c r="O17" i="10"/>
  <c r="S14" i="10" s="1"/>
  <c r="P16" i="10"/>
  <c r="O16" i="10"/>
  <c r="P12" i="10"/>
  <c r="O12" i="10"/>
  <c r="J12" i="10"/>
  <c r="J13" i="10" s="1"/>
  <c r="J14" i="10" s="1"/>
  <c r="I12" i="10"/>
  <c r="I13" i="10" s="1"/>
  <c r="I14" i="10" s="1"/>
  <c r="H12" i="10"/>
  <c r="H13" i="10" s="1"/>
  <c r="H14" i="10" s="1"/>
  <c r="G12" i="10"/>
  <c r="G13" i="10" s="1"/>
  <c r="G14" i="10" s="1"/>
  <c r="F12" i="10"/>
  <c r="F13" i="10" s="1"/>
  <c r="F14" i="10" s="1"/>
  <c r="E12" i="10"/>
  <c r="E13" i="10" s="1"/>
  <c r="E14" i="10" s="1"/>
  <c r="D12" i="10"/>
  <c r="D13" i="10" s="1"/>
  <c r="D14" i="10" s="1"/>
  <c r="P11" i="10"/>
  <c r="O11" i="10"/>
  <c r="K11" i="10"/>
  <c r="K10" i="10"/>
  <c r="I15" i="10" s="1"/>
  <c r="K9" i="10"/>
  <c r="H15" i="10" s="1"/>
  <c r="K8" i="10"/>
  <c r="G15" i="10" s="1"/>
  <c r="P7" i="10"/>
  <c r="O7" i="10"/>
  <c r="K7" i="10"/>
  <c r="F15" i="10" s="1"/>
  <c r="P6" i="10"/>
  <c r="O6" i="10"/>
  <c r="K6" i="10"/>
  <c r="E15" i="10" s="1"/>
  <c r="K5" i="10"/>
  <c r="D15" i="10" s="1"/>
  <c r="P37" i="9"/>
  <c r="O37" i="9"/>
  <c r="P36" i="9"/>
  <c r="O36" i="9"/>
  <c r="P32" i="9"/>
  <c r="O32" i="9"/>
  <c r="P31" i="9"/>
  <c r="O31" i="9"/>
  <c r="P27" i="9"/>
  <c r="O27" i="9"/>
  <c r="G27" i="9"/>
  <c r="F27" i="9"/>
  <c r="E27" i="9"/>
  <c r="D27" i="9"/>
  <c r="P26" i="9"/>
  <c r="O26" i="9"/>
  <c r="S24" i="9" s="1"/>
  <c r="H34" i="9" s="1"/>
  <c r="G26" i="9"/>
  <c r="F26" i="9"/>
  <c r="E26" i="9"/>
  <c r="D26" i="9"/>
  <c r="G25" i="9"/>
  <c r="F25" i="9"/>
  <c r="E25" i="9"/>
  <c r="D25" i="9"/>
  <c r="G24" i="9"/>
  <c r="F24" i="9"/>
  <c r="E24" i="9"/>
  <c r="D24" i="9"/>
  <c r="G23" i="9"/>
  <c r="F23" i="9"/>
  <c r="D23" i="9"/>
  <c r="P22" i="9"/>
  <c r="O22" i="9"/>
  <c r="G22" i="9"/>
  <c r="F22" i="9"/>
  <c r="H22" i="9" s="1"/>
  <c r="E22" i="9"/>
  <c r="P21" i="9"/>
  <c r="O21" i="9"/>
  <c r="G21" i="9"/>
  <c r="F21" i="9"/>
  <c r="E21" i="9"/>
  <c r="D21" i="9"/>
  <c r="P17" i="9"/>
  <c r="O17" i="9"/>
  <c r="S14" i="9" s="1"/>
  <c r="F34" i="9" s="1"/>
  <c r="P16" i="9"/>
  <c r="S15" i="9" s="1"/>
  <c r="F35" i="9" s="1"/>
  <c r="O16" i="9"/>
  <c r="P12" i="9"/>
  <c r="O12" i="9"/>
  <c r="J12" i="9"/>
  <c r="J13" i="9" s="1"/>
  <c r="J14" i="9" s="1"/>
  <c r="I12" i="9"/>
  <c r="I13" i="9" s="1"/>
  <c r="I14" i="9" s="1"/>
  <c r="H12" i="9"/>
  <c r="H13" i="9" s="1"/>
  <c r="H14" i="9" s="1"/>
  <c r="G12" i="9"/>
  <c r="G13" i="9" s="1"/>
  <c r="G14" i="9" s="1"/>
  <c r="F12" i="9"/>
  <c r="F13" i="9" s="1"/>
  <c r="F14" i="9" s="1"/>
  <c r="E12" i="9"/>
  <c r="E13" i="9" s="1"/>
  <c r="E14" i="9" s="1"/>
  <c r="D12" i="9"/>
  <c r="D13" i="9" s="1"/>
  <c r="D14" i="9" s="1"/>
  <c r="P11" i="9"/>
  <c r="O11" i="9"/>
  <c r="S10" i="9" s="1"/>
  <c r="E35" i="9" s="1"/>
  <c r="K11" i="9"/>
  <c r="K10" i="9"/>
  <c r="I15" i="9" s="1"/>
  <c r="K9" i="9"/>
  <c r="H15" i="9" s="1"/>
  <c r="K8" i="9"/>
  <c r="G15" i="9" s="1"/>
  <c r="P7" i="9"/>
  <c r="O7" i="9"/>
  <c r="K7" i="9"/>
  <c r="F15" i="9" s="1"/>
  <c r="P6" i="9"/>
  <c r="O6" i="9"/>
  <c r="K6" i="9"/>
  <c r="E15" i="9" s="1"/>
  <c r="K5" i="9"/>
  <c r="D15" i="9" s="1"/>
  <c r="P37" i="8"/>
  <c r="O37" i="8"/>
  <c r="P36" i="8"/>
  <c r="O36" i="8"/>
  <c r="P32" i="8"/>
  <c r="O32" i="8"/>
  <c r="P31" i="8"/>
  <c r="O31" i="8"/>
  <c r="P27" i="8"/>
  <c r="O27" i="8"/>
  <c r="G27" i="8"/>
  <c r="F27" i="8"/>
  <c r="E27" i="8"/>
  <c r="K27" i="8" s="1"/>
  <c r="D27" i="8"/>
  <c r="P26" i="8"/>
  <c r="O26" i="8"/>
  <c r="G26" i="8"/>
  <c r="F26" i="8"/>
  <c r="E26" i="8"/>
  <c r="D26" i="8"/>
  <c r="I26" i="8" s="1"/>
  <c r="G25" i="8"/>
  <c r="F25" i="8"/>
  <c r="E25" i="8"/>
  <c r="D25" i="8"/>
  <c r="G24" i="8"/>
  <c r="F24" i="8"/>
  <c r="E24" i="8"/>
  <c r="D24" i="8"/>
  <c r="G23" i="8"/>
  <c r="F23" i="8"/>
  <c r="E23" i="8"/>
  <c r="K23" i="8" s="1"/>
  <c r="D23" i="8"/>
  <c r="P22" i="8"/>
  <c r="O22" i="8"/>
  <c r="S19" i="8" s="1"/>
  <c r="G22" i="8"/>
  <c r="F22" i="8"/>
  <c r="E22" i="8"/>
  <c r="D22" i="8"/>
  <c r="P21" i="8"/>
  <c r="O21" i="8"/>
  <c r="G21" i="8"/>
  <c r="F21" i="8"/>
  <c r="H21" i="8" s="1"/>
  <c r="E21" i="8"/>
  <c r="D21" i="8"/>
  <c r="P17" i="8"/>
  <c r="O17" i="8"/>
  <c r="S14" i="8" s="1"/>
  <c r="F34" i="8" s="1"/>
  <c r="P16" i="8"/>
  <c r="S15" i="8" s="1"/>
  <c r="F35" i="8" s="1"/>
  <c r="O16" i="8"/>
  <c r="I13" i="8"/>
  <c r="I14" i="8" s="1"/>
  <c r="P12" i="8"/>
  <c r="O12" i="8"/>
  <c r="S9" i="8" s="1"/>
  <c r="J12" i="8"/>
  <c r="J13" i="8" s="1"/>
  <c r="J14" i="8" s="1"/>
  <c r="I12" i="8"/>
  <c r="H12" i="8"/>
  <c r="H13" i="8" s="1"/>
  <c r="H14" i="8" s="1"/>
  <c r="G12" i="8"/>
  <c r="G13" i="8" s="1"/>
  <c r="G14" i="8" s="1"/>
  <c r="F12" i="8"/>
  <c r="F13" i="8" s="1"/>
  <c r="F14" i="8" s="1"/>
  <c r="E12" i="8"/>
  <c r="E13" i="8" s="1"/>
  <c r="E14" i="8" s="1"/>
  <c r="D12" i="8"/>
  <c r="D13" i="8" s="1"/>
  <c r="D14" i="8" s="1"/>
  <c r="P11" i="8"/>
  <c r="O11" i="8"/>
  <c r="K11" i="8"/>
  <c r="K10" i="8"/>
  <c r="I15" i="8" s="1"/>
  <c r="K9" i="8"/>
  <c r="H15" i="8" s="1"/>
  <c r="K8" i="8"/>
  <c r="G15" i="8" s="1"/>
  <c r="P7" i="8"/>
  <c r="O7" i="8"/>
  <c r="K7" i="8"/>
  <c r="F15" i="8" s="1"/>
  <c r="P6" i="8"/>
  <c r="O6" i="8"/>
  <c r="K6" i="8"/>
  <c r="E15" i="8" s="1"/>
  <c r="K5" i="8"/>
  <c r="D15" i="8" s="1"/>
  <c r="E14" i="7"/>
  <c r="F15" i="7"/>
  <c r="E15" i="7"/>
  <c r="D15" i="7"/>
  <c r="F13" i="7"/>
  <c r="F12" i="7"/>
  <c r="F14" i="7" s="1"/>
  <c r="P37" i="7"/>
  <c r="O37" i="7"/>
  <c r="P36" i="7"/>
  <c r="S35" i="7" s="1"/>
  <c r="J35" i="7" s="1"/>
  <c r="O36" i="7"/>
  <c r="P32" i="7"/>
  <c r="O32" i="7"/>
  <c r="P31" i="7"/>
  <c r="S30" i="7" s="1"/>
  <c r="I35" i="7" s="1"/>
  <c r="O31" i="7"/>
  <c r="P27" i="7"/>
  <c r="O27" i="7"/>
  <c r="S24" i="7" s="1"/>
  <c r="G27" i="7"/>
  <c r="F27" i="7"/>
  <c r="E27" i="7"/>
  <c r="D27" i="7"/>
  <c r="P26" i="7"/>
  <c r="O26" i="7"/>
  <c r="G26" i="7"/>
  <c r="I26" i="7" s="1"/>
  <c r="F26" i="7"/>
  <c r="H26" i="7" s="1"/>
  <c r="E26" i="7"/>
  <c r="D26" i="7"/>
  <c r="G25" i="7"/>
  <c r="I25" i="7" s="1"/>
  <c r="F25" i="7"/>
  <c r="E25" i="7"/>
  <c r="D25" i="7"/>
  <c r="G24" i="7"/>
  <c r="I24" i="7" s="1"/>
  <c r="F24" i="7"/>
  <c r="E24" i="7"/>
  <c r="D24" i="7"/>
  <c r="G23" i="7"/>
  <c r="I23" i="7" s="1"/>
  <c r="F23" i="7"/>
  <c r="H23" i="7" s="1"/>
  <c r="D23" i="7"/>
  <c r="P22" i="7"/>
  <c r="O22" i="7"/>
  <c r="G22" i="7"/>
  <c r="F22" i="7"/>
  <c r="D22" i="7"/>
  <c r="I22" i="7" s="1"/>
  <c r="P21" i="7"/>
  <c r="S20" i="7" s="1"/>
  <c r="G35" i="7" s="1"/>
  <c r="O21" i="7"/>
  <c r="G21" i="7"/>
  <c r="F21" i="7"/>
  <c r="H21" i="7" s="1"/>
  <c r="E21" i="7"/>
  <c r="D21" i="7"/>
  <c r="P17" i="7"/>
  <c r="O17" i="7"/>
  <c r="S14" i="7" s="1"/>
  <c r="P16" i="7"/>
  <c r="S15" i="7" s="1"/>
  <c r="F35" i="7" s="1"/>
  <c r="O16" i="7"/>
  <c r="P12" i="7"/>
  <c r="S12" i="7" s="1"/>
  <c r="E37" i="7" s="1"/>
  <c r="O12" i="7"/>
  <c r="J12" i="7"/>
  <c r="J13" i="7" s="1"/>
  <c r="J14" i="7" s="1"/>
  <c r="I12" i="7"/>
  <c r="I13" i="7" s="1"/>
  <c r="I14" i="7" s="1"/>
  <c r="H12" i="7"/>
  <c r="H13" i="7" s="1"/>
  <c r="H14" i="7" s="1"/>
  <c r="G12" i="7"/>
  <c r="G13" i="7" s="1"/>
  <c r="G14" i="7" s="1"/>
  <c r="E12" i="7"/>
  <c r="E13" i="7" s="1"/>
  <c r="D12" i="7"/>
  <c r="D13" i="7" s="1"/>
  <c r="D14" i="7" s="1"/>
  <c r="P11" i="7"/>
  <c r="O11" i="7"/>
  <c r="S10" i="7" s="1"/>
  <c r="E35" i="7" s="1"/>
  <c r="K11" i="7"/>
  <c r="K10" i="7"/>
  <c r="I15" i="7" s="1"/>
  <c r="K9" i="7"/>
  <c r="H15" i="7" s="1"/>
  <c r="K8" i="7"/>
  <c r="G15" i="7" s="1"/>
  <c r="P7" i="7"/>
  <c r="O7" i="7"/>
  <c r="K7" i="7"/>
  <c r="P6" i="7"/>
  <c r="S5" i="7" s="1"/>
  <c r="D35" i="7" s="1"/>
  <c r="O6" i="7"/>
  <c r="K6" i="7"/>
  <c r="K5" i="7"/>
  <c r="G11" i="1"/>
  <c r="F11" i="1"/>
  <c r="S30" i="14" l="1"/>
  <c r="I35" i="14" s="1"/>
  <c r="K23" i="14"/>
  <c r="J25" i="14"/>
  <c r="I24" i="14"/>
  <c r="S20" i="14"/>
  <c r="G35" i="14" s="1"/>
  <c r="K22" i="14"/>
  <c r="K27" i="14"/>
  <c r="S34" i="14"/>
  <c r="J34" i="14" s="1"/>
  <c r="K26" i="14"/>
  <c r="S29" i="14"/>
  <c r="I34" i="14" s="1"/>
  <c r="S22" i="14"/>
  <c r="G37" i="14" s="1"/>
  <c r="S7" i="14"/>
  <c r="D37" i="14" s="1"/>
  <c r="I22" i="14"/>
  <c r="S32" i="14"/>
  <c r="I37" i="14" s="1"/>
  <c r="K25" i="14"/>
  <c r="S27" i="14"/>
  <c r="H37" i="14" s="1"/>
  <c r="S24" i="14"/>
  <c r="H34" i="14" s="1"/>
  <c r="S19" i="14"/>
  <c r="S21" i="14" s="1"/>
  <c r="G36" i="14" s="1"/>
  <c r="S5" i="14"/>
  <c r="H24" i="14"/>
  <c r="J24" i="14" s="1"/>
  <c r="K24" i="14"/>
  <c r="H23" i="14"/>
  <c r="J23" i="14" s="1"/>
  <c r="S4" i="14"/>
  <c r="D34" i="14" s="1"/>
  <c r="K21" i="14"/>
  <c r="I21" i="14"/>
  <c r="J21" i="14" s="1"/>
  <c r="E34" i="14"/>
  <c r="S11" i="14"/>
  <c r="E36" i="14" s="1"/>
  <c r="J26" i="14"/>
  <c r="D35" i="14"/>
  <c r="K35" i="14" s="1"/>
  <c r="K12" i="14"/>
  <c r="D16" i="14" s="1"/>
  <c r="S14" i="14"/>
  <c r="S12" i="14"/>
  <c r="E37" i="14" s="1"/>
  <c r="H22" i="14"/>
  <c r="J22" i="14" s="1"/>
  <c r="H27" i="14"/>
  <c r="J27" i="14" s="1"/>
  <c r="S25" i="11"/>
  <c r="H35" i="11" s="1"/>
  <c r="S29" i="11"/>
  <c r="I34" i="11" s="1"/>
  <c r="S20" i="11"/>
  <c r="G35" i="11" s="1"/>
  <c r="S4" i="11"/>
  <c r="S7" i="11"/>
  <c r="D37" i="11" s="1"/>
  <c r="F34" i="12"/>
  <c r="S16" i="12"/>
  <c r="F36" i="12" s="1"/>
  <c r="S11" i="12"/>
  <c r="E36" i="12" s="1"/>
  <c r="E34" i="12"/>
  <c r="K28" i="12"/>
  <c r="K37" i="12"/>
  <c r="I28" i="12"/>
  <c r="G34" i="12"/>
  <c r="S21" i="12"/>
  <c r="G36" i="12" s="1"/>
  <c r="J26" i="12"/>
  <c r="H34" i="12"/>
  <c r="S26" i="12"/>
  <c r="H36" i="12" s="1"/>
  <c r="K35" i="12"/>
  <c r="J34" i="12"/>
  <c r="S36" i="12"/>
  <c r="J36" i="12" s="1"/>
  <c r="S6" i="12"/>
  <c r="D36" i="12" s="1"/>
  <c r="K36" i="12" s="1"/>
  <c r="D34" i="12"/>
  <c r="I34" i="12"/>
  <c r="S31" i="12"/>
  <c r="I36" i="12" s="1"/>
  <c r="K12" i="12"/>
  <c r="D16" i="12" s="1"/>
  <c r="J21" i="12"/>
  <c r="H22" i="12"/>
  <c r="J22" i="12" s="1"/>
  <c r="H27" i="12"/>
  <c r="J27" i="12" s="1"/>
  <c r="S24" i="11"/>
  <c r="H34" i="11" s="1"/>
  <c r="I25" i="11"/>
  <c r="H26" i="11"/>
  <c r="J26" i="11" s="1"/>
  <c r="K24" i="11"/>
  <c r="I21" i="11"/>
  <c r="H21" i="11"/>
  <c r="S5" i="11"/>
  <c r="D35" i="11" s="1"/>
  <c r="S32" i="11"/>
  <c r="I37" i="11" s="1"/>
  <c r="S30" i="11"/>
  <c r="I35" i="11" s="1"/>
  <c r="I26" i="11"/>
  <c r="K25" i="11"/>
  <c r="S22" i="11"/>
  <c r="G37" i="11" s="1"/>
  <c r="I24" i="11"/>
  <c r="S12" i="11"/>
  <c r="E37" i="11" s="1"/>
  <c r="S10" i="11"/>
  <c r="E35" i="11" s="1"/>
  <c r="I22" i="11"/>
  <c r="S9" i="11"/>
  <c r="H22" i="11"/>
  <c r="J22" i="11" s="1"/>
  <c r="J25" i="11"/>
  <c r="K26" i="11"/>
  <c r="S27" i="11"/>
  <c r="H37" i="11" s="1"/>
  <c r="K27" i="11"/>
  <c r="F35" i="11"/>
  <c r="S16" i="11"/>
  <c r="F36" i="11" s="1"/>
  <c r="E34" i="11"/>
  <c r="J34" i="11"/>
  <c r="S36" i="11"/>
  <c r="J36" i="11" s="1"/>
  <c r="D34" i="11"/>
  <c r="S21" i="11"/>
  <c r="G36" i="11" s="1"/>
  <c r="K22" i="11"/>
  <c r="H23" i="11"/>
  <c r="J23" i="11" s="1"/>
  <c r="H24" i="11"/>
  <c r="S26" i="11"/>
  <c r="H36" i="11" s="1"/>
  <c r="K12" i="11"/>
  <c r="D16" i="11" s="1"/>
  <c r="S17" i="11"/>
  <c r="F37" i="11" s="1"/>
  <c r="S31" i="11"/>
  <c r="I36" i="11" s="1"/>
  <c r="H27" i="11"/>
  <c r="J27" i="11" s="1"/>
  <c r="I27" i="10"/>
  <c r="S37" i="10"/>
  <c r="J37" i="10" s="1"/>
  <c r="H26" i="10"/>
  <c r="I26" i="10"/>
  <c r="K23" i="10"/>
  <c r="J25" i="10"/>
  <c r="K22" i="10"/>
  <c r="K25" i="10"/>
  <c r="K26" i="10"/>
  <c r="S32" i="10"/>
  <c r="I37" i="10" s="1"/>
  <c r="S29" i="10"/>
  <c r="I34" i="10" s="1"/>
  <c r="S17" i="10"/>
  <c r="F37" i="10" s="1"/>
  <c r="S15" i="10"/>
  <c r="F35" i="10" s="1"/>
  <c r="H23" i="10"/>
  <c r="J23" i="10" s="1"/>
  <c r="S34" i="10"/>
  <c r="S36" i="10" s="1"/>
  <c r="J36" i="10" s="1"/>
  <c r="K27" i="10"/>
  <c r="S10" i="10"/>
  <c r="E35" i="10" s="1"/>
  <c r="K21" i="10"/>
  <c r="S9" i="10"/>
  <c r="E34" i="10" s="1"/>
  <c r="S7" i="10"/>
  <c r="D37" i="10" s="1"/>
  <c r="S12" i="10"/>
  <c r="E37" i="10" s="1"/>
  <c r="S27" i="10"/>
  <c r="H37" i="10" s="1"/>
  <c r="K24" i="10"/>
  <c r="H24" i="10"/>
  <c r="J24" i="10" s="1"/>
  <c r="S22" i="10"/>
  <c r="G37" i="10" s="1"/>
  <c r="S4" i="10"/>
  <c r="S5" i="10"/>
  <c r="D35" i="10" s="1"/>
  <c r="I21" i="10"/>
  <c r="J21" i="10" s="1"/>
  <c r="J26" i="10"/>
  <c r="D34" i="10"/>
  <c r="S21" i="10"/>
  <c r="G36" i="10" s="1"/>
  <c r="G34" i="10"/>
  <c r="F34" i="10"/>
  <c r="S31" i="10"/>
  <c r="I36" i="10" s="1"/>
  <c r="S26" i="10"/>
  <c r="H36" i="10" s="1"/>
  <c r="H34" i="10"/>
  <c r="H22" i="10"/>
  <c r="J22" i="10" s="1"/>
  <c r="H27" i="10"/>
  <c r="J27" i="10" s="1"/>
  <c r="K12" i="10"/>
  <c r="D16" i="10" s="1"/>
  <c r="H27" i="9"/>
  <c r="S34" i="9"/>
  <c r="I26" i="9"/>
  <c r="S20" i="9"/>
  <c r="G35" i="9" s="1"/>
  <c r="S19" i="9"/>
  <c r="G34" i="9" s="1"/>
  <c r="I21" i="9"/>
  <c r="I27" i="9"/>
  <c r="J27" i="9"/>
  <c r="S30" i="9"/>
  <c r="I35" i="9" s="1"/>
  <c r="S29" i="9"/>
  <c r="S31" i="9" s="1"/>
  <c r="I36" i="9" s="1"/>
  <c r="S4" i="9"/>
  <c r="S25" i="9"/>
  <c r="H35" i="9" s="1"/>
  <c r="K23" i="9"/>
  <c r="I25" i="9"/>
  <c r="K26" i="9"/>
  <c r="I24" i="9"/>
  <c r="S17" i="9"/>
  <c r="F37" i="9" s="1"/>
  <c r="H26" i="9"/>
  <c r="J26" i="9" s="1"/>
  <c r="K24" i="9"/>
  <c r="I23" i="9"/>
  <c r="S27" i="9"/>
  <c r="H37" i="9" s="1"/>
  <c r="K25" i="9"/>
  <c r="S9" i="9"/>
  <c r="E34" i="9" s="1"/>
  <c r="S12" i="9"/>
  <c r="E37" i="9" s="1"/>
  <c r="I22" i="9"/>
  <c r="S32" i="9"/>
  <c r="I37" i="9" s="1"/>
  <c r="S22" i="9"/>
  <c r="G37" i="9" s="1"/>
  <c r="S7" i="9"/>
  <c r="D37" i="9" s="1"/>
  <c r="H21" i="9"/>
  <c r="J21" i="9" s="1"/>
  <c r="K21" i="9"/>
  <c r="S37" i="9"/>
  <c r="J37" i="9" s="1"/>
  <c r="S11" i="9"/>
  <c r="E36" i="9" s="1"/>
  <c r="S21" i="9"/>
  <c r="G36" i="9" s="1"/>
  <c r="J22" i="9"/>
  <c r="D34" i="9"/>
  <c r="J34" i="9"/>
  <c r="S16" i="9"/>
  <c r="F36" i="9" s="1"/>
  <c r="H23" i="9"/>
  <c r="H24" i="9"/>
  <c r="S26" i="9"/>
  <c r="H36" i="9" s="1"/>
  <c r="K27" i="9"/>
  <c r="S5" i="9"/>
  <c r="D35" i="9" s="1"/>
  <c r="H25" i="9"/>
  <c r="S35" i="9"/>
  <c r="J35" i="9" s="1"/>
  <c r="K22" i="9"/>
  <c r="K12" i="9"/>
  <c r="D16" i="9" s="1"/>
  <c r="H27" i="8"/>
  <c r="I27" i="8"/>
  <c r="J27" i="8"/>
  <c r="S35" i="8"/>
  <c r="J35" i="8" s="1"/>
  <c r="S37" i="8"/>
  <c r="J37" i="8" s="1"/>
  <c r="S30" i="8"/>
  <c r="I35" i="8" s="1"/>
  <c r="H26" i="8"/>
  <c r="S25" i="8"/>
  <c r="H35" i="8" s="1"/>
  <c r="S24" i="8"/>
  <c r="H34" i="8" s="1"/>
  <c r="I25" i="8"/>
  <c r="K26" i="8"/>
  <c r="S20" i="8"/>
  <c r="G35" i="8" s="1"/>
  <c r="K21" i="8"/>
  <c r="I24" i="8"/>
  <c r="S21" i="8"/>
  <c r="G36" i="8" s="1"/>
  <c r="S32" i="8"/>
  <c r="I37" i="8" s="1"/>
  <c r="S17" i="8"/>
  <c r="F37" i="8" s="1"/>
  <c r="I23" i="8"/>
  <c r="K25" i="8"/>
  <c r="S27" i="8"/>
  <c r="H37" i="8" s="1"/>
  <c r="S22" i="8"/>
  <c r="G37" i="8" s="1"/>
  <c r="S10" i="8"/>
  <c r="E35" i="8" s="1"/>
  <c r="I22" i="8"/>
  <c r="S12" i="8"/>
  <c r="E37" i="8" s="1"/>
  <c r="K22" i="8"/>
  <c r="H22" i="8"/>
  <c r="I21" i="8"/>
  <c r="J26" i="8"/>
  <c r="G34" i="8"/>
  <c r="K24" i="8"/>
  <c r="S4" i="8"/>
  <c r="D34" i="8" s="1"/>
  <c r="S7" i="8"/>
  <c r="D37" i="8" s="1"/>
  <c r="S11" i="8"/>
  <c r="E36" i="8" s="1"/>
  <c r="E34" i="8"/>
  <c r="S16" i="8"/>
  <c r="F36" i="8" s="1"/>
  <c r="H23" i="8"/>
  <c r="J23" i="8" s="1"/>
  <c r="H24" i="8"/>
  <c r="J24" i="8" s="1"/>
  <c r="S26" i="8"/>
  <c r="H36" i="8" s="1"/>
  <c r="S29" i="8"/>
  <c r="S34" i="8"/>
  <c r="S5" i="8"/>
  <c r="D35" i="8" s="1"/>
  <c r="H25" i="8"/>
  <c r="J25" i="8" s="1"/>
  <c r="K12" i="8"/>
  <c r="D16" i="8" s="1"/>
  <c r="J21" i="8"/>
  <c r="H27" i="7"/>
  <c r="K27" i="7"/>
  <c r="S34" i="7"/>
  <c r="S36" i="7" s="1"/>
  <c r="J36" i="7" s="1"/>
  <c r="S37" i="7"/>
  <c r="J37" i="7" s="1"/>
  <c r="S4" i="7"/>
  <c r="H25" i="7"/>
  <c r="S25" i="7"/>
  <c r="H35" i="7" s="1"/>
  <c r="H24" i="7"/>
  <c r="J24" i="7" s="1"/>
  <c r="K22" i="7"/>
  <c r="J25" i="7"/>
  <c r="S19" i="7"/>
  <c r="G34" i="7" s="1"/>
  <c r="K24" i="7"/>
  <c r="S22" i="7"/>
  <c r="G37" i="7" s="1"/>
  <c r="K25" i="7"/>
  <c r="S27" i="7"/>
  <c r="H37" i="7" s="1"/>
  <c r="S7" i="7"/>
  <c r="D37" i="7" s="1"/>
  <c r="K21" i="7"/>
  <c r="S17" i="7"/>
  <c r="F37" i="7" s="1"/>
  <c r="S32" i="7"/>
  <c r="I37" i="7" s="1"/>
  <c r="S29" i="7"/>
  <c r="I34" i="7" s="1"/>
  <c r="J23" i="7"/>
  <c r="K23" i="7"/>
  <c r="I21" i="7"/>
  <c r="I28" i="7" s="1"/>
  <c r="K26" i="7"/>
  <c r="H34" i="7"/>
  <c r="S26" i="7"/>
  <c r="H36" i="7" s="1"/>
  <c r="K35" i="7"/>
  <c r="F34" i="7"/>
  <c r="S16" i="7"/>
  <c r="F36" i="7" s="1"/>
  <c r="S6" i="7"/>
  <c r="D36" i="7" s="1"/>
  <c r="D34" i="7"/>
  <c r="J34" i="7"/>
  <c r="J26" i="7"/>
  <c r="K12" i="7"/>
  <c r="D16" i="7" s="1"/>
  <c r="S9" i="7"/>
  <c r="H22" i="7"/>
  <c r="J22" i="7" s="1"/>
  <c r="I27" i="7"/>
  <c r="J27" i="7" s="1"/>
  <c r="K41" i="9" l="1"/>
  <c r="K42" i="9"/>
  <c r="S36" i="14"/>
  <c r="J36" i="14" s="1"/>
  <c r="S31" i="14"/>
  <c r="I36" i="14" s="1"/>
  <c r="S26" i="14"/>
  <c r="H36" i="14" s="1"/>
  <c r="G34" i="14"/>
  <c r="K37" i="14"/>
  <c r="K28" i="14"/>
  <c r="I28" i="14"/>
  <c r="S6" i="14"/>
  <c r="D36" i="14" s="1"/>
  <c r="J28" i="14"/>
  <c r="F34" i="14"/>
  <c r="S16" i="14"/>
  <c r="F36" i="14" s="1"/>
  <c r="H28" i="14"/>
  <c r="K35" i="11"/>
  <c r="S11" i="11"/>
  <c r="E36" i="11" s="1"/>
  <c r="S6" i="11"/>
  <c r="D36" i="11" s="1"/>
  <c r="J21" i="11"/>
  <c r="J28" i="12"/>
  <c r="H28" i="12"/>
  <c r="K34" i="12"/>
  <c r="J24" i="11"/>
  <c r="J28" i="11" s="1"/>
  <c r="I28" i="11"/>
  <c r="K34" i="11"/>
  <c r="K37" i="11"/>
  <c r="K28" i="11"/>
  <c r="K36" i="11"/>
  <c r="H28" i="11"/>
  <c r="J34" i="10"/>
  <c r="K35" i="10"/>
  <c r="S16" i="10"/>
  <c r="F36" i="10" s="1"/>
  <c r="S11" i="10"/>
  <c r="E36" i="10" s="1"/>
  <c r="K28" i="10"/>
  <c r="K37" i="10"/>
  <c r="I28" i="10"/>
  <c r="S6" i="10"/>
  <c r="D36" i="10" s="1"/>
  <c r="K36" i="10" s="1"/>
  <c r="J28" i="10"/>
  <c r="H28" i="10"/>
  <c r="K34" i="10"/>
  <c r="J24" i="9"/>
  <c r="I34" i="9"/>
  <c r="J25" i="9"/>
  <c r="J23" i="9"/>
  <c r="I28" i="9"/>
  <c r="K28" i="9"/>
  <c r="K37" i="9"/>
  <c r="J28" i="9"/>
  <c r="H28" i="9"/>
  <c r="K34" i="9"/>
  <c r="K35" i="9"/>
  <c r="S36" i="9"/>
  <c r="J36" i="9" s="1"/>
  <c r="S6" i="9"/>
  <c r="D36" i="9" s="1"/>
  <c r="K36" i="9" s="1"/>
  <c r="J22" i="8"/>
  <c r="K37" i="8"/>
  <c r="K35" i="8"/>
  <c r="I28" i="8"/>
  <c r="K28" i="8"/>
  <c r="H28" i="8"/>
  <c r="J34" i="8"/>
  <c r="S36" i="8"/>
  <c r="J36" i="8" s="1"/>
  <c r="I34" i="8"/>
  <c r="K34" i="8" s="1"/>
  <c r="S31" i="8"/>
  <c r="I36" i="8" s="1"/>
  <c r="J28" i="8"/>
  <c r="S6" i="8"/>
  <c r="D36" i="8" s="1"/>
  <c r="S21" i="7"/>
  <c r="G36" i="7" s="1"/>
  <c r="K28" i="7"/>
  <c r="K37" i="7"/>
  <c r="S31" i="7"/>
  <c r="I36" i="7" s="1"/>
  <c r="J21" i="7"/>
  <c r="S11" i="7"/>
  <c r="E36" i="7" s="1"/>
  <c r="K36" i="7" s="1"/>
  <c r="E34" i="7"/>
  <c r="J28" i="7"/>
  <c r="K34" i="7"/>
  <c r="H28" i="7"/>
  <c r="K36" i="14" l="1"/>
  <c r="K34" i="14"/>
  <c r="K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tc={5163DE33-053A-E249-942B-FF9E98D3267E}</author>
    <author>tc={82F6F958-7627-814E-9816-4B8160059313}</author>
  </authors>
  <commentList>
    <comment ref="H20" authorId="0" shapeId="0" xr:uid="{5163DE33-053A-E249-942B-FF9E98D3267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82F6F958-7627-814E-9816-4B816005931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tc={48DF7BD0-2664-1640-85C8-B6C04AA09D8E}</author>
    <author>tc={411DB152-AD3F-004A-8C65-2ED13475D673}</author>
  </authors>
  <commentList>
    <comment ref="H20" authorId="0" shapeId="0" xr:uid="{48DF7BD0-2664-1640-85C8-B6C04AA09D8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411DB152-AD3F-004A-8C65-2ED13475D67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tc={098BF809-F323-EE48-97F9-E35D883E37C5}</author>
    <author>tc={5E1C1909-84EC-E442-A03A-F5C4D4CF8EC9}</author>
  </authors>
  <commentList>
    <comment ref="H20" authorId="0" shapeId="0" xr:uid="{098BF809-F323-EE48-97F9-E35D883E37C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5E1C1909-84EC-E442-A03A-F5C4D4CF8EC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tc={D9B37ECE-A9AD-E746-817B-CA86AB6580E7}</author>
    <author>tc={71FBFA73-8052-E64D-A140-1E2942A8C013}</author>
  </authors>
  <commentList>
    <comment ref="H20" authorId="0" shapeId="0" xr:uid="{D9B37ECE-A9AD-E746-817B-CA86AB6580E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71FBFA73-8052-E64D-A140-1E2942A8C01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tc={D6670E07-CA9B-8A46-869C-CF6DDC069C9F}</author>
    <author>tc={17B983E1-026C-374F-BFDE-ED7886232C07}</author>
  </authors>
  <commentList>
    <comment ref="H20" authorId="0" shapeId="0" xr:uid="{D6670E07-CA9B-8A46-869C-CF6DDC069C9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17B983E1-026C-374F-BFDE-ED7886232C0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tc={FD30B4BF-0808-DF40-800A-96F5CF3045F2}</author>
    <author>tc={8C8AF75C-4E95-4D4C-B0F6-3CAA2E9C0800}</author>
  </authors>
  <commentList>
    <comment ref="H20" authorId="0" shapeId="0" xr:uid="{FD30B4BF-0808-DF40-800A-96F5CF3045F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8C8AF75C-4E95-4D4C-B0F6-3CAA2E9C08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tc={0C639430-5D66-5242-99DA-1382316232E0}</author>
    <author>tc={DF14310C-B8F5-2A4A-8CAD-494479D18789}</author>
  </authors>
  <commentList>
    <comment ref="H20" authorId="0" shapeId="0" xr:uid="{0C639430-5D66-5242-99DA-1382316232E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Specificity: (1 - error comision)</t>
      </text>
    </comment>
    <comment ref="I20" authorId="1" shapeId="0" xr:uid="{DF14310C-B8F5-2A4A-8CAD-494479D187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Sensitivity: (1 - error omision)</t>
      </text>
    </comment>
  </commentList>
</comments>
</file>

<file path=xl/sharedStrings.xml><?xml version="1.0" encoding="utf-8"?>
<sst xmlns="http://schemas.openxmlformats.org/spreadsheetml/2006/main" count="828" uniqueCount="62">
  <si>
    <t>AGUA</t>
  </si>
  <si>
    <t>URBANO</t>
  </si>
  <si>
    <t>FORESTAL</t>
  </si>
  <si>
    <t>CULTIVO</t>
  </si>
  <si>
    <t>SUELO DESNUDO</t>
  </si>
  <si>
    <t>ARBUSTIVO</t>
  </si>
  <si>
    <t>NIEVE</t>
  </si>
  <si>
    <t>PRUEBA</t>
  </si>
  <si>
    <t>ENTRENAMIENTO</t>
  </si>
  <si>
    <t>TOTAL</t>
  </si>
  <si>
    <t>Precisión General</t>
  </si>
  <si>
    <t>1 (P)</t>
  </si>
  <si>
    <t>0 (N)</t>
  </si>
  <si>
    <t>REAL</t>
  </si>
  <si>
    <t>VP (TP)</t>
  </si>
  <si>
    <t>FP (FP)</t>
  </si>
  <si>
    <t>FN (FN)</t>
  </si>
  <si>
    <t>VN (TN)</t>
  </si>
  <si>
    <t>recall</t>
  </si>
  <si>
    <t>presicion</t>
  </si>
  <si>
    <t>SUELO</t>
  </si>
  <si>
    <t>DESNUDO</t>
  </si>
  <si>
    <t>f1</t>
  </si>
  <si>
    <t>SUMA TOTAL</t>
  </si>
  <si>
    <t>PRED</t>
  </si>
  <si>
    <t>f1-score</t>
  </si>
  <si>
    <t>specificity</t>
  </si>
  <si>
    <t>TP</t>
  </si>
  <si>
    <t>FP</t>
  </si>
  <si>
    <t>TN</t>
  </si>
  <si>
    <t>FN</t>
  </si>
  <si>
    <t>precision</t>
  </si>
  <si>
    <t>NAME</t>
  </si>
  <si>
    <t>COLOR</t>
  </si>
  <si>
    <t>TARGET</t>
  </si>
  <si>
    <t>MATRIZ DE CONFUSIÓN</t>
  </si>
  <si>
    <t>PREDICCIÓN</t>
  </si>
  <si>
    <t>MATRIZ DE OBSERVACIÓN</t>
  </si>
  <si>
    <t>Presición</t>
  </si>
  <si>
    <t>Error de omisión</t>
  </si>
  <si>
    <t>Error de comisión</t>
  </si>
  <si>
    <t>gamma</t>
  </si>
  <si>
    <t>cost</t>
  </si>
  <si>
    <t>kappa</t>
  </si>
  <si>
    <t>VARIACION DE GAMMA</t>
  </si>
  <si>
    <t>VARIACIÓN DE COST</t>
  </si>
  <si>
    <t>overall acuracy</t>
  </si>
  <si>
    <t>precision (avg)</t>
  </si>
  <si>
    <t>recall (avg)</t>
  </si>
  <si>
    <t>f1-score (avg)</t>
  </si>
  <si>
    <t>specificity (avg)</t>
  </si>
  <si>
    <t>CART</t>
  </si>
  <si>
    <t>RF</t>
  </si>
  <si>
    <t>SVM</t>
  </si>
  <si>
    <t>300 árboles, 50 hojas.</t>
  </si>
  <si>
    <t>300 árboles</t>
  </si>
  <si>
    <t>kernerl=RBF, gamma=10, cost=1</t>
  </si>
  <si>
    <t>datos prueba</t>
  </si>
  <si>
    <t>Algoritmo</t>
  </si>
  <si>
    <t>Parametros</t>
  </si>
  <si>
    <t>DESVIACION M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</si>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</sst>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46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/>
    <xf numFmtId="0" fontId="3" fillId="0" borderId="12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9" fontId="3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2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3" fillId="0" borderId="13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5" fillId="0" borderId="8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1" fillId="0" borderId="1" xfId="0" applyFont="1" applyBorder="1"/>
    <xf numFmtId="0" fontId="4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4" xfId="1" quotePrefix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0" fontId="3" fillId="0" borderId="1" xfId="1" applyNumberFormat="1" applyFont="1" applyBorder="1" applyAlignment="1">
      <alignment vertical="center"/>
    </xf>
    <xf numFmtId="10" fontId="4" fillId="0" borderId="1" xfId="1" applyNumberFormat="1" applyFont="1" applyBorder="1" applyAlignment="1">
      <alignment vertical="center"/>
    </xf>
    <xf numFmtId="10" fontId="0" fillId="0" borderId="1" xfId="0" applyNumberFormat="1" applyBorder="1" applyAlignment="1">
      <alignment horizontal="right"/>
    </xf>
    <xf numFmtId="10" fontId="0" fillId="0" borderId="1" xfId="0" applyNumberFormat="1" applyBorder="1"/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textRotation="90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 textRotation="90"/>
    </xf>
    <xf numFmtId="0" fontId="3" fillId="0" borderId="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 2" xfId="1" xr:uid="{A224E96C-4DB0-6749-A097-796F19DE4DD4}"/>
  </cellStyles>
  <dxfs count="0"/>
  <tableStyles count="0" defaultTableStyle="TableStyleMedium2" defaultPivotStyle="PivotStyleLight16"/>
  <colors>
    <mruColors>
      <color rgb="FFFCECFF"/>
      <color rgb="FF9F4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DATOS</a:t>
            </a:r>
            <a:r>
              <a:rPr lang="es-MX" baseline="0"/>
              <a:t> DE ENTRENAMIENTO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762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F-B44A-886E-5213F8D8A3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1F-B44A-886E-5213F8D8A30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1F-B44A-886E-5213F8D8A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71F-B44A-886E-5213F8D8A30D}"/>
              </c:ext>
            </c:extLst>
          </c:dPt>
          <c:dPt>
            <c:idx val="4"/>
            <c:invertIfNegative val="0"/>
            <c:bubble3D val="0"/>
            <c:spPr>
              <a:solidFill>
                <a:srgbClr val="9F46E4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1F-B44A-886E-5213F8D8A30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71F-B44A-886E-5213F8D8A30D}"/>
              </c:ext>
            </c:extLst>
          </c:dPt>
          <c:dPt>
            <c:idx val="6"/>
            <c:invertIfNegative val="0"/>
            <c:bubble3D val="0"/>
            <c:spPr>
              <a:solidFill>
                <a:srgbClr val="FCECFF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1F-B44A-886E-5213F8D8A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DATOS!$C$4:$C$10</c:f>
              <c:strCache>
                <c:ptCount val="7"/>
                <c:pt idx="0">
                  <c:v>AGUA</c:v>
                </c:pt>
                <c:pt idx="1">
                  <c:v>URBANO</c:v>
                </c:pt>
                <c:pt idx="2">
                  <c:v>FORESTAL</c:v>
                </c:pt>
                <c:pt idx="3">
                  <c:v>CULTIVO</c:v>
                </c:pt>
                <c:pt idx="4">
                  <c:v>SUELO DESNUDO</c:v>
                </c:pt>
                <c:pt idx="5">
                  <c:v>ARBUSTIVO</c:v>
                </c:pt>
                <c:pt idx="6">
                  <c:v>NIEVE</c:v>
                </c:pt>
              </c:strCache>
            </c:strRef>
          </c:cat>
          <c:val>
            <c:numRef>
              <c:f>DATOS!$F$4:$F$10</c:f>
              <c:numCache>
                <c:formatCode>General</c:formatCode>
                <c:ptCount val="7"/>
                <c:pt idx="0">
                  <c:v>171</c:v>
                </c:pt>
                <c:pt idx="1">
                  <c:v>240</c:v>
                </c:pt>
                <c:pt idx="2">
                  <c:v>295</c:v>
                </c:pt>
                <c:pt idx="3">
                  <c:v>260</c:v>
                </c:pt>
                <c:pt idx="4">
                  <c:v>300</c:v>
                </c:pt>
                <c:pt idx="5">
                  <c:v>220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F-B44A-886E-5213F8D8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8355472"/>
        <c:axId val="278357152"/>
      </c:barChart>
      <c:catAx>
        <c:axId val="2783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8357152"/>
        <c:crosses val="autoZero"/>
        <c:auto val="1"/>
        <c:lblAlgn val="ctr"/>
        <c:lblOffset val="100"/>
        <c:noMultiLvlLbl val="0"/>
      </c:catAx>
      <c:valAx>
        <c:axId val="2783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83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DATOS</a:t>
            </a:r>
            <a:r>
              <a:rPr lang="es-MX" baseline="0"/>
              <a:t> DE PRUEBA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A-5E44-B77F-2CBCDC1DB0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A-5E44-B77F-2CBCDC1DB0B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A-5E44-B77F-2CBCDC1DB0B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A-5E44-B77F-2CBCDC1DB0B1}"/>
              </c:ext>
            </c:extLst>
          </c:dPt>
          <c:dPt>
            <c:idx val="4"/>
            <c:invertIfNegative val="0"/>
            <c:bubble3D val="0"/>
            <c:spPr>
              <a:solidFill>
                <a:srgbClr val="9F46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4A-5E44-B77F-2CBCDC1DB0B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4A-5E44-B77F-2CBCDC1DB0B1}"/>
              </c:ext>
            </c:extLst>
          </c:dPt>
          <c:dPt>
            <c:idx val="6"/>
            <c:invertIfNegative val="0"/>
            <c:bubble3D val="0"/>
            <c:spPr>
              <a:solidFill>
                <a:srgbClr val="FCE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4A-5E44-B77F-2CBCDC1DB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DATOS!$C$4:$C$10</c:f>
              <c:strCache>
                <c:ptCount val="7"/>
                <c:pt idx="0">
                  <c:v>AGUA</c:v>
                </c:pt>
                <c:pt idx="1">
                  <c:v>URBANO</c:v>
                </c:pt>
                <c:pt idx="2">
                  <c:v>FORESTAL</c:v>
                </c:pt>
                <c:pt idx="3">
                  <c:v>CULTIVO</c:v>
                </c:pt>
                <c:pt idx="4">
                  <c:v>SUELO DESNUDO</c:v>
                </c:pt>
                <c:pt idx="5">
                  <c:v>ARBUSTIVO</c:v>
                </c:pt>
                <c:pt idx="6">
                  <c:v>NIEVE</c:v>
                </c:pt>
              </c:strCache>
            </c:strRef>
          </c:cat>
          <c:val>
            <c:numRef>
              <c:f>DATOS!$G$4:$G$10</c:f>
              <c:numCache>
                <c:formatCode>General</c:formatCode>
                <c:ptCount val="7"/>
                <c:pt idx="0">
                  <c:v>80</c:v>
                </c:pt>
                <c:pt idx="1">
                  <c:v>108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78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4A-5E44-B77F-2CBCDC1D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8355472"/>
        <c:axId val="278357152"/>
      </c:barChart>
      <c:catAx>
        <c:axId val="2783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8357152"/>
        <c:crosses val="autoZero"/>
        <c:auto val="1"/>
        <c:lblAlgn val="ctr"/>
        <c:lblOffset val="100"/>
        <c:noMultiLvlLbl val="0"/>
      </c:catAx>
      <c:valAx>
        <c:axId val="2783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83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D38-8142-B438-913F3B2918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D38-8142-B438-913F3B2918F7}"/>
              </c:ext>
            </c:extLst>
          </c:dPt>
          <c:dLbls>
            <c:dLbl>
              <c:idx val="0"/>
              <c:layout>
                <c:manualLayout>
                  <c:x val="-0.26272944006999133"/>
                  <c:y val="-0.1758878317293671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390266841644791"/>
                      <c:h val="0.115555555555555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38-8142-B438-913F3B2918F7}"/>
                </c:ext>
              </c:extLst>
            </c:dLbl>
            <c:dLbl>
              <c:idx val="1"/>
              <c:layout>
                <c:manualLayout>
                  <c:x val="0.16714873140857392"/>
                  <c:y val="8.566637503645377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38-8142-B438-913F3B291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DATOS!$F$3:$G$3</c:f>
              <c:strCache>
                <c:ptCount val="2"/>
                <c:pt idx="0">
                  <c:v>ENTRENAMIENTO</c:v>
                </c:pt>
                <c:pt idx="1">
                  <c:v>PRUEBA</c:v>
                </c:pt>
              </c:strCache>
            </c:strRef>
          </c:cat>
          <c:val>
            <c:numRef>
              <c:f>DATOS!$F$11:$G$11</c:f>
              <c:numCache>
                <c:formatCode>General</c:formatCode>
                <c:ptCount val="2"/>
                <c:pt idx="0">
                  <c:v>1581</c:v>
                </c:pt>
                <c:pt idx="1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8-8142-B438-913F3B29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PRECISIÓN CART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 300-50'!$C$21:$C$27</c:f>
              <c:strCache>
                <c:ptCount val="7"/>
                <c:pt idx="0">
                  <c:v>AGUA</c:v>
                </c:pt>
                <c:pt idx="1">
                  <c:v>URBANO</c:v>
                </c:pt>
                <c:pt idx="2">
                  <c:v>FORESTAL</c:v>
                </c:pt>
                <c:pt idx="3">
                  <c:v>CULTIVO</c:v>
                </c:pt>
                <c:pt idx="4">
                  <c:v>SUELO DESNUDO</c:v>
                </c:pt>
                <c:pt idx="5">
                  <c:v>ARBUSTIVO</c:v>
                </c:pt>
                <c:pt idx="6">
                  <c:v>NIEVE</c:v>
                </c:pt>
              </c:strCache>
            </c:strRef>
          </c:cat>
          <c:val>
            <c:numRef>
              <c:f>'CART 300-50'!$H$21:$H$27</c:f>
              <c:numCache>
                <c:formatCode>0.00%</c:formatCode>
                <c:ptCount val="7"/>
                <c:pt idx="0">
                  <c:v>1</c:v>
                </c:pt>
                <c:pt idx="1">
                  <c:v>0.90196078431372551</c:v>
                </c:pt>
                <c:pt idx="2">
                  <c:v>0.83168316831683164</c:v>
                </c:pt>
                <c:pt idx="3">
                  <c:v>0.5901639344262295</c:v>
                </c:pt>
                <c:pt idx="4">
                  <c:v>0.7</c:v>
                </c:pt>
                <c:pt idx="5">
                  <c:v>0.66129032258064513</c:v>
                </c:pt>
                <c:pt idx="6">
                  <c:v>0.85365853658536583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AF-A146-B299-7725780AF2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608688"/>
        <c:axId val="376610336"/>
      </c:lineChart>
      <c:catAx>
        <c:axId val="3766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6610336"/>
        <c:crosses val="autoZero"/>
        <c:auto val="1"/>
        <c:lblAlgn val="ctr"/>
        <c:lblOffset val="100"/>
        <c:noMultiLvlLbl val="0"/>
      </c:catAx>
      <c:valAx>
        <c:axId val="3766103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766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PRECISIÓN RF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'RF 300'!$C$21:$C$27</c:f>
              <c:strCache>
                <c:ptCount val="7"/>
                <c:pt idx="0">
                  <c:v>AGUA</c:v>
                </c:pt>
                <c:pt idx="1">
                  <c:v>URBANO</c:v>
                </c:pt>
                <c:pt idx="2">
                  <c:v>FORESTAL</c:v>
                </c:pt>
                <c:pt idx="3">
                  <c:v>CULTIVO</c:v>
                </c:pt>
                <c:pt idx="4">
                  <c:v>SUELO DESNUDO</c:v>
                </c:pt>
                <c:pt idx="5">
                  <c:v>ARBUSTIVO</c:v>
                </c:pt>
                <c:pt idx="6">
                  <c:v>NIEVE</c:v>
                </c:pt>
              </c:strCache>
            </c:strRef>
          </c:cat>
          <c:val>
            <c:numRef>
              <c:f>'RF 300'!$H$21:$H$27</c:f>
              <c:numCache>
                <c:formatCode>0.00%</c:formatCode>
                <c:ptCount val="7"/>
                <c:pt idx="0">
                  <c:v>0.98630136986301364</c:v>
                </c:pt>
                <c:pt idx="1">
                  <c:v>0.95238095238095233</c:v>
                </c:pt>
                <c:pt idx="2">
                  <c:v>0.91578947368421049</c:v>
                </c:pt>
                <c:pt idx="3">
                  <c:v>0.83333333333333337</c:v>
                </c:pt>
                <c:pt idx="4">
                  <c:v>0.84536082474226804</c:v>
                </c:pt>
                <c:pt idx="5">
                  <c:v>0.78409090909090906</c:v>
                </c:pt>
                <c:pt idx="6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4E4E-8D11-D75C02AA6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780288"/>
        <c:axId val="376781968"/>
      </c:lineChart>
      <c:catAx>
        <c:axId val="376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6781968"/>
        <c:crosses val="autoZero"/>
        <c:auto val="1"/>
        <c:lblAlgn val="ctr"/>
        <c:lblOffset val="100"/>
        <c:noMultiLvlLbl val="0"/>
      </c:catAx>
      <c:valAx>
        <c:axId val="3767819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76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Variacion de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overall acuracy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'SVM gamma cost summary'!$B$4:$B$15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200</c:v>
                </c:pt>
              </c:numCache>
            </c:numRef>
          </c:cat>
          <c:val>
            <c:numRef>
              <c:f>'SVM gamma cost summary'!$D$4:$D$15</c:f>
              <c:numCache>
                <c:formatCode>0.00%</c:formatCode>
                <c:ptCount val="12"/>
                <c:pt idx="0">
                  <c:v>0.229096989966555</c:v>
                </c:pt>
                <c:pt idx="1">
                  <c:v>0.31939799331103602</c:v>
                </c:pt>
                <c:pt idx="2">
                  <c:v>0.50836120401337703</c:v>
                </c:pt>
                <c:pt idx="3">
                  <c:v>0.55685618729096897</c:v>
                </c:pt>
                <c:pt idx="4">
                  <c:v>0.79264214046822701</c:v>
                </c:pt>
                <c:pt idx="5">
                  <c:v>0.81103678929765799</c:v>
                </c:pt>
                <c:pt idx="6">
                  <c:v>0.83444816053511695</c:v>
                </c:pt>
                <c:pt idx="7">
                  <c:v>0.84615384615384603</c:v>
                </c:pt>
                <c:pt idx="8">
                  <c:v>0.85117056856187201</c:v>
                </c:pt>
                <c:pt idx="9">
                  <c:v>0.85785953177257501</c:v>
                </c:pt>
                <c:pt idx="10">
                  <c:v>0.85284280936454804</c:v>
                </c:pt>
                <c:pt idx="11">
                  <c:v>0.837792642140468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B3D-694E-993E-D7895688FCB0}"/>
            </c:ext>
          </c:extLst>
        </c:ser>
        <c:ser>
          <c:idx val="1"/>
          <c:order val="1"/>
          <c:tx>
            <c:v>kappa</c:v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'SVM gamma cost summary'!$B$4:$B$15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25</c:v>
                </c:pt>
                <c:pt idx="10">
                  <c:v>50</c:v>
                </c:pt>
                <c:pt idx="11">
                  <c:v>200</c:v>
                </c:pt>
              </c:numCache>
            </c:numRef>
          </c:cat>
          <c:val>
            <c:numRef>
              <c:f>'SVM gamma cost summary'!$E$4:$E$15</c:f>
              <c:numCache>
                <c:formatCode>0.00%</c:formatCode>
                <c:ptCount val="12"/>
                <c:pt idx="0">
                  <c:v>8.7769108080025901E-2</c:v>
                </c:pt>
                <c:pt idx="1">
                  <c:v>0.19313227888596701</c:v>
                </c:pt>
                <c:pt idx="2">
                  <c:v>0.41932351513189797</c:v>
                </c:pt>
                <c:pt idx="3">
                  <c:v>0.47660285627468801</c:v>
                </c:pt>
                <c:pt idx="4">
                  <c:v>0.754820790900674</c:v>
                </c:pt>
                <c:pt idx="5">
                  <c:v>0.77667172323078004</c:v>
                </c:pt>
                <c:pt idx="6">
                  <c:v>0.804475768364455</c:v>
                </c:pt>
                <c:pt idx="7">
                  <c:v>0.81844821668998602</c:v>
                </c:pt>
                <c:pt idx="8">
                  <c:v>0.82442921847217498</c:v>
                </c:pt>
                <c:pt idx="9">
                  <c:v>0.83235101074233198</c:v>
                </c:pt>
                <c:pt idx="10">
                  <c:v>0.82660669862765401</c:v>
                </c:pt>
                <c:pt idx="11">
                  <c:v>0.80941209713720497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B3D-694E-993E-D7895688FC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809008"/>
        <c:axId val="1890606192"/>
      </c:lineChart>
      <c:catAx>
        <c:axId val="4118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0606192"/>
        <c:crosses val="autoZero"/>
        <c:auto val="1"/>
        <c:lblAlgn val="ctr"/>
        <c:lblOffset val="100"/>
        <c:noMultiLvlLbl val="1"/>
      </c:catAx>
      <c:valAx>
        <c:axId val="18906061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118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0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Variacion de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overall acuracy</c:v>
          </c:tx>
          <c:spPr>
            <a:ln w="1905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772570729127494E-2"/>
                  <c:y val="-4.3526449743991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49-7C46-8792-334A40A1E53D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'SVM gamma cost summary'!$I$4:$I$12</c:f>
              <c:numCache>
                <c:formatCode>General</c:formatCode>
                <c:ptCount val="9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'SVM gamma cost summary'!$J$4:$J$12</c:f>
              <c:numCache>
                <c:formatCode>0.00%</c:formatCode>
                <c:ptCount val="9"/>
                <c:pt idx="0">
                  <c:v>0.15886287625418</c:v>
                </c:pt>
                <c:pt idx="1">
                  <c:v>0.67892976588628695</c:v>
                </c:pt>
                <c:pt idx="2">
                  <c:v>0.80602006688963201</c:v>
                </c:pt>
                <c:pt idx="3">
                  <c:v>0.82274247491638797</c:v>
                </c:pt>
                <c:pt idx="4">
                  <c:v>0.85117056856187201</c:v>
                </c:pt>
                <c:pt idx="5">
                  <c:v>0.85953177257525004</c:v>
                </c:pt>
                <c:pt idx="6">
                  <c:v>0.85117056856187201</c:v>
                </c:pt>
                <c:pt idx="7">
                  <c:v>0.837792642140468</c:v>
                </c:pt>
                <c:pt idx="8">
                  <c:v>0.84615384615384603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84-B147-BBB1-F01876C1DEC5}"/>
            </c:ext>
          </c:extLst>
        </c:ser>
        <c:ser>
          <c:idx val="1"/>
          <c:order val="1"/>
          <c:tx>
            <c:v>kappa</c:v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4091427303358607E-2"/>
                  <c:y val="-1.2090680484442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49-7C46-8792-334A40A1E53D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'SVM gamma cost summary'!$I$4:$I$12</c:f>
              <c:numCache>
                <c:formatCode>General</c:formatCode>
                <c:ptCount val="9"/>
                <c:pt idx="0">
                  <c:v>1E-3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'SVM gamma cost summary'!$K$4:$K$12</c:f>
              <c:numCache>
                <c:formatCode>0.00%</c:formatCode>
                <c:ptCount val="9"/>
                <c:pt idx="0">
                  <c:v>0</c:v>
                </c:pt>
                <c:pt idx="1">
                  <c:v>0.62000708250455805</c:v>
                </c:pt>
                <c:pt idx="2">
                  <c:v>0.77071234262255495</c:v>
                </c:pt>
                <c:pt idx="3">
                  <c:v>0.79049098511014504</c:v>
                </c:pt>
                <c:pt idx="4">
                  <c:v>0.82442921847217498</c:v>
                </c:pt>
                <c:pt idx="5">
                  <c:v>0.83434466019417397</c:v>
                </c:pt>
                <c:pt idx="6">
                  <c:v>0.82436490598166401</c:v>
                </c:pt>
                <c:pt idx="7">
                  <c:v>0.80837132474397</c:v>
                </c:pt>
                <c:pt idx="8">
                  <c:v>0.81835170749262798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B84-B147-BBB1-F01876C1DE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809008"/>
        <c:axId val="1890606192"/>
      </c:lineChart>
      <c:catAx>
        <c:axId val="4118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90606192"/>
        <c:crosses val="autoZero"/>
        <c:auto val="1"/>
        <c:lblAlgn val="ctr"/>
        <c:lblOffset val="100"/>
        <c:noMultiLvlLbl val="1"/>
      </c:catAx>
      <c:valAx>
        <c:axId val="18906061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118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0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PRECISIÓN SVM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 300-50'!$C$21:$C$27</c:f>
              <c:strCache>
                <c:ptCount val="7"/>
                <c:pt idx="0">
                  <c:v>AGUA</c:v>
                </c:pt>
                <c:pt idx="1">
                  <c:v>URBANO</c:v>
                </c:pt>
                <c:pt idx="2">
                  <c:v>FORESTAL</c:v>
                </c:pt>
                <c:pt idx="3">
                  <c:v>CULTIVO</c:v>
                </c:pt>
                <c:pt idx="4">
                  <c:v>SUELO DESNUDO</c:v>
                </c:pt>
                <c:pt idx="5">
                  <c:v>ARBUSTIVO</c:v>
                </c:pt>
                <c:pt idx="6">
                  <c:v>NIEVE</c:v>
                </c:pt>
              </c:strCache>
            </c:strRef>
          </c:cat>
          <c:val>
            <c:numRef>
              <c:f>'SVM g=10, c=1'!$H$21:$H$27</c:f>
              <c:numCache>
                <c:formatCode>0.00%</c:formatCode>
                <c:ptCount val="7"/>
                <c:pt idx="0">
                  <c:v>0.98611111111111116</c:v>
                </c:pt>
                <c:pt idx="1">
                  <c:v>0.94174757281553401</c:v>
                </c:pt>
                <c:pt idx="2">
                  <c:v>0.82075471698113212</c:v>
                </c:pt>
                <c:pt idx="3">
                  <c:v>0.83908045977011492</c:v>
                </c:pt>
                <c:pt idx="4">
                  <c:v>0.79439252336448596</c:v>
                </c:pt>
                <c:pt idx="5">
                  <c:v>0.68965517241379315</c:v>
                </c:pt>
                <c:pt idx="6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05-AE4A-A453-054746E775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703360"/>
        <c:axId val="375719600"/>
      </c:lineChart>
      <c:catAx>
        <c:axId val="3757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5719600"/>
        <c:crosses val="autoZero"/>
        <c:auto val="1"/>
        <c:lblAlgn val="ctr"/>
        <c:lblOffset val="100"/>
        <c:noMultiLvlLbl val="0"/>
      </c:catAx>
      <c:valAx>
        <c:axId val="3757196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757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Precisión general e índice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7.2573330132947561E-2"/>
          <c:y val="0.12770136158865758"/>
          <c:w val="0.86580199101088406"/>
          <c:h val="0.73594142680180752"/>
        </c:manualLayout>
      </c:layout>
      <c:lineChart>
        <c:grouping val="standard"/>
        <c:varyColors val="0"/>
        <c:ser>
          <c:idx val="0"/>
          <c:order val="0"/>
          <c:tx>
            <c:v>overall acuracy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comparative!$B$3:$B$5</c:f>
              <c:strCache>
                <c:ptCount val="3"/>
                <c:pt idx="0">
                  <c:v>CART</c:v>
                </c:pt>
                <c:pt idx="1">
                  <c:v>RF</c:v>
                </c:pt>
                <c:pt idx="2">
                  <c:v>SVM</c:v>
                </c:pt>
              </c:strCache>
            </c:strRef>
          </c:cat>
          <c:val>
            <c:numRef>
              <c:f>comparative!$E$3:$E$5</c:f>
              <c:numCache>
                <c:formatCode>0.00%</c:formatCode>
                <c:ptCount val="3"/>
                <c:pt idx="0">
                  <c:v>0.77590000000000003</c:v>
                </c:pt>
                <c:pt idx="1">
                  <c:v>0.88800000000000001</c:v>
                </c:pt>
                <c:pt idx="2">
                  <c:v>0.85120000000000007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DE-ED43-8DE9-C65E42943CC1}"/>
            </c:ext>
          </c:extLst>
        </c:ser>
        <c:ser>
          <c:idx val="3"/>
          <c:order val="1"/>
          <c:tx>
            <c:v>kappa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comparative!$J$3:$J$5</c:f>
              <c:numCache>
                <c:formatCode>0.000</c:formatCode>
                <c:ptCount val="3"/>
                <c:pt idx="0">
                  <c:v>0.73539386134363605</c:v>
                </c:pt>
                <c:pt idx="1">
                  <c:v>0.86787319573010002</c:v>
                </c:pt>
                <c:pt idx="2">
                  <c:v>0.82442921847217498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5DE-ED43-8DE9-C65E42943C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0610240"/>
        <c:axId val="360756864"/>
      </c:lineChart>
      <c:catAx>
        <c:axId val="9806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60756864"/>
        <c:crosses val="autoZero"/>
        <c:auto val="1"/>
        <c:lblAlgn val="ctr"/>
        <c:lblOffset val="100"/>
        <c:noMultiLvlLbl val="0"/>
      </c:catAx>
      <c:valAx>
        <c:axId val="360756864"/>
        <c:scaling>
          <c:orientation val="minMax"/>
          <c:max val="1"/>
          <c:min val="0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0610240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125076424306454"/>
          <c:y val="0.9196824427311111"/>
          <c:w val="0.30874028804765902"/>
          <c:h val="4.9644854338606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11546</xdr:colOff>
      <xdr:row>2</xdr:row>
      <xdr:rowOff>2309</xdr:rowOff>
    </xdr:from>
    <xdr:to>
      <xdr:col>14</xdr:col>
      <xdr:colOff>519544</xdr:colOff>
      <xdr:row>17</xdr:row>
      <xdr:rowOff>11546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4E0C68-BFE2-5E7B-F45F-CE6ECABAA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34637</xdr:colOff>
      <xdr:row>19</xdr:row>
      <xdr:rowOff>184728</xdr:rowOff>
    </xdr:from>
    <xdr:to>
      <xdr:col>14</xdr:col>
      <xdr:colOff>542635</xdr:colOff>
      <xdr:row>34</xdr:row>
      <xdr:rowOff>193965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330519-DC74-054C-96F4-E7176F05C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80819</xdr:colOff>
      <xdr:row>21</xdr:row>
      <xdr:rowOff>71581</xdr:rowOff>
    </xdr:from>
    <xdr:to>
      <xdr:col>7</xdr:col>
      <xdr:colOff>11547</xdr:colOff>
      <xdr:row>34</xdr:row>
      <xdr:rowOff>113145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E3462C-D94C-2E7B-E522-5E518D0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825503</xdr:colOff>
      <xdr:row>7</xdr:row>
      <xdr:rowOff>13852</xdr:rowOff>
    </xdr:from>
    <xdr:to>
      <xdr:col>6</xdr:col>
      <xdr:colOff>0</xdr:colOff>
      <xdr:row>27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2E457-E4ED-094C-87C1-7B60BD9A8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B741FADF-0B88-7145-B1D5-C303B3F57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9657" y="446245"/>
          <a:ext cx="2225675" cy="1830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62064AB9-F228-3342-8DB6-19533837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BAE3F2CA-F398-0C43-9FA6-07AC23750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302845</xdr:colOff>
      <xdr:row>44</xdr:row>
      <xdr:rowOff>152401</xdr:rowOff>
    </xdr:from>
    <xdr:to>
      <xdr:col>9</xdr:col>
      <xdr:colOff>566614</xdr:colOff>
      <xdr:row>72</xdr:row>
      <xdr:rowOff>127001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A3F155-6E5E-B693-D019-806515C55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9C9E37EE-F17A-1D48-9584-A38E6A82A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EC226964-EDCF-B840-9176-53FB4148D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7F7F41FB-F365-824A-BFF5-5951594B4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161191</xdr:colOff>
      <xdr:row>47</xdr:row>
      <xdr:rowOff>132862</xdr:rowOff>
    </xdr:from>
    <xdr:to>
      <xdr:col>10</xdr:col>
      <xdr:colOff>244230</xdr:colOff>
      <xdr:row>75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A0C14-AE76-A5BE-A31A-B97C1ADDF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817559</xdr:colOff>
      <xdr:row>16</xdr:row>
      <xdr:rowOff>1587</xdr:rowOff>
    </xdr:from>
    <xdr:to>
      <xdr:col>10</xdr:col>
      <xdr:colOff>193143</xdr:colOff>
      <xdr:row>41</xdr:row>
      <xdr:rowOff>185208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87865D-CAA5-F57A-CA3B-9898BAA03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13230</xdr:colOff>
      <xdr:row>15</xdr:row>
      <xdr:rowOff>171978</xdr:rowOff>
    </xdr:from>
    <xdr:to>
      <xdr:col>20</xdr:col>
      <xdr:colOff>39689</xdr:colOff>
      <xdr:row>42</xdr:row>
      <xdr:rowOff>66145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27D4E56-A8AF-B841-B38E-FACC761BE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490757</xdr:colOff>
      <xdr:row>2</xdr:row>
      <xdr:rowOff>141445</xdr:rowOff>
    </xdr:from>
    <xdr:to>
      <xdr:col>23</xdr:col>
      <xdr:colOff>100232</xdr:colOff>
      <xdr:row>14</xdr:row>
      <xdr:rowOff>35835</xdr:rowOff>
    </xdr:to>
    <xdr:pic>
      <xdr:nvPicPr>
        <xdr:cNvPr id="2" name="Imagen 1" descr="What is the best metric (precision, recall, f1, and accuracy) to evaluate  the machine learning model for imbalanced data? | ResearchGate">
          <a:extLst>
            <a:ext uri="{FF2B5EF4-FFF2-40B4-BE49-F238E27FC236}">
              <a16:creationId xmlns:a16="http://schemas.microsoft.com/office/drawing/2014/main" id="{1763B6DA-F1AB-DE44-9109-31286EEEC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4857" y="446245"/>
          <a:ext cx="2225675" cy="18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14654</xdr:colOff>
      <xdr:row>45</xdr:row>
      <xdr:rowOff>15631</xdr:rowOff>
    </xdr:from>
    <xdr:to>
      <xdr:col>9</xdr:col>
      <xdr:colOff>537308</xdr:colOff>
      <xdr:row>70</xdr:row>
      <xdr:rowOff>97693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F69650-C711-C9A0-C70C-ED24CAA1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EFRAIN QUINGUE GUAMINGA" id="{04BCB4D6-FC5F-5448-A5D2-C32E35FE2074}" userId="S::efrain.quingue@espoch.edu.ec::76a731d0-ea6b-40a5-b4e1-42e262127335" providerId="AD"/>
</personList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5163DE33-053A-E249-942B-FF9E98D3267E}">
    <text>Specificity: (1 - error comision)</text>
  </threadedComment>
  <threadedComment ref="I20" dT="2022-11-06T04:50:53.53" personId="{04BCB4D6-FC5F-5448-A5D2-C32E35FE2074}" id="{82F6F958-7627-814E-9816-4B8160059313}">
    <text>Sensitivity: (1 - error omision)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48DF7BD0-2664-1640-85C8-B6C04AA09D8E}">
    <text>Specificity: (1 - error comision)</text>
  </threadedComment>
  <threadedComment ref="I20" dT="2022-11-06T04:50:53.53" personId="{04BCB4D6-FC5F-5448-A5D2-C32E35FE2074}" id="{411DB152-AD3F-004A-8C65-2ED13475D673}">
    <text>Sensitivity: (1 - error omision)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098BF809-F323-EE48-97F9-E35D883E37C5}">
    <text>Specificity: (1 - error comision)</text>
  </threadedComment>
  <threadedComment ref="I20" dT="2022-11-06T04:50:53.53" personId="{04BCB4D6-FC5F-5448-A5D2-C32E35FE2074}" id="{5E1C1909-84EC-E442-A03A-F5C4D4CF8EC9}">
    <text>Sensitivity: (1 - error omision)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D9B37ECE-A9AD-E746-817B-CA86AB6580E7}">
    <text>Specificity: (1 - error comision)</text>
  </threadedComment>
  <threadedComment ref="I20" dT="2022-11-06T04:50:53.53" personId="{04BCB4D6-FC5F-5448-A5D2-C32E35FE2074}" id="{71FBFA73-8052-E64D-A140-1E2942A8C013}">
    <text>Sensitivity: (1 - error omision)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D6670E07-CA9B-8A46-869C-CF6DDC069C9F}">
    <text>Specificity: (1 - error comision)</text>
  </threadedComment>
  <threadedComment ref="I20" dT="2022-11-06T04:50:53.53" personId="{04BCB4D6-FC5F-5448-A5D2-C32E35FE2074}" id="{17B983E1-026C-374F-BFDE-ED7886232C07}">
    <text>Sensitivity: (1 - error omision)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FD30B4BF-0808-DF40-800A-96F5CF3045F2}">
    <text>Specificity: (1 - error comision)</text>
  </threadedComment>
  <threadedComment ref="I20" dT="2022-11-06T04:50:53.53" personId="{04BCB4D6-FC5F-5448-A5D2-C32E35FE2074}" id="{8C8AF75C-4E95-4D4C-B0F6-3CAA2E9C0800}">
    <text>Sensitivity: (1 - error omision)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20" dT="2022-11-06T04:50:27.24" personId="{04BCB4D6-FC5F-5448-A5D2-C32E35FE2074}" id="{0C639430-5D66-5242-99DA-1382316232E0}">
    <text>Specificity: (1 - error comision)</text>
  </threadedComment>
  <threadedComment ref="I20" dT="2022-11-06T04:50:53.53" personId="{04BCB4D6-FC5F-5448-A5D2-C32E35FE2074}" id="{DF14310C-B8F5-2A4A-8CAD-494479D18789}">
    <text>Sensitivity: (1 - error omision)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7C86-CE5A-BB40-99A0-C6CC3562EF17}">
  <dimension ref="B3:H15"/>
  <sheetViews>
    <sheetView topLeftCell="A2" zoomScale="110" zoomScaleNormal="110" workbookViewId="0">
      <selection activeCell="H8" sqref="H8"/>
    </sheetView>
  </sheetViews>
  <sheetFormatPr baseColWidth="10" defaultRowHeight="16" x14ac:dyDescent="0.2"/>
  <cols>
    <col min="2" max="2" width="6.6640625" bestFit="1" customWidth="1"/>
    <col min="3" max="3" width="15.5" bestFit="1" customWidth="1"/>
    <col min="4" max="4" width="7.83203125" bestFit="1" customWidth="1"/>
    <col min="5" max="5" width="6.83203125" bestFit="1" customWidth="1"/>
    <col min="6" max="6" width="16" bestFit="1" customWidth="1"/>
    <col min="7" max="7" width="8" bestFit="1" customWidth="1"/>
  </cols>
  <sheetData>
    <row r="3" spans="2:8" x14ac:dyDescent="0.2">
      <c r="C3" s="5" t="s">
        <v>32</v>
      </c>
      <c r="D3" s="48" t="s">
        <v>34</v>
      </c>
      <c r="E3" s="5" t="s">
        <v>33</v>
      </c>
      <c r="F3" s="5" t="s">
        <v>8</v>
      </c>
      <c r="G3" s="5" t="s">
        <v>7</v>
      </c>
    </row>
    <row r="4" spans="2:8" x14ac:dyDescent="0.2">
      <c r="B4" s="12"/>
      <c r="C4" s="4" t="s">
        <v>0</v>
      </c>
      <c r="D4" s="4">
        <v>0</v>
      </c>
      <c r="E4" s="4">
        <v>157</v>
      </c>
      <c r="F4" s="4">
        <v>171</v>
      </c>
      <c r="G4" s="4">
        <v>80</v>
      </c>
    </row>
    <row r="5" spans="2:8" x14ac:dyDescent="0.2">
      <c r="B5" s="6"/>
      <c r="C5" s="4" t="s">
        <v>1</v>
      </c>
      <c r="D5" s="4">
        <v>1</v>
      </c>
      <c r="E5" s="4">
        <v>231</v>
      </c>
      <c r="F5" s="4">
        <v>240</v>
      </c>
      <c r="G5" s="4">
        <v>108</v>
      </c>
    </row>
    <row r="6" spans="2:8" x14ac:dyDescent="0.2">
      <c r="B6" s="7"/>
      <c r="C6" s="4" t="s">
        <v>2</v>
      </c>
      <c r="D6" s="4">
        <v>2</v>
      </c>
      <c r="E6" s="4">
        <v>204</v>
      </c>
      <c r="F6" s="4">
        <v>295</v>
      </c>
      <c r="G6" s="4">
        <v>100</v>
      </c>
    </row>
    <row r="7" spans="2:8" x14ac:dyDescent="0.2">
      <c r="B7" s="8"/>
      <c r="C7" s="4" t="s">
        <v>3</v>
      </c>
      <c r="D7" s="4">
        <v>3</v>
      </c>
      <c r="E7" s="4">
        <v>221</v>
      </c>
      <c r="F7" s="4">
        <v>260</v>
      </c>
      <c r="G7" s="4">
        <v>100</v>
      </c>
    </row>
    <row r="8" spans="2:8" x14ac:dyDescent="0.2">
      <c r="B8" s="9"/>
      <c r="C8" s="4" t="s">
        <v>4</v>
      </c>
      <c r="D8" s="4">
        <v>4</v>
      </c>
      <c r="E8" s="4">
        <v>330</v>
      </c>
      <c r="F8" s="4">
        <v>300</v>
      </c>
      <c r="G8" s="4">
        <v>95</v>
      </c>
    </row>
    <row r="9" spans="2:8" x14ac:dyDescent="0.2">
      <c r="B9" s="10"/>
      <c r="C9" s="4" t="s">
        <v>5</v>
      </c>
      <c r="D9" s="4">
        <v>5</v>
      </c>
      <c r="E9" s="4">
        <v>243</v>
      </c>
      <c r="F9" s="4">
        <v>220</v>
      </c>
      <c r="G9" s="4">
        <v>78</v>
      </c>
    </row>
    <row r="10" spans="2:8" x14ac:dyDescent="0.2">
      <c r="B10" s="11"/>
      <c r="C10" s="4" t="s">
        <v>6</v>
      </c>
      <c r="D10" s="4">
        <v>6</v>
      </c>
      <c r="E10" s="4">
        <v>79</v>
      </c>
      <c r="F10" s="4">
        <v>95</v>
      </c>
      <c r="G10" s="4">
        <v>37</v>
      </c>
    </row>
    <row r="11" spans="2:8" x14ac:dyDescent="0.2">
      <c r="E11" s="48" t="s">
        <v>9</v>
      </c>
      <c r="F11" s="48">
        <f>SUM(F4:F10)</f>
        <v>1581</v>
      </c>
      <c r="G11" s="48">
        <f>SUM(G4:G10)</f>
        <v>598</v>
      </c>
    </row>
    <row r="12" spans="2:8" x14ac:dyDescent="0.2">
      <c r="C12" s="1"/>
      <c r="E12" s="1"/>
      <c r="F12" s="1"/>
      <c r="G12" s="2"/>
      <c r="H12" s="2"/>
    </row>
    <row r="13" spans="2:8" x14ac:dyDescent="0.2">
      <c r="G13" s="2"/>
      <c r="H13" s="2"/>
    </row>
    <row r="14" spans="2:8" x14ac:dyDescent="0.2">
      <c r="C14" s="1"/>
      <c r="E14" s="1"/>
      <c r="F14" s="1"/>
      <c r="G14" s="2"/>
      <c r="H14" s="2"/>
    </row>
    <row r="15" spans="2:8" x14ac:dyDescent="0.2">
      <c r="C15" s="1"/>
      <c r="E15" s="3"/>
      <c r="F15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102-B9F4-8C4F-A831-F321AF9160B1}">
  <dimension ref="B2:J5"/>
  <sheetViews>
    <sheetView zoomScale="110" zoomScaleNormal="110" workbookViewId="0">
      <selection activeCell="G14" sqref="G14"/>
    </sheetView>
  </sheetViews>
  <sheetFormatPr baseColWidth="10" defaultRowHeight="16" x14ac:dyDescent="0.2"/>
  <cols>
    <col min="2" max="2" width="11.5" bestFit="1" customWidth="1"/>
    <col min="3" max="3" width="28.33203125" bestFit="1" customWidth="1"/>
    <col min="4" max="4" width="14.1640625" bestFit="1" customWidth="1"/>
    <col min="5" max="5" width="13.6640625" bestFit="1" customWidth="1"/>
    <col min="6" max="6" width="13.33203125" bestFit="1" customWidth="1"/>
    <col min="7" max="8" width="12.6640625" bestFit="1" customWidth="1"/>
    <col min="9" max="9" width="14.33203125" bestFit="1" customWidth="1"/>
    <col min="10" max="10" width="6.1640625" bestFit="1" customWidth="1"/>
  </cols>
  <sheetData>
    <row r="2" spans="2:10" x14ac:dyDescent="0.2">
      <c r="B2" s="67" t="s">
        <v>58</v>
      </c>
      <c r="C2" s="67" t="s">
        <v>59</v>
      </c>
      <c r="D2" s="67" t="s">
        <v>57</v>
      </c>
      <c r="E2" s="67" t="s">
        <v>46</v>
      </c>
      <c r="F2" s="67" t="s">
        <v>47</v>
      </c>
      <c r="G2" s="67" t="s">
        <v>48</v>
      </c>
      <c r="H2" s="67" t="s">
        <v>49</v>
      </c>
      <c r="I2" s="67" t="s">
        <v>50</v>
      </c>
      <c r="J2" s="67" t="s">
        <v>43</v>
      </c>
    </row>
    <row r="3" spans="2:10" x14ac:dyDescent="0.2">
      <c r="B3" s="48" t="s">
        <v>51</v>
      </c>
      <c r="C3" s="4" t="s">
        <v>54</v>
      </c>
      <c r="D3" s="4">
        <v>598</v>
      </c>
      <c r="E3" s="75">
        <f>77.59/100</f>
        <v>0.77590000000000003</v>
      </c>
      <c r="F3" s="75">
        <v>0.79125096374611392</v>
      </c>
      <c r="G3" s="75">
        <v>0.78504013267171147</v>
      </c>
      <c r="H3" s="75">
        <v>0.78501317925624947</v>
      </c>
      <c r="I3" s="75">
        <v>0.96204739063665212</v>
      </c>
      <c r="J3" s="71">
        <v>0.73539386134363605</v>
      </c>
    </row>
    <row r="4" spans="2:10" x14ac:dyDescent="0.2">
      <c r="B4" s="48" t="s">
        <v>52</v>
      </c>
      <c r="C4" s="4" t="s">
        <v>55</v>
      </c>
      <c r="D4" s="4">
        <v>598</v>
      </c>
      <c r="E4" s="75">
        <f>88.8/100</f>
        <v>0.88800000000000001</v>
      </c>
      <c r="F4" s="75">
        <v>0.89494646916390264</v>
      </c>
      <c r="G4" s="75">
        <v>0.89523888260730378</v>
      </c>
      <c r="H4" s="75">
        <v>0.8942182036190699</v>
      </c>
      <c r="I4" s="75">
        <v>0.98110571653404155</v>
      </c>
      <c r="J4" s="71">
        <v>0.86787319573010002</v>
      </c>
    </row>
    <row r="5" spans="2:10" x14ac:dyDescent="0.2">
      <c r="B5" s="48" t="s">
        <v>53</v>
      </c>
      <c r="C5" s="4" t="s">
        <v>56</v>
      </c>
      <c r="D5" s="4">
        <v>598</v>
      </c>
      <c r="E5" s="75">
        <f>85.12/100</f>
        <v>0.85120000000000007</v>
      </c>
      <c r="F5" s="75">
        <v>0.86739165092231019</v>
      </c>
      <c r="G5" s="75">
        <v>0.86036981892245046</v>
      </c>
      <c r="H5" s="75">
        <v>0.86202984553779827</v>
      </c>
      <c r="I5" s="75">
        <v>0.97484269834194137</v>
      </c>
      <c r="J5" s="71">
        <v>0.82442921847217498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F1FF-0F62-2444-BEC9-370DC15540EF}">
  <dimension ref="A1:S44"/>
  <sheetViews>
    <sheetView tabSelected="1" zoomScale="140" zoomScaleNormal="140" workbookViewId="0">
      <selection activeCell="I17" sqref="I17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0.95945945945945943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71</v>
      </c>
      <c r="E5" s="53">
        <v>0</v>
      </c>
      <c r="F5" s="54">
        <v>1</v>
      </c>
      <c r="G5" s="54">
        <v>4</v>
      </c>
      <c r="H5" s="54">
        <v>4</v>
      </c>
      <c r="I5" s="54">
        <v>0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0.88749999999999996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92</v>
      </c>
      <c r="F6" s="35">
        <v>0</v>
      </c>
      <c r="G6" s="32">
        <v>1</v>
      </c>
      <c r="H6" s="32">
        <v>10</v>
      </c>
      <c r="I6" s="32">
        <v>0</v>
      </c>
      <c r="J6" s="57">
        <v>5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71</v>
      </c>
      <c r="P6" s="31">
        <f>SUM(D5:J5)-D5</f>
        <v>9</v>
      </c>
      <c r="R6" s="21" t="s">
        <v>22</v>
      </c>
      <c r="S6" s="21">
        <f>(2*S4*S5)/(S4+S5)</f>
        <v>0.92207792207792205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84</v>
      </c>
      <c r="G7" s="35">
        <v>7</v>
      </c>
      <c r="H7" s="32">
        <v>3</v>
      </c>
      <c r="I7" s="32">
        <v>6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3</v>
      </c>
      <c r="P7" s="31">
        <f>SUM(E6:J11)</f>
        <v>515</v>
      </c>
      <c r="R7" s="21" t="s">
        <v>26</v>
      </c>
      <c r="S7" s="21">
        <f>P7/(P7+O7)</f>
        <v>0.99420849420849422</v>
      </c>
    </row>
    <row r="8" spans="1:19" ht="13" thickBot="1" x14ac:dyDescent="0.25">
      <c r="A8" s="87"/>
      <c r="B8" s="25">
        <v>3</v>
      </c>
      <c r="C8" s="47" t="s">
        <v>3</v>
      </c>
      <c r="D8" s="58">
        <v>1</v>
      </c>
      <c r="E8" s="32">
        <v>2</v>
      </c>
      <c r="F8" s="39">
        <v>0</v>
      </c>
      <c r="G8" s="34">
        <v>81</v>
      </c>
      <c r="H8" s="35">
        <v>2</v>
      </c>
      <c r="I8" s="32">
        <v>14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8</v>
      </c>
      <c r="F9" s="32">
        <v>4</v>
      </c>
      <c r="G9" s="39">
        <v>6</v>
      </c>
      <c r="H9" s="34">
        <v>76</v>
      </c>
      <c r="I9" s="35">
        <v>1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0.89320388349514568</v>
      </c>
    </row>
    <row r="10" spans="1:19" ht="13" thickBot="1" x14ac:dyDescent="0.25">
      <c r="A10" s="87"/>
      <c r="B10" s="27">
        <v>5</v>
      </c>
      <c r="C10" s="47" t="s">
        <v>5</v>
      </c>
      <c r="D10" s="58">
        <v>1</v>
      </c>
      <c r="E10" s="32">
        <v>1</v>
      </c>
      <c r="F10" s="32">
        <v>13</v>
      </c>
      <c r="G10" s="32">
        <v>21</v>
      </c>
      <c r="H10" s="39">
        <v>1</v>
      </c>
      <c r="I10" s="34">
        <v>40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0.85185185185185186</v>
      </c>
    </row>
    <row r="11" spans="1:19" ht="13" thickBot="1" x14ac:dyDescent="0.25">
      <c r="A11" s="87"/>
      <c r="B11" s="28">
        <v>6</v>
      </c>
      <c r="C11" s="47" t="s">
        <v>6</v>
      </c>
      <c r="D11" s="60">
        <v>1</v>
      </c>
      <c r="E11" s="61">
        <v>0</v>
      </c>
      <c r="F11" s="61">
        <v>0</v>
      </c>
      <c r="G11" s="61">
        <v>0</v>
      </c>
      <c r="H11" s="62">
        <v>2</v>
      </c>
      <c r="I11" s="63">
        <v>0</v>
      </c>
      <c r="J11" s="34">
        <v>34</v>
      </c>
      <c r="K11" s="51">
        <f t="shared" si="0"/>
        <v>37</v>
      </c>
      <c r="M11" s="78" t="s">
        <v>13</v>
      </c>
      <c r="N11" s="40">
        <v>1</v>
      </c>
      <c r="O11" s="41">
        <f>E6</f>
        <v>92</v>
      </c>
      <c r="P11" s="31">
        <f>SUM(D6:J6)-E6</f>
        <v>16</v>
      </c>
      <c r="R11" s="21" t="s">
        <v>22</v>
      </c>
      <c r="S11" s="21">
        <f>(2*S9*S10)/(S9+S10)</f>
        <v>0.87203791469194314</v>
      </c>
    </row>
    <row r="12" spans="1:19" x14ac:dyDescent="0.2">
      <c r="A12" s="87"/>
      <c r="B12" s="84" t="s">
        <v>23</v>
      </c>
      <c r="C12" s="84"/>
      <c r="D12" s="52">
        <f>SUM(D5:D11)</f>
        <v>74</v>
      </c>
      <c r="E12" s="52">
        <f t="shared" ref="E12:J12" si="1">SUM(E5:E11)</f>
        <v>103</v>
      </c>
      <c r="F12" s="52">
        <f>SUM(F5:F11)</f>
        <v>102</v>
      </c>
      <c r="G12" s="52">
        <f t="shared" si="1"/>
        <v>120</v>
      </c>
      <c r="H12" s="52">
        <f t="shared" si="1"/>
        <v>98</v>
      </c>
      <c r="I12" s="52">
        <f t="shared" si="1"/>
        <v>61</v>
      </c>
      <c r="J12" s="42">
        <f t="shared" si="1"/>
        <v>40</v>
      </c>
      <c r="K12" s="36">
        <f>SUM(D12:J12)</f>
        <v>598</v>
      </c>
      <c r="M12" s="78"/>
      <c r="N12" s="38">
        <v>0</v>
      </c>
      <c r="O12" s="31">
        <f>SUM(E5:E11)-E6</f>
        <v>11</v>
      </c>
      <c r="P12" s="31">
        <f>SUM(F7:J11)+SUM(F5:J5)+SUM(D7:D11)+D5</f>
        <v>479</v>
      </c>
      <c r="R12" s="21" t="s">
        <v>26</v>
      </c>
      <c r="S12" s="21">
        <f>P12/(P12+P11)</f>
        <v>0.96767676767676769</v>
      </c>
    </row>
    <row r="13" spans="1:19" x14ac:dyDescent="0.2">
      <c r="A13" s="87"/>
      <c r="B13" s="85" t="s">
        <v>38</v>
      </c>
      <c r="C13" s="85"/>
      <c r="D13" s="30">
        <f>D5/D12</f>
        <v>0.95945945945945943</v>
      </c>
      <c r="E13" s="30">
        <f>E6/E12</f>
        <v>0.89320388349514568</v>
      </c>
      <c r="F13" s="30">
        <f>F7/F12</f>
        <v>0.82352941176470584</v>
      </c>
      <c r="G13" s="30">
        <f>G8/G12</f>
        <v>0.67500000000000004</v>
      </c>
      <c r="H13" s="30">
        <f>H9/H12</f>
        <v>0.77551020408163263</v>
      </c>
      <c r="I13" s="30">
        <f>I10/I12</f>
        <v>0.65573770491803274</v>
      </c>
      <c r="J13" s="30">
        <f>J11/J12</f>
        <v>0.85</v>
      </c>
      <c r="K13" s="88"/>
    </row>
    <row r="14" spans="1:19" x14ac:dyDescent="0.2">
      <c r="A14" s="87"/>
      <c r="B14" s="86" t="s">
        <v>39</v>
      </c>
      <c r="C14" s="86"/>
      <c r="D14" s="30">
        <f>100%-D13</f>
        <v>4.0540540540540571E-2</v>
      </c>
      <c r="E14" s="30">
        <f>100%-E13</f>
        <v>0.10679611650485432</v>
      </c>
      <c r="F14" s="30">
        <f t="shared" ref="F14:J14" si="2">100%-F13</f>
        <v>0.17647058823529416</v>
      </c>
      <c r="G14" s="30">
        <f t="shared" si="2"/>
        <v>0.32499999999999996</v>
      </c>
      <c r="H14" s="30">
        <f t="shared" si="2"/>
        <v>0.22448979591836737</v>
      </c>
      <c r="I14" s="30">
        <f t="shared" si="2"/>
        <v>0.34426229508196726</v>
      </c>
      <c r="J14" s="30">
        <f t="shared" si="2"/>
        <v>0.15000000000000002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0.82352941176470584</v>
      </c>
    </row>
    <row r="15" spans="1:19" x14ac:dyDescent="0.2">
      <c r="A15" s="87"/>
      <c r="B15" s="86" t="s">
        <v>40</v>
      </c>
      <c r="C15" s="86"/>
      <c r="D15" s="30">
        <f>SUM(E5:J5)/K5</f>
        <v>0.1125</v>
      </c>
      <c r="E15" s="30">
        <f>(D6+SUM(F6:J6))/K6</f>
        <v>0.14814814814814814</v>
      </c>
      <c r="F15" s="30">
        <f>(SUM(D7:E7)+SUM(G7:J7))/K7</f>
        <v>0.16</v>
      </c>
      <c r="G15" s="30">
        <f>(SUM(D8:F8)+SUM(H8:J8))/K8</f>
        <v>0.19</v>
      </c>
      <c r="H15" s="30">
        <f>(SUM(D9:G9)+SUM(I9:J9))/K9</f>
        <v>0.2</v>
      </c>
      <c r="I15" s="30">
        <f>(SUM(D10:H10)+J10)/K10</f>
        <v>0.48717948717948717</v>
      </c>
      <c r="J15" s="30">
        <f>SUM(D11:I11)/K11</f>
        <v>8.1081081081081086E-2</v>
      </c>
      <c r="K15" s="88"/>
      <c r="O15" s="37">
        <v>1</v>
      </c>
      <c r="P15" s="38">
        <v>0</v>
      </c>
      <c r="R15" s="21" t="s">
        <v>18</v>
      </c>
      <c r="S15" s="21">
        <f>O16/(O16+P16)</f>
        <v>0.84</v>
      </c>
    </row>
    <row r="16" spans="1:19" x14ac:dyDescent="0.2">
      <c r="A16" s="87"/>
      <c r="B16" s="84" t="s">
        <v>10</v>
      </c>
      <c r="C16" s="84"/>
      <c r="D16" s="92">
        <f>(D5+E6+F7+G8+H9+I10+J11)/K12*100</f>
        <v>79.933110367892979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84</v>
      </c>
      <c r="P16" s="31">
        <f>SUM(D7:J7)-F7</f>
        <v>16</v>
      </c>
      <c r="R16" s="21" t="s">
        <v>22</v>
      </c>
      <c r="S16" s="21">
        <f>(2*S14*S15)/(S14+S15)</f>
        <v>0.83168316831683153</v>
      </c>
    </row>
    <row r="17" spans="2:19" x14ac:dyDescent="0.2">
      <c r="J17" s="43"/>
      <c r="M17" s="78"/>
      <c r="N17" s="38">
        <v>0</v>
      </c>
      <c r="O17" s="31">
        <f>SUM(F5:F11)-F7</f>
        <v>18</v>
      </c>
      <c r="P17" s="31">
        <f>SUM(G8:J11)+SUM(G5:J6)+SUM(D5:E6)+SUM(D8:E11)</f>
        <v>480</v>
      </c>
      <c r="R17" s="21" t="s">
        <v>26</v>
      </c>
      <c r="S17" s="21">
        <f>P17/(P17+P16)</f>
        <v>0.967741935483871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0.67500000000000004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0.81</v>
      </c>
    </row>
    <row r="21" spans="2:19" x14ac:dyDescent="0.2">
      <c r="B21" s="33">
        <v>0</v>
      </c>
      <c r="C21" s="47" t="s">
        <v>0</v>
      </c>
      <c r="D21" s="20">
        <f>D5</f>
        <v>71</v>
      </c>
      <c r="E21" s="20">
        <f>SUM(E6:J11)</f>
        <v>515</v>
      </c>
      <c r="F21" s="20">
        <f>SUM(D5:D11)-D5</f>
        <v>3</v>
      </c>
      <c r="G21" s="20">
        <f>SUM(D5:J5)-D5</f>
        <v>9</v>
      </c>
      <c r="H21" s="72">
        <f>D21/(D21+F21)</f>
        <v>0.95945945945945943</v>
      </c>
      <c r="I21" s="72">
        <f>D21/(D21+G21)</f>
        <v>0.88749999999999996</v>
      </c>
      <c r="J21" s="72">
        <f>(2*H21*I21)/(H21+I21)</f>
        <v>0.92207792207792205</v>
      </c>
      <c r="K21" s="72">
        <f>E21/(E21+F21)</f>
        <v>0.99420849420849422</v>
      </c>
      <c r="M21" s="78" t="s">
        <v>13</v>
      </c>
      <c r="N21" s="40">
        <v>1</v>
      </c>
      <c r="O21" s="41">
        <f>G8</f>
        <v>81</v>
      </c>
      <c r="P21" s="31">
        <f>SUM(D8:J8)-G8</f>
        <v>19</v>
      </c>
      <c r="R21" s="21" t="s">
        <v>22</v>
      </c>
      <c r="S21" s="21">
        <f>(2*S19*S20)/(S19+S20)</f>
        <v>0.73636363636363644</v>
      </c>
    </row>
    <row r="22" spans="2:19" x14ac:dyDescent="0.2">
      <c r="B22" s="23">
        <v>1</v>
      </c>
      <c r="C22" s="47" t="s">
        <v>1</v>
      </c>
      <c r="D22" s="20">
        <f>E6</f>
        <v>92</v>
      </c>
      <c r="E22" s="20">
        <f>SUM(F7:J11)+SUM(F5:J5)+SUM(D7:D11)+D5</f>
        <v>479</v>
      </c>
      <c r="F22" s="20">
        <f>SUM(E5:E11)-E6</f>
        <v>11</v>
      </c>
      <c r="G22" s="20">
        <f>SUM(D6:J6)-E6</f>
        <v>16</v>
      </c>
      <c r="H22" s="72">
        <f t="shared" ref="H22:H27" si="3">D22/(D22+F22)</f>
        <v>0.89320388349514568</v>
      </c>
      <c r="I22" s="72">
        <f t="shared" ref="I22:I27" si="4">D22/(D22+G22)</f>
        <v>0.85185185185185186</v>
      </c>
      <c r="J22" s="72">
        <f t="shared" ref="J22:J27" si="5">(2*H22*I22)/(H22+I22)</f>
        <v>0.87203791469194314</v>
      </c>
      <c r="K22" s="72">
        <f>E22/(E22+F22)</f>
        <v>0.97755102040816322</v>
      </c>
      <c r="M22" s="78"/>
      <c r="N22" s="38">
        <v>0</v>
      </c>
      <c r="O22" s="31">
        <f>SUM(G5:G11)-G8</f>
        <v>39</v>
      </c>
      <c r="P22" s="31">
        <f>SUM(H9:J11)+SUM(H5:J7)+SUM(D5:F7)+SUM(D9:F11)</f>
        <v>459</v>
      </c>
      <c r="R22" s="21" t="s">
        <v>26</v>
      </c>
      <c r="S22" s="21">
        <f>P22/(P22+O22)</f>
        <v>0.92168674698795183</v>
      </c>
    </row>
    <row r="23" spans="2:19" x14ac:dyDescent="0.2">
      <c r="B23" s="24">
        <v>2</v>
      </c>
      <c r="C23" s="47" t="s">
        <v>2</v>
      </c>
      <c r="D23" s="20">
        <f>F7</f>
        <v>84</v>
      </c>
      <c r="E23" s="20">
        <f>SUM(G8:J11)+SUM(G5:J6)+SUM(D5:E6)+SUM(D8:E11)</f>
        <v>480</v>
      </c>
      <c r="F23" s="20">
        <f>SUM(F5:F11)-F7</f>
        <v>18</v>
      </c>
      <c r="G23" s="20">
        <f>SUM(D7:J7)-F7</f>
        <v>16</v>
      </c>
      <c r="H23" s="72">
        <f t="shared" si="3"/>
        <v>0.82352941176470584</v>
      </c>
      <c r="I23" s="72">
        <f t="shared" si="4"/>
        <v>0.84</v>
      </c>
      <c r="J23" s="72">
        <f t="shared" si="5"/>
        <v>0.83168316831683153</v>
      </c>
      <c r="K23" s="72">
        <f t="shared" ref="K23:K27" si="6">E23/(E23+F23)</f>
        <v>0.96385542168674698</v>
      </c>
    </row>
    <row r="24" spans="2:19" x14ac:dyDescent="0.2">
      <c r="B24" s="25">
        <v>3</v>
      </c>
      <c r="C24" s="47" t="s">
        <v>3</v>
      </c>
      <c r="D24" s="20">
        <f>G8</f>
        <v>81</v>
      </c>
      <c r="E24" s="20">
        <f>SUM(H9:J11)+SUM(H5:J7)+SUM(D5:F7)+SUM(D9:F11)</f>
        <v>459</v>
      </c>
      <c r="F24" s="20">
        <f>SUM(G5:G11)-G8</f>
        <v>39</v>
      </c>
      <c r="G24" s="20">
        <f>SUM(D8:J8)-G8</f>
        <v>19</v>
      </c>
      <c r="H24" s="72">
        <f t="shared" si="3"/>
        <v>0.67500000000000004</v>
      </c>
      <c r="I24" s="72">
        <f t="shared" si="4"/>
        <v>0.81</v>
      </c>
      <c r="J24" s="72">
        <f t="shared" si="5"/>
        <v>0.73636363636363644</v>
      </c>
      <c r="K24" s="72">
        <f t="shared" si="6"/>
        <v>0.92168674698795183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0.77551020408163263</v>
      </c>
    </row>
    <row r="25" spans="2:19" x14ac:dyDescent="0.2">
      <c r="B25" s="26">
        <v>4</v>
      </c>
      <c r="C25" s="47" t="s">
        <v>4</v>
      </c>
      <c r="D25" s="20">
        <f>H9</f>
        <v>76</v>
      </c>
      <c r="E25" s="20">
        <f>SUM(I10:J11)+SUM(I5:J8)+SUM(D5:G8)+SUM(D10:G11)</f>
        <v>481</v>
      </c>
      <c r="F25" s="20">
        <f>SUM(H5:H11)-H9</f>
        <v>22</v>
      </c>
      <c r="G25" s="20">
        <f>SUM(D9:J9)-H9</f>
        <v>19</v>
      </c>
      <c r="H25" s="72">
        <f t="shared" si="3"/>
        <v>0.77551020408163263</v>
      </c>
      <c r="I25" s="72">
        <f t="shared" si="4"/>
        <v>0.8</v>
      </c>
      <c r="J25" s="72">
        <f t="shared" si="5"/>
        <v>0.78756476683937826</v>
      </c>
      <c r="K25" s="72">
        <f t="shared" si="6"/>
        <v>0.9562624254473161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0.8</v>
      </c>
    </row>
    <row r="26" spans="2:19" x14ac:dyDescent="0.2">
      <c r="B26" s="27">
        <v>5</v>
      </c>
      <c r="C26" s="47" t="s">
        <v>5</v>
      </c>
      <c r="D26" s="20">
        <f>I10</f>
        <v>40</v>
      </c>
      <c r="E26" s="20">
        <f>J11+SUM(D11:H11)+SUM(J5:J9)+SUM(D5:H9)</f>
        <v>499</v>
      </c>
      <c r="F26" s="20">
        <f>SUM(I5:I11)-I10</f>
        <v>21</v>
      </c>
      <c r="G26" s="20">
        <f>SUM(D10:J10)-I10</f>
        <v>38</v>
      </c>
      <c r="H26" s="72">
        <f t="shared" si="3"/>
        <v>0.65573770491803274</v>
      </c>
      <c r="I26" s="72">
        <f t="shared" si="4"/>
        <v>0.51282051282051277</v>
      </c>
      <c r="J26" s="72">
        <f t="shared" si="5"/>
        <v>0.57553956834532383</v>
      </c>
      <c r="K26" s="72">
        <f t="shared" si="6"/>
        <v>0.95961538461538465</v>
      </c>
      <c r="M26" s="78" t="s">
        <v>13</v>
      </c>
      <c r="N26" s="40">
        <v>1</v>
      </c>
      <c r="O26" s="41">
        <f>H9</f>
        <v>76</v>
      </c>
      <c r="P26" s="31">
        <f>SUM(D9:J9)-H9</f>
        <v>19</v>
      </c>
      <c r="R26" s="21" t="s">
        <v>22</v>
      </c>
      <c r="S26" s="21">
        <f>(2*S24*S25)/(S24+S25)</f>
        <v>0.78756476683937826</v>
      </c>
    </row>
    <row r="27" spans="2:19" x14ac:dyDescent="0.2">
      <c r="B27" s="28">
        <v>6</v>
      </c>
      <c r="C27" s="47" t="s">
        <v>6</v>
      </c>
      <c r="D27" s="20">
        <f>J11</f>
        <v>34</v>
      </c>
      <c r="E27" s="20">
        <f>SUM(D5:I10)</f>
        <v>555</v>
      </c>
      <c r="F27" s="20">
        <f>SUM(J5:J11)-J11</f>
        <v>6</v>
      </c>
      <c r="G27" s="20">
        <f>SUM(D11:J11)-J11</f>
        <v>3</v>
      </c>
      <c r="H27" s="72">
        <f t="shared" si="3"/>
        <v>0.85</v>
      </c>
      <c r="I27" s="72">
        <f t="shared" si="4"/>
        <v>0.91891891891891897</v>
      </c>
      <c r="J27" s="72">
        <f t="shared" si="5"/>
        <v>0.88311688311688308</v>
      </c>
      <c r="K27" s="72">
        <f t="shared" si="6"/>
        <v>0.98930481283422456</v>
      </c>
      <c r="M27" s="78"/>
      <c r="N27" s="38">
        <v>0</v>
      </c>
      <c r="O27" s="31">
        <f>SUM(H5:H11)-H9</f>
        <v>22</v>
      </c>
      <c r="P27" s="31">
        <f>SUM(I10:J11)+SUM(I5:J8)+SUM(D5:G8)+SUM(D10:G11)</f>
        <v>481</v>
      </c>
      <c r="R27" s="21" t="s">
        <v>26</v>
      </c>
      <c r="S27" s="21">
        <f>P27/(P27+O27)</f>
        <v>0.9562624254473161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0.80463438053128233</v>
      </c>
      <c r="I28" s="73">
        <f>AVERAGE(I21:I27)</f>
        <v>0.80301304051304057</v>
      </c>
      <c r="J28" s="73">
        <f>AVERAGE(J21:J27)</f>
        <v>0.80119769425027398</v>
      </c>
      <c r="K28" s="73">
        <f>AVERAGE(K21:K27)</f>
        <v>0.96606918659832586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0.65573770491803274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0.51282051282051277</v>
      </c>
    </row>
    <row r="31" spans="2:19" x14ac:dyDescent="0.2">
      <c r="M31" s="78" t="s">
        <v>13</v>
      </c>
      <c r="N31" s="40">
        <v>1</v>
      </c>
      <c r="O31" s="41">
        <f>I10</f>
        <v>40</v>
      </c>
      <c r="P31" s="31">
        <f>SUM(D10:J10)-I10</f>
        <v>38</v>
      </c>
      <c r="R31" s="21" t="s">
        <v>22</v>
      </c>
      <c r="S31" s="21">
        <f>(2*S29*S30)/(S29+S30)</f>
        <v>0.57553956834532383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21</v>
      </c>
      <c r="P32" s="31">
        <f>J11+SUM(D11:H11)+SUM(J5:J9)+SUM(D5:H9)</f>
        <v>499</v>
      </c>
      <c r="R32" s="21" t="s">
        <v>26</v>
      </c>
      <c r="S32" s="21">
        <f>P32/(P32+O32)</f>
        <v>0.95961538461538465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0.95945945945945943</v>
      </c>
      <c r="E34" s="72">
        <f>S9</f>
        <v>0.89320388349514568</v>
      </c>
      <c r="F34" s="72">
        <f>S14</f>
        <v>0.82352941176470584</v>
      </c>
      <c r="G34" s="72">
        <f>S19</f>
        <v>0.67500000000000004</v>
      </c>
      <c r="H34" s="72">
        <f>S24</f>
        <v>0.77551020408163263</v>
      </c>
      <c r="I34" s="72">
        <f>S29</f>
        <v>0.65573770491803274</v>
      </c>
      <c r="J34" s="72">
        <f>S34</f>
        <v>0.85</v>
      </c>
      <c r="K34" s="73">
        <f>AVERAGE(D34:J34)</f>
        <v>0.80463438053128233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0.85</v>
      </c>
    </row>
    <row r="35" spans="3:19" x14ac:dyDescent="0.2">
      <c r="C35" s="46" t="s">
        <v>18</v>
      </c>
      <c r="D35" s="72">
        <f>S5</f>
        <v>0.88749999999999996</v>
      </c>
      <c r="E35" s="72">
        <f>S10</f>
        <v>0.85185185185185186</v>
      </c>
      <c r="F35" s="72">
        <f>S15</f>
        <v>0.84</v>
      </c>
      <c r="G35" s="72">
        <f>S20</f>
        <v>0.81</v>
      </c>
      <c r="H35" s="72">
        <f>S25</f>
        <v>0.8</v>
      </c>
      <c r="I35" s="72">
        <f>S30</f>
        <v>0.51282051282051277</v>
      </c>
      <c r="J35" s="72">
        <f>S35</f>
        <v>0.91891891891891897</v>
      </c>
      <c r="K35" s="73">
        <f t="shared" ref="K35:K37" si="7">AVERAGE(D35:J35)</f>
        <v>0.80301304051304057</v>
      </c>
      <c r="O35" s="37">
        <v>1</v>
      </c>
      <c r="P35" s="38">
        <v>0</v>
      </c>
      <c r="R35" s="21" t="s">
        <v>18</v>
      </c>
      <c r="S35" s="21">
        <f>O36/(O36+P36)</f>
        <v>0.91891891891891897</v>
      </c>
    </row>
    <row r="36" spans="3:19" x14ac:dyDescent="0.2">
      <c r="C36" s="46" t="s">
        <v>25</v>
      </c>
      <c r="D36" s="72">
        <f>S6</f>
        <v>0.92207792207792205</v>
      </c>
      <c r="E36" s="72">
        <f>S11</f>
        <v>0.87203791469194314</v>
      </c>
      <c r="F36" s="72">
        <f>S16</f>
        <v>0.83168316831683153</v>
      </c>
      <c r="G36" s="72">
        <f>S21</f>
        <v>0.73636363636363644</v>
      </c>
      <c r="H36" s="72">
        <f>S26</f>
        <v>0.78756476683937826</v>
      </c>
      <c r="I36" s="72">
        <f>S31</f>
        <v>0.57553956834532383</v>
      </c>
      <c r="J36" s="72">
        <f>S36</f>
        <v>0.88311688311688308</v>
      </c>
      <c r="K36" s="73">
        <f t="shared" si="7"/>
        <v>0.80119769425027398</v>
      </c>
      <c r="M36" s="78" t="s">
        <v>13</v>
      </c>
      <c r="N36" s="40">
        <v>1</v>
      </c>
      <c r="O36" s="41">
        <f>J11</f>
        <v>34</v>
      </c>
      <c r="P36" s="31">
        <f>SUM(D11:J11)-J11</f>
        <v>3</v>
      </c>
      <c r="R36" s="21" t="s">
        <v>22</v>
      </c>
      <c r="S36" s="21">
        <f>(2*S34*S35)/(S34+S35)</f>
        <v>0.88311688311688308</v>
      </c>
    </row>
    <row r="37" spans="3:19" x14ac:dyDescent="0.2">
      <c r="C37" s="46" t="s">
        <v>26</v>
      </c>
      <c r="D37" s="72">
        <f>S7</f>
        <v>0.99420849420849422</v>
      </c>
      <c r="E37" s="72">
        <f>S12</f>
        <v>0.96767676767676769</v>
      </c>
      <c r="F37" s="72">
        <f>S17</f>
        <v>0.967741935483871</v>
      </c>
      <c r="G37" s="72">
        <f>S22</f>
        <v>0.92168674698795183</v>
      </c>
      <c r="H37" s="72">
        <f>S27</f>
        <v>0.9562624254473161</v>
      </c>
      <c r="I37" s="72">
        <f>S32</f>
        <v>0.95961538461538465</v>
      </c>
      <c r="J37" s="72">
        <f>S37</f>
        <v>0.9946236559139785</v>
      </c>
      <c r="K37" s="73">
        <f t="shared" si="7"/>
        <v>0.96597363004768055</v>
      </c>
      <c r="M37" s="78"/>
      <c r="N37" s="38">
        <v>0</v>
      </c>
      <c r="O37" s="31">
        <f>SUM(J5:J11)-J11</f>
        <v>6</v>
      </c>
      <c r="P37" s="31">
        <f>SUM(D5:I10)</f>
        <v>555</v>
      </c>
      <c r="R37" s="21" t="s">
        <v>26</v>
      </c>
      <c r="S37" s="21">
        <f>P37/(P37+P36)</f>
        <v>0.9946236559139785</v>
      </c>
    </row>
    <row r="41" spans="3:19" x14ac:dyDescent="0.2">
      <c r="E41" s="79" t="s">
        <v>24</v>
      </c>
      <c r="F41" s="79"/>
    </row>
    <row r="42" spans="3:19" x14ac:dyDescent="0.2">
      <c r="E42" s="13" t="s">
        <v>11</v>
      </c>
      <c r="F42" s="14" t="s">
        <v>12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A1:K1"/>
    <mergeCell ref="B12:C12"/>
    <mergeCell ref="B13:C13"/>
    <mergeCell ref="B14:C14"/>
    <mergeCell ref="B15:C15"/>
    <mergeCell ref="A5:A16"/>
    <mergeCell ref="A2:C4"/>
    <mergeCell ref="K13:K16"/>
    <mergeCell ref="D2:K2"/>
    <mergeCell ref="B16:C16"/>
    <mergeCell ref="D16:J16"/>
    <mergeCell ref="M31:M32"/>
    <mergeCell ref="O34:P34"/>
    <mergeCell ref="M36:M37"/>
    <mergeCell ref="E41:F41"/>
    <mergeCell ref="C43:C44"/>
    <mergeCell ref="B28:G28"/>
    <mergeCell ref="O19:P19"/>
    <mergeCell ref="M21:M22"/>
    <mergeCell ref="O24:P24"/>
    <mergeCell ref="M26:M27"/>
    <mergeCell ref="D19:K19"/>
    <mergeCell ref="O29:P29"/>
    <mergeCell ref="O4:P4"/>
    <mergeCell ref="M6:M7"/>
    <mergeCell ref="O9:P9"/>
    <mergeCell ref="M11:M12"/>
    <mergeCell ref="O14:P14"/>
    <mergeCell ref="M16:M1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1B51-7C1F-3249-B542-384BE572A480}">
  <dimension ref="A1:S44"/>
  <sheetViews>
    <sheetView topLeftCell="A10" zoomScale="130" zoomScaleNormal="130" workbookViewId="0">
      <selection activeCell="H26" sqref="H26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1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70</v>
      </c>
      <c r="E5" s="53">
        <v>0</v>
      </c>
      <c r="F5" s="54">
        <v>2</v>
      </c>
      <c r="G5" s="54">
        <v>3</v>
      </c>
      <c r="H5" s="54">
        <v>4</v>
      </c>
      <c r="I5" s="54">
        <v>1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0.875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81</v>
      </c>
      <c r="F6" s="35">
        <v>0</v>
      </c>
      <c r="G6" s="32">
        <v>2</v>
      </c>
      <c r="H6" s="32">
        <v>20</v>
      </c>
      <c r="I6" s="32">
        <v>0</v>
      </c>
      <c r="J6" s="57">
        <v>5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70</v>
      </c>
      <c r="P6" s="31">
        <f>SUM(D5:J5)-D5</f>
        <v>10</v>
      </c>
      <c r="R6" s="21" t="s">
        <v>22</v>
      </c>
      <c r="S6" s="21">
        <f>(2*S4*S5)/(S4+S5)</f>
        <v>0.93333333333333335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84</v>
      </c>
      <c r="G7" s="35">
        <v>8</v>
      </c>
      <c r="H7" s="32">
        <v>0</v>
      </c>
      <c r="I7" s="32">
        <v>8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0</v>
      </c>
      <c r="P7" s="31">
        <f>SUM(E6:J11)</f>
        <v>518</v>
      </c>
      <c r="R7" s="21" t="s">
        <v>26</v>
      </c>
      <c r="S7" s="21">
        <f>P7/(P7+O7)</f>
        <v>1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1</v>
      </c>
      <c r="F8" s="39">
        <v>0</v>
      </c>
      <c r="G8" s="34">
        <v>76</v>
      </c>
      <c r="H8" s="35">
        <v>4</v>
      </c>
      <c r="I8" s="32">
        <v>19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6</v>
      </c>
      <c r="F9" s="32">
        <v>8</v>
      </c>
      <c r="G9" s="39">
        <v>14</v>
      </c>
      <c r="H9" s="34">
        <v>67</v>
      </c>
      <c r="I9" s="35">
        <v>0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0.9101123595505618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1</v>
      </c>
      <c r="F10" s="32">
        <v>7</v>
      </c>
      <c r="G10" s="32">
        <v>22</v>
      </c>
      <c r="H10" s="39">
        <v>1</v>
      </c>
      <c r="I10" s="34">
        <v>46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0.75</v>
      </c>
    </row>
    <row r="11" spans="1:19" ht="13" thickBot="1" x14ac:dyDescent="0.25">
      <c r="A11" s="87"/>
      <c r="B11" s="28">
        <v>6</v>
      </c>
      <c r="C11" s="47" t="s">
        <v>6</v>
      </c>
      <c r="D11" s="60">
        <v>0</v>
      </c>
      <c r="E11" s="61">
        <v>0</v>
      </c>
      <c r="F11" s="61">
        <v>0</v>
      </c>
      <c r="G11" s="61">
        <v>1</v>
      </c>
      <c r="H11" s="62">
        <v>1</v>
      </c>
      <c r="I11" s="63">
        <v>0</v>
      </c>
      <c r="J11" s="34">
        <v>35</v>
      </c>
      <c r="K11" s="51">
        <f t="shared" si="0"/>
        <v>37</v>
      </c>
      <c r="M11" s="78" t="s">
        <v>13</v>
      </c>
      <c r="N11" s="40">
        <v>1</v>
      </c>
      <c r="O11" s="41">
        <f>E6</f>
        <v>81</v>
      </c>
      <c r="P11" s="31">
        <f>SUM(D6:J6)-E6</f>
        <v>27</v>
      </c>
      <c r="R11" s="21" t="s">
        <v>22</v>
      </c>
      <c r="S11" s="21">
        <f>(2*S9*S10)/(S9+S10)</f>
        <v>0.82233502538071068</v>
      </c>
    </row>
    <row r="12" spans="1:19" x14ac:dyDescent="0.2">
      <c r="A12" s="87"/>
      <c r="B12" s="84" t="s">
        <v>23</v>
      </c>
      <c r="C12" s="84"/>
      <c r="D12" s="52">
        <f>SUM(D5:D11)</f>
        <v>70</v>
      </c>
      <c r="E12" s="52">
        <f t="shared" ref="E12:J12" si="1">SUM(E5:E11)</f>
        <v>89</v>
      </c>
      <c r="F12" s="52">
        <f>SUM(F5:F11)</f>
        <v>101</v>
      </c>
      <c r="G12" s="52">
        <f t="shared" si="1"/>
        <v>126</v>
      </c>
      <c r="H12" s="52">
        <f t="shared" si="1"/>
        <v>97</v>
      </c>
      <c r="I12" s="52">
        <f t="shared" si="1"/>
        <v>74</v>
      </c>
      <c r="J12" s="42">
        <f t="shared" si="1"/>
        <v>41</v>
      </c>
      <c r="K12" s="36">
        <f>SUM(D12:J12)</f>
        <v>598</v>
      </c>
      <c r="M12" s="78"/>
      <c r="N12" s="38">
        <v>0</v>
      </c>
      <c r="O12" s="31">
        <f>SUM(E5:E11)-E6</f>
        <v>8</v>
      </c>
      <c r="P12" s="31">
        <f>SUM(F7:J11)+SUM(F5:J5)+SUM(D7:D11)+D5</f>
        <v>482</v>
      </c>
      <c r="R12" s="21" t="s">
        <v>26</v>
      </c>
      <c r="S12" s="21">
        <f>P12/(P12+P11)</f>
        <v>0.94695481335952847</v>
      </c>
    </row>
    <row r="13" spans="1:19" x14ac:dyDescent="0.2">
      <c r="A13" s="87"/>
      <c r="B13" s="85" t="s">
        <v>38</v>
      </c>
      <c r="C13" s="85"/>
      <c r="D13" s="30">
        <f>D5/D12</f>
        <v>1</v>
      </c>
      <c r="E13" s="30">
        <f>E6/E12</f>
        <v>0.9101123595505618</v>
      </c>
      <c r="F13" s="30">
        <f>F7/F12</f>
        <v>0.83168316831683164</v>
      </c>
      <c r="G13" s="30">
        <f>G8/G12</f>
        <v>0.60317460317460314</v>
      </c>
      <c r="H13" s="30">
        <f>H9/H12</f>
        <v>0.69072164948453607</v>
      </c>
      <c r="I13" s="30">
        <f>I10/I12</f>
        <v>0.6216216216216216</v>
      </c>
      <c r="J13" s="30">
        <f>J11/J12</f>
        <v>0.85365853658536583</v>
      </c>
      <c r="K13" s="88"/>
    </row>
    <row r="14" spans="1:19" x14ac:dyDescent="0.2">
      <c r="A14" s="87"/>
      <c r="B14" s="86" t="s">
        <v>39</v>
      </c>
      <c r="C14" s="86"/>
      <c r="D14" s="30">
        <f>100%-D13</f>
        <v>0</v>
      </c>
      <c r="E14" s="30">
        <f>100%-E13</f>
        <v>8.98876404494382E-2</v>
      </c>
      <c r="F14" s="30">
        <f t="shared" ref="F14:J14" si="2">100%-F13</f>
        <v>0.16831683168316836</v>
      </c>
      <c r="G14" s="30">
        <f t="shared" si="2"/>
        <v>0.39682539682539686</v>
      </c>
      <c r="H14" s="30">
        <f t="shared" si="2"/>
        <v>0.30927835051546393</v>
      </c>
      <c r="I14" s="30">
        <f t="shared" si="2"/>
        <v>0.3783783783783784</v>
      </c>
      <c r="J14" s="30">
        <f t="shared" si="2"/>
        <v>0.14634146341463417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0.83168316831683164</v>
      </c>
    </row>
    <row r="15" spans="1:19" x14ac:dyDescent="0.2">
      <c r="A15" s="87"/>
      <c r="B15" s="86" t="s">
        <v>40</v>
      </c>
      <c r="C15" s="86"/>
      <c r="D15" s="30">
        <f>SUM(E5:J5)/K5</f>
        <v>0.125</v>
      </c>
      <c r="E15" s="30">
        <f>(D6+SUM(F6:J6))/K6</f>
        <v>0.25</v>
      </c>
      <c r="F15" s="30">
        <f>(SUM(D7:E7)+SUM(G7:J7))/K7</f>
        <v>0.16</v>
      </c>
      <c r="G15" s="30">
        <f>(SUM(D8:F8)+SUM(H8:J8))/K8</f>
        <v>0.24</v>
      </c>
      <c r="H15" s="30">
        <f>(SUM(D9:G9)+SUM(I9:J9))/K9</f>
        <v>0.29473684210526313</v>
      </c>
      <c r="I15" s="30">
        <f>(SUM(D10:H10)+J10)/K10</f>
        <v>0.41025641025641024</v>
      </c>
      <c r="J15" s="30">
        <f>SUM(D11:I11)/K11</f>
        <v>5.4054054054054057E-2</v>
      </c>
      <c r="K15" s="88"/>
      <c r="O15" s="37">
        <v>1</v>
      </c>
      <c r="P15" s="38">
        <v>0</v>
      </c>
      <c r="R15" s="21" t="s">
        <v>18</v>
      </c>
      <c r="S15" s="21">
        <f>O16/(O16+P16)</f>
        <v>0.84</v>
      </c>
    </row>
    <row r="16" spans="1:19" x14ac:dyDescent="0.2">
      <c r="A16" s="87"/>
      <c r="B16" s="84" t="s">
        <v>10</v>
      </c>
      <c r="C16" s="84"/>
      <c r="D16" s="92">
        <f>(D5+E6+F7+G8+H9+I10+J11)/K12*100</f>
        <v>76.755852842809375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84</v>
      </c>
      <c r="P16" s="31">
        <f>SUM(D7:J7)-F7</f>
        <v>16</v>
      </c>
      <c r="R16" s="21" t="s">
        <v>22</v>
      </c>
      <c r="S16" s="21">
        <f>(2*S14*S15)/(S14+S15)</f>
        <v>0.83582089552238803</v>
      </c>
    </row>
    <row r="17" spans="2:19" x14ac:dyDescent="0.2">
      <c r="J17" s="43"/>
      <c r="M17" s="78"/>
      <c r="N17" s="38">
        <v>0</v>
      </c>
      <c r="O17" s="31">
        <f>SUM(F5:F11)-F7</f>
        <v>17</v>
      </c>
      <c r="P17" s="31">
        <f>SUM(G8:J11)+SUM(G5:J6)+SUM(D5:E6)+SUM(D8:E11)</f>
        <v>481</v>
      </c>
      <c r="R17" s="21" t="s">
        <v>26</v>
      </c>
      <c r="S17" s="21">
        <f>P17/(P17+P16)</f>
        <v>0.96780684104627768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0.60317460317460314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0.76</v>
      </c>
    </row>
    <row r="21" spans="2:19" x14ac:dyDescent="0.2">
      <c r="B21" s="33">
        <v>0</v>
      </c>
      <c r="C21" s="47" t="s">
        <v>0</v>
      </c>
      <c r="D21" s="20">
        <f>D5</f>
        <v>70</v>
      </c>
      <c r="E21" s="20">
        <f>SUM(E6:J11)</f>
        <v>518</v>
      </c>
      <c r="F21" s="20">
        <f>SUM(D5:D11)-D5</f>
        <v>0</v>
      </c>
      <c r="G21" s="20">
        <f>SUM(D5:J5)-D5</f>
        <v>10</v>
      </c>
      <c r="H21" s="72">
        <f>D21/(D21+F21)</f>
        <v>1</v>
      </c>
      <c r="I21" s="72">
        <f>D21/(D21+G21)</f>
        <v>0.875</v>
      </c>
      <c r="J21" s="72">
        <f>(2*H21*I21)/(H21+I21)</f>
        <v>0.93333333333333335</v>
      </c>
      <c r="K21" s="72">
        <f>E21/(E21+F21)</f>
        <v>1</v>
      </c>
      <c r="M21" s="78" t="s">
        <v>13</v>
      </c>
      <c r="N21" s="40">
        <v>1</v>
      </c>
      <c r="O21" s="41">
        <f>G8</f>
        <v>76</v>
      </c>
      <c r="P21" s="31">
        <f>SUM(D8:J8)-G8</f>
        <v>24</v>
      </c>
      <c r="R21" s="21" t="s">
        <v>22</v>
      </c>
      <c r="S21" s="21">
        <f>(2*S19*S20)/(S19+S20)</f>
        <v>0.67256637168141598</v>
      </c>
    </row>
    <row r="22" spans="2:19" x14ac:dyDescent="0.2">
      <c r="B22" s="23">
        <v>1</v>
      </c>
      <c r="C22" s="47" t="s">
        <v>1</v>
      </c>
      <c r="D22" s="20">
        <f>E6</f>
        <v>81</v>
      </c>
      <c r="E22" s="20">
        <f>SUM(F7:J11)+SUM(F5:J5)+SUM(D7:D11)+D5</f>
        <v>482</v>
      </c>
      <c r="F22" s="20">
        <f>SUM(E5:E11)-E6</f>
        <v>8</v>
      </c>
      <c r="G22" s="20">
        <f>SUM(D6:J6)-E6</f>
        <v>27</v>
      </c>
      <c r="H22" s="72">
        <f t="shared" ref="H22:H27" si="3">D22/(D22+F22)</f>
        <v>0.9101123595505618</v>
      </c>
      <c r="I22" s="72">
        <f t="shared" ref="I22:I27" si="4">D22/(D22+G22)</f>
        <v>0.75</v>
      </c>
      <c r="J22" s="72">
        <f t="shared" ref="J22:J27" si="5">(2*H22*I22)/(H22+I22)</f>
        <v>0.82233502538071068</v>
      </c>
      <c r="K22" s="72">
        <f>E22/(E22+F22)</f>
        <v>0.98367346938775513</v>
      </c>
      <c r="M22" s="78"/>
      <c r="N22" s="38">
        <v>0</v>
      </c>
      <c r="O22" s="31">
        <f>SUM(G5:G11)-G8</f>
        <v>50</v>
      </c>
      <c r="P22" s="31">
        <f>SUM(H9:J11)+SUM(H5:J7)+SUM(D5:F7)+SUM(D9:F11)</f>
        <v>448</v>
      </c>
      <c r="R22" s="21" t="s">
        <v>26</v>
      </c>
      <c r="S22" s="21">
        <f>P22/(P22+O22)</f>
        <v>0.89959839357429716</v>
      </c>
    </row>
    <row r="23" spans="2:19" x14ac:dyDescent="0.2">
      <c r="B23" s="24">
        <v>2</v>
      </c>
      <c r="C23" s="47" t="s">
        <v>2</v>
      </c>
      <c r="D23" s="20">
        <f>F7</f>
        <v>84</v>
      </c>
      <c r="E23" s="20">
        <f>SUM(G8:J11)+SUM(G5:J6)+SUM(D5:E6)+SUM(D8:E11)</f>
        <v>481</v>
      </c>
      <c r="F23" s="20">
        <f>SUM(F5:F11)-F7</f>
        <v>17</v>
      </c>
      <c r="G23" s="20">
        <f>SUM(D7:J7)-F7</f>
        <v>16</v>
      </c>
      <c r="H23" s="72">
        <f t="shared" si="3"/>
        <v>0.83168316831683164</v>
      </c>
      <c r="I23" s="72">
        <f t="shared" si="4"/>
        <v>0.84</v>
      </c>
      <c r="J23" s="72">
        <f t="shared" si="5"/>
        <v>0.83582089552238803</v>
      </c>
      <c r="K23" s="72">
        <f t="shared" ref="K23:K27" si="6">E23/(E23+F23)</f>
        <v>0.96586345381526106</v>
      </c>
    </row>
    <row r="24" spans="2:19" x14ac:dyDescent="0.2">
      <c r="B24" s="25">
        <v>3</v>
      </c>
      <c r="C24" s="47" t="s">
        <v>3</v>
      </c>
      <c r="D24" s="20">
        <f>G8</f>
        <v>76</v>
      </c>
      <c r="E24" s="20">
        <f>SUM(H9:J11)+SUM(H5:J7)+SUM(D5:F7)+SUM(D9:F11)</f>
        <v>448</v>
      </c>
      <c r="F24" s="20">
        <f>SUM(G5:G11)-G8</f>
        <v>50</v>
      </c>
      <c r="G24" s="20">
        <f>SUM(D8:J8)-G8</f>
        <v>24</v>
      </c>
      <c r="H24" s="72">
        <f t="shared" si="3"/>
        <v>0.60317460317460314</v>
      </c>
      <c r="I24" s="72">
        <f t="shared" si="4"/>
        <v>0.76</v>
      </c>
      <c r="J24" s="72">
        <f t="shared" si="5"/>
        <v>0.67256637168141598</v>
      </c>
      <c r="K24" s="72">
        <f t="shared" si="6"/>
        <v>0.89959839357429716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0.69072164948453607</v>
      </c>
    </row>
    <row r="25" spans="2:19" x14ac:dyDescent="0.2">
      <c r="B25" s="26">
        <v>4</v>
      </c>
      <c r="C25" s="47" t="s">
        <v>4</v>
      </c>
      <c r="D25" s="20">
        <f>H9</f>
        <v>67</v>
      </c>
      <c r="E25" s="20">
        <f>SUM(I10:J11)+SUM(I5:J8)+SUM(D5:G8)+SUM(D10:G11)</f>
        <v>473</v>
      </c>
      <c r="F25" s="20">
        <f>SUM(H5:H11)-H9</f>
        <v>30</v>
      </c>
      <c r="G25" s="20">
        <f>SUM(D9:J9)-H9</f>
        <v>28</v>
      </c>
      <c r="H25" s="72">
        <f t="shared" si="3"/>
        <v>0.69072164948453607</v>
      </c>
      <c r="I25" s="72">
        <f t="shared" si="4"/>
        <v>0.70526315789473681</v>
      </c>
      <c r="J25" s="72">
        <f t="shared" si="5"/>
        <v>0.69791666666666663</v>
      </c>
      <c r="K25" s="72">
        <f t="shared" si="6"/>
        <v>0.94035785288270379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0.70526315789473681</v>
      </c>
    </row>
    <row r="26" spans="2:19" x14ac:dyDescent="0.2">
      <c r="B26" s="27">
        <v>5</v>
      </c>
      <c r="C26" s="47" t="s">
        <v>5</v>
      </c>
      <c r="D26" s="20">
        <f>I10</f>
        <v>46</v>
      </c>
      <c r="E26" s="20">
        <f>J11+SUM(D11:H11)+SUM(J5:J9)+SUM(D5:H9)</f>
        <v>492</v>
      </c>
      <c r="F26" s="20">
        <f>SUM(I5:I11)-I10</f>
        <v>28</v>
      </c>
      <c r="G26" s="20">
        <f>SUM(D10:J10)-I10</f>
        <v>32</v>
      </c>
      <c r="H26" s="72">
        <f t="shared" si="3"/>
        <v>0.6216216216216216</v>
      </c>
      <c r="I26" s="72">
        <f t="shared" si="4"/>
        <v>0.58974358974358976</v>
      </c>
      <c r="J26" s="72">
        <f t="shared" si="5"/>
        <v>0.60526315789473684</v>
      </c>
      <c r="K26" s="72">
        <f t="shared" si="6"/>
        <v>0.94615384615384612</v>
      </c>
      <c r="M26" s="78" t="s">
        <v>13</v>
      </c>
      <c r="N26" s="40">
        <v>1</v>
      </c>
      <c r="O26" s="41">
        <f>H9</f>
        <v>67</v>
      </c>
      <c r="P26" s="31">
        <f>SUM(D9:J9)-H9</f>
        <v>28</v>
      </c>
      <c r="R26" s="21" t="s">
        <v>22</v>
      </c>
      <c r="S26" s="21">
        <f>(2*S24*S25)/(S24+S25)</f>
        <v>0.69791666666666663</v>
      </c>
    </row>
    <row r="27" spans="2:19" x14ac:dyDescent="0.2">
      <c r="B27" s="28">
        <v>6</v>
      </c>
      <c r="C27" s="47" t="s">
        <v>6</v>
      </c>
      <c r="D27" s="20">
        <f>J11</f>
        <v>35</v>
      </c>
      <c r="E27" s="20">
        <f>SUM(D5:I10)</f>
        <v>555</v>
      </c>
      <c r="F27" s="20">
        <f>SUM(J5:J11)-J11</f>
        <v>6</v>
      </c>
      <c r="G27" s="20">
        <f>SUM(D11:J11)-J11</f>
        <v>2</v>
      </c>
      <c r="H27" s="72">
        <f t="shared" si="3"/>
        <v>0.85365853658536583</v>
      </c>
      <c r="I27" s="72">
        <f t="shared" si="4"/>
        <v>0.94594594594594594</v>
      </c>
      <c r="J27" s="72">
        <f t="shared" si="5"/>
        <v>0.89743589743589747</v>
      </c>
      <c r="K27" s="72">
        <f t="shared" si="6"/>
        <v>0.98930481283422456</v>
      </c>
      <c r="M27" s="78"/>
      <c r="N27" s="38">
        <v>0</v>
      </c>
      <c r="O27" s="31">
        <f>SUM(H5:H11)-H9</f>
        <v>30</v>
      </c>
      <c r="P27" s="31">
        <f>SUM(I10:J11)+SUM(I5:J8)+SUM(D5:G8)+SUM(D10:G11)</f>
        <v>473</v>
      </c>
      <c r="R27" s="21" t="s">
        <v>26</v>
      </c>
      <c r="S27" s="21">
        <f>P27/(P27+O27)</f>
        <v>0.94035785288270379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0.78728170553336008</v>
      </c>
      <c r="I28" s="73">
        <f>AVERAGE(I21:I27)</f>
        <v>0.78085038479775304</v>
      </c>
      <c r="J28" s="73">
        <f>AVERAGE(J21:J27)</f>
        <v>0.78066733541644984</v>
      </c>
      <c r="K28" s="73">
        <f>AVERAGE(K21:K27)</f>
        <v>0.96070740409258415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0.6216216216216216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0.58974358974358976</v>
      </c>
    </row>
    <row r="31" spans="2:19" x14ac:dyDescent="0.2">
      <c r="M31" s="78" t="s">
        <v>13</v>
      </c>
      <c r="N31" s="40">
        <v>1</v>
      </c>
      <c r="O31" s="41">
        <f>I10</f>
        <v>46</v>
      </c>
      <c r="P31" s="31">
        <f>SUM(D10:J10)-I10</f>
        <v>32</v>
      </c>
      <c r="R31" s="21" t="s">
        <v>22</v>
      </c>
      <c r="S31" s="21">
        <f>(2*S29*S30)/(S29+S30)</f>
        <v>0.60526315789473684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28</v>
      </c>
      <c r="P32" s="31">
        <f>J11+SUM(D11:H11)+SUM(J5:J9)+SUM(D5:H9)</f>
        <v>492</v>
      </c>
      <c r="R32" s="21" t="s">
        <v>26</v>
      </c>
      <c r="S32" s="21">
        <f>P32/(P32+O32)</f>
        <v>0.94615384615384612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1</v>
      </c>
      <c r="E34" s="72">
        <f>S9</f>
        <v>0.9101123595505618</v>
      </c>
      <c r="F34" s="72">
        <f>S14</f>
        <v>0.83168316831683164</v>
      </c>
      <c r="G34" s="72">
        <f>S19</f>
        <v>0.60317460317460314</v>
      </c>
      <c r="H34" s="72">
        <f>S24</f>
        <v>0.69072164948453607</v>
      </c>
      <c r="I34" s="72">
        <f>S29</f>
        <v>0.6216216216216216</v>
      </c>
      <c r="J34" s="72">
        <f>S34</f>
        <v>0.85365853658536583</v>
      </c>
      <c r="K34" s="73">
        <f>AVERAGE(D34:J34)</f>
        <v>0.78728170553336008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0.85365853658536583</v>
      </c>
    </row>
    <row r="35" spans="3:19" x14ac:dyDescent="0.2">
      <c r="C35" s="46" t="s">
        <v>18</v>
      </c>
      <c r="D35" s="72">
        <f>S5</f>
        <v>0.875</v>
      </c>
      <c r="E35" s="72">
        <f>S10</f>
        <v>0.75</v>
      </c>
      <c r="F35" s="72">
        <f>S15</f>
        <v>0.84</v>
      </c>
      <c r="G35" s="72">
        <f>S20</f>
        <v>0.76</v>
      </c>
      <c r="H35" s="72">
        <f>S25</f>
        <v>0.70526315789473681</v>
      </c>
      <c r="I35" s="72">
        <f>S30</f>
        <v>0.58974358974358976</v>
      </c>
      <c r="J35" s="72">
        <f>S35</f>
        <v>0.94594594594594594</v>
      </c>
      <c r="K35" s="73">
        <f t="shared" ref="K35:K37" si="7">AVERAGE(D35:J35)</f>
        <v>0.78085038479775304</v>
      </c>
      <c r="O35" s="37">
        <v>1</v>
      </c>
      <c r="P35" s="38">
        <v>0</v>
      </c>
      <c r="R35" s="21" t="s">
        <v>18</v>
      </c>
      <c r="S35" s="21">
        <f>O36/(O36+P36)</f>
        <v>0.94594594594594594</v>
      </c>
    </row>
    <row r="36" spans="3:19" x14ac:dyDescent="0.2">
      <c r="C36" s="46" t="s">
        <v>25</v>
      </c>
      <c r="D36" s="72">
        <f>S6</f>
        <v>0.93333333333333335</v>
      </c>
      <c r="E36" s="72">
        <f>S11</f>
        <v>0.82233502538071068</v>
      </c>
      <c r="F36" s="72">
        <f>S16</f>
        <v>0.83582089552238803</v>
      </c>
      <c r="G36" s="72">
        <f>S21</f>
        <v>0.67256637168141598</v>
      </c>
      <c r="H36" s="72">
        <f>S26</f>
        <v>0.69791666666666663</v>
      </c>
      <c r="I36" s="72">
        <f>S31</f>
        <v>0.60526315789473684</v>
      </c>
      <c r="J36" s="72">
        <f>S36</f>
        <v>0.89743589743589747</v>
      </c>
      <c r="K36" s="73">
        <f t="shared" si="7"/>
        <v>0.78066733541644984</v>
      </c>
      <c r="M36" s="78" t="s">
        <v>13</v>
      </c>
      <c r="N36" s="40">
        <v>1</v>
      </c>
      <c r="O36" s="41">
        <f>J11</f>
        <v>35</v>
      </c>
      <c r="P36" s="31">
        <f>SUM(D11:J11)-J11</f>
        <v>2</v>
      </c>
      <c r="R36" s="21" t="s">
        <v>22</v>
      </c>
      <c r="S36" s="21">
        <f>(2*S34*S35)/(S34+S35)</f>
        <v>0.89743589743589747</v>
      </c>
    </row>
    <row r="37" spans="3:19" x14ac:dyDescent="0.2">
      <c r="C37" s="46" t="s">
        <v>26</v>
      </c>
      <c r="D37" s="72">
        <f>S7</f>
        <v>1</v>
      </c>
      <c r="E37" s="72">
        <f>S12</f>
        <v>0.94695481335952847</v>
      </c>
      <c r="F37" s="72">
        <f>S17</f>
        <v>0.96780684104627768</v>
      </c>
      <c r="G37" s="72">
        <f>S22</f>
        <v>0.89959839357429716</v>
      </c>
      <c r="H37" s="72">
        <f>S27</f>
        <v>0.94035785288270379</v>
      </c>
      <c r="I37" s="72">
        <f>S32</f>
        <v>0.94615384615384612</v>
      </c>
      <c r="J37" s="72">
        <f>S37</f>
        <v>0.99640933572710955</v>
      </c>
      <c r="K37" s="73">
        <f t="shared" si="7"/>
        <v>0.95675444039196633</v>
      </c>
      <c r="M37" s="78"/>
      <c r="N37" s="38">
        <v>0</v>
      </c>
      <c r="O37" s="31">
        <f>SUM(J5:J11)-J11</f>
        <v>6</v>
      </c>
      <c r="P37" s="31">
        <f>SUM(D5:I10)</f>
        <v>555</v>
      </c>
      <c r="R37" s="21" t="s">
        <v>26</v>
      </c>
      <c r="S37" s="21">
        <f>P37/(P37+P36)</f>
        <v>0.99640933572710955</v>
      </c>
    </row>
    <row r="41" spans="3:19" x14ac:dyDescent="0.2">
      <c r="E41" s="79" t="s">
        <v>24</v>
      </c>
      <c r="F41" s="79"/>
    </row>
    <row r="42" spans="3:19" x14ac:dyDescent="0.2">
      <c r="E42" s="13" t="s">
        <v>11</v>
      </c>
      <c r="F42" s="14" t="s">
        <v>12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704-A9AB-A643-B534-35E843FDA2F0}">
  <sheetPr>
    <tabColor rgb="FF00B050"/>
  </sheetPr>
  <dimension ref="A1:S44"/>
  <sheetViews>
    <sheetView topLeftCell="C1" zoomScale="130" zoomScaleNormal="130" workbookViewId="0">
      <selection activeCell="F29" sqref="F29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1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70</v>
      </c>
      <c r="E5" s="53">
        <v>0</v>
      </c>
      <c r="F5" s="54">
        <v>2</v>
      </c>
      <c r="G5" s="54">
        <v>3</v>
      </c>
      <c r="H5" s="54">
        <v>4</v>
      </c>
      <c r="I5" s="54">
        <v>1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0.875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92</v>
      </c>
      <c r="F6" s="35">
        <v>0</v>
      </c>
      <c r="G6" s="32">
        <v>1</v>
      </c>
      <c r="H6" s="32">
        <v>10</v>
      </c>
      <c r="I6" s="32">
        <v>0</v>
      </c>
      <c r="J6" s="57">
        <v>5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70</v>
      </c>
      <c r="P6" s="31">
        <f>SUM(D5:J5)-D5</f>
        <v>10</v>
      </c>
      <c r="R6" s="21" t="s">
        <v>22</v>
      </c>
      <c r="S6" s="21">
        <f>(2*S4*S5)/(S4+S5)</f>
        <v>0.93333333333333335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84</v>
      </c>
      <c r="G7" s="35">
        <v>8</v>
      </c>
      <c r="H7" s="32">
        <v>0</v>
      </c>
      <c r="I7" s="32">
        <v>8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0</v>
      </c>
      <c r="P7" s="31">
        <f>SUM(E6:J11)</f>
        <v>518</v>
      </c>
      <c r="R7" s="21" t="s">
        <v>26</v>
      </c>
      <c r="S7" s="21">
        <f>P7/(P7+O7)</f>
        <v>1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2</v>
      </c>
      <c r="F8" s="39">
        <v>0</v>
      </c>
      <c r="G8" s="34">
        <v>72</v>
      </c>
      <c r="H8" s="35">
        <v>14</v>
      </c>
      <c r="I8" s="32">
        <v>12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7</v>
      </c>
      <c r="F9" s="32">
        <v>8</v>
      </c>
      <c r="G9" s="39">
        <v>10</v>
      </c>
      <c r="H9" s="34">
        <v>70</v>
      </c>
      <c r="I9" s="35">
        <v>0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0.90196078431372551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1</v>
      </c>
      <c r="F10" s="32">
        <v>7</v>
      </c>
      <c r="G10" s="32">
        <v>27</v>
      </c>
      <c r="H10" s="39">
        <v>1</v>
      </c>
      <c r="I10" s="34">
        <v>41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0.85185185185185186</v>
      </c>
    </row>
    <row r="11" spans="1:19" ht="13" thickBot="1" x14ac:dyDescent="0.25">
      <c r="A11" s="87"/>
      <c r="B11" s="28">
        <v>6</v>
      </c>
      <c r="C11" s="47" t="s">
        <v>6</v>
      </c>
      <c r="D11" s="60">
        <v>0</v>
      </c>
      <c r="E11" s="61">
        <v>0</v>
      </c>
      <c r="F11" s="61">
        <v>0</v>
      </c>
      <c r="G11" s="61">
        <v>1</v>
      </c>
      <c r="H11" s="62">
        <v>1</v>
      </c>
      <c r="I11" s="63">
        <v>0</v>
      </c>
      <c r="J11" s="34">
        <v>35</v>
      </c>
      <c r="K11" s="51">
        <f t="shared" si="0"/>
        <v>37</v>
      </c>
      <c r="M11" s="78" t="s">
        <v>13</v>
      </c>
      <c r="N11" s="40">
        <v>1</v>
      </c>
      <c r="O11" s="41">
        <f>E6</f>
        <v>92</v>
      </c>
      <c r="P11" s="31">
        <f>SUM(D6:J6)-E6</f>
        <v>16</v>
      </c>
      <c r="R11" s="21" t="s">
        <v>22</v>
      </c>
      <c r="S11" s="21">
        <f>(2*S9*S10)/(S9+S10)</f>
        <v>0.87619047619047608</v>
      </c>
    </row>
    <row r="12" spans="1:19" x14ac:dyDescent="0.2">
      <c r="A12" s="87"/>
      <c r="B12" s="84" t="s">
        <v>23</v>
      </c>
      <c r="C12" s="84"/>
      <c r="D12" s="52">
        <f>SUM(D5:D11)</f>
        <v>70</v>
      </c>
      <c r="E12" s="52">
        <f t="shared" ref="E12:J12" si="1">SUM(E5:E11)</f>
        <v>102</v>
      </c>
      <c r="F12" s="52">
        <f>SUM(F5:F11)</f>
        <v>101</v>
      </c>
      <c r="G12" s="52">
        <f t="shared" si="1"/>
        <v>122</v>
      </c>
      <c r="H12" s="52">
        <f t="shared" si="1"/>
        <v>100</v>
      </c>
      <c r="I12" s="52">
        <f t="shared" si="1"/>
        <v>62</v>
      </c>
      <c r="J12" s="42">
        <f t="shared" si="1"/>
        <v>41</v>
      </c>
      <c r="K12" s="36">
        <f>SUM(D12:J12)</f>
        <v>598</v>
      </c>
      <c r="M12" s="78"/>
      <c r="N12" s="38">
        <v>0</v>
      </c>
      <c r="O12" s="31">
        <f>SUM(E5:E11)-E6</f>
        <v>10</v>
      </c>
      <c r="P12" s="31">
        <f>SUM(F7:J11)+SUM(F5:J5)+SUM(D7:D11)+D5</f>
        <v>480</v>
      </c>
      <c r="R12" s="21" t="s">
        <v>26</v>
      </c>
      <c r="S12" s="21">
        <f>P12/(P12+P11)</f>
        <v>0.967741935483871</v>
      </c>
    </row>
    <row r="13" spans="1:19" x14ac:dyDescent="0.2">
      <c r="A13" s="87"/>
      <c r="B13" s="85" t="s">
        <v>38</v>
      </c>
      <c r="C13" s="85"/>
      <c r="D13" s="30">
        <f>D5/D12</f>
        <v>1</v>
      </c>
      <c r="E13" s="30">
        <f>E6/E12</f>
        <v>0.90196078431372551</v>
      </c>
      <c r="F13" s="30">
        <f>F7/F12</f>
        <v>0.83168316831683164</v>
      </c>
      <c r="G13" s="30">
        <f>G8/G12</f>
        <v>0.5901639344262295</v>
      </c>
      <c r="H13" s="30">
        <f>H9/H12</f>
        <v>0.7</v>
      </c>
      <c r="I13" s="30">
        <f>I10/I12</f>
        <v>0.66129032258064513</v>
      </c>
      <c r="J13" s="30">
        <f>J11/J12</f>
        <v>0.85365853658536583</v>
      </c>
      <c r="K13" s="88"/>
    </row>
    <row r="14" spans="1:19" x14ac:dyDescent="0.2">
      <c r="A14" s="87"/>
      <c r="B14" s="86" t="s">
        <v>39</v>
      </c>
      <c r="C14" s="86"/>
      <c r="D14" s="30">
        <f>100%-D13</f>
        <v>0</v>
      </c>
      <c r="E14" s="30">
        <f>100%-E13</f>
        <v>9.8039215686274495E-2</v>
      </c>
      <c r="F14" s="30">
        <f t="shared" ref="F14:J14" si="2">100%-F13</f>
        <v>0.16831683168316836</v>
      </c>
      <c r="G14" s="30">
        <f t="shared" si="2"/>
        <v>0.4098360655737705</v>
      </c>
      <c r="H14" s="30">
        <f t="shared" si="2"/>
        <v>0.30000000000000004</v>
      </c>
      <c r="I14" s="30">
        <f t="shared" si="2"/>
        <v>0.33870967741935487</v>
      </c>
      <c r="J14" s="30">
        <f t="shared" si="2"/>
        <v>0.14634146341463417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0.83168316831683164</v>
      </c>
    </row>
    <row r="15" spans="1:19" x14ac:dyDescent="0.2">
      <c r="A15" s="87"/>
      <c r="B15" s="86" t="s">
        <v>40</v>
      </c>
      <c r="C15" s="86"/>
      <c r="D15" s="30">
        <f>SUM(E5:J5)/K5</f>
        <v>0.125</v>
      </c>
      <c r="E15" s="30">
        <f>(D6+SUM(F6:J6))/K6</f>
        <v>0.14814814814814814</v>
      </c>
      <c r="F15" s="30">
        <f>(SUM(D7:E7)+SUM(G7:J7))/K7</f>
        <v>0.16</v>
      </c>
      <c r="G15" s="30">
        <f>(SUM(D8:F8)+SUM(H8:J8))/K8</f>
        <v>0.28000000000000003</v>
      </c>
      <c r="H15" s="30">
        <f>(SUM(D9:G9)+SUM(I9:J9))/K9</f>
        <v>0.26315789473684209</v>
      </c>
      <c r="I15" s="30">
        <f>(SUM(D10:H10)+J10)/K10</f>
        <v>0.47435897435897434</v>
      </c>
      <c r="J15" s="30">
        <f>SUM(D11:I11)/K11</f>
        <v>5.4054054054054057E-2</v>
      </c>
      <c r="K15" s="88"/>
      <c r="O15" s="37">
        <v>1</v>
      </c>
      <c r="P15" s="38">
        <v>0</v>
      </c>
      <c r="R15" s="21" t="s">
        <v>18</v>
      </c>
      <c r="S15" s="21">
        <f>O16/(O16+P16)</f>
        <v>0.84</v>
      </c>
    </row>
    <row r="16" spans="1:19" x14ac:dyDescent="0.2">
      <c r="A16" s="87"/>
      <c r="B16" s="84" t="s">
        <v>10</v>
      </c>
      <c r="C16" s="84"/>
      <c r="D16" s="92">
        <f>(D5+E6+F7+G8+H9+I10+J11)/K12*100</f>
        <v>77.591973244147155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84</v>
      </c>
      <c r="P16" s="31">
        <f>SUM(D7:J7)-F7</f>
        <v>16</v>
      </c>
      <c r="R16" s="21" t="s">
        <v>22</v>
      </c>
      <c r="S16" s="21">
        <f>(2*S14*S15)/(S14+S15)</f>
        <v>0.83582089552238803</v>
      </c>
    </row>
    <row r="17" spans="2:19" x14ac:dyDescent="0.2">
      <c r="J17" s="43"/>
      <c r="M17" s="78"/>
      <c r="N17" s="38">
        <v>0</v>
      </c>
      <c r="O17" s="31">
        <f>SUM(F5:F11)-F7</f>
        <v>17</v>
      </c>
      <c r="P17" s="31">
        <f>SUM(G8:J11)+SUM(G5:J6)+SUM(D5:E6)+SUM(D8:E11)</f>
        <v>481</v>
      </c>
      <c r="R17" s="21" t="s">
        <v>26</v>
      </c>
      <c r="S17" s="21">
        <f>P17/(P17+P16)</f>
        <v>0.96780684104627768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0.5901639344262295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0.72</v>
      </c>
    </row>
    <row r="21" spans="2:19" x14ac:dyDescent="0.2">
      <c r="B21" s="33">
        <v>0</v>
      </c>
      <c r="C21" s="47" t="s">
        <v>0</v>
      </c>
      <c r="D21" s="20">
        <f>D5</f>
        <v>70</v>
      </c>
      <c r="E21" s="20">
        <f>SUM(E6:J11)</f>
        <v>518</v>
      </c>
      <c r="F21" s="20">
        <f>SUM(D5:D11)-D5</f>
        <v>0</v>
      </c>
      <c r="G21" s="20">
        <f>SUM(D5:J5)-D5</f>
        <v>10</v>
      </c>
      <c r="H21" s="72">
        <f>D21/(D21+F21)</f>
        <v>1</v>
      </c>
      <c r="I21" s="72">
        <f>D21/(D21+G21)</f>
        <v>0.875</v>
      </c>
      <c r="J21" s="72">
        <f>(2*H21*I21)/(H21+I21)</f>
        <v>0.93333333333333335</v>
      </c>
      <c r="K21" s="72">
        <f>E21/(E21+F21)</f>
        <v>1</v>
      </c>
      <c r="M21" s="78" t="s">
        <v>13</v>
      </c>
      <c r="N21" s="40">
        <v>1</v>
      </c>
      <c r="O21" s="41">
        <f>G8</f>
        <v>72</v>
      </c>
      <c r="P21" s="31">
        <f>SUM(D8:J8)-G8</f>
        <v>28</v>
      </c>
      <c r="R21" s="21" t="s">
        <v>22</v>
      </c>
      <c r="S21" s="21">
        <f>(2*S19*S20)/(S19+S20)</f>
        <v>0.64864864864864868</v>
      </c>
    </row>
    <row r="22" spans="2:19" x14ac:dyDescent="0.2">
      <c r="B22" s="23">
        <v>1</v>
      </c>
      <c r="C22" s="47" t="s">
        <v>1</v>
      </c>
      <c r="D22" s="20">
        <f>E6</f>
        <v>92</v>
      </c>
      <c r="E22" s="20">
        <f>SUM(F7:J11)+SUM(F5:J5)+SUM(D7:D11)+D5</f>
        <v>480</v>
      </c>
      <c r="F22" s="20">
        <f>SUM(E5:E11)-E6</f>
        <v>10</v>
      </c>
      <c r="G22" s="20">
        <f>SUM(D6:J6)-E6</f>
        <v>16</v>
      </c>
      <c r="H22" s="72">
        <f t="shared" ref="H22:H27" si="3">D22/(D22+F22)</f>
        <v>0.90196078431372551</v>
      </c>
      <c r="I22" s="72">
        <f t="shared" ref="I22:I27" si="4">D22/(D22+G22)</f>
        <v>0.85185185185185186</v>
      </c>
      <c r="J22" s="72">
        <f t="shared" ref="J22:J27" si="5">(2*H22*I22)/(H22+I22)</f>
        <v>0.87619047619047608</v>
      </c>
      <c r="K22" s="72">
        <f>E22/(E22+F22)</f>
        <v>0.97959183673469385</v>
      </c>
      <c r="M22" s="78"/>
      <c r="N22" s="38">
        <v>0</v>
      </c>
      <c r="O22" s="31">
        <f>SUM(G5:G11)-G8</f>
        <v>50</v>
      </c>
      <c r="P22" s="31">
        <f>SUM(H9:J11)+SUM(H5:J7)+SUM(D5:F7)+SUM(D9:F11)</f>
        <v>448</v>
      </c>
      <c r="R22" s="21" t="s">
        <v>26</v>
      </c>
      <c r="S22" s="21">
        <f>P22/(P22+O22)</f>
        <v>0.89959839357429716</v>
      </c>
    </row>
    <row r="23" spans="2:19" x14ac:dyDescent="0.2">
      <c r="B23" s="24">
        <v>2</v>
      </c>
      <c r="C23" s="47" t="s">
        <v>2</v>
      </c>
      <c r="D23" s="20">
        <f>F7</f>
        <v>84</v>
      </c>
      <c r="E23" s="20">
        <f>SUM(G8:J11)+SUM(G5:J6)+SUM(D5:E6)+SUM(D8:E11)</f>
        <v>481</v>
      </c>
      <c r="F23" s="20">
        <f>SUM(F5:F11)-F7</f>
        <v>17</v>
      </c>
      <c r="G23" s="20">
        <f>SUM(D7:J7)-F7</f>
        <v>16</v>
      </c>
      <c r="H23" s="72">
        <f t="shared" si="3"/>
        <v>0.83168316831683164</v>
      </c>
      <c r="I23" s="72">
        <f t="shared" si="4"/>
        <v>0.84</v>
      </c>
      <c r="J23" s="72">
        <f t="shared" si="5"/>
        <v>0.83582089552238803</v>
      </c>
      <c r="K23" s="72">
        <f t="shared" ref="K23:K27" si="6">E23/(E23+F23)</f>
        <v>0.96586345381526106</v>
      </c>
    </row>
    <row r="24" spans="2:19" x14ac:dyDescent="0.2">
      <c r="B24" s="25">
        <v>3</v>
      </c>
      <c r="C24" s="47" t="s">
        <v>3</v>
      </c>
      <c r="D24" s="20">
        <f>G8</f>
        <v>72</v>
      </c>
      <c r="E24" s="20">
        <f>SUM(H9:J11)+SUM(H5:J7)+SUM(D5:F7)+SUM(D9:F11)</f>
        <v>448</v>
      </c>
      <c r="F24" s="20">
        <f>SUM(G5:G11)-G8</f>
        <v>50</v>
      </c>
      <c r="G24" s="20">
        <f>SUM(D8:J8)-G8</f>
        <v>28</v>
      </c>
      <c r="H24" s="72">
        <f t="shared" si="3"/>
        <v>0.5901639344262295</v>
      </c>
      <c r="I24" s="72">
        <f t="shared" si="4"/>
        <v>0.72</v>
      </c>
      <c r="J24" s="72">
        <f t="shared" si="5"/>
        <v>0.64864864864864868</v>
      </c>
      <c r="K24" s="72">
        <f t="shared" si="6"/>
        <v>0.89959839357429716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0.7</v>
      </c>
    </row>
    <row r="25" spans="2:19" x14ac:dyDescent="0.2">
      <c r="B25" s="26">
        <v>4</v>
      </c>
      <c r="C25" s="47" t="s">
        <v>4</v>
      </c>
      <c r="D25" s="20">
        <f>H9</f>
        <v>70</v>
      </c>
      <c r="E25" s="20">
        <f>SUM(I10:J11)+SUM(I5:J8)+SUM(D5:G8)+SUM(D10:G11)</f>
        <v>473</v>
      </c>
      <c r="F25" s="20">
        <f>SUM(H5:H11)-H9</f>
        <v>30</v>
      </c>
      <c r="G25" s="20">
        <f>SUM(D9:J9)-H9</f>
        <v>25</v>
      </c>
      <c r="H25" s="72">
        <f t="shared" si="3"/>
        <v>0.7</v>
      </c>
      <c r="I25" s="72">
        <f t="shared" si="4"/>
        <v>0.73684210526315785</v>
      </c>
      <c r="J25" s="72">
        <f t="shared" si="5"/>
        <v>0.71794871794871795</v>
      </c>
      <c r="K25" s="72">
        <f t="shared" si="6"/>
        <v>0.94035785288270379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0.73684210526315785</v>
      </c>
    </row>
    <row r="26" spans="2:19" x14ac:dyDescent="0.2">
      <c r="B26" s="27">
        <v>5</v>
      </c>
      <c r="C26" s="47" t="s">
        <v>5</v>
      </c>
      <c r="D26" s="20">
        <f>I10</f>
        <v>41</v>
      </c>
      <c r="E26" s="20">
        <f>J11+SUM(D11:H11)+SUM(J5:J9)+SUM(D5:H9)</f>
        <v>499</v>
      </c>
      <c r="F26" s="20">
        <f>SUM(I5:I11)-I10</f>
        <v>21</v>
      </c>
      <c r="G26" s="20">
        <f>SUM(D10:J10)-I10</f>
        <v>37</v>
      </c>
      <c r="H26" s="72">
        <f t="shared" si="3"/>
        <v>0.66129032258064513</v>
      </c>
      <c r="I26" s="72">
        <f t="shared" si="4"/>
        <v>0.52564102564102566</v>
      </c>
      <c r="J26" s="72">
        <f t="shared" si="5"/>
        <v>0.58571428571428563</v>
      </c>
      <c r="K26" s="72">
        <f t="shared" si="6"/>
        <v>0.95961538461538465</v>
      </c>
      <c r="M26" s="78" t="s">
        <v>13</v>
      </c>
      <c r="N26" s="40">
        <v>1</v>
      </c>
      <c r="O26" s="41">
        <f>H9</f>
        <v>70</v>
      </c>
      <c r="P26" s="31">
        <f>SUM(D9:J9)-H9</f>
        <v>25</v>
      </c>
      <c r="R26" s="21" t="s">
        <v>22</v>
      </c>
      <c r="S26" s="21">
        <f>(2*S24*S25)/(S24+S25)</f>
        <v>0.71794871794871795</v>
      </c>
    </row>
    <row r="27" spans="2:19" x14ac:dyDescent="0.2">
      <c r="B27" s="28">
        <v>6</v>
      </c>
      <c r="C27" s="47" t="s">
        <v>6</v>
      </c>
      <c r="D27" s="20">
        <f>J11</f>
        <v>35</v>
      </c>
      <c r="E27" s="20">
        <f>SUM(D5:I10)</f>
        <v>555</v>
      </c>
      <c r="F27" s="20">
        <f>SUM(J5:J11)-J11</f>
        <v>6</v>
      </c>
      <c r="G27" s="20">
        <f>SUM(D11:J11)-J11</f>
        <v>2</v>
      </c>
      <c r="H27" s="72">
        <f t="shared" si="3"/>
        <v>0.85365853658536583</v>
      </c>
      <c r="I27" s="72">
        <f t="shared" si="4"/>
        <v>0.94594594594594594</v>
      </c>
      <c r="J27" s="72">
        <f t="shared" si="5"/>
        <v>0.89743589743589747</v>
      </c>
      <c r="K27" s="72">
        <f t="shared" si="6"/>
        <v>0.98930481283422456</v>
      </c>
      <c r="M27" s="78"/>
      <c r="N27" s="38">
        <v>0</v>
      </c>
      <c r="O27" s="31">
        <f>SUM(H5:H11)-H9</f>
        <v>30</v>
      </c>
      <c r="P27" s="31">
        <f>SUM(I10:J11)+SUM(I5:J8)+SUM(D5:G8)+SUM(D10:G11)</f>
        <v>473</v>
      </c>
      <c r="R27" s="21" t="s">
        <v>26</v>
      </c>
      <c r="S27" s="21">
        <f>P27/(P27+O27)</f>
        <v>0.94035785288270379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0.79125096374611392</v>
      </c>
      <c r="I28" s="73">
        <f>AVERAGE(I21:I27)</f>
        <v>0.78504013267171147</v>
      </c>
      <c r="J28" s="73">
        <f>AVERAGE(J21:J27)</f>
        <v>0.78501317925624947</v>
      </c>
      <c r="K28" s="73">
        <f>AVERAGE(K21:K27)</f>
        <v>0.96204739063665212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0.66129032258064513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0.52564102564102566</v>
      </c>
    </row>
    <row r="31" spans="2:19" x14ac:dyDescent="0.2">
      <c r="M31" s="78" t="s">
        <v>13</v>
      </c>
      <c r="N31" s="40">
        <v>1</v>
      </c>
      <c r="O31" s="41">
        <f>I10</f>
        <v>41</v>
      </c>
      <c r="P31" s="31">
        <f>SUM(D10:J10)-I10</f>
        <v>37</v>
      </c>
      <c r="R31" s="21" t="s">
        <v>22</v>
      </c>
      <c r="S31" s="21">
        <f>(2*S29*S30)/(S29+S30)</f>
        <v>0.58571428571428563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21</v>
      </c>
      <c r="P32" s="31">
        <f>J11+SUM(D11:H11)+SUM(J5:J9)+SUM(D5:H9)</f>
        <v>499</v>
      </c>
      <c r="R32" s="21" t="s">
        <v>26</v>
      </c>
      <c r="S32" s="21">
        <f>P32/(P32+O32)</f>
        <v>0.95961538461538465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1</v>
      </c>
      <c r="E34" s="72">
        <f>S9</f>
        <v>0.90196078431372551</v>
      </c>
      <c r="F34" s="72">
        <f>S14</f>
        <v>0.83168316831683164</v>
      </c>
      <c r="G34" s="72">
        <f>S19</f>
        <v>0.5901639344262295</v>
      </c>
      <c r="H34" s="72">
        <f>S24</f>
        <v>0.7</v>
      </c>
      <c r="I34" s="72">
        <f>S29</f>
        <v>0.66129032258064513</v>
      </c>
      <c r="J34" s="72">
        <f>S34</f>
        <v>0.85365853658536583</v>
      </c>
      <c r="K34" s="73">
        <f>AVERAGE(D34:J34)</f>
        <v>0.79125096374611392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0.85365853658536583</v>
      </c>
    </row>
    <row r="35" spans="3:19" x14ac:dyDescent="0.2">
      <c r="C35" s="46" t="s">
        <v>18</v>
      </c>
      <c r="D35" s="72">
        <f>S5</f>
        <v>0.875</v>
      </c>
      <c r="E35" s="72">
        <f>S10</f>
        <v>0.85185185185185186</v>
      </c>
      <c r="F35" s="72">
        <f>S15</f>
        <v>0.84</v>
      </c>
      <c r="G35" s="72">
        <f>S20</f>
        <v>0.72</v>
      </c>
      <c r="H35" s="72">
        <f>S25</f>
        <v>0.73684210526315785</v>
      </c>
      <c r="I35" s="72">
        <f>S30</f>
        <v>0.52564102564102566</v>
      </c>
      <c r="J35" s="72">
        <f>S35</f>
        <v>0.94594594594594594</v>
      </c>
      <c r="K35" s="73">
        <f t="shared" ref="K35:K37" si="7">AVERAGE(D35:J35)</f>
        <v>0.78504013267171147</v>
      </c>
      <c r="O35" s="37">
        <v>1</v>
      </c>
      <c r="P35" s="38">
        <v>0</v>
      </c>
      <c r="R35" s="21" t="s">
        <v>18</v>
      </c>
      <c r="S35" s="21">
        <f>O36/(O36+P36)</f>
        <v>0.94594594594594594</v>
      </c>
    </row>
    <row r="36" spans="3:19" x14ac:dyDescent="0.2">
      <c r="C36" s="46" t="s">
        <v>25</v>
      </c>
      <c r="D36" s="72">
        <f>S6</f>
        <v>0.93333333333333335</v>
      </c>
      <c r="E36" s="72">
        <f>S11</f>
        <v>0.87619047619047608</v>
      </c>
      <c r="F36" s="72">
        <f>S16</f>
        <v>0.83582089552238803</v>
      </c>
      <c r="G36" s="72">
        <f>S21</f>
        <v>0.64864864864864868</v>
      </c>
      <c r="H36" s="72">
        <f>S26</f>
        <v>0.71794871794871795</v>
      </c>
      <c r="I36" s="72">
        <f>S31</f>
        <v>0.58571428571428563</v>
      </c>
      <c r="J36" s="72">
        <f>S36</f>
        <v>0.89743589743589747</v>
      </c>
      <c r="K36" s="73">
        <f t="shared" si="7"/>
        <v>0.78501317925624947</v>
      </c>
      <c r="M36" s="78" t="s">
        <v>13</v>
      </c>
      <c r="N36" s="40">
        <v>1</v>
      </c>
      <c r="O36" s="41">
        <f>J11</f>
        <v>35</v>
      </c>
      <c r="P36" s="31">
        <f>SUM(D11:J11)-J11</f>
        <v>2</v>
      </c>
      <c r="R36" s="21" t="s">
        <v>22</v>
      </c>
      <c r="S36" s="21">
        <f>(2*S34*S35)/(S34+S35)</f>
        <v>0.89743589743589747</v>
      </c>
    </row>
    <row r="37" spans="3:19" x14ac:dyDescent="0.2">
      <c r="C37" s="46" t="s">
        <v>26</v>
      </c>
      <c r="D37" s="72">
        <f>S7</f>
        <v>1</v>
      </c>
      <c r="E37" s="72">
        <f>S12</f>
        <v>0.967741935483871</v>
      </c>
      <c r="F37" s="72">
        <f>S17</f>
        <v>0.96780684104627768</v>
      </c>
      <c r="G37" s="72">
        <f>S22</f>
        <v>0.89959839357429716</v>
      </c>
      <c r="H37" s="72">
        <f>S27</f>
        <v>0.94035785288270379</v>
      </c>
      <c r="I37" s="72">
        <f>S32</f>
        <v>0.95961538461538465</v>
      </c>
      <c r="J37" s="72">
        <f>S37</f>
        <v>0.99640933572710955</v>
      </c>
      <c r="K37" s="73">
        <f t="shared" si="7"/>
        <v>0.96164710618994909</v>
      </c>
      <c r="M37" s="78"/>
      <c r="N37" s="38">
        <v>0</v>
      </c>
      <c r="O37" s="31">
        <f>SUM(J5:J11)-J11</f>
        <v>6</v>
      </c>
      <c r="P37" s="31">
        <f>SUM(D5:I10)</f>
        <v>555</v>
      </c>
      <c r="R37" s="21" t="s">
        <v>26</v>
      </c>
      <c r="S37" s="21">
        <f>P37/(P37+P36)</f>
        <v>0.99640933572710955</v>
      </c>
    </row>
    <row r="41" spans="3:19" x14ac:dyDescent="0.2">
      <c r="E41" s="79" t="s">
        <v>24</v>
      </c>
      <c r="F41" s="79"/>
      <c r="G41" s="21" t="s">
        <v>61</v>
      </c>
      <c r="H41" s="21">
        <f>AVERAGE(H21:H27)</f>
        <v>0.79125096374611392</v>
      </c>
      <c r="I41" s="21">
        <f>AVERAGE(I21:I27)</f>
        <v>0.78504013267171147</v>
      </c>
      <c r="J41" s="21">
        <f t="shared" ref="J41:K41" si="8">AVERAGE(J21:J27)</f>
        <v>0.78501317925624947</v>
      </c>
      <c r="K41" s="21">
        <f t="shared" si="8"/>
        <v>0.96204739063665212</v>
      </c>
    </row>
    <row r="42" spans="3:19" x14ac:dyDescent="0.2">
      <c r="E42" s="13" t="s">
        <v>11</v>
      </c>
      <c r="F42" s="14" t="s">
        <v>12</v>
      </c>
      <c r="G42" s="21" t="s">
        <v>60</v>
      </c>
      <c r="H42" s="21">
        <f>_xlfn.STDEV.S(H21:H27)</f>
        <v>0.14549615849373407</v>
      </c>
      <c r="I42" s="21">
        <f>_xlfn.STDEV.S(I21:I27)</f>
        <v>0.13862961248356651</v>
      </c>
      <c r="J42" s="21">
        <f t="shared" ref="J42:K42" si="9">_xlfn.STDEV.S(J21:J27)</f>
        <v>0.13437846759688105</v>
      </c>
      <c r="K42" s="21">
        <f t="shared" si="9"/>
        <v>3.3867303516261008E-2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6085-83E8-844F-B044-585F3AC4D56A}">
  <dimension ref="A1:S44"/>
  <sheetViews>
    <sheetView topLeftCell="A7" zoomScale="130" zoomScaleNormal="130" workbookViewId="0">
      <selection activeCell="H28" sqref="H28:K28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0.98648648648648651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73</v>
      </c>
      <c r="E5" s="53">
        <v>0</v>
      </c>
      <c r="F5" s="54">
        <v>2</v>
      </c>
      <c r="G5" s="54">
        <v>1</v>
      </c>
      <c r="H5" s="54">
        <v>3</v>
      </c>
      <c r="I5" s="54">
        <v>1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0.91249999999999998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100</v>
      </c>
      <c r="F6" s="35">
        <v>0</v>
      </c>
      <c r="G6" s="32">
        <v>1</v>
      </c>
      <c r="H6" s="32">
        <v>6</v>
      </c>
      <c r="I6" s="32">
        <v>0</v>
      </c>
      <c r="J6" s="57">
        <v>1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73</v>
      </c>
      <c r="P6" s="31">
        <f>SUM(D5:J5)-D5</f>
        <v>7</v>
      </c>
      <c r="R6" s="21" t="s">
        <v>22</v>
      </c>
      <c r="S6" s="21">
        <f>(2*S4*S5)/(S4+S5)</f>
        <v>0.94805194805194803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87</v>
      </c>
      <c r="G7" s="35">
        <v>3</v>
      </c>
      <c r="H7" s="32">
        <v>3</v>
      </c>
      <c r="I7" s="32">
        <v>7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1</v>
      </c>
      <c r="P7" s="31">
        <f>SUM(E6:J11)</f>
        <v>517</v>
      </c>
      <c r="R7" s="21" t="s">
        <v>26</v>
      </c>
      <c r="S7" s="21">
        <f>P7/(P7+O7)</f>
        <v>0.99806949806949807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2</v>
      </c>
      <c r="F8" s="39">
        <v>0</v>
      </c>
      <c r="G8" s="34">
        <v>83</v>
      </c>
      <c r="H8" s="35">
        <v>3</v>
      </c>
      <c r="I8" s="32">
        <v>12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3</v>
      </c>
      <c r="F9" s="32">
        <v>2</v>
      </c>
      <c r="G9" s="39">
        <v>8</v>
      </c>
      <c r="H9" s="34">
        <v>81</v>
      </c>
      <c r="I9" s="35">
        <v>1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0.95238095238095233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0</v>
      </c>
      <c r="F10" s="32">
        <v>4</v>
      </c>
      <c r="G10" s="32">
        <v>7</v>
      </c>
      <c r="H10" s="39">
        <v>1</v>
      </c>
      <c r="I10" s="34">
        <v>65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0.92592592592592593</v>
      </c>
    </row>
    <row r="11" spans="1:19" ht="13" thickBot="1" x14ac:dyDescent="0.25">
      <c r="A11" s="87"/>
      <c r="B11" s="28">
        <v>6</v>
      </c>
      <c r="C11" s="47" t="s">
        <v>6</v>
      </c>
      <c r="D11" s="60">
        <v>1</v>
      </c>
      <c r="E11" s="61">
        <v>0</v>
      </c>
      <c r="F11" s="61">
        <v>0</v>
      </c>
      <c r="G11" s="61">
        <v>0</v>
      </c>
      <c r="H11" s="62">
        <v>0</v>
      </c>
      <c r="I11" s="63">
        <v>0</v>
      </c>
      <c r="J11" s="34">
        <v>36</v>
      </c>
      <c r="K11" s="51">
        <f t="shared" si="0"/>
        <v>37</v>
      </c>
      <c r="M11" s="78" t="s">
        <v>13</v>
      </c>
      <c r="N11" s="40">
        <v>1</v>
      </c>
      <c r="O11" s="41">
        <f>E6</f>
        <v>100</v>
      </c>
      <c r="P11" s="31">
        <f>SUM(D6:J6)-E6</f>
        <v>8</v>
      </c>
      <c r="R11" s="21" t="s">
        <v>22</v>
      </c>
      <c r="S11" s="21">
        <f>(2*S9*S10)/(S9+S10)</f>
        <v>0.93896713615023475</v>
      </c>
    </row>
    <row r="12" spans="1:19" x14ac:dyDescent="0.2">
      <c r="A12" s="87"/>
      <c r="B12" s="84" t="s">
        <v>23</v>
      </c>
      <c r="C12" s="84"/>
      <c r="D12" s="52">
        <f>SUM(D5:D11)</f>
        <v>74</v>
      </c>
      <c r="E12" s="52">
        <f t="shared" ref="E12:J12" si="1">SUM(E5:E11)</f>
        <v>105</v>
      </c>
      <c r="F12" s="52">
        <f>SUM(F5:F11)</f>
        <v>95</v>
      </c>
      <c r="G12" s="52">
        <f t="shared" si="1"/>
        <v>103</v>
      </c>
      <c r="H12" s="52">
        <f t="shared" si="1"/>
        <v>97</v>
      </c>
      <c r="I12" s="52">
        <f t="shared" si="1"/>
        <v>86</v>
      </c>
      <c r="J12" s="42">
        <f t="shared" si="1"/>
        <v>38</v>
      </c>
      <c r="K12" s="36">
        <f>SUM(D12:J12)</f>
        <v>598</v>
      </c>
      <c r="M12" s="78"/>
      <c r="N12" s="38">
        <v>0</v>
      </c>
      <c r="O12" s="31">
        <f>SUM(E5:E11)-E6</f>
        <v>5</v>
      </c>
      <c r="P12" s="31">
        <f>SUM(F7:J11)+SUM(F5:J5)+SUM(D7:D11)+D5</f>
        <v>485</v>
      </c>
      <c r="R12" s="21" t="s">
        <v>26</v>
      </c>
      <c r="S12" s="21">
        <f>P12/(P12+P11)</f>
        <v>0.98377281947261663</v>
      </c>
    </row>
    <row r="13" spans="1:19" x14ac:dyDescent="0.2">
      <c r="A13" s="87"/>
      <c r="B13" s="85" t="s">
        <v>38</v>
      </c>
      <c r="C13" s="85"/>
      <c r="D13" s="30">
        <f>D5/D12</f>
        <v>0.98648648648648651</v>
      </c>
      <c r="E13" s="30">
        <f>E6/E12</f>
        <v>0.95238095238095233</v>
      </c>
      <c r="F13" s="30">
        <f>F7/F12</f>
        <v>0.91578947368421049</v>
      </c>
      <c r="G13" s="30">
        <f>G8/G12</f>
        <v>0.80582524271844658</v>
      </c>
      <c r="H13" s="30">
        <f>H9/H12</f>
        <v>0.83505154639175261</v>
      </c>
      <c r="I13" s="30">
        <f>I10/I12</f>
        <v>0.7558139534883721</v>
      </c>
      <c r="J13" s="30">
        <f>J11/J12</f>
        <v>0.94736842105263153</v>
      </c>
      <c r="K13" s="88"/>
    </row>
    <row r="14" spans="1:19" x14ac:dyDescent="0.2">
      <c r="A14" s="87"/>
      <c r="B14" s="86" t="s">
        <v>39</v>
      </c>
      <c r="C14" s="86"/>
      <c r="D14" s="30">
        <f>100%-D13</f>
        <v>1.3513513513513487E-2</v>
      </c>
      <c r="E14" s="30">
        <f>100%-E13</f>
        <v>4.7619047619047672E-2</v>
      </c>
      <c r="F14" s="30">
        <f t="shared" ref="F14:J14" si="2">100%-F13</f>
        <v>8.4210526315789513E-2</v>
      </c>
      <c r="G14" s="30">
        <f t="shared" si="2"/>
        <v>0.19417475728155342</v>
      </c>
      <c r="H14" s="30">
        <f t="shared" si="2"/>
        <v>0.16494845360824739</v>
      </c>
      <c r="I14" s="30">
        <f t="shared" si="2"/>
        <v>0.2441860465116279</v>
      </c>
      <c r="J14" s="30">
        <f t="shared" si="2"/>
        <v>5.2631578947368474E-2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0.91578947368421049</v>
      </c>
    </row>
    <row r="15" spans="1:19" x14ac:dyDescent="0.2">
      <c r="A15" s="87"/>
      <c r="B15" s="86" t="s">
        <v>40</v>
      </c>
      <c r="C15" s="86"/>
      <c r="D15" s="30">
        <f>SUM(E5:J5)/K5</f>
        <v>8.7499999999999994E-2</v>
      </c>
      <c r="E15" s="30">
        <f>(D6+SUM(F6:J6))/K6</f>
        <v>7.407407407407407E-2</v>
      </c>
      <c r="F15" s="30">
        <f>(SUM(D7:E7)+SUM(G7:J7))/K7</f>
        <v>0.13</v>
      </c>
      <c r="G15" s="30">
        <f>(SUM(D8:F8)+SUM(H8:J8))/K8</f>
        <v>0.17</v>
      </c>
      <c r="H15" s="30">
        <f>(SUM(D9:G9)+SUM(I9:J9))/K9</f>
        <v>0.14736842105263157</v>
      </c>
      <c r="I15" s="30">
        <f>(SUM(D10:H10)+J10)/K10</f>
        <v>0.16666666666666666</v>
      </c>
      <c r="J15" s="30">
        <f>SUM(D11:I11)/K11</f>
        <v>2.7027027027027029E-2</v>
      </c>
      <c r="K15" s="88"/>
      <c r="O15" s="37">
        <v>1</v>
      </c>
      <c r="P15" s="38">
        <v>0</v>
      </c>
      <c r="R15" s="21" t="s">
        <v>18</v>
      </c>
      <c r="S15" s="21">
        <f>O16/(O16+P16)</f>
        <v>0.87</v>
      </c>
    </row>
    <row r="16" spans="1:19" x14ac:dyDescent="0.2">
      <c r="A16" s="87"/>
      <c r="B16" s="84" t="s">
        <v>10</v>
      </c>
      <c r="C16" s="84"/>
      <c r="D16" s="92">
        <f>(D5+E6+F7+G8+H9+I10+J11)/K12*100</f>
        <v>87.792642140468217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87</v>
      </c>
      <c r="P16" s="31">
        <f>SUM(D7:J7)-F7</f>
        <v>13</v>
      </c>
      <c r="R16" s="21" t="s">
        <v>22</v>
      </c>
      <c r="S16" s="21">
        <f>(2*S14*S15)/(S14+S15)</f>
        <v>0.89230769230769225</v>
      </c>
    </row>
    <row r="17" spans="2:19" x14ac:dyDescent="0.2">
      <c r="J17" s="43"/>
      <c r="M17" s="78"/>
      <c r="N17" s="38">
        <v>0</v>
      </c>
      <c r="O17" s="31">
        <f>SUM(F5:F11)-F7</f>
        <v>8</v>
      </c>
      <c r="P17" s="31">
        <f>SUM(G8:J11)+SUM(G5:J6)+SUM(D5:E6)+SUM(D8:E11)</f>
        <v>490</v>
      </c>
      <c r="R17" s="21" t="s">
        <v>26</v>
      </c>
      <c r="S17" s="21">
        <f>P17/(P17+P16)</f>
        <v>0.97415506958250497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0.80582524271844658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0.83</v>
      </c>
    </row>
    <row r="21" spans="2:19" x14ac:dyDescent="0.2">
      <c r="B21" s="33">
        <v>0</v>
      </c>
      <c r="C21" s="47" t="s">
        <v>0</v>
      </c>
      <c r="D21" s="20">
        <f>D5</f>
        <v>73</v>
      </c>
      <c r="E21" s="20">
        <f>SUM(E6:J11)</f>
        <v>517</v>
      </c>
      <c r="F21" s="20">
        <f>SUM(D5:D11)-D5</f>
        <v>1</v>
      </c>
      <c r="G21" s="20">
        <f>SUM(D5:J5)-D5</f>
        <v>7</v>
      </c>
      <c r="H21" s="72">
        <f>D21/(D21+F21)</f>
        <v>0.98648648648648651</v>
      </c>
      <c r="I21" s="72">
        <f>D21/(D21+G21)</f>
        <v>0.91249999999999998</v>
      </c>
      <c r="J21" s="72">
        <f>(2*H21*I21)/(H21+I21)</f>
        <v>0.94805194805194803</v>
      </c>
      <c r="K21" s="72">
        <f>E21/(E21+F21)</f>
        <v>0.99806949806949807</v>
      </c>
      <c r="M21" s="78" t="s">
        <v>13</v>
      </c>
      <c r="N21" s="40">
        <v>1</v>
      </c>
      <c r="O21" s="41">
        <f>G8</f>
        <v>83</v>
      </c>
      <c r="P21" s="31">
        <f>SUM(D8:J8)-G8</f>
        <v>17</v>
      </c>
      <c r="R21" s="21" t="s">
        <v>22</v>
      </c>
      <c r="S21" s="21">
        <f>(2*S19*S20)/(S19+S20)</f>
        <v>0.81773399014778325</v>
      </c>
    </row>
    <row r="22" spans="2:19" x14ac:dyDescent="0.2">
      <c r="B22" s="23">
        <v>1</v>
      </c>
      <c r="C22" s="47" t="s">
        <v>1</v>
      </c>
      <c r="D22" s="20">
        <f>E6</f>
        <v>100</v>
      </c>
      <c r="E22" s="20">
        <f>SUM(F7:J11)+SUM(F5:J5)+SUM(D7:D11)+D5</f>
        <v>485</v>
      </c>
      <c r="F22" s="20">
        <f>SUM(E5:E11)-E6</f>
        <v>5</v>
      </c>
      <c r="G22" s="20">
        <f>SUM(D6:J6)-E6</f>
        <v>8</v>
      </c>
      <c r="H22" s="72">
        <f t="shared" ref="H22:H27" si="3">D22/(D22+F22)</f>
        <v>0.95238095238095233</v>
      </c>
      <c r="I22" s="72">
        <f t="shared" ref="I22:I27" si="4">D22/(D22+G22)</f>
        <v>0.92592592592592593</v>
      </c>
      <c r="J22" s="72">
        <f t="shared" ref="J22:J27" si="5">(2*H22*I22)/(H22+I22)</f>
        <v>0.93896713615023475</v>
      </c>
      <c r="K22" s="72">
        <f>E22/(E22+F22)</f>
        <v>0.98979591836734693</v>
      </c>
      <c r="M22" s="78"/>
      <c r="N22" s="38">
        <v>0</v>
      </c>
      <c r="O22" s="31">
        <f>SUM(G5:G11)-G8</f>
        <v>20</v>
      </c>
      <c r="P22" s="31">
        <f>SUM(H9:J11)+SUM(H5:J7)+SUM(D5:F7)+SUM(D9:F11)</f>
        <v>478</v>
      </c>
      <c r="R22" s="21" t="s">
        <v>26</v>
      </c>
      <c r="S22" s="21">
        <f>P22/(P22+O22)</f>
        <v>0.95983935742971882</v>
      </c>
    </row>
    <row r="23" spans="2:19" x14ac:dyDescent="0.2">
      <c r="B23" s="24">
        <v>2</v>
      </c>
      <c r="C23" s="47" t="s">
        <v>2</v>
      </c>
      <c r="D23" s="20">
        <f>F7</f>
        <v>87</v>
      </c>
      <c r="E23" s="20">
        <f>SUM(G8:J11)+SUM(G5:J6)+SUM(D5:E6)+SUM(D8:E11)</f>
        <v>490</v>
      </c>
      <c r="F23" s="20">
        <f>SUM(F5:F11)-F7</f>
        <v>8</v>
      </c>
      <c r="G23" s="20">
        <f>SUM(D7:J7)-F7</f>
        <v>13</v>
      </c>
      <c r="H23" s="72">
        <f t="shared" si="3"/>
        <v>0.91578947368421049</v>
      </c>
      <c r="I23" s="72">
        <f t="shared" si="4"/>
        <v>0.87</v>
      </c>
      <c r="J23" s="72">
        <f t="shared" si="5"/>
        <v>0.89230769230769225</v>
      </c>
      <c r="K23" s="72">
        <f t="shared" ref="K23:K27" si="6">E23/(E23+F23)</f>
        <v>0.98393574297188757</v>
      </c>
    </row>
    <row r="24" spans="2:19" x14ac:dyDescent="0.2">
      <c r="B24" s="25">
        <v>3</v>
      </c>
      <c r="C24" s="47" t="s">
        <v>3</v>
      </c>
      <c r="D24" s="20">
        <f>G8</f>
        <v>83</v>
      </c>
      <c r="E24" s="20">
        <f>SUM(H9:J11)+SUM(H5:J7)+SUM(D5:F7)+SUM(D9:F11)</f>
        <v>478</v>
      </c>
      <c r="F24" s="20">
        <f>SUM(G5:G11)-G8</f>
        <v>20</v>
      </c>
      <c r="G24" s="20">
        <f>SUM(D8:J8)-G8</f>
        <v>17</v>
      </c>
      <c r="H24" s="72">
        <f t="shared" si="3"/>
        <v>0.80582524271844658</v>
      </c>
      <c r="I24" s="72">
        <f t="shared" si="4"/>
        <v>0.83</v>
      </c>
      <c r="J24" s="72">
        <f t="shared" si="5"/>
        <v>0.81773399014778325</v>
      </c>
      <c r="K24" s="72">
        <f t="shared" si="6"/>
        <v>0.95983935742971882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0.83505154639175261</v>
      </c>
    </row>
    <row r="25" spans="2:19" x14ac:dyDescent="0.2">
      <c r="B25" s="26">
        <v>4</v>
      </c>
      <c r="C25" s="47" t="s">
        <v>4</v>
      </c>
      <c r="D25" s="20">
        <f>H9</f>
        <v>81</v>
      </c>
      <c r="E25" s="20">
        <f>SUM(I10:J11)+SUM(I5:J8)+SUM(D5:G8)+SUM(D10:G11)</f>
        <v>487</v>
      </c>
      <c r="F25" s="20">
        <f>SUM(H5:H11)-H9</f>
        <v>16</v>
      </c>
      <c r="G25" s="20">
        <f>SUM(D9:J9)-H9</f>
        <v>14</v>
      </c>
      <c r="H25" s="72">
        <f t="shared" si="3"/>
        <v>0.83505154639175261</v>
      </c>
      <c r="I25" s="72">
        <f t="shared" si="4"/>
        <v>0.85263157894736841</v>
      </c>
      <c r="J25" s="72">
        <f t="shared" si="5"/>
        <v>0.84375</v>
      </c>
      <c r="K25" s="72">
        <f t="shared" si="6"/>
        <v>0.96819085487077539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0.85263157894736841</v>
      </c>
    </row>
    <row r="26" spans="2:19" x14ac:dyDescent="0.2">
      <c r="B26" s="27">
        <v>5</v>
      </c>
      <c r="C26" s="47" t="s">
        <v>5</v>
      </c>
      <c r="D26" s="20">
        <f>I10</f>
        <v>65</v>
      </c>
      <c r="E26" s="20">
        <f>J11+SUM(D11:H11)+SUM(J5:J9)+SUM(D5:H9)</f>
        <v>499</v>
      </c>
      <c r="F26" s="20">
        <f>SUM(I5:I11)-I10</f>
        <v>21</v>
      </c>
      <c r="G26" s="20">
        <f>SUM(D10:J10)-I10</f>
        <v>13</v>
      </c>
      <c r="H26" s="72">
        <f t="shared" si="3"/>
        <v>0.7558139534883721</v>
      </c>
      <c r="I26" s="72">
        <f t="shared" si="4"/>
        <v>0.83333333333333337</v>
      </c>
      <c r="J26" s="72">
        <f t="shared" si="5"/>
        <v>0.79268292682926822</v>
      </c>
      <c r="K26" s="72">
        <f t="shared" si="6"/>
        <v>0.95961538461538465</v>
      </c>
      <c r="M26" s="78" t="s">
        <v>13</v>
      </c>
      <c r="N26" s="40">
        <v>1</v>
      </c>
      <c r="O26" s="41">
        <f>H9</f>
        <v>81</v>
      </c>
      <c r="P26" s="31">
        <f>SUM(D9:J9)-H9</f>
        <v>14</v>
      </c>
      <c r="R26" s="21" t="s">
        <v>22</v>
      </c>
      <c r="S26" s="21">
        <f>(2*S24*S25)/(S24+S25)</f>
        <v>0.84375</v>
      </c>
    </row>
    <row r="27" spans="2:19" x14ac:dyDescent="0.2">
      <c r="B27" s="28">
        <v>6</v>
      </c>
      <c r="C27" s="47" t="s">
        <v>6</v>
      </c>
      <c r="D27" s="20">
        <f>J11</f>
        <v>36</v>
      </c>
      <c r="E27" s="20">
        <f>SUM(D5:I10)</f>
        <v>559</v>
      </c>
      <c r="F27" s="20">
        <f>SUM(J5:J11)-J11</f>
        <v>2</v>
      </c>
      <c r="G27" s="20">
        <f>SUM(D11:J11)-J11</f>
        <v>1</v>
      </c>
      <c r="H27" s="72">
        <f t="shared" si="3"/>
        <v>0.94736842105263153</v>
      </c>
      <c r="I27" s="72">
        <f t="shared" si="4"/>
        <v>0.97297297297297303</v>
      </c>
      <c r="J27" s="72">
        <f t="shared" si="5"/>
        <v>0.95999999999999985</v>
      </c>
      <c r="K27" s="72">
        <f t="shared" si="6"/>
        <v>0.99643493761140822</v>
      </c>
      <c r="M27" s="78"/>
      <c r="N27" s="38">
        <v>0</v>
      </c>
      <c r="O27" s="31">
        <f>SUM(H5:H11)-H9</f>
        <v>16</v>
      </c>
      <c r="P27" s="31">
        <f>SUM(I10:J11)+SUM(I5:J8)+SUM(D5:G8)+SUM(D10:G11)</f>
        <v>487</v>
      </c>
      <c r="R27" s="21" t="s">
        <v>26</v>
      </c>
      <c r="S27" s="21">
        <f>P27/(P27+O27)</f>
        <v>0.96819085487077539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0.88553086802897896</v>
      </c>
      <c r="I28" s="73">
        <f>AVERAGE(I21:I27)</f>
        <v>0.88533768731137141</v>
      </c>
      <c r="J28" s="73">
        <f>AVERAGE(J21:J27)</f>
        <v>0.88478481335527537</v>
      </c>
      <c r="K28" s="73">
        <f>AVERAGE(K21:K27)</f>
        <v>0.97941167056228839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0.7558139534883721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0.83333333333333337</v>
      </c>
    </row>
    <row r="31" spans="2:19" x14ac:dyDescent="0.2">
      <c r="M31" s="78" t="s">
        <v>13</v>
      </c>
      <c r="N31" s="40">
        <v>1</v>
      </c>
      <c r="O31" s="41">
        <f>I10</f>
        <v>65</v>
      </c>
      <c r="P31" s="31">
        <f>SUM(D10:J10)-I10</f>
        <v>13</v>
      </c>
      <c r="R31" s="21" t="s">
        <v>22</v>
      </c>
      <c r="S31" s="21">
        <f>(2*S29*S30)/(S29+S30)</f>
        <v>0.79268292682926822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21</v>
      </c>
      <c r="P32" s="31">
        <f>J11+SUM(D11:H11)+SUM(J5:J9)+SUM(D5:H9)</f>
        <v>499</v>
      </c>
      <c r="R32" s="21" t="s">
        <v>26</v>
      </c>
      <c r="S32" s="21">
        <f>P32/(P32+O32)</f>
        <v>0.95961538461538465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0.98648648648648651</v>
      </c>
      <c r="E34" s="72">
        <f>S9</f>
        <v>0.95238095238095233</v>
      </c>
      <c r="F34" s="72">
        <f>S14</f>
        <v>0.91578947368421049</v>
      </c>
      <c r="G34" s="72">
        <f>S19</f>
        <v>0.80582524271844658</v>
      </c>
      <c r="H34" s="72">
        <f>S24</f>
        <v>0.83505154639175261</v>
      </c>
      <c r="I34" s="72">
        <f>S29</f>
        <v>0.7558139534883721</v>
      </c>
      <c r="J34" s="72">
        <f>S34</f>
        <v>0.94736842105263153</v>
      </c>
      <c r="K34" s="73">
        <f>AVERAGE(D34:J34)</f>
        <v>0.88553086802897896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0.94736842105263153</v>
      </c>
    </row>
    <row r="35" spans="3:19" x14ac:dyDescent="0.2">
      <c r="C35" s="46" t="s">
        <v>18</v>
      </c>
      <c r="D35" s="72">
        <f>S5</f>
        <v>0.91249999999999998</v>
      </c>
      <c r="E35" s="72">
        <f>S10</f>
        <v>0.92592592592592593</v>
      </c>
      <c r="F35" s="72">
        <f>S15</f>
        <v>0.87</v>
      </c>
      <c r="G35" s="72">
        <f>S20</f>
        <v>0.83</v>
      </c>
      <c r="H35" s="72">
        <f>S25</f>
        <v>0.85263157894736841</v>
      </c>
      <c r="I35" s="72">
        <f>S30</f>
        <v>0.83333333333333337</v>
      </c>
      <c r="J35" s="72">
        <f>S35</f>
        <v>0.97297297297297303</v>
      </c>
      <c r="K35" s="73">
        <f t="shared" ref="K35:K37" si="7">AVERAGE(D35:J35)</f>
        <v>0.88533768731137141</v>
      </c>
      <c r="O35" s="37">
        <v>1</v>
      </c>
      <c r="P35" s="38">
        <v>0</v>
      </c>
      <c r="R35" s="21" t="s">
        <v>18</v>
      </c>
      <c r="S35" s="21">
        <f>O36/(O36+P36)</f>
        <v>0.97297297297297303</v>
      </c>
    </row>
    <row r="36" spans="3:19" x14ac:dyDescent="0.2">
      <c r="C36" s="46" t="s">
        <v>25</v>
      </c>
      <c r="D36" s="72">
        <f>S6</f>
        <v>0.94805194805194803</v>
      </c>
      <c r="E36" s="72">
        <f>S11</f>
        <v>0.93896713615023475</v>
      </c>
      <c r="F36" s="72">
        <f>S16</f>
        <v>0.89230769230769225</v>
      </c>
      <c r="G36" s="72">
        <f>S21</f>
        <v>0.81773399014778325</v>
      </c>
      <c r="H36" s="72">
        <f>S26</f>
        <v>0.84375</v>
      </c>
      <c r="I36" s="72">
        <f>S31</f>
        <v>0.79268292682926822</v>
      </c>
      <c r="J36" s="72">
        <f>S36</f>
        <v>0.95999999999999985</v>
      </c>
      <c r="K36" s="73">
        <f t="shared" si="7"/>
        <v>0.88478481335527537</v>
      </c>
      <c r="M36" s="78" t="s">
        <v>13</v>
      </c>
      <c r="N36" s="40">
        <v>1</v>
      </c>
      <c r="O36" s="41">
        <f>J11</f>
        <v>36</v>
      </c>
      <c r="P36" s="31">
        <f>SUM(D11:J11)-J11</f>
        <v>1</v>
      </c>
      <c r="R36" s="21" t="s">
        <v>22</v>
      </c>
      <c r="S36" s="21">
        <f>(2*S34*S35)/(S34+S35)</f>
        <v>0.95999999999999985</v>
      </c>
    </row>
    <row r="37" spans="3:19" x14ac:dyDescent="0.2">
      <c r="C37" s="46" t="s">
        <v>26</v>
      </c>
      <c r="D37" s="72">
        <f>S7</f>
        <v>0.99806949806949807</v>
      </c>
      <c r="E37" s="72">
        <f>S12</f>
        <v>0.98377281947261663</v>
      </c>
      <c r="F37" s="72">
        <f>S17</f>
        <v>0.97415506958250497</v>
      </c>
      <c r="G37" s="72">
        <f>S22</f>
        <v>0.95983935742971882</v>
      </c>
      <c r="H37" s="72">
        <f>S27</f>
        <v>0.96819085487077539</v>
      </c>
      <c r="I37" s="72">
        <f>S32</f>
        <v>0.95961538461538465</v>
      </c>
      <c r="J37" s="72">
        <f>S37</f>
        <v>0.99821428571428572</v>
      </c>
      <c r="K37" s="73">
        <f t="shared" si="7"/>
        <v>0.97740818139354058</v>
      </c>
      <c r="M37" s="78"/>
      <c r="N37" s="38">
        <v>0</v>
      </c>
      <c r="O37" s="31">
        <f>SUM(J5:J11)-J11</f>
        <v>2</v>
      </c>
      <c r="P37" s="31">
        <f>SUM(D5:I10)</f>
        <v>559</v>
      </c>
      <c r="R37" s="21" t="s">
        <v>26</v>
      </c>
      <c r="S37" s="21">
        <f>P37/(P37+P36)</f>
        <v>0.99821428571428572</v>
      </c>
    </row>
    <row r="41" spans="3:19" x14ac:dyDescent="0.2">
      <c r="E41" s="79" t="s">
        <v>24</v>
      </c>
      <c r="F41" s="79"/>
    </row>
    <row r="42" spans="3:19" x14ac:dyDescent="0.2">
      <c r="E42" s="13" t="s">
        <v>11</v>
      </c>
      <c r="F42" s="14" t="s">
        <v>12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3978-7799-9544-8579-1F00CBB44C54}">
  <dimension ref="A1:S44"/>
  <sheetViews>
    <sheetView topLeftCell="A10" zoomScale="130" zoomScaleNormal="130" workbookViewId="0">
      <selection activeCell="H28" sqref="H28:K28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0.98648648648648651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73</v>
      </c>
      <c r="E5" s="53">
        <v>0</v>
      </c>
      <c r="F5" s="54">
        <v>1</v>
      </c>
      <c r="G5" s="54">
        <v>1</v>
      </c>
      <c r="H5" s="54">
        <v>4</v>
      </c>
      <c r="I5" s="54">
        <v>1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0.91249999999999998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99</v>
      </c>
      <c r="F6" s="35">
        <v>0</v>
      </c>
      <c r="G6" s="32">
        <v>1</v>
      </c>
      <c r="H6" s="32">
        <v>6</v>
      </c>
      <c r="I6" s="32">
        <v>0</v>
      </c>
      <c r="J6" s="57">
        <v>2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73</v>
      </c>
      <c r="P6" s="31">
        <f>SUM(D5:J5)-D5</f>
        <v>7</v>
      </c>
      <c r="R6" s="21" t="s">
        <v>22</v>
      </c>
      <c r="S6" s="21">
        <f>(2*S4*S5)/(S4+S5)</f>
        <v>0.94805194805194803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87</v>
      </c>
      <c r="G7" s="35">
        <v>3</v>
      </c>
      <c r="H7" s="32">
        <v>3</v>
      </c>
      <c r="I7" s="32">
        <v>7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1</v>
      </c>
      <c r="P7" s="31">
        <f>SUM(E6:J11)</f>
        <v>517</v>
      </c>
      <c r="R7" s="21" t="s">
        <v>26</v>
      </c>
      <c r="S7" s="21">
        <f>P7/(P7+O7)</f>
        <v>0.99806949806949807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2</v>
      </c>
      <c r="F8" s="39">
        <v>0</v>
      </c>
      <c r="G8" s="34">
        <v>84</v>
      </c>
      <c r="H8" s="35">
        <v>2</v>
      </c>
      <c r="I8" s="32">
        <v>12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3</v>
      </c>
      <c r="F9" s="32">
        <v>2</v>
      </c>
      <c r="G9" s="39">
        <v>8</v>
      </c>
      <c r="H9" s="34">
        <v>81</v>
      </c>
      <c r="I9" s="35">
        <v>1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0.95192307692307687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0</v>
      </c>
      <c r="F10" s="32">
        <v>4</v>
      </c>
      <c r="G10" s="32">
        <v>5</v>
      </c>
      <c r="H10" s="39">
        <v>0</v>
      </c>
      <c r="I10" s="34">
        <v>68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0.91666666666666663</v>
      </c>
    </row>
    <row r="11" spans="1:19" ht="13" thickBot="1" x14ac:dyDescent="0.25">
      <c r="A11" s="87"/>
      <c r="B11" s="28">
        <v>6</v>
      </c>
      <c r="C11" s="47" t="s">
        <v>6</v>
      </c>
      <c r="D11" s="60">
        <v>1</v>
      </c>
      <c r="E11" s="61">
        <v>0</v>
      </c>
      <c r="F11" s="61">
        <v>0</v>
      </c>
      <c r="G11" s="61">
        <v>0</v>
      </c>
      <c r="H11" s="62">
        <v>0</v>
      </c>
      <c r="I11" s="63">
        <v>0</v>
      </c>
      <c r="J11" s="34">
        <v>36</v>
      </c>
      <c r="K11" s="51">
        <f t="shared" si="0"/>
        <v>37</v>
      </c>
      <c r="M11" s="78" t="s">
        <v>13</v>
      </c>
      <c r="N11" s="40">
        <v>1</v>
      </c>
      <c r="O11" s="41">
        <f>E6</f>
        <v>99</v>
      </c>
      <c r="P11" s="31">
        <f>SUM(D6:J6)-E6</f>
        <v>9</v>
      </c>
      <c r="R11" s="21" t="s">
        <v>22</v>
      </c>
      <c r="S11" s="21">
        <f>(2*S9*S10)/(S9+S10)</f>
        <v>0.9339622641509433</v>
      </c>
    </row>
    <row r="12" spans="1:19" x14ac:dyDescent="0.2">
      <c r="A12" s="87"/>
      <c r="B12" s="84" t="s">
        <v>23</v>
      </c>
      <c r="C12" s="84"/>
      <c r="D12" s="52">
        <f>SUM(D5:D11)</f>
        <v>74</v>
      </c>
      <c r="E12" s="52">
        <f t="shared" ref="E12:J12" si="1">SUM(E5:E11)</f>
        <v>104</v>
      </c>
      <c r="F12" s="52">
        <f>SUM(F5:F11)</f>
        <v>94</v>
      </c>
      <c r="G12" s="52">
        <f t="shared" si="1"/>
        <v>102</v>
      </c>
      <c r="H12" s="52">
        <f t="shared" si="1"/>
        <v>96</v>
      </c>
      <c r="I12" s="52">
        <f t="shared" si="1"/>
        <v>89</v>
      </c>
      <c r="J12" s="42">
        <f t="shared" si="1"/>
        <v>39</v>
      </c>
      <c r="K12" s="36">
        <f>SUM(D12:J12)</f>
        <v>598</v>
      </c>
      <c r="M12" s="78"/>
      <c r="N12" s="38">
        <v>0</v>
      </c>
      <c r="O12" s="31">
        <f>SUM(E5:E11)-E6</f>
        <v>5</v>
      </c>
      <c r="P12" s="31">
        <f>SUM(F7:J11)+SUM(F5:J5)+SUM(D7:D11)+D5</f>
        <v>485</v>
      </c>
      <c r="R12" s="21" t="s">
        <v>26</v>
      </c>
      <c r="S12" s="21">
        <f>P12/(P12+P11)</f>
        <v>0.98178137651821862</v>
      </c>
    </row>
    <row r="13" spans="1:19" x14ac:dyDescent="0.2">
      <c r="A13" s="87"/>
      <c r="B13" s="85" t="s">
        <v>38</v>
      </c>
      <c r="C13" s="85"/>
      <c r="D13" s="30">
        <f>D5/D12</f>
        <v>0.98648648648648651</v>
      </c>
      <c r="E13" s="30">
        <f>E6/E12</f>
        <v>0.95192307692307687</v>
      </c>
      <c r="F13" s="30">
        <f>F7/F12</f>
        <v>0.92553191489361697</v>
      </c>
      <c r="G13" s="30">
        <f>G8/G12</f>
        <v>0.82352941176470584</v>
      </c>
      <c r="H13" s="30">
        <f>H9/H12</f>
        <v>0.84375</v>
      </c>
      <c r="I13" s="30">
        <f>I10/I12</f>
        <v>0.7640449438202247</v>
      </c>
      <c r="J13" s="30">
        <f>J11/J12</f>
        <v>0.92307692307692313</v>
      </c>
      <c r="K13" s="88"/>
    </row>
    <row r="14" spans="1:19" x14ac:dyDescent="0.2">
      <c r="A14" s="87"/>
      <c r="B14" s="86" t="s">
        <v>39</v>
      </c>
      <c r="C14" s="86"/>
      <c r="D14" s="30">
        <f>100%-D13</f>
        <v>1.3513513513513487E-2</v>
      </c>
      <c r="E14" s="30">
        <f>100%-E13</f>
        <v>4.8076923076923128E-2</v>
      </c>
      <c r="F14" s="30">
        <f t="shared" ref="F14:J14" si="2">100%-F13</f>
        <v>7.4468085106383031E-2</v>
      </c>
      <c r="G14" s="30">
        <f t="shared" si="2"/>
        <v>0.17647058823529416</v>
      </c>
      <c r="H14" s="30">
        <f t="shared" si="2"/>
        <v>0.15625</v>
      </c>
      <c r="I14" s="30">
        <f t="shared" si="2"/>
        <v>0.2359550561797753</v>
      </c>
      <c r="J14" s="30">
        <f t="shared" si="2"/>
        <v>7.6923076923076872E-2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0.92553191489361697</v>
      </c>
    </row>
    <row r="15" spans="1:19" x14ac:dyDescent="0.2">
      <c r="A15" s="87"/>
      <c r="B15" s="86" t="s">
        <v>40</v>
      </c>
      <c r="C15" s="86"/>
      <c r="D15" s="30">
        <f>SUM(E5:J5)/K5</f>
        <v>8.7499999999999994E-2</v>
      </c>
      <c r="E15" s="30">
        <f>(D6+SUM(F6:J6))/K6</f>
        <v>8.3333333333333329E-2</v>
      </c>
      <c r="F15" s="30">
        <f>(SUM(D7:E7)+SUM(G7:J7))/K7</f>
        <v>0.13</v>
      </c>
      <c r="G15" s="30">
        <f>(SUM(D8:F8)+SUM(H8:J8))/K8</f>
        <v>0.16</v>
      </c>
      <c r="H15" s="30">
        <f>(SUM(D9:G9)+SUM(I9:J9))/K9</f>
        <v>0.14736842105263157</v>
      </c>
      <c r="I15" s="30">
        <f>(SUM(D10:H10)+J10)/K10</f>
        <v>0.12820512820512819</v>
      </c>
      <c r="J15" s="30">
        <f>SUM(D11:I11)/K11</f>
        <v>2.7027027027027029E-2</v>
      </c>
      <c r="K15" s="88"/>
      <c r="O15" s="37">
        <v>1</v>
      </c>
      <c r="P15" s="38">
        <v>0</v>
      </c>
      <c r="R15" s="21" t="s">
        <v>18</v>
      </c>
      <c r="S15" s="21">
        <f>O16/(O16+P16)</f>
        <v>0.87</v>
      </c>
    </row>
    <row r="16" spans="1:19" x14ac:dyDescent="0.2">
      <c r="A16" s="87"/>
      <c r="B16" s="84" t="s">
        <v>10</v>
      </c>
      <c r="C16" s="84"/>
      <c r="D16" s="92">
        <f>(D5+E6+F7+G8+H9+I10+J11)/K12*100</f>
        <v>88.294314381270894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87</v>
      </c>
      <c r="P16" s="31">
        <f>SUM(D7:J7)-F7</f>
        <v>13</v>
      </c>
      <c r="R16" s="21" t="s">
        <v>22</v>
      </c>
      <c r="S16" s="21">
        <f>(2*S14*S15)/(S14+S15)</f>
        <v>0.89690721649484539</v>
      </c>
    </row>
    <row r="17" spans="2:19" x14ac:dyDescent="0.2">
      <c r="J17" s="43"/>
      <c r="M17" s="78"/>
      <c r="N17" s="38">
        <v>0</v>
      </c>
      <c r="O17" s="31">
        <f>SUM(F5:F11)-F7</f>
        <v>7</v>
      </c>
      <c r="P17" s="31">
        <f>SUM(G8:J11)+SUM(G5:J6)+SUM(D5:E6)+SUM(D8:E11)</f>
        <v>491</v>
      </c>
      <c r="R17" s="21" t="s">
        <v>26</v>
      </c>
      <c r="S17" s="21">
        <f>P17/(P17+P16)</f>
        <v>0.97420634920634919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0.82352941176470584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0.84</v>
      </c>
    </row>
    <row r="21" spans="2:19" x14ac:dyDescent="0.2">
      <c r="B21" s="33">
        <v>0</v>
      </c>
      <c r="C21" s="47" t="s">
        <v>0</v>
      </c>
      <c r="D21" s="20">
        <f>D5</f>
        <v>73</v>
      </c>
      <c r="E21" s="20">
        <f>SUM(E6:J11)</f>
        <v>517</v>
      </c>
      <c r="F21" s="20">
        <f>SUM(D5:D11)-D5</f>
        <v>1</v>
      </c>
      <c r="G21" s="20">
        <f>SUM(D5:J5)-D5</f>
        <v>7</v>
      </c>
      <c r="H21" s="72">
        <f>D21/(D21+F21)</f>
        <v>0.98648648648648651</v>
      </c>
      <c r="I21" s="72">
        <f>D21/(D21+G21)</f>
        <v>0.91249999999999998</v>
      </c>
      <c r="J21" s="72">
        <f>(2*H21*I21)/(H21+I21)</f>
        <v>0.94805194805194803</v>
      </c>
      <c r="K21" s="72">
        <f>E21/(E21+F21)</f>
        <v>0.99806949806949807</v>
      </c>
      <c r="M21" s="78" t="s">
        <v>13</v>
      </c>
      <c r="N21" s="40">
        <v>1</v>
      </c>
      <c r="O21" s="41">
        <f>G8</f>
        <v>84</v>
      </c>
      <c r="P21" s="31">
        <f>SUM(D8:J8)-G8</f>
        <v>16</v>
      </c>
      <c r="R21" s="21" t="s">
        <v>22</v>
      </c>
      <c r="S21" s="21">
        <f>(2*S19*S20)/(S19+S20)</f>
        <v>0.83168316831683153</v>
      </c>
    </row>
    <row r="22" spans="2:19" x14ac:dyDescent="0.2">
      <c r="B22" s="23">
        <v>1</v>
      </c>
      <c r="C22" s="47" t="s">
        <v>1</v>
      </c>
      <c r="D22" s="20">
        <f>E6</f>
        <v>99</v>
      </c>
      <c r="E22" s="20">
        <f>SUM(F7:J11)+SUM(F5:J5)+SUM(D7:D11)+D5</f>
        <v>485</v>
      </c>
      <c r="F22" s="20">
        <f>SUM(E5:E11)-E6</f>
        <v>5</v>
      </c>
      <c r="G22" s="20">
        <f>SUM(D6:J6)-E6</f>
        <v>9</v>
      </c>
      <c r="H22" s="72">
        <f t="shared" ref="H22:H27" si="3">D22/(D22+F22)</f>
        <v>0.95192307692307687</v>
      </c>
      <c r="I22" s="72">
        <f t="shared" ref="I22:I27" si="4">D22/(D22+G22)</f>
        <v>0.91666666666666663</v>
      </c>
      <c r="J22" s="72">
        <f t="shared" ref="J22:J27" si="5">(2*H22*I22)/(H22+I22)</f>
        <v>0.9339622641509433</v>
      </c>
      <c r="K22" s="72">
        <f>E22/(E22+F22)</f>
        <v>0.98979591836734693</v>
      </c>
      <c r="M22" s="78"/>
      <c r="N22" s="38">
        <v>0</v>
      </c>
      <c r="O22" s="31">
        <f>SUM(G5:G11)-G8</f>
        <v>18</v>
      </c>
      <c r="P22" s="31">
        <f>SUM(H9:J11)+SUM(H5:J7)+SUM(D5:F7)+SUM(D9:F11)</f>
        <v>480</v>
      </c>
      <c r="R22" s="21" t="s">
        <v>26</v>
      </c>
      <c r="S22" s="21">
        <f>P22/(P22+O22)</f>
        <v>0.96385542168674698</v>
      </c>
    </row>
    <row r="23" spans="2:19" x14ac:dyDescent="0.2">
      <c r="B23" s="24">
        <v>2</v>
      </c>
      <c r="C23" s="47" t="s">
        <v>2</v>
      </c>
      <c r="D23" s="20">
        <f>F7</f>
        <v>87</v>
      </c>
      <c r="E23" s="20">
        <f>SUM(G8:J11)+SUM(G5:J6)+SUM(D5:E6)+SUM(D8:E11)</f>
        <v>491</v>
      </c>
      <c r="F23" s="20">
        <f>SUM(F5:F11)-F7</f>
        <v>7</v>
      </c>
      <c r="G23" s="20">
        <f>SUM(D7:J7)-F7</f>
        <v>13</v>
      </c>
      <c r="H23" s="72">
        <f t="shared" si="3"/>
        <v>0.92553191489361697</v>
      </c>
      <c r="I23" s="72">
        <f t="shared" si="4"/>
        <v>0.87</v>
      </c>
      <c r="J23" s="72">
        <f t="shared" si="5"/>
        <v>0.89690721649484539</v>
      </c>
      <c r="K23" s="72">
        <f t="shared" ref="K23:K27" si="6">E23/(E23+F23)</f>
        <v>0.98594377510040165</v>
      </c>
    </row>
    <row r="24" spans="2:19" x14ac:dyDescent="0.2">
      <c r="B24" s="25">
        <v>3</v>
      </c>
      <c r="C24" s="47" t="s">
        <v>3</v>
      </c>
      <c r="D24" s="20">
        <f>G8</f>
        <v>84</v>
      </c>
      <c r="E24" s="20">
        <f>SUM(H9:J11)+SUM(H5:J7)+SUM(D5:F7)+SUM(D9:F11)</f>
        <v>480</v>
      </c>
      <c r="F24" s="20">
        <f>SUM(G5:G11)-G8</f>
        <v>18</v>
      </c>
      <c r="G24" s="20">
        <f>SUM(D8:J8)-G8</f>
        <v>16</v>
      </c>
      <c r="H24" s="72">
        <f t="shared" si="3"/>
        <v>0.82352941176470584</v>
      </c>
      <c r="I24" s="72">
        <f t="shared" si="4"/>
        <v>0.84</v>
      </c>
      <c r="J24" s="72">
        <f t="shared" si="5"/>
        <v>0.83168316831683153</v>
      </c>
      <c r="K24" s="72">
        <f t="shared" si="6"/>
        <v>0.96385542168674698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0.84375</v>
      </c>
    </row>
    <row r="25" spans="2:19" x14ac:dyDescent="0.2">
      <c r="B25" s="26">
        <v>4</v>
      </c>
      <c r="C25" s="47" t="s">
        <v>4</v>
      </c>
      <c r="D25" s="20">
        <f>H9</f>
        <v>81</v>
      </c>
      <c r="E25" s="20">
        <f>SUM(I10:J11)+SUM(I5:J8)+SUM(D5:G8)+SUM(D10:G11)</f>
        <v>488</v>
      </c>
      <c r="F25" s="20">
        <f>SUM(H5:H11)-H9</f>
        <v>15</v>
      </c>
      <c r="G25" s="20">
        <f>SUM(D9:J9)-H9</f>
        <v>14</v>
      </c>
      <c r="H25" s="72">
        <f t="shared" si="3"/>
        <v>0.84375</v>
      </c>
      <c r="I25" s="72">
        <f t="shared" si="4"/>
        <v>0.85263157894736841</v>
      </c>
      <c r="J25" s="72">
        <f t="shared" si="5"/>
        <v>0.84816753926701571</v>
      </c>
      <c r="K25" s="72">
        <f t="shared" si="6"/>
        <v>0.97017892644135184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0.85263157894736841</v>
      </c>
    </row>
    <row r="26" spans="2:19" x14ac:dyDescent="0.2">
      <c r="B26" s="27">
        <v>5</v>
      </c>
      <c r="C26" s="47" t="s">
        <v>5</v>
      </c>
      <c r="D26" s="20">
        <f>I10</f>
        <v>68</v>
      </c>
      <c r="E26" s="20">
        <f>J11+SUM(D11:H11)+SUM(J5:J9)+SUM(D5:H9)</f>
        <v>499</v>
      </c>
      <c r="F26" s="20">
        <f>SUM(I5:I11)-I10</f>
        <v>21</v>
      </c>
      <c r="G26" s="20">
        <f>SUM(D10:J10)-I10</f>
        <v>10</v>
      </c>
      <c r="H26" s="72">
        <f t="shared" si="3"/>
        <v>0.7640449438202247</v>
      </c>
      <c r="I26" s="72">
        <f t="shared" si="4"/>
        <v>0.87179487179487181</v>
      </c>
      <c r="J26" s="72">
        <f t="shared" si="5"/>
        <v>0.81437125748502992</v>
      </c>
      <c r="K26" s="72">
        <f t="shared" si="6"/>
        <v>0.95961538461538465</v>
      </c>
      <c r="M26" s="78" t="s">
        <v>13</v>
      </c>
      <c r="N26" s="40">
        <v>1</v>
      </c>
      <c r="O26" s="41">
        <f>H9</f>
        <v>81</v>
      </c>
      <c r="P26" s="31">
        <f>SUM(D9:J9)-H9</f>
        <v>14</v>
      </c>
      <c r="R26" s="21" t="s">
        <v>22</v>
      </c>
      <c r="S26" s="21">
        <f>(2*S24*S25)/(S24+S25)</f>
        <v>0.84816753926701571</v>
      </c>
    </row>
    <row r="27" spans="2:19" x14ac:dyDescent="0.2">
      <c r="B27" s="28">
        <v>6</v>
      </c>
      <c r="C27" s="47" t="s">
        <v>6</v>
      </c>
      <c r="D27" s="20">
        <f>J11</f>
        <v>36</v>
      </c>
      <c r="E27" s="20">
        <f>SUM(D5:I10)</f>
        <v>558</v>
      </c>
      <c r="F27" s="20">
        <f>SUM(J5:J11)-J11</f>
        <v>3</v>
      </c>
      <c r="G27" s="20">
        <f>SUM(D11:J11)-J11</f>
        <v>1</v>
      </c>
      <c r="H27" s="72">
        <f t="shared" si="3"/>
        <v>0.92307692307692313</v>
      </c>
      <c r="I27" s="72">
        <f t="shared" si="4"/>
        <v>0.97297297297297303</v>
      </c>
      <c r="J27" s="72">
        <f t="shared" si="5"/>
        <v>0.94736842105263153</v>
      </c>
      <c r="K27" s="72">
        <f t="shared" si="6"/>
        <v>0.99465240641711228</v>
      </c>
      <c r="M27" s="78"/>
      <c r="N27" s="38">
        <v>0</v>
      </c>
      <c r="O27" s="31">
        <f>SUM(H5:H11)-H9</f>
        <v>15</v>
      </c>
      <c r="P27" s="31">
        <f>SUM(I10:J11)+SUM(I5:J8)+SUM(D5:G8)+SUM(D10:G11)</f>
        <v>488</v>
      </c>
      <c r="R27" s="21" t="s">
        <v>26</v>
      </c>
      <c r="S27" s="21">
        <f>P27/(P27+O27)</f>
        <v>0.97017892644135184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0.88833467956643353</v>
      </c>
      <c r="I28" s="73">
        <f>AVERAGE(I21:I27)</f>
        <v>0.89093801291169716</v>
      </c>
      <c r="J28" s="73">
        <f>AVERAGE(J21:J27)</f>
        <v>0.888644544974178</v>
      </c>
      <c r="K28" s="73">
        <f>AVERAGE(K21:K27)</f>
        <v>0.9803016186711202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0.7640449438202247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0.87179487179487181</v>
      </c>
    </row>
    <row r="31" spans="2:19" x14ac:dyDescent="0.2">
      <c r="M31" s="78" t="s">
        <v>13</v>
      </c>
      <c r="N31" s="40">
        <v>1</v>
      </c>
      <c r="O31" s="41">
        <f>I10</f>
        <v>68</v>
      </c>
      <c r="P31" s="31">
        <f>SUM(D10:J10)-I10</f>
        <v>10</v>
      </c>
      <c r="R31" s="21" t="s">
        <v>22</v>
      </c>
      <c r="S31" s="21">
        <f>(2*S29*S30)/(S29+S30)</f>
        <v>0.81437125748502992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21</v>
      </c>
      <c r="P32" s="31">
        <f>J11+SUM(D11:H11)+SUM(J5:J9)+SUM(D5:H9)</f>
        <v>499</v>
      </c>
      <c r="R32" s="21" t="s">
        <v>26</v>
      </c>
      <c r="S32" s="21">
        <f>P32/(P32+O32)</f>
        <v>0.95961538461538465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0.98648648648648651</v>
      </c>
      <c r="E34" s="72">
        <f>S9</f>
        <v>0.95192307692307687</v>
      </c>
      <c r="F34" s="72">
        <f>S14</f>
        <v>0.92553191489361697</v>
      </c>
      <c r="G34" s="72">
        <f>S19</f>
        <v>0.82352941176470584</v>
      </c>
      <c r="H34" s="72">
        <f>S24</f>
        <v>0.84375</v>
      </c>
      <c r="I34" s="72">
        <f>S29</f>
        <v>0.7640449438202247</v>
      </c>
      <c r="J34" s="72">
        <f>S34</f>
        <v>0.92307692307692313</v>
      </c>
      <c r="K34" s="73">
        <f>AVERAGE(D34:J34)</f>
        <v>0.88833467956643353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0.92307692307692313</v>
      </c>
    </row>
    <row r="35" spans="3:19" x14ac:dyDescent="0.2">
      <c r="C35" s="46" t="s">
        <v>18</v>
      </c>
      <c r="D35" s="72">
        <f>S5</f>
        <v>0.91249999999999998</v>
      </c>
      <c r="E35" s="72">
        <f>S10</f>
        <v>0.91666666666666663</v>
      </c>
      <c r="F35" s="72">
        <f>S15</f>
        <v>0.87</v>
      </c>
      <c r="G35" s="72">
        <f>S20</f>
        <v>0.84</v>
      </c>
      <c r="H35" s="72">
        <f>S25</f>
        <v>0.85263157894736841</v>
      </c>
      <c r="I35" s="72">
        <f>S30</f>
        <v>0.87179487179487181</v>
      </c>
      <c r="J35" s="72">
        <f>S35</f>
        <v>0.97297297297297303</v>
      </c>
      <c r="K35" s="73">
        <f t="shared" ref="K35:K37" si="7">AVERAGE(D35:J35)</f>
        <v>0.89093801291169716</v>
      </c>
      <c r="O35" s="37">
        <v>1</v>
      </c>
      <c r="P35" s="38">
        <v>0</v>
      </c>
      <c r="R35" s="21" t="s">
        <v>18</v>
      </c>
      <c r="S35" s="21">
        <f>O36/(O36+P36)</f>
        <v>0.97297297297297303</v>
      </c>
    </row>
    <row r="36" spans="3:19" x14ac:dyDescent="0.2">
      <c r="C36" s="46" t="s">
        <v>25</v>
      </c>
      <c r="D36" s="72">
        <f>S6</f>
        <v>0.94805194805194803</v>
      </c>
      <c r="E36" s="72">
        <f>S11</f>
        <v>0.9339622641509433</v>
      </c>
      <c r="F36" s="72">
        <f>S16</f>
        <v>0.89690721649484539</v>
      </c>
      <c r="G36" s="72">
        <f>S21</f>
        <v>0.83168316831683153</v>
      </c>
      <c r="H36" s="72">
        <f>S26</f>
        <v>0.84816753926701571</v>
      </c>
      <c r="I36" s="72">
        <f>S31</f>
        <v>0.81437125748502992</v>
      </c>
      <c r="J36" s="72">
        <f>S36</f>
        <v>0.94736842105263153</v>
      </c>
      <c r="K36" s="73">
        <f t="shared" si="7"/>
        <v>0.888644544974178</v>
      </c>
      <c r="M36" s="78" t="s">
        <v>13</v>
      </c>
      <c r="N36" s="40">
        <v>1</v>
      </c>
      <c r="O36" s="41">
        <f>J11</f>
        <v>36</v>
      </c>
      <c r="P36" s="31">
        <f>SUM(D11:J11)-J11</f>
        <v>1</v>
      </c>
      <c r="R36" s="21" t="s">
        <v>22</v>
      </c>
      <c r="S36" s="21">
        <f>(2*S34*S35)/(S34+S35)</f>
        <v>0.94736842105263153</v>
      </c>
    </row>
    <row r="37" spans="3:19" x14ac:dyDescent="0.2">
      <c r="C37" s="46" t="s">
        <v>26</v>
      </c>
      <c r="D37" s="72">
        <f>S7</f>
        <v>0.99806949806949807</v>
      </c>
      <c r="E37" s="72">
        <f>S12</f>
        <v>0.98178137651821862</v>
      </c>
      <c r="F37" s="72">
        <f>S17</f>
        <v>0.97420634920634919</v>
      </c>
      <c r="G37" s="72">
        <f>S22</f>
        <v>0.96385542168674698</v>
      </c>
      <c r="H37" s="72">
        <f>S27</f>
        <v>0.97017892644135184</v>
      </c>
      <c r="I37" s="72">
        <f>S32</f>
        <v>0.95961538461538465</v>
      </c>
      <c r="J37" s="72">
        <f>S37</f>
        <v>0.99821109123434704</v>
      </c>
      <c r="K37" s="73">
        <f t="shared" si="7"/>
        <v>0.97798829253884223</v>
      </c>
      <c r="M37" s="78"/>
      <c r="N37" s="38">
        <v>0</v>
      </c>
      <c r="O37" s="31">
        <f>SUM(J5:J11)-J11</f>
        <v>3</v>
      </c>
      <c r="P37" s="31">
        <f>SUM(D5:I10)</f>
        <v>558</v>
      </c>
      <c r="R37" s="21" t="s">
        <v>26</v>
      </c>
      <c r="S37" s="21">
        <f>P37/(P37+P36)</f>
        <v>0.99821109123434704</v>
      </c>
    </row>
    <row r="41" spans="3:19" x14ac:dyDescent="0.2">
      <c r="E41" s="79" t="s">
        <v>24</v>
      </c>
      <c r="F41" s="79"/>
    </row>
    <row r="42" spans="3:19" x14ac:dyDescent="0.2">
      <c r="E42" s="13" t="s">
        <v>11</v>
      </c>
      <c r="F42" s="14" t="s">
        <v>12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5D52-CBF6-D545-B40C-32CE60CEF61B}">
  <sheetPr>
    <tabColor rgb="FF00B050"/>
  </sheetPr>
  <dimension ref="A1:S44"/>
  <sheetViews>
    <sheetView topLeftCell="A12" zoomScale="130" zoomScaleNormal="130" workbookViewId="0">
      <selection activeCell="H28" sqref="H28:K28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0.98630136986301364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72</v>
      </c>
      <c r="E5" s="53">
        <v>0</v>
      </c>
      <c r="F5" s="54">
        <v>2</v>
      </c>
      <c r="G5" s="54">
        <v>1</v>
      </c>
      <c r="H5" s="54">
        <v>4</v>
      </c>
      <c r="I5" s="54">
        <v>1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0.9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100</v>
      </c>
      <c r="F6" s="35">
        <v>0</v>
      </c>
      <c r="G6" s="32">
        <v>1</v>
      </c>
      <c r="H6" s="32">
        <v>6</v>
      </c>
      <c r="I6" s="32">
        <v>0</v>
      </c>
      <c r="J6" s="57">
        <v>1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72</v>
      </c>
      <c r="P6" s="31">
        <f>SUM(D5:J5)-D5</f>
        <v>8</v>
      </c>
      <c r="R6" s="21" t="s">
        <v>22</v>
      </c>
      <c r="S6" s="21">
        <f>(2*S4*S5)/(S4+S5)</f>
        <v>0.94117647058823539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87</v>
      </c>
      <c r="G7" s="35">
        <v>3</v>
      </c>
      <c r="H7" s="32">
        <v>3</v>
      </c>
      <c r="I7" s="32">
        <v>7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1</v>
      </c>
      <c r="P7" s="31">
        <f>SUM(E6:J11)</f>
        <v>517</v>
      </c>
      <c r="R7" s="21" t="s">
        <v>26</v>
      </c>
      <c r="S7" s="21">
        <f>P7/(P7+O7)</f>
        <v>0.99806949806949807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2</v>
      </c>
      <c r="F8" s="39">
        <v>0</v>
      </c>
      <c r="G8" s="34">
        <v>85</v>
      </c>
      <c r="H8" s="35">
        <v>2</v>
      </c>
      <c r="I8" s="32">
        <v>11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3</v>
      </c>
      <c r="F9" s="32">
        <v>2</v>
      </c>
      <c r="G9" s="39">
        <v>8</v>
      </c>
      <c r="H9" s="34">
        <v>82</v>
      </c>
      <c r="I9" s="35">
        <v>0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0.95238095238095233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0</v>
      </c>
      <c r="F10" s="32">
        <v>4</v>
      </c>
      <c r="G10" s="32">
        <v>4</v>
      </c>
      <c r="H10" s="39">
        <v>0</v>
      </c>
      <c r="I10" s="34">
        <v>69</v>
      </c>
      <c r="J10" s="59">
        <v>1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0.92592592592592593</v>
      </c>
    </row>
    <row r="11" spans="1:19" ht="13" thickBot="1" x14ac:dyDescent="0.25">
      <c r="A11" s="87"/>
      <c r="B11" s="28">
        <v>6</v>
      </c>
      <c r="C11" s="47" t="s">
        <v>6</v>
      </c>
      <c r="D11" s="60">
        <v>1</v>
      </c>
      <c r="E11" s="61">
        <v>0</v>
      </c>
      <c r="F11" s="61">
        <v>0</v>
      </c>
      <c r="G11" s="61">
        <v>0</v>
      </c>
      <c r="H11" s="62">
        <v>0</v>
      </c>
      <c r="I11" s="63">
        <v>0</v>
      </c>
      <c r="J11" s="34">
        <v>36</v>
      </c>
      <c r="K11" s="51">
        <f t="shared" si="0"/>
        <v>37</v>
      </c>
      <c r="M11" s="78" t="s">
        <v>13</v>
      </c>
      <c r="N11" s="40">
        <v>1</v>
      </c>
      <c r="O11" s="41">
        <f>E6</f>
        <v>100</v>
      </c>
      <c r="P11" s="31">
        <f>SUM(D6:J6)-E6</f>
        <v>8</v>
      </c>
      <c r="R11" s="21" t="s">
        <v>22</v>
      </c>
      <c r="S11" s="21">
        <f>(2*S9*S10)/(S9+S10)</f>
        <v>0.93896713615023475</v>
      </c>
    </row>
    <row r="12" spans="1:19" x14ac:dyDescent="0.2">
      <c r="A12" s="87"/>
      <c r="B12" s="84" t="s">
        <v>23</v>
      </c>
      <c r="C12" s="84"/>
      <c r="D12" s="52">
        <f>SUM(D5:D11)</f>
        <v>73</v>
      </c>
      <c r="E12" s="52">
        <f t="shared" ref="E12:J12" si="1">SUM(E5:E11)</f>
        <v>105</v>
      </c>
      <c r="F12" s="52">
        <f>SUM(F5:F11)</f>
        <v>95</v>
      </c>
      <c r="G12" s="52">
        <f t="shared" si="1"/>
        <v>102</v>
      </c>
      <c r="H12" s="52">
        <f t="shared" si="1"/>
        <v>97</v>
      </c>
      <c r="I12" s="52">
        <f t="shared" si="1"/>
        <v>88</v>
      </c>
      <c r="J12" s="42">
        <f t="shared" si="1"/>
        <v>38</v>
      </c>
      <c r="K12" s="36">
        <f>SUM(D12:J12)</f>
        <v>598</v>
      </c>
      <c r="M12" s="78"/>
      <c r="N12" s="38">
        <v>0</v>
      </c>
      <c r="O12" s="31">
        <f>SUM(E5:E11)-E6</f>
        <v>5</v>
      </c>
      <c r="P12" s="31">
        <f>SUM(F7:J11)+SUM(F5:J5)+SUM(D7:D11)+D5</f>
        <v>485</v>
      </c>
      <c r="R12" s="21" t="s">
        <v>26</v>
      </c>
      <c r="S12" s="21">
        <f>P12/(P12+P11)</f>
        <v>0.98377281947261663</v>
      </c>
    </row>
    <row r="13" spans="1:19" x14ac:dyDescent="0.2">
      <c r="A13" s="87"/>
      <c r="B13" s="85" t="s">
        <v>38</v>
      </c>
      <c r="C13" s="85"/>
      <c r="D13" s="30">
        <f>D5/D12</f>
        <v>0.98630136986301364</v>
      </c>
      <c r="E13" s="30">
        <f>E6/E12</f>
        <v>0.95238095238095233</v>
      </c>
      <c r="F13" s="30">
        <f>F7/F12</f>
        <v>0.91578947368421049</v>
      </c>
      <c r="G13" s="30">
        <f>G8/G12</f>
        <v>0.83333333333333337</v>
      </c>
      <c r="H13" s="30">
        <f>H9/H12</f>
        <v>0.84536082474226804</v>
      </c>
      <c r="I13" s="30">
        <f>I10/I12</f>
        <v>0.78409090909090906</v>
      </c>
      <c r="J13" s="30">
        <f>J11/J12</f>
        <v>0.94736842105263153</v>
      </c>
      <c r="K13" s="88"/>
    </row>
    <row r="14" spans="1:19" x14ac:dyDescent="0.2">
      <c r="A14" s="87"/>
      <c r="B14" s="86" t="s">
        <v>39</v>
      </c>
      <c r="C14" s="86"/>
      <c r="D14" s="30">
        <f>100%-D13</f>
        <v>1.3698630136986356E-2</v>
      </c>
      <c r="E14" s="30">
        <f>100%-E13</f>
        <v>4.7619047619047672E-2</v>
      </c>
      <c r="F14" s="30">
        <f t="shared" ref="F14:I14" si="2">100%-F13</f>
        <v>8.4210526315789513E-2</v>
      </c>
      <c r="G14" s="30">
        <f t="shared" si="2"/>
        <v>0.16666666666666663</v>
      </c>
      <c r="H14" s="30">
        <f t="shared" si="2"/>
        <v>0.15463917525773196</v>
      </c>
      <c r="I14" s="30">
        <f t="shared" si="2"/>
        <v>0.21590909090909094</v>
      </c>
      <c r="J14" s="30">
        <f>100%-J13</f>
        <v>5.2631578947368474E-2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0.91578947368421049</v>
      </c>
    </row>
    <row r="15" spans="1:19" x14ac:dyDescent="0.2">
      <c r="A15" s="87"/>
      <c r="B15" s="86" t="s">
        <v>40</v>
      </c>
      <c r="C15" s="86"/>
      <c r="D15" s="30">
        <f>SUM(E5:J5)/K5</f>
        <v>0.1</v>
      </c>
      <c r="E15" s="30">
        <f>(D6+SUM(F6:J6))/K6</f>
        <v>7.407407407407407E-2</v>
      </c>
      <c r="F15" s="30">
        <f>(SUM(D7:E7)+SUM(G7:J7))/K7</f>
        <v>0.13</v>
      </c>
      <c r="G15" s="30">
        <f>(SUM(D8:F8)+SUM(H8:J8))/K8</f>
        <v>0.15</v>
      </c>
      <c r="H15" s="30">
        <f>(SUM(D9:G9)+SUM(I9:J9))/K9</f>
        <v>0.1368421052631579</v>
      </c>
      <c r="I15" s="30">
        <f>(SUM(D10:H10)+J10)/K10</f>
        <v>0.11538461538461539</v>
      </c>
      <c r="J15" s="30">
        <f>SUM(D11:I11)/K11</f>
        <v>2.7027027027027029E-2</v>
      </c>
      <c r="K15" s="88"/>
      <c r="O15" s="37">
        <v>1</v>
      </c>
      <c r="P15" s="38">
        <v>0</v>
      </c>
      <c r="R15" s="21" t="s">
        <v>18</v>
      </c>
      <c r="S15" s="21">
        <f>O16/(O16+P16)</f>
        <v>0.87</v>
      </c>
    </row>
    <row r="16" spans="1:19" x14ac:dyDescent="0.2">
      <c r="A16" s="87"/>
      <c r="B16" s="84" t="s">
        <v>10</v>
      </c>
      <c r="C16" s="84"/>
      <c r="D16" s="92">
        <f>(D5+E6+F7+G8+H9+I10+J11)/K12*100</f>
        <v>88.795986622073571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87</v>
      </c>
      <c r="P16" s="31">
        <f>SUM(D7:J7)-F7</f>
        <v>13</v>
      </c>
      <c r="R16" s="21" t="s">
        <v>22</v>
      </c>
      <c r="S16" s="21">
        <f>(2*S14*S15)/(S14+S15)</f>
        <v>0.89230769230769225</v>
      </c>
    </row>
    <row r="17" spans="2:19" x14ac:dyDescent="0.2">
      <c r="J17" s="43"/>
      <c r="M17" s="78"/>
      <c r="N17" s="38">
        <v>0</v>
      </c>
      <c r="O17" s="31">
        <f>SUM(F5:F11)-F7</f>
        <v>8</v>
      </c>
      <c r="P17" s="31">
        <f>SUM(G8:J11)+SUM(G5:J6)+SUM(D5:E6)+SUM(D8:E11)</f>
        <v>490</v>
      </c>
      <c r="R17" s="21" t="s">
        <v>26</v>
      </c>
      <c r="S17" s="21">
        <f>P17/(P17+P16)</f>
        <v>0.97415506958250497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0.83333333333333337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0.85</v>
      </c>
    </row>
    <row r="21" spans="2:19" x14ac:dyDescent="0.2">
      <c r="B21" s="33">
        <v>0</v>
      </c>
      <c r="C21" s="47" t="s">
        <v>0</v>
      </c>
      <c r="D21" s="20">
        <f>D5</f>
        <v>72</v>
      </c>
      <c r="E21" s="20">
        <f>SUM(E6:J11)</f>
        <v>517</v>
      </c>
      <c r="F21" s="20">
        <f>SUM(D5:D11)-D5</f>
        <v>1</v>
      </c>
      <c r="G21" s="20">
        <f>SUM(D5:J5)-D5</f>
        <v>8</v>
      </c>
      <c r="H21" s="72">
        <f>D21/(D21+F21)</f>
        <v>0.98630136986301364</v>
      </c>
      <c r="I21" s="72">
        <f>D21/(D21+G21)</f>
        <v>0.9</v>
      </c>
      <c r="J21" s="72">
        <f>(2*H21*I21)/(H21+I21)</f>
        <v>0.94117647058823539</v>
      </c>
      <c r="K21" s="72">
        <f>E21/(E21+F21)</f>
        <v>0.99806949806949807</v>
      </c>
      <c r="M21" s="78" t="s">
        <v>13</v>
      </c>
      <c r="N21" s="40">
        <v>1</v>
      </c>
      <c r="O21" s="41">
        <f>G8</f>
        <v>85</v>
      </c>
      <c r="P21" s="31">
        <f>SUM(D8:J8)-G8</f>
        <v>15</v>
      </c>
      <c r="R21" s="21" t="s">
        <v>22</v>
      </c>
      <c r="S21" s="21">
        <f>(2*S19*S20)/(S19+S20)</f>
        <v>0.84158415841584167</v>
      </c>
    </row>
    <row r="22" spans="2:19" x14ac:dyDescent="0.2">
      <c r="B22" s="23">
        <v>1</v>
      </c>
      <c r="C22" s="47" t="s">
        <v>1</v>
      </c>
      <c r="D22" s="20">
        <f>E6</f>
        <v>100</v>
      </c>
      <c r="E22" s="20">
        <f>SUM(F7:J11)+SUM(F5:J5)+SUM(D7:D11)+D5</f>
        <v>485</v>
      </c>
      <c r="F22" s="20">
        <f>SUM(E5:E11)-E6</f>
        <v>5</v>
      </c>
      <c r="G22" s="20">
        <f>SUM(D6:J6)-E6</f>
        <v>8</v>
      </c>
      <c r="H22" s="72">
        <f t="shared" ref="H22:H27" si="3">D22/(D22+F22)</f>
        <v>0.95238095238095233</v>
      </c>
      <c r="I22" s="72">
        <f t="shared" ref="I22:I27" si="4">D22/(D22+G22)</f>
        <v>0.92592592592592593</v>
      </c>
      <c r="J22" s="72">
        <f t="shared" ref="J22:J27" si="5">(2*H22*I22)/(H22+I22)</f>
        <v>0.93896713615023475</v>
      </c>
      <c r="K22" s="72">
        <f>E22/(E22+F22)</f>
        <v>0.98979591836734693</v>
      </c>
      <c r="M22" s="78"/>
      <c r="N22" s="38">
        <v>0</v>
      </c>
      <c r="O22" s="31">
        <f>SUM(G5:G11)-G8</f>
        <v>17</v>
      </c>
      <c r="P22" s="31">
        <f>SUM(H9:J11)+SUM(H5:J7)+SUM(D5:F7)+SUM(D9:F11)</f>
        <v>481</v>
      </c>
      <c r="R22" s="21" t="s">
        <v>26</v>
      </c>
      <c r="S22" s="21">
        <f>P22/(P22+O22)</f>
        <v>0.96586345381526106</v>
      </c>
    </row>
    <row r="23" spans="2:19" x14ac:dyDescent="0.2">
      <c r="B23" s="24">
        <v>2</v>
      </c>
      <c r="C23" s="47" t="s">
        <v>2</v>
      </c>
      <c r="D23" s="20">
        <f>F7</f>
        <v>87</v>
      </c>
      <c r="E23" s="20">
        <f>SUM(G8:J11)+SUM(G5:J6)+SUM(D5:E6)+SUM(D8:E11)</f>
        <v>490</v>
      </c>
      <c r="F23" s="20">
        <f>SUM(F5:F11)-F7</f>
        <v>8</v>
      </c>
      <c r="G23" s="20">
        <f>SUM(D7:J7)-F7</f>
        <v>13</v>
      </c>
      <c r="H23" s="72">
        <f t="shared" si="3"/>
        <v>0.91578947368421049</v>
      </c>
      <c r="I23" s="72">
        <f t="shared" si="4"/>
        <v>0.87</v>
      </c>
      <c r="J23" s="72">
        <f t="shared" si="5"/>
        <v>0.89230769230769225</v>
      </c>
      <c r="K23" s="72">
        <f t="shared" ref="K23:K27" si="6">E23/(E23+F23)</f>
        <v>0.98393574297188757</v>
      </c>
    </row>
    <row r="24" spans="2:19" x14ac:dyDescent="0.2">
      <c r="B24" s="25">
        <v>3</v>
      </c>
      <c r="C24" s="47" t="s">
        <v>3</v>
      </c>
      <c r="D24" s="20">
        <f>G8</f>
        <v>85</v>
      </c>
      <c r="E24" s="20">
        <f>SUM(H9:J11)+SUM(H5:J7)+SUM(D5:F7)+SUM(D9:F11)</f>
        <v>481</v>
      </c>
      <c r="F24" s="20">
        <f>SUM(G5:G11)-G8</f>
        <v>17</v>
      </c>
      <c r="G24" s="20">
        <f>SUM(D8:J8)-G8</f>
        <v>15</v>
      </c>
      <c r="H24" s="72">
        <f t="shared" si="3"/>
        <v>0.83333333333333337</v>
      </c>
      <c r="I24" s="72">
        <f t="shared" si="4"/>
        <v>0.85</v>
      </c>
      <c r="J24" s="72">
        <f t="shared" si="5"/>
        <v>0.84158415841584167</v>
      </c>
      <c r="K24" s="72">
        <f t="shared" si="6"/>
        <v>0.96586345381526106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0.84536082474226804</v>
      </c>
    </row>
    <row r="25" spans="2:19" x14ac:dyDescent="0.2">
      <c r="B25" s="26">
        <v>4</v>
      </c>
      <c r="C25" s="47" t="s">
        <v>4</v>
      </c>
      <c r="D25" s="20">
        <f>H9</f>
        <v>82</v>
      </c>
      <c r="E25" s="20">
        <f>SUM(I10:J11)+SUM(I5:J8)+SUM(D5:G8)+SUM(D10:G11)</f>
        <v>488</v>
      </c>
      <c r="F25" s="20">
        <f>SUM(H5:H11)-H9</f>
        <v>15</v>
      </c>
      <c r="G25" s="20">
        <f>SUM(D9:J9)-H9</f>
        <v>13</v>
      </c>
      <c r="H25" s="72">
        <f t="shared" si="3"/>
        <v>0.84536082474226804</v>
      </c>
      <c r="I25" s="72">
        <f t="shared" si="4"/>
        <v>0.86315789473684212</v>
      </c>
      <c r="J25" s="72">
        <f t="shared" si="5"/>
        <v>0.85416666666666663</v>
      </c>
      <c r="K25" s="72">
        <f t="shared" si="6"/>
        <v>0.97017892644135184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0.86315789473684212</v>
      </c>
    </row>
    <row r="26" spans="2:19" x14ac:dyDescent="0.2">
      <c r="B26" s="27">
        <v>5</v>
      </c>
      <c r="C26" s="47" t="s">
        <v>5</v>
      </c>
      <c r="D26" s="20">
        <f>I10</f>
        <v>69</v>
      </c>
      <c r="E26" s="20">
        <f>J11+SUM(D11:H11)+SUM(J5:J9)+SUM(D5:H9)</f>
        <v>501</v>
      </c>
      <c r="F26" s="20">
        <f>SUM(I5:I11)-I10</f>
        <v>19</v>
      </c>
      <c r="G26" s="20">
        <f>SUM(D10:J10)-I10</f>
        <v>9</v>
      </c>
      <c r="H26" s="72">
        <f t="shared" si="3"/>
        <v>0.78409090909090906</v>
      </c>
      <c r="I26" s="72">
        <f t="shared" si="4"/>
        <v>0.88461538461538458</v>
      </c>
      <c r="J26" s="72">
        <f t="shared" si="5"/>
        <v>0.83132530120481918</v>
      </c>
      <c r="K26" s="72">
        <f t="shared" si="6"/>
        <v>0.96346153846153848</v>
      </c>
      <c r="M26" s="78" t="s">
        <v>13</v>
      </c>
      <c r="N26" s="40">
        <v>1</v>
      </c>
      <c r="O26" s="41">
        <f>H9</f>
        <v>82</v>
      </c>
      <c r="P26" s="31">
        <f>SUM(D9:J9)-H9</f>
        <v>13</v>
      </c>
      <c r="R26" s="21" t="s">
        <v>22</v>
      </c>
      <c r="S26" s="21">
        <f>(2*S24*S25)/(S24+S25)</f>
        <v>0.85416666666666663</v>
      </c>
    </row>
    <row r="27" spans="2:19" x14ac:dyDescent="0.2">
      <c r="B27" s="28">
        <v>6</v>
      </c>
      <c r="C27" s="47" t="s">
        <v>6</v>
      </c>
      <c r="D27" s="20">
        <f>J11</f>
        <v>36</v>
      </c>
      <c r="E27" s="20">
        <f>SUM(D5:I10)</f>
        <v>559</v>
      </c>
      <c r="F27" s="20">
        <f>SUM(J5:J11)-J11</f>
        <v>2</v>
      </c>
      <c r="G27" s="20">
        <f>SUM(D11:J11)-J11</f>
        <v>1</v>
      </c>
      <c r="H27" s="72">
        <f t="shared" si="3"/>
        <v>0.94736842105263153</v>
      </c>
      <c r="I27" s="72">
        <f t="shared" si="4"/>
        <v>0.97297297297297303</v>
      </c>
      <c r="J27" s="72">
        <f t="shared" si="5"/>
        <v>0.95999999999999985</v>
      </c>
      <c r="K27" s="72">
        <f t="shared" si="6"/>
        <v>0.99643493761140822</v>
      </c>
      <c r="M27" s="78"/>
      <c r="N27" s="38">
        <v>0</v>
      </c>
      <c r="O27" s="31">
        <f>SUM(H5:H11)-H9</f>
        <v>15</v>
      </c>
      <c r="P27" s="31">
        <f>SUM(I10:J11)+SUM(I5:J8)+SUM(D5:G8)+SUM(D10:G11)</f>
        <v>488</v>
      </c>
      <c r="R27" s="21" t="s">
        <v>26</v>
      </c>
      <c r="S27" s="21">
        <f>P27/(P27+O27)</f>
        <v>0.97017892644135184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0.89494646916390264</v>
      </c>
      <c r="I28" s="73">
        <f>AVERAGE(I21:I27)</f>
        <v>0.89523888260730378</v>
      </c>
      <c r="J28" s="73">
        <f>AVERAGE(J21:J27)</f>
        <v>0.8942182036190699</v>
      </c>
      <c r="K28" s="73">
        <f>AVERAGE(K21:K27)</f>
        <v>0.98110571653404155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0.78409090909090906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0.88461538461538458</v>
      </c>
    </row>
    <row r="31" spans="2:19" x14ac:dyDescent="0.2">
      <c r="M31" s="78" t="s">
        <v>13</v>
      </c>
      <c r="N31" s="40">
        <v>1</v>
      </c>
      <c r="O31" s="41">
        <f>I10</f>
        <v>69</v>
      </c>
      <c r="P31" s="31">
        <f>SUM(D10:J10)-I10</f>
        <v>9</v>
      </c>
      <c r="R31" s="21" t="s">
        <v>22</v>
      </c>
      <c r="S31" s="21">
        <f>(2*S29*S30)/(S29+S30)</f>
        <v>0.83132530120481918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19</v>
      </c>
      <c r="P32" s="31">
        <f>J11+SUM(D11:H11)+SUM(J5:J9)+SUM(D5:H9)</f>
        <v>501</v>
      </c>
      <c r="R32" s="21" t="s">
        <v>26</v>
      </c>
      <c r="S32" s="21">
        <f>P32/(P32+O32)</f>
        <v>0.96346153846153848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0.98630136986301364</v>
      </c>
      <c r="E34" s="72">
        <f>S9</f>
        <v>0.95238095238095233</v>
      </c>
      <c r="F34" s="72">
        <f>S14</f>
        <v>0.91578947368421049</v>
      </c>
      <c r="G34" s="72">
        <f>S19</f>
        <v>0.83333333333333337</v>
      </c>
      <c r="H34" s="72">
        <f>S24</f>
        <v>0.84536082474226804</v>
      </c>
      <c r="I34" s="72">
        <f>S29</f>
        <v>0.78409090909090906</v>
      </c>
      <c r="J34" s="72">
        <f>S34</f>
        <v>0.94736842105263153</v>
      </c>
      <c r="K34" s="73">
        <f>AVERAGE(D34:J34)</f>
        <v>0.89494646916390264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0.94736842105263153</v>
      </c>
    </row>
    <row r="35" spans="3:19" x14ac:dyDescent="0.2">
      <c r="C35" s="46" t="s">
        <v>18</v>
      </c>
      <c r="D35" s="72">
        <f>S5</f>
        <v>0.9</v>
      </c>
      <c r="E35" s="72">
        <f>S10</f>
        <v>0.92592592592592593</v>
      </c>
      <c r="F35" s="72">
        <f>S15</f>
        <v>0.87</v>
      </c>
      <c r="G35" s="72">
        <f>S20</f>
        <v>0.85</v>
      </c>
      <c r="H35" s="72">
        <f>S25</f>
        <v>0.86315789473684212</v>
      </c>
      <c r="I35" s="72">
        <f>S30</f>
        <v>0.88461538461538458</v>
      </c>
      <c r="J35" s="72">
        <f>S35</f>
        <v>0.97297297297297303</v>
      </c>
      <c r="K35" s="73">
        <f t="shared" ref="K35:K37" si="7">AVERAGE(D35:J35)</f>
        <v>0.89523888260730378</v>
      </c>
      <c r="O35" s="37">
        <v>1</v>
      </c>
      <c r="P35" s="38">
        <v>0</v>
      </c>
      <c r="R35" s="21" t="s">
        <v>18</v>
      </c>
      <c r="S35" s="21">
        <f>O36/(O36+P36)</f>
        <v>0.97297297297297303</v>
      </c>
    </row>
    <row r="36" spans="3:19" x14ac:dyDescent="0.2">
      <c r="C36" s="46" t="s">
        <v>25</v>
      </c>
      <c r="D36" s="72">
        <f>S6</f>
        <v>0.94117647058823539</v>
      </c>
      <c r="E36" s="72">
        <f>S11</f>
        <v>0.93896713615023475</v>
      </c>
      <c r="F36" s="72">
        <f>S16</f>
        <v>0.89230769230769225</v>
      </c>
      <c r="G36" s="72">
        <f>S21</f>
        <v>0.84158415841584167</v>
      </c>
      <c r="H36" s="72">
        <f>S26</f>
        <v>0.85416666666666663</v>
      </c>
      <c r="I36" s="72">
        <f>S31</f>
        <v>0.83132530120481918</v>
      </c>
      <c r="J36" s="72">
        <f>S36</f>
        <v>0.95999999999999985</v>
      </c>
      <c r="K36" s="73">
        <f t="shared" si="7"/>
        <v>0.8942182036190699</v>
      </c>
      <c r="M36" s="78" t="s">
        <v>13</v>
      </c>
      <c r="N36" s="40">
        <v>1</v>
      </c>
      <c r="O36" s="41">
        <f>J11</f>
        <v>36</v>
      </c>
      <c r="P36" s="31">
        <f>SUM(D11:J11)-J11</f>
        <v>1</v>
      </c>
      <c r="R36" s="21" t="s">
        <v>22</v>
      </c>
      <c r="S36" s="21">
        <f>(2*S34*S35)/(S34+S35)</f>
        <v>0.95999999999999985</v>
      </c>
    </row>
    <row r="37" spans="3:19" x14ac:dyDescent="0.2">
      <c r="C37" s="46" t="s">
        <v>26</v>
      </c>
      <c r="D37" s="72">
        <f>S7</f>
        <v>0.99806949806949807</v>
      </c>
      <c r="E37" s="72">
        <f>S12</f>
        <v>0.98377281947261663</v>
      </c>
      <c r="F37" s="72">
        <f>S17</f>
        <v>0.97415506958250497</v>
      </c>
      <c r="G37" s="72">
        <f>S22</f>
        <v>0.96586345381526106</v>
      </c>
      <c r="H37" s="72">
        <f>S27</f>
        <v>0.97017892644135184</v>
      </c>
      <c r="I37" s="72">
        <f>S32</f>
        <v>0.96346153846153848</v>
      </c>
      <c r="J37" s="72">
        <f>S37</f>
        <v>0.99821428571428572</v>
      </c>
      <c r="K37" s="73">
        <f t="shared" si="7"/>
        <v>0.97910222736529384</v>
      </c>
      <c r="M37" s="78"/>
      <c r="N37" s="38">
        <v>0</v>
      </c>
      <c r="O37" s="31">
        <f>SUM(J5:J11)-J11</f>
        <v>2</v>
      </c>
      <c r="P37" s="31">
        <f>SUM(D5:I10)</f>
        <v>559</v>
      </c>
      <c r="R37" s="21" t="s">
        <v>26</v>
      </c>
      <c r="S37" s="21">
        <f>P37/(P37+P36)</f>
        <v>0.99821428571428572</v>
      </c>
    </row>
    <row r="41" spans="3:19" x14ac:dyDescent="0.2">
      <c r="E41" s="79" t="s">
        <v>24</v>
      </c>
      <c r="F41" s="79"/>
      <c r="G41" s="21" t="s">
        <v>61</v>
      </c>
      <c r="H41" s="21">
        <f>AVERAGE(H21:H27)</f>
        <v>0.89494646916390264</v>
      </c>
      <c r="I41" s="21">
        <f t="shared" ref="I41:K41" si="8">AVERAGE(I21:I27)</f>
        <v>0.89523888260730378</v>
      </c>
      <c r="J41" s="21">
        <f t="shared" si="8"/>
        <v>0.8942182036190699</v>
      </c>
      <c r="K41" s="21">
        <f t="shared" si="8"/>
        <v>0.98110571653404155</v>
      </c>
    </row>
    <row r="42" spans="3:19" x14ac:dyDescent="0.2">
      <c r="E42" s="13" t="s">
        <v>11</v>
      </c>
      <c r="F42" s="14" t="s">
        <v>12</v>
      </c>
      <c r="G42" s="21" t="s">
        <v>60</v>
      </c>
      <c r="H42" s="21">
        <f>_xlfn.STDEV.S(H21:H27)</f>
        <v>7.4577475889276629E-2</v>
      </c>
      <c r="I42" s="21">
        <f t="shared" ref="I42:K42" si="9">_xlfn.STDEV.S(I21:I27)</f>
        <v>4.2490308421638444E-2</v>
      </c>
      <c r="J42" s="21">
        <f t="shared" si="9"/>
        <v>5.3022677677878008E-2</v>
      </c>
      <c r="K42" s="21">
        <f t="shared" si="9"/>
        <v>1.4544883950128281E-2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1A6-61EB-0A45-984A-053F8369D52F}">
  <dimension ref="B2:K15"/>
  <sheetViews>
    <sheetView zoomScale="96" zoomScaleNormal="96" workbookViewId="0">
      <selection activeCell="J4" sqref="J4:K12"/>
    </sheetView>
  </sheetViews>
  <sheetFormatPr baseColWidth="10" defaultRowHeight="16" x14ac:dyDescent="0.2"/>
  <cols>
    <col min="2" max="2" width="8.5" style="65" customWidth="1"/>
    <col min="3" max="3" width="6.6640625" style="65" customWidth="1"/>
    <col min="4" max="4" width="14.6640625" style="69" bestFit="1" customWidth="1"/>
    <col min="5" max="5" width="12.5" style="65" customWidth="1"/>
    <col min="9" max="9" width="5.6640625" bestFit="1" customWidth="1"/>
    <col min="10" max="10" width="14.6640625" bestFit="1" customWidth="1"/>
    <col min="11" max="11" width="9.83203125" customWidth="1"/>
  </cols>
  <sheetData>
    <row r="2" spans="2:11" x14ac:dyDescent="0.2">
      <c r="B2" s="93" t="s">
        <v>44</v>
      </c>
      <c r="C2" s="93"/>
      <c r="D2" s="93"/>
      <c r="E2" s="93"/>
      <c r="H2" s="93" t="s">
        <v>45</v>
      </c>
      <c r="I2" s="93"/>
      <c r="J2" s="93"/>
      <c r="K2" s="93"/>
    </row>
    <row r="3" spans="2:11" x14ac:dyDescent="0.2">
      <c r="B3" s="67" t="s">
        <v>41</v>
      </c>
      <c r="C3" s="67" t="s">
        <v>42</v>
      </c>
      <c r="D3" s="68" t="s">
        <v>46</v>
      </c>
      <c r="E3" s="67" t="s">
        <v>43</v>
      </c>
      <c r="H3" s="67" t="s">
        <v>41</v>
      </c>
      <c r="I3" s="67" t="s">
        <v>42</v>
      </c>
      <c r="J3" s="68" t="s">
        <v>46</v>
      </c>
      <c r="K3" s="67" t="s">
        <v>43</v>
      </c>
    </row>
    <row r="4" spans="2:11" x14ac:dyDescent="0.2">
      <c r="B4" s="64">
        <v>8.0000000000000002E-3</v>
      </c>
      <c r="C4" s="64">
        <v>1</v>
      </c>
      <c r="D4" s="74">
        <v>0.229096989966555</v>
      </c>
      <c r="E4" s="74">
        <v>8.7769108080025901E-2</v>
      </c>
      <c r="H4" s="64">
        <v>10</v>
      </c>
      <c r="I4" s="64">
        <v>1E-3</v>
      </c>
      <c r="J4" s="74">
        <v>0.15886287625418</v>
      </c>
      <c r="K4" s="74">
        <v>0</v>
      </c>
    </row>
    <row r="5" spans="2:11" x14ac:dyDescent="0.2">
      <c r="B5" s="64">
        <v>0.01</v>
      </c>
      <c r="C5" s="64">
        <v>1</v>
      </c>
      <c r="D5" s="74">
        <v>0.31939799331103602</v>
      </c>
      <c r="E5" s="74">
        <v>0.19313227888596701</v>
      </c>
      <c r="H5" s="64">
        <v>10</v>
      </c>
      <c r="I5" s="64">
        <v>0.02</v>
      </c>
      <c r="J5" s="74">
        <v>0.67892976588628695</v>
      </c>
      <c r="K5" s="74">
        <v>0.62000708250455805</v>
      </c>
    </row>
    <row r="6" spans="2:11" x14ac:dyDescent="0.2">
      <c r="B6" s="64">
        <v>0.05</v>
      </c>
      <c r="C6" s="64">
        <v>1</v>
      </c>
      <c r="D6" s="74">
        <v>0.50836120401337703</v>
      </c>
      <c r="E6" s="74">
        <v>0.41932351513189797</v>
      </c>
      <c r="H6" s="64">
        <v>10</v>
      </c>
      <c r="I6" s="64">
        <v>0.05</v>
      </c>
      <c r="J6" s="74">
        <v>0.80602006688963201</v>
      </c>
      <c r="K6" s="74">
        <v>0.77071234262255495</v>
      </c>
    </row>
    <row r="7" spans="2:11" x14ac:dyDescent="0.2">
      <c r="B7" s="64">
        <v>0.1</v>
      </c>
      <c r="C7" s="64">
        <v>1</v>
      </c>
      <c r="D7" s="74">
        <v>0.55685618729096897</v>
      </c>
      <c r="E7" s="74">
        <v>0.47660285627468801</v>
      </c>
      <c r="H7" s="64">
        <v>10</v>
      </c>
      <c r="I7" s="64">
        <v>0.08</v>
      </c>
      <c r="J7" s="74">
        <v>0.82274247491638797</v>
      </c>
      <c r="K7" s="74">
        <v>0.79049098511014504</v>
      </c>
    </row>
    <row r="8" spans="2:11" x14ac:dyDescent="0.2">
      <c r="B8" s="64">
        <v>0.5</v>
      </c>
      <c r="C8" s="64">
        <v>1</v>
      </c>
      <c r="D8" s="74">
        <v>0.79264214046822701</v>
      </c>
      <c r="E8" s="74">
        <v>0.754820790900674</v>
      </c>
      <c r="H8" s="64">
        <v>10</v>
      </c>
      <c r="I8" s="66">
        <v>1</v>
      </c>
      <c r="J8" s="74">
        <v>0.85117056856187201</v>
      </c>
      <c r="K8" s="74">
        <v>0.82442921847217498</v>
      </c>
    </row>
    <row r="9" spans="2:11" x14ac:dyDescent="0.2">
      <c r="B9" s="64">
        <v>1</v>
      </c>
      <c r="C9" s="64">
        <v>1</v>
      </c>
      <c r="D9" s="74">
        <v>0.81103678929765799</v>
      </c>
      <c r="E9" s="74">
        <v>0.77667172323078004</v>
      </c>
      <c r="H9" s="64">
        <v>10</v>
      </c>
      <c r="I9" s="64">
        <v>5</v>
      </c>
      <c r="J9" s="74">
        <v>0.85953177257525004</v>
      </c>
      <c r="K9" s="74">
        <v>0.83434466019417397</v>
      </c>
    </row>
    <row r="10" spans="2:11" x14ac:dyDescent="0.2">
      <c r="B10" s="64">
        <v>3</v>
      </c>
      <c r="C10" s="64">
        <v>1</v>
      </c>
      <c r="D10" s="74">
        <v>0.83444816053511695</v>
      </c>
      <c r="E10" s="74">
        <v>0.804475768364455</v>
      </c>
      <c r="H10" s="64">
        <v>10</v>
      </c>
      <c r="I10" s="64">
        <v>10</v>
      </c>
      <c r="J10" s="74">
        <v>0.85117056856187201</v>
      </c>
      <c r="K10" s="74">
        <v>0.82436490598166401</v>
      </c>
    </row>
    <row r="11" spans="2:11" x14ac:dyDescent="0.2">
      <c r="B11" s="64">
        <v>7</v>
      </c>
      <c r="C11" s="64">
        <v>1</v>
      </c>
      <c r="D11" s="74">
        <v>0.84615384615384603</v>
      </c>
      <c r="E11" s="74">
        <v>0.81844821668998602</v>
      </c>
      <c r="H11" s="64">
        <v>10</v>
      </c>
      <c r="I11" s="64">
        <v>50</v>
      </c>
      <c r="J11" s="74">
        <v>0.837792642140468</v>
      </c>
      <c r="K11" s="74">
        <v>0.80837132474397</v>
      </c>
    </row>
    <row r="12" spans="2:11" x14ac:dyDescent="0.2">
      <c r="B12" s="66">
        <v>10</v>
      </c>
      <c r="C12" s="64">
        <v>1</v>
      </c>
      <c r="D12" s="74">
        <v>0.85117056856187201</v>
      </c>
      <c r="E12" s="74">
        <v>0.82442921847217498</v>
      </c>
      <c r="H12" s="64">
        <v>10</v>
      </c>
      <c r="I12" s="64">
        <v>100</v>
      </c>
      <c r="J12" s="74">
        <v>0.84615384615384603</v>
      </c>
      <c r="K12" s="74">
        <v>0.81835170749262798</v>
      </c>
    </row>
    <row r="13" spans="2:11" x14ac:dyDescent="0.2">
      <c r="B13" s="64">
        <v>25</v>
      </c>
      <c r="C13" s="64">
        <v>1</v>
      </c>
      <c r="D13" s="74">
        <v>0.85785953177257501</v>
      </c>
      <c r="E13" s="74">
        <v>0.83235101074233198</v>
      </c>
      <c r="K13" s="70"/>
    </row>
    <row r="14" spans="2:11" x14ac:dyDescent="0.2">
      <c r="B14" s="64">
        <v>50</v>
      </c>
      <c r="C14" s="64">
        <v>1</v>
      </c>
      <c r="D14" s="74">
        <v>0.85284280936454804</v>
      </c>
      <c r="E14" s="74">
        <v>0.82660669862765401</v>
      </c>
    </row>
    <row r="15" spans="2:11" x14ac:dyDescent="0.2">
      <c r="B15" s="64">
        <v>200</v>
      </c>
      <c r="C15" s="64">
        <v>1</v>
      </c>
      <c r="D15" s="74">
        <v>0.837792642140468</v>
      </c>
      <c r="E15" s="74">
        <v>0.80941209713720497</v>
      </c>
    </row>
  </sheetData>
  <mergeCells count="2">
    <mergeCell ref="B2:E2"/>
    <mergeCell ref="H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AB7F-2E70-A446-9C60-308BB4BEFBAE}">
  <sheetPr>
    <tabColor rgb="FF00B050"/>
  </sheetPr>
  <dimension ref="A1:S44"/>
  <sheetViews>
    <sheetView topLeftCell="A10" zoomScale="130" zoomScaleNormal="130" workbookViewId="0">
      <selection activeCell="H28" sqref="H28:K28"/>
    </sheetView>
  </sheetViews>
  <sheetFormatPr baseColWidth="10" defaultColWidth="10.83203125" defaultRowHeight="12" x14ac:dyDescent="0.2"/>
  <cols>
    <col min="1" max="1" width="3" style="21" bestFit="1" customWidth="1"/>
    <col min="2" max="2" width="5.83203125" style="21" customWidth="1"/>
    <col min="3" max="3" width="13" style="45" bestFit="1" customWidth="1"/>
    <col min="4" max="7" width="10.33203125" style="21" bestFit="1" customWidth="1"/>
    <col min="8" max="8" width="11.83203125" style="21" bestFit="1" customWidth="1"/>
    <col min="9" max="11" width="10.33203125" style="21" bestFit="1" customWidth="1"/>
    <col min="12" max="12" width="7.83203125" style="21" customWidth="1"/>
    <col min="13" max="13" width="4" style="21" bestFit="1" customWidth="1"/>
    <col min="14" max="14" width="6.33203125" style="21" bestFit="1" customWidth="1"/>
    <col min="15" max="15" width="6.1640625" style="21" bestFit="1" customWidth="1"/>
    <col min="16" max="16" width="6.5" style="21" bestFit="1" customWidth="1"/>
    <col min="17" max="17" width="7.83203125" style="21" customWidth="1"/>
    <col min="18" max="18" width="8.6640625" style="21" bestFit="1" customWidth="1"/>
    <col min="19" max="19" width="10.5" style="21" customWidth="1"/>
    <col min="20" max="22" width="7.83203125" style="21" customWidth="1"/>
    <col min="23" max="16384" width="10.83203125" style="21"/>
  </cols>
  <sheetData>
    <row r="1" spans="1:19" x14ac:dyDescent="0.2">
      <c r="A1" s="79" t="s">
        <v>35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9" x14ac:dyDescent="0.2">
      <c r="A2" s="88"/>
      <c r="B2" s="88"/>
      <c r="C2" s="88"/>
      <c r="D2" s="89" t="s">
        <v>36</v>
      </c>
      <c r="E2" s="90"/>
      <c r="F2" s="90"/>
      <c r="G2" s="90"/>
      <c r="H2" s="90"/>
      <c r="I2" s="90"/>
      <c r="J2" s="90"/>
      <c r="K2" s="91"/>
    </row>
    <row r="3" spans="1:19" x14ac:dyDescent="0.2">
      <c r="A3" s="88"/>
      <c r="B3" s="88"/>
      <c r="C3" s="88"/>
      <c r="D3" s="22">
        <v>0</v>
      </c>
      <c r="E3" s="23">
        <v>1</v>
      </c>
      <c r="F3" s="24">
        <v>2</v>
      </c>
      <c r="G3" s="25">
        <v>3</v>
      </c>
      <c r="H3" s="26">
        <v>4</v>
      </c>
      <c r="I3" s="27">
        <v>5</v>
      </c>
      <c r="J3" s="28">
        <v>6</v>
      </c>
      <c r="K3" s="20"/>
    </row>
    <row r="4" spans="1:19" ht="13" thickBot="1" x14ac:dyDescent="0.25">
      <c r="A4" s="88"/>
      <c r="B4" s="88"/>
      <c r="C4" s="88"/>
      <c r="D4" s="50" t="s">
        <v>0</v>
      </c>
      <c r="E4" s="50" t="s">
        <v>1</v>
      </c>
      <c r="F4" s="50" t="s">
        <v>2</v>
      </c>
      <c r="G4" s="50" t="s">
        <v>3</v>
      </c>
      <c r="H4" s="50" t="s">
        <v>4</v>
      </c>
      <c r="I4" s="50" t="s">
        <v>5</v>
      </c>
      <c r="J4" s="50" t="s">
        <v>6</v>
      </c>
      <c r="K4" s="44" t="s">
        <v>9</v>
      </c>
      <c r="M4" s="21" t="s">
        <v>0</v>
      </c>
      <c r="O4" s="76" t="s">
        <v>24</v>
      </c>
      <c r="P4" s="77"/>
      <c r="R4" s="21" t="s">
        <v>31</v>
      </c>
      <c r="S4" s="21">
        <f>O6/(O6+O7)</f>
        <v>0.98611111111111116</v>
      </c>
    </row>
    <row r="5" spans="1:19" ht="13" thickBot="1" x14ac:dyDescent="0.25">
      <c r="A5" s="87" t="s">
        <v>13</v>
      </c>
      <c r="B5" s="33">
        <v>0</v>
      </c>
      <c r="C5" s="47" t="s">
        <v>0</v>
      </c>
      <c r="D5" s="34">
        <v>71</v>
      </c>
      <c r="E5" s="53">
        <v>0</v>
      </c>
      <c r="F5" s="54">
        <v>4</v>
      </c>
      <c r="G5" s="54">
        <v>0</v>
      </c>
      <c r="H5" s="54">
        <v>3</v>
      </c>
      <c r="I5" s="54">
        <v>2</v>
      </c>
      <c r="J5" s="55">
        <v>0</v>
      </c>
      <c r="K5" s="51">
        <f>SUM(D5:J5)</f>
        <v>80</v>
      </c>
      <c r="O5" s="37">
        <v>1</v>
      </c>
      <c r="P5" s="38">
        <v>0</v>
      </c>
      <c r="R5" s="21" t="s">
        <v>18</v>
      </c>
      <c r="S5" s="21">
        <f>O6/(O6+P6)</f>
        <v>0.88749999999999996</v>
      </c>
    </row>
    <row r="6" spans="1:19" ht="13" thickBot="1" x14ac:dyDescent="0.25">
      <c r="A6" s="87"/>
      <c r="B6" s="23">
        <v>1</v>
      </c>
      <c r="C6" s="47" t="s">
        <v>1</v>
      </c>
      <c r="D6" s="56">
        <v>0</v>
      </c>
      <c r="E6" s="34">
        <v>97</v>
      </c>
      <c r="F6" s="35">
        <v>0</v>
      </c>
      <c r="G6" s="32">
        <v>0</v>
      </c>
      <c r="H6" s="32">
        <v>10</v>
      </c>
      <c r="I6" s="32">
        <v>1</v>
      </c>
      <c r="J6" s="57">
        <v>0</v>
      </c>
      <c r="K6" s="51">
        <f t="shared" ref="K6:K11" si="0">SUM(D6:J6)</f>
        <v>108</v>
      </c>
      <c r="M6" s="78" t="s">
        <v>13</v>
      </c>
      <c r="N6" s="40">
        <v>1</v>
      </c>
      <c r="O6" s="41">
        <f>D5</f>
        <v>71</v>
      </c>
      <c r="P6" s="31">
        <f>SUM(D5:J5)-D5</f>
        <v>9</v>
      </c>
      <c r="R6" s="21" t="s">
        <v>22</v>
      </c>
      <c r="S6" s="21">
        <f>(2*S4*S5)/(S4+S5)</f>
        <v>0.93421052631578949</v>
      </c>
    </row>
    <row r="7" spans="1:19" ht="13" thickBot="1" x14ac:dyDescent="0.25">
      <c r="A7" s="87"/>
      <c r="B7" s="24">
        <v>2</v>
      </c>
      <c r="C7" s="47" t="s">
        <v>2</v>
      </c>
      <c r="D7" s="58">
        <v>0</v>
      </c>
      <c r="E7" s="39">
        <v>0</v>
      </c>
      <c r="F7" s="34">
        <v>87</v>
      </c>
      <c r="G7" s="35">
        <v>3</v>
      </c>
      <c r="H7" s="32">
        <v>5</v>
      </c>
      <c r="I7" s="32">
        <v>5</v>
      </c>
      <c r="J7" s="57">
        <v>0</v>
      </c>
      <c r="K7" s="51">
        <f t="shared" si="0"/>
        <v>100</v>
      </c>
      <c r="M7" s="78"/>
      <c r="N7" s="38">
        <v>0</v>
      </c>
      <c r="O7" s="31">
        <f>SUM(D5:D11)-D5</f>
        <v>1</v>
      </c>
      <c r="P7" s="31">
        <f>SUM(E6:J11)</f>
        <v>517</v>
      </c>
      <c r="R7" s="21" t="s">
        <v>26</v>
      </c>
      <c r="S7" s="21">
        <f>P7/(P7+O7)</f>
        <v>0.99806949806949807</v>
      </c>
    </row>
    <row r="8" spans="1:19" ht="13" thickBot="1" x14ac:dyDescent="0.25">
      <c r="A8" s="87"/>
      <c r="B8" s="25">
        <v>3</v>
      </c>
      <c r="C8" s="47" t="s">
        <v>3</v>
      </c>
      <c r="D8" s="58">
        <v>0</v>
      </c>
      <c r="E8" s="32">
        <v>3</v>
      </c>
      <c r="F8" s="39">
        <v>2</v>
      </c>
      <c r="G8" s="34">
        <v>73</v>
      </c>
      <c r="H8" s="35">
        <v>3</v>
      </c>
      <c r="I8" s="32">
        <v>19</v>
      </c>
      <c r="J8" s="57">
        <v>0</v>
      </c>
      <c r="K8" s="51">
        <f t="shared" si="0"/>
        <v>100</v>
      </c>
    </row>
    <row r="9" spans="1:19" ht="13" thickBot="1" x14ac:dyDescent="0.25">
      <c r="A9" s="87"/>
      <c r="B9" s="26">
        <v>4</v>
      </c>
      <c r="C9" s="47" t="s">
        <v>4</v>
      </c>
      <c r="D9" s="58">
        <v>0</v>
      </c>
      <c r="E9" s="32">
        <v>3</v>
      </c>
      <c r="F9" s="32">
        <v>4</v>
      </c>
      <c r="G9" s="39">
        <v>3</v>
      </c>
      <c r="H9" s="34">
        <v>85</v>
      </c>
      <c r="I9" s="35">
        <v>0</v>
      </c>
      <c r="J9" s="57">
        <v>0</v>
      </c>
      <c r="K9" s="51">
        <f t="shared" si="0"/>
        <v>95</v>
      </c>
      <c r="M9" s="21" t="s">
        <v>1</v>
      </c>
      <c r="O9" s="76" t="s">
        <v>24</v>
      </c>
      <c r="P9" s="77"/>
      <c r="R9" s="21" t="s">
        <v>31</v>
      </c>
      <c r="S9" s="21">
        <f>O11/(O11+O12)</f>
        <v>0.94174757281553401</v>
      </c>
    </row>
    <row r="10" spans="1:19" ht="13" thickBot="1" x14ac:dyDescent="0.25">
      <c r="A10" s="87"/>
      <c r="B10" s="27">
        <v>5</v>
      </c>
      <c r="C10" s="47" t="s">
        <v>5</v>
      </c>
      <c r="D10" s="58">
        <v>0</v>
      </c>
      <c r="E10" s="32">
        <v>0</v>
      </c>
      <c r="F10" s="32">
        <v>9</v>
      </c>
      <c r="G10" s="32">
        <v>8</v>
      </c>
      <c r="H10" s="39">
        <v>1</v>
      </c>
      <c r="I10" s="34">
        <v>60</v>
      </c>
      <c r="J10" s="59">
        <v>0</v>
      </c>
      <c r="K10" s="51">
        <f t="shared" si="0"/>
        <v>78</v>
      </c>
      <c r="O10" s="37">
        <v>1</v>
      </c>
      <c r="P10" s="38">
        <v>0</v>
      </c>
      <c r="R10" s="21" t="s">
        <v>18</v>
      </c>
      <c r="S10" s="21">
        <f>O11/(O11+P11)</f>
        <v>0.89814814814814814</v>
      </c>
    </row>
    <row r="11" spans="1:19" ht="13" thickBot="1" x14ac:dyDescent="0.25">
      <c r="A11" s="87"/>
      <c r="B11" s="28">
        <v>6</v>
      </c>
      <c r="C11" s="47" t="s">
        <v>6</v>
      </c>
      <c r="D11" s="60">
        <v>1</v>
      </c>
      <c r="E11" s="61">
        <v>0</v>
      </c>
      <c r="F11" s="61">
        <v>0</v>
      </c>
      <c r="G11" s="61">
        <v>0</v>
      </c>
      <c r="H11" s="62">
        <v>0</v>
      </c>
      <c r="I11" s="63">
        <v>0</v>
      </c>
      <c r="J11" s="34">
        <v>36</v>
      </c>
      <c r="K11" s="51">
        <f t="shared" si="0"/>
        <v>37</v>
      </c>
      <c r="M11" s="78" t="s">
        <v>13</v>
      </c>
      <c r="N11" s="40">
        <v>1</v>
      </c>
      <c r="O11" s="41">
        <f>E6</f>
        <v>97</v>
      </c>
      <c r="P11" s="31">
        <f>SUM(D6:J6)-E6</f>
        <v>11</v>
      </c>
      <c r="R11" s="21" t="s">
        <v>22</v>
      </c>
      <c r="S11" s="21">
        <f>(2*S9*S10)/(S9+S10)</f>
        <v>0.91943127962085314</v>
      </c>
    </row>
    <row r="12" spans="1:19" x14ac:dyDescent="0.2">
      <c r="A12" s="87"/>
      <c r="B12" s="84" t="s">
        <v>23</v>
      </c>
      <c r="C12" s="84"/>
      <c r="D12" s="52">
        <f>SUM(D5:D11)</f>
        <v>72</v>
      </c>
      <c r="E12" s="52">
        <f t="shared" ref="E12:J12" si="1">SUM(E5:E11)</f>
        <v>103</v>
      </c>
      <c r="F12" s="52">
        <f>SUM(F5:F11)</f>
        <v>106</v>
      </c>
      <c r="G12" s="52">
        <f t="shared" si="1"/>
        <v>87</v>
      </c>
      <c r="H12" s="52">
        <f t="shared" si="1"/>
        <v>107</v>
      </c>
      <c r="I12" s="52">
        <f t="shared" si="1"/>
        <v>87</v>
      </c>
      <c r="J12" s="42">
        <f t="shared" si="1"/>
        <v>36</v>
      </c>
      <c r="K12" s="36">
        <f>SUM(D12:J12)</f>
        <v>598</v>
      </c>
      <c r="M12" s="78"/>
      <c r="N12" s="38">
        <v>0</v>
      </c>
      <c r="O12" s="31">
        <f>SUM(E5:E11)-E6</f>
        <v>6</v>
      </c>
      <c r="P12" s="31">
        <f>SUM(F7:J11)+SUM(F5:J5)+SUM(D7:D11)+D5</f>
        <v>484</v>
      </c>
      <c r="R12" s="21" t="s">
        <v>26</v>
      </c>
      <c r="S12" s="21">
        <f>P12/(P12+P11)</f>
        <v>0.97777777777777775</v>
      </c>
    </row>
    <row r="13" spans="1:19" x14ac:dyDescent="0.2">
      <c r="A13" s="87"/>
      <c r="B13" s="85" t="s">
        <v>38</v>
      </c>
      <c r="C13" s="85"/>
      <c r="D13" s="30">
        <f>D5/D12</f>
        <v>0.98611111111111116</v>
      </c>
      <c r="E13" s="30">
        <f>E6/E12</f>
        <v>0.94174757281553401</v>
      </c>
      <c r="F13" s="30">
        <f>F7/F12</f>
        <v>0.82075471698113212</v>
      </c>
      <c r="G13" s="30">
        <f>G8/G12</f>
        <v>0.83908045977011492</v>
      </c>
      <c r="H13" s="30">
        <f>H9/H12</f>
        <v>0.79439252336448596</v>
      </c>
      <c r="I13" s="30">
        <f>I10/I12</f>
        <v>0.68965517241379315</v>
      </c>
      <c r="J13" s="30">
        <f>J11/J12</f>
        <v>1</v>
      </c>
      <c r="K13" s="88"/>
    </row>
    <row r="14" spans="1:19" x14ac:dyDescent="0.2">
      <c r="A14" s="87"/>
      <c r="B14" s="86" t="s">
        <v>39</v>
      </c>
      <c r="C14" s="86"/>
      <c r="D14" s="30">
        <f>100%-D13</f>
        <v>1.388888888888884E-2</v>
      </c>
      <c r="E14" s="30">
        <f>100%-E13</f>
        <v>5.8252427184465994E-2</v>
      </c>
      <c r="F14" s="30">
        <f t="shared" ref="F14:I14" si="2">100%-F13</f>
        <v>0.17924528301886788</v>
      </c>
      <c r="G14" s="30">
        <f t="shared" si="2"/>
        <v>0.16091954022988508</v>
      </c>
      <c r="H14" s="30">
        <f t="shared" si="2"/>
        <v>0.20560747663551404</v>
      </c>
      <c r="I14" s="30">
        <f t="shared" si="2"/>
        <v>0.31034482758620685</v>
      </c>
      <c r="J14" s="30">
        <f>100%-J13</f>
        <v>0</v>
      </c>
      <c r="K14" s="88"/>
      <c r="M14" s="21" t="s">
        <v>2</v>
      </c>
      <c r="O14" s="76" t="s">
        <v>24</v>
      </c>
      <c r="P14" s="77"/>
      <c r="R14" s="21" t="s">
        <v>31</v>
      </c>
      <c r="S14" s="21">
        <f>O16/(O16+O17)</f>
        <v>0.82075471698113212</v>
      </c>
    </row>
    <row r="15" spans="1:19" x14ac:dyDescent="0.2">
      <c r="A15" s="87"/>
      <c r="B15" s="86" t="s">
        <v>40</v>
      </c>
      <c r="C15" s="86"/>
      <c r="D15" s="30">
        <f>SUM(E5:J5)/K5</f>
        <v>0.1125</v>
      </c>
      <c r="E15" s="30">
        <f>(D6+SUM(F6:J6))/K6</f>
        <v>0.10185185185185185</v>
      </c>
      <c r="F15" s="30">
        <f>(SUM(D7:E7)+SUM(G7:J7))/K7</f>
        <v>0.13</v>
      </c>
      <c r="G15" s="30">
        <f>(SUM(D8:F8)+SUM(H8:J8))/K8</f>
        <v>0.27</v>
      </c>
      <c r="H15" s="30">
        <f>(SUM(D9:G9)+SUM(I9:J9))/K9</f>
        <v>0.10526315789473684</v>
      </c>
      <c r="I15" s="30">
        <f>(SUM(D10:H10)+J10)/K10</f>
        <v>0.23076923076923078</v>
      </c>
      <c r="J15" s="30">
        <f>SUM(D11:I11)/K11</f>
        <v>2.7027027027027029E-2</v>
      </c>
      <c r="K15" s="88"/>
      <c r="O15" s="37">
        <v>1</v>
      </c>
      <c r="P15" s="38">
        <v>0</v>
      </c>
      <c r="R15" s="21" t="s">
        <v>18</v>
      </c>
      <c r="S15" s="21">
        <f>O16/(O16+P16)</f>
        <v>0.87</v>
      </c>
    </row>
    <row r="16" spans="1:19" x14ac:dyDescent="0.2">
      <c r="A16" s="87"/>
      <c r="B16" s="84" t="s">
        <v>10</v>
      </c>
      <c r="C16" s="84"/>
      <c r="D16" s="92">
        <f>(D5+E6+F7+G8+H9+I10+J11)/K12*100</f>
        <v>85.11705685618729</v>
      </c>
      <c r="E16" s="92"/>
      <c r="F16" s="92"/>
      <c r="G16" s="92"/>
      <c r="H16" s="92"/>
      <c r="I16" s="92"/>
      <c r="J16" s="92"/>
      <c r="K16" s="88"/>
      <c r="M16" s="78" t="s">
        <v>13</v>
      </c>
      <c r="N16" s="40">
        <v>1</v>
      </c>
      <c r="O16" s="41">
        <f>F7</f>
        <v>87</v>
      </c>
      <c r="P16" s="31">
        <f>SUM(D7:J7)-F7</f>
        <v>13</v>
      </c>
      <c r="R16" s="21" t="s">
        <v>22</v>
      </c>
      <c r="S16" s="21">
        <f>(2*S14*S15)/(S14+S15)</f>
        <v>0.84466019417475724</v>
      </c>
    </row>
    <row r="17" spans="2:19" x14ac:dyDescent="0.2">
      <c r="J17" s="43"/>
      <c r="M17" s="78"/>
      <c r="N17" s="38">
        <v>0</v>
      </c>
      <c r="O17" s="31">
        <f>SUM(F5:F11)-F7</f>
        <v>19</v>
      </c>
      <c r="P17" s="31">
        <f>SUM(G8:J11)+SUM(G5:J6)+SUM(D5:E6)+SUM(D8:E11)</f>
        <v>479</v>
      </c>
      <c r="R17" s="21" t="s">
        <v>26</v>
      </c>
      <c r="S17" s="21">
        <f>P17/(P17+P16)</f>
        <v>0.97357723577235777</v>
      </c>
    </row>
    <row r="19" spans="2:19" x14ac:dyDescent="0.2">
      <c r="C19" s="21"/>
      <c r="D19" s="80" t="s">
        <v>37</v>
      </c>
      <c r="E19" s="81"/>
      <c r="F19" s="81"/>
      <c r="G19" s="81"/>
      <c r="H19" s="81"/>
      <c r="I19" s="81"/>
      <c r="J19" s="81"/>
      <c r="K19" s="82"/>
      <c r="M19" s="21" t="s">
        <v>3</v>
      </c>
      <c r="O19" s="76" t="s">
        <v>24</v>
      </c>
      <c r="P19" s="77"/>
      <c r="R19" s="21" t="s">
        <v>31</v>
      </c>
      <c r="S19" s="21">
        <f>O21/(O21+O22)</f>
        <v>0.83908045977011492</v>
      </c>
    </row>
    <row r="20" spans="2:19" x14ac:dyDescent="0.2">
      <c r="C20" s="21"/>
      <c r="D20" s="49" t="s">
        <v>27</v>
      </c>
      <c r="E20" s="49" t="s">
        <v>29</v>
      </c>
      <c r="F20" s="49" t="s">
        <v>28</v>
      </c>
      <c r="G20" s="49" t="s">
        <v>30</v>
      </c>
      <c r="H20" s="49" t="s">
        <v>31</v>
      </c>
      <c r="I20" s="49" t="s">
        <v>18</v>
      </c>
      <c r="J20" s="49" t="s">
        <v>25</v>
      </c>
      <c r="K20" s="49" t="s">
        <v>26</v>
      </c>
      <c r="O20" s="37">
        <v>1</v>
      </c>
      <c r="P20" s="38">
        <v>0</v>
      </c>
      <c r="R20" s="21" t="s">
        <v>18</v>
      </c>
      <c r="S20" s="21">
        <f>O21/(O21+P21)</f>
        <v>0.73</v>
      </c>
    </row>
    <row r="21" spans="2:19" x14ac:dyDescent="0.2">
      <c r="B21" s="33">
        <v>0</v>
      </c>
      <c r="C21" s="47" t="s">
        <v>0</v>
      </c>
      <c r="D21" s="20">
        <f>D5</f>
        <v>71</v>
      </c>
      <c r="E21" s="20">
        <f>SUM(E6:J11)</f>
        <v>517</v>
      </c>
      <c r="F21" s="20">
        <f>SUM(D5:D11)-D5</f>
        <v>1</v>
      </c>
      <c r="G21" s="20">
        <f>SUM(D5:J5)-D5</f>
        <v>9</v>
      </c>
      <c r="H21" s="72">
        <f>D21/(D21+F21)</f>
        <v>0.98611111111111116</v>
      </c>
      <c r="I21" s="72">
        <f>D21/(D21+G21)</f>
        <v>0.88749999999999996</v>
      </c>
      <c r="J21" s="72">
        <f>(2*H21*I21)/(H21+I21)</f>
        <v>0.93421052631578949</v>
      </c>
      <c r="K21" s="72">
        <f>E21/(E21+F21)</f>
        <v>0.99806949806949807</v>
      </c>
      <c r="M21" s="78" t="s">
        <v>13</v>
      </c>
      <c r="N21" s="40">
        <v>1</v>
      </c>
      <c r="O21" s="41">
        <f>G8</f>
        <v>73</v>
      </c>
      <c r="P21" s="31">
        <f>SUM(D8:J8)-G8</f>
        <v>27</v>
      </c>
      <c r="R21" s="21" t="s">
        <v>22</v>
      </c>
      <c r="S21" s="21">
        <f>(2*S19*S20)/(S19+S20)</f>
        <v>0.78074866310160429</v>
      </c>
    </row>
    <row r="22" spans="2:19" x14ac:dyDescent="0.2">
      <c r="B22" s="23">
        <v>1</v>
      </c>
      <c r="C22" s="47" t="s">
        <v>1</v>
      </c>
      <c r="D22" s="20">
        <f>E6</f>
        <v>97</v>
      </c>
      <c r="E22" s="20">
        <f>SUM(F7:J11)+SUM(F5:J5)+SUM(D7:D11)+D5</f>
        <v>484</v>
      </c>
      <c r="F22" s="20">
        <f>SUM(E5:E11)-E6</f>
        <v>6</v>
      </c>
      <c r="G22" s="20">
        <f>SUM(D6:J6)-E6</f>
        <v>11</v>
      </c>
      <c r="H22" s="72">
        <f t="shared" ref="H22:H27" si="3">D22/(D22+F22)</f>
        <v>0.94174757281553401</v>
      </c>
      <c r="I22" s="72">
        <f t="shared" ref="I22:I27" si="4">D22/(D22+G22)</f>
        <v>0.89814814814814814</v>
      </c>
      <c r="J22" s="72">
        <f t="shared" ref="J22:J27" si="5">(2*H22*I22)/(H22+I22)</f>
        <v>0.91943127962085314</v>
      </c>
      <c r="K22" s="72">
        <f>E22/(E22+F22)</f>
        <v>0.98775510204081629</v>
      </c>
      <c r="M22" s="78"/>
      <c r="N22" s="38">
        <v>0</v>
      </c>
      <c r="O22" s="31">
        <f>SUM(G5:G11)-G8</f>
        <v>14</v>
      </c>
      <c r="P22" s="31">
        <f>SUM(H9:J11)+SUM(H5:J7)+SUM(D5:F7)+SUM(D9:F11)</f>
        <v>484</v>
      </c>
      <c r="R22" s="21" t="s">
        <v>26</v>
      </c>
      <c r="S22" s="21">
        <f>P22/(P22+O22)</f>
        <v>0.9718875502008032</v>
      </c>
    </row>
    <row r="23" spans="2:19" x14ac:dyDescent="0.2">
      <c r="B23" s="24">
        <v>2</v>
      </c>
      <c r="C23" s="47" t="s">
        <v>2</v>
      </c>
      <c r="D23" s="20">
        <f>F7</f>
        <v>87</v>
      </c>
      <c r="E23" s="20">
        <f>SUM(G8:J11)+SUM(G5:J6)+SUM(D5:E6)+SUM(D8:E11)</f>
        <v>479</v>
      </c>
      <c r="F23" s="20">
        <f>SUM(F5:F11)-F7</f>
        <v>19</v>
      </c>
      <c r="G23" s="20">
        <f>SUM(D7:J7)-F7</f>
        <v>13</v>
      </c>
      <c r="H23" s="72">
        <f t="shared" si="3"/>
        <v>0.82075471698113212</v>
      </c>
      <c r="I23" s="72">
        <f t="shared" si="4"/>
        <v>0.87</v>
      </c>
      <c r="J23" s="72">
        <f t="shared" si="5"/>
        <v>0.84466019417475724</v>
      </c>
      <c r="K23" s="72">
        <f t="shared" ref="K23:K27" si="6">E23/(E23+F23)</f>
        <v>0.9618473895582329</v>
      </c>
    </row>
    <row r="24" spans="2:19" x14ac:dyDescent="0.2">
      <c r="B24" s="25">
        <v>3</v>
      </c>
      <c r="C24" s="47" t="s">
        <v>3</v>
      </c>
      <c r="D24" s="20">
        <f>G8</f>
        <v>73</v>
      </c>
      <c r="E24" s="20">
        <f>SUM(H9:J11)+SUM(H5:J7)+SUM(D5:F7)+SUM(D9:F11)</f>
        <v>484</v>
      </c>
      <c r="F24" s="20">
        <f>SUM(G5:G11)-G8</f>
        <v>14</v>
      </c>
      <c r="G24" s="20">
        <f>SUM(D8:J8)-G8</f>
        <v>27</v>
      </c>
      <c r="H24" s="72">
        <f t="shared" si="3"/>
        <v>0.83908045977011492</v>
      </c>
      <c r="I24" s="72">
        <f t="shared" si="4"/>
        <v>0.73</v>
      </c>
      <c r="J24" s="72">
        <f t="shared" si="5"/>
        <v>0.78074866310160429</v>
      </c>
      <c r="K24" s="72">
        <f t="shared" si="6"/>
        <v>0.9718875502008032</v>
      </c>
      <c r="M24" s="21" t="s">
        <v>20</v>
      </c>
      <c r="O24" s="76" t="s">
        <v>24</v>
      </c>
      <c r="P24" s="77"/>
      <c r="R24" s="21" t="s">
        <v>31</v>
      </c>
      <c r="S24" s="21">
        <f>O26/(O26+O27)</f>
        <v>0.79439252336448596</v>
      </c>
    </row>
    <row r="25" spans="2:19" x14ac:dyDescent="0.2">
      <c r="B25" s="26">
        <v>4</v>
      </c>
      <c r="C25" s="47" t="s">
        <v>4</v>
      </c>
      <c r="D25" s="20">
        <f>H9</f>
        <v>85</v>
      </c>
      <c r="E25" s="20">
        <f>SUM(I10:J11)+SUM(I5:J8)+SUM(D5:G8)+SUM(D10:G11)</f>
        <v>481</v>
      </c>
      <c r="F25" s="20">
        <f>SUM(H5:H11)-H9</f>
        <v>22</v>
      </c>
      <c r="G25" s="20">
        <f>SUM(D9:J9)-H9</f>
        <v>10</v>
      </c>
      <c r="H25" s="72">
        <f t="shared" si="3"/>
        <v>0.79439252336448596</v>
      </c>
      <c r="I25" s="72">
        <f t="shared" si="4"/>
        <v>0.89473684210526316</v>
      </c>
      <c r="J25" s="72">
        <f t="shared" si="5"/>
        <v>0.84158415841584167</v>
      </c>
      <c r="K25" s="72">
        <f t="shared" si="6"/>
        <v>0.9562624254473161</v>
      </c>
      <c r="M25" s="21" t="s">
        <v>21</v>
      </c>
      <c r="O25" s="37">
        <v>1</v>
      </c>
      <c r="P25" s="38">
        <v>0</v>
      </c>
      <c r="R25" s="21" t="s">
        <v>18</v>
      </c>
      <c r="S25" s="21">
        <f>O26/(O26+P26)</f>
        <v>0.89473684210526316</v>
      </c>
    </row>
    <row r="26" spans="2:19" x14ac:dyDescent="0.2">
      <c r="B26" s="27">
        <v>5</v>
      </c>
      <c r="C26" s="47" t="s">
        <v>5</v>
      </c>
      <c r="D26" s="20">
        <f>I10</f>
        <v>60</v>
      </c>
      <c r="E26" s="20">
        <f>J11+SUM(D11:H11)+SUM(J5:J9)+SUM(D5:H9)</f>
        <v>493</v>
      </c>
      <c r="F26" s="20">
        <f>SUM(I5:I11)-I10</f>
        <v>27</v>
      </c>
      <c r="G26" s="20">
        <f>SUM(D10:J10)-I10</f>
        <v>18</v>
      </c>
      <c r="H26" s="72">
        <f t="shared" si="3"/>
        <v>0.68965517241379315</v>
      </c>
      <c r="I26" s="72">
        <f t="shared" si="4"/>
        <v>0.76923076923076927</v>
      </c>
      <c r="J26" s="72">
        <f t="shared" si="5"/>
        <v>0.7272727272727274</v>
      </c>
      <c r="K26" s="72">
        <f t="shared" si="6"/>
        <v>0.94807692307692304</v>
      </c>
      <c r="M26" s="78" t="s">
        <v>13</v>
      </c>
      <c r="N26" s="40">
        <v>1</v>
      </c>
      <c r="O26" s="41">
        <f>H9</f>
        <v>85</v>
      </c>
      <c r="P26" s="31">
        <f>SUM(D9:J9)-H9</f>
        <v>10</v>
      </c>
      <c r="R26" s="21" t="s">
        <v>22</v>
      </c>
      <c r="S26" s="21">
        <f>(2*S24*S25)/(S24+S25)</f>
        <v>0.84158415841584167</v>
      </c>
    </row>
    <row r="27" spans="2:19" x14ac:dyDescent="0.2">
      <c r="B27" s="28">
        <v>6</v>
      </c>
      <c r="C27" s="47" t="s">
        <v>6</v>
      </c>
      <c r="D27" s="20">
        <f>J11</f>
        <v>36</v>
      </c>
      <c r="E27" s="20">
        <f>SUM(D5:I10)</f>
        <v>561</v>
      </c>
      <c r="F27" s="20">
        <f>SUM(J5:J11)-J11</f>
        <v>0</v>
      </c>
      <c r="G27" s="20">
        <f>SUM(D11:J11)-J11</f>
        <v>1</v>
      </c>
      <c r="H27" s="72">
        <f t="shared" si="3"/>
        <v>1</v>
      </c>
      <c r="I27" s="72">
        <f t="shared" si="4"/>
        <v>0.97297297297297303</v>
      </c>
      <c r="J27" s="72">
        <f t="shared" si="5"/>
        <v>0.98630136986301375</v>
      </c>
      <c r="K27" s="72">
        <f t="shared" si="6"/>
        <v>1</v>
      </c>
      <c r="M27" s="78"/>
      <c r="N27" s="38">
        <v>0</v>
      </c>
      <c r="O27" s="31">
        <f>SUM(H5:H11)-H9</f>
        <v>22</v>
      </c>
      <c r="P27" s="31">
        <f>SUM(I10:J11)+SUM(I5:J8)+SUM(D5:G8)+SUM(D10:G11)</f>
        <v>481</v>
      </c>
      <c r="R27" s="21" t="s">
        <v>26</v>
      </c>
      <c r="S27" s="21">
        <f>P27/(P27+O27)</f>
        <v>0.9562624254473161</v>
      </c>
    </row>
    <row r="28" spans="2:19" x14ac:dyDescent="0.2">
      <c r="B28" s="79" t="s">
        <v>9</v>
      </c>
      <c r="C28" s="79"/>
      <c r="D28" s="79"/>
      <c r="E28" s="79"/>
      <c r="F28" s="79"/>
      <c r="G28" s="79"/>
      <c r="H28" s="73">
        <f>AVERAGE(H21:H27)</f>
        <v>0.86739165092231019</v>
      </c>
      <c r="I28" s="73">
        <f>AVERAGE(I21:I27)</f>
        <v>0.86036981892245046</v>
      </c>
      <c r="J28" s="73">
        <f>AVERAGE(J21:J27)</f>
        <v>0.86202984553779827</v>
      </c>
      <c r="K28" s="73">
        <f>AVERAGE(K21:K27)</f>
        <v>0.97484269834194137</v>
      </c>
    </row>
    <row r="29" spans="2:19" ht="15" customHeight="1" x14ac:dyDescent="0.2">
      <c r="M29" s="21" t="s">
        <v>5</v>
      </c>
      <c r="O29" s="76" t="s">
        <v>24</v>
      </c>
      <c r="P29" s="77"/>
      <c r="R29" s="21" t="s">
        <v>31</v>
      </c>
      <c r="S29" s="21">
        <f>O31/(O31+O32)</f>
        <v>0.68965517241379315</v>
      </c>
    </row>
    <row r="30" spans="2:19" x14ac:dyDescent="0.2">
      <c r="O30" s="37">
        <v>1</v>
      </c>
      <c r="P30" s="38">
        <v>0</v>
      </c>
      <c r="R30" s="21" t="s">
        <v>18</v>
      </c>
      <c r="S30" s="21">
        <f>O31/(O31+P31)</f>
        <v>0.76923076923076927</v>
      </c>
    </row>
    <row r="31" spans="2:19" x14ac:dyDescent="0.2">
      <c r="M31" s="78" t="s">
        <v>13</v>
      </c>
      <c r="N31" s="40">
        <v>1</v>
      </c>
      <c r="O31" s="41">
        <f>I10</f>
        <v>60</v>
      </c>
      <c r="P31" s="31">
        <f>SUM(D10:J10)-I10</f>
        <v>18</v>
      </c>
      <c r="R31" s="21" t="s">
        <v>22</v>
      </c>
      <c r="S31" s="21">
        <f>(2*S29*S30)/(S29+S30)</f>
        <v>0.7272727272727274</v>
      </c>
    </row>
    <row r="32" spans="2:19" x14ac:dyDescent="0.2">
      <c r="D32" s="22">
        <v>0</v>
      </c>
      <c r="E32" s="23">
        <v>1</v>
      </c>
      <c r="F32" s="24">
        <v>2</v>
      </c>
      <c r="G32" s="25">
        <v>3</v>
      </c>
      <c r="H32" s="26">
        <v>4</v>
      </c>
      <c r="I32" s="27">
        <v>5</v>
      </c>
      <c r="J32" s="28">
        <v>6</v>
      </c>
      <c r="M32" s="78"/>
      <c r="N32" s="38">
        <v>0</v>
      </c>
      <c r="O32" s="31">
        <f>SUM(I5:I11)-I10</f>
        <v>27</v>
      </c>
      <c r="P32" s="31">
        <f>J11+SUM(D11:H11)+SUM(J5:J9)+SUM(D5:H9)</f>
        <v>493</v>
      </c>
      <c r="R32" s="21" t="s">
        <v>26</v>
      </c>
      <c r="S32" s="21">
        <f>P32/(P32+O32)</f>
        <v>0.94807692307692304</v>
      </c>
    </row>
    <row r="33" spans="3:19" ht="13" x14ac:dyDescent="0.2">
      <c r="C33" s="46"/>
      <c r="D33" s="29" t="s">
        <v>0</v>
      </c>
      <c r="E33" s="29" t="s">
        <v>1</v>
      </c>
      <c r="F33" s="29" t="s">
        <v>2</v>
      </c>
      <c r="G33" s="29" t="s">
        <v>3</v>
      </c>
      <c r="H33" s="29" t="s">
        <v>4</v>
      </c>
      <c r="I33" s="29" t="s">
        <v>5</v>
      </c>
      <c r="J33" s="29" t="s">
        <v>6</v>
      </c>
      <c r="K33" s="31" t="s">
        <v>9</v>
      </c>
    </row>
    <row r="34" spans="3:19" ht="15" customHeight="1" x14ac:dyDescent="0.2">
      <c r="C34" s="46" t="s">
        <v>19</v>
      </c>
      <c r="D34" s="72">
        <f>S4</f>
        <v>0.98611111111111116</v>
      </c>
      <c r="E34" s="72">
        <f>S9</f>
        <v>0.94174757281553401</v>
      </c>
      <c r="F34" s="72">
        <f>S14</f>
        <v>0.82075471698113212</v>
      </c>
      <c r="G34" s="72">
        <f>S19</f>
        <v>0.83908045977011492</v>
      </c>
      <c r="H34" s="72">
        <f>S24</f>
        <v>0.79439252336448596</v>
      </c>
      <c r="I34" s="72">
        <f>S29</f>
        <v>0.68965517241379315</v>
      </c>
      <c r="J34" s="72">
        <f>S34</f>
        <v>1</v>
      </c>
      <c r="K34" s="73">
        <f>AVERAGE(D34:J34)</f>
        <v>0.86739165092231019</v>
      </c>
      <c r="M34" s="21" t="s">
        <v>6</v>
      </c>
      <c r="O34" s="76" t="s">
        <v>24</v>
      </c>
      <c r="P34" s="77"/>
      <c r="R34" s="21" t="s">
        <v>31</v>
      </c>
      <c r="S34" s="21">
        <f>O36/(O36+O37)</f>
        <v>1</v>
      </c>
    </row>
    <row r="35" spans="3:19" x14ac:dyDescent="0.2">
      <c r="C35" s="46" t="s">
        <v>18</v>
      </c>
      <c r="D35" s="72">
        <f>S5</f>
        <v>0.88749999999999996</v>
      </c>
      <c r="E35" s="72">
        <f>S10</f>
        <v>0.89814814814814814</v>
      </c>
      <c r="F35" s="72">
        <f>S15</f>
        <v>0.87</v>
      </c>
      <c r="G35" s="72">
        <f>S20</f>
        <v>0.73</v>
      </c>
      <c r="H35" s="72">
        <f>S25</f>
        <v>0.89473684210526316</v>
      </c>
      <c r="I35" s="72">
        <f>S30</f>
        <v>0.76923076923076927</v>
      </c>
      <c r="J35" s="72">
        <f>S35</f>
        <v>0.97297297297297303</v>
      </c>
      <c r="K35" s="73">
        <f t="shared" ref="K35:K37" si="7">AVERAGE(D35:J35)</f>
        <v>0.86036981892245046</v>
      </c>
      <c r="O35" s="37">
        <v>1</v>
      </c>
      <c r="P35" s="38">
        <v>0</v>
      </c>
      <c r="R35" s="21" t="s">
        <v>18</v>
      </c>
      <c r="S35" s="21">
        <f>O36/(O36+P36)</f>
        <v>0.97297297297297303</v>
      </c>
    </row>
    <row r="36" spans="3:19" x14ac:dyDescent="0.2">
      <c r="C36" s="46" t="s">
        <v>25</v>
      </c>
      <c r="D36" s="72">
        <f>S6</f>
        <v>0.93421052631578949</v>
      </c>
      <c r="E36" s="72">
        <f>S11</f>
        <v>0.91943127962085314</v>
      </c>
      <c r="F36" s="72">
        <f>S16</f>
        <v>0.84466019417475724</v>
      </c>
      <c r="G36" s="72">
        <f>S21</f>
        <v>0.78074866310160429</v>
      </c>
      <c r="H36" s="72">
        <f>S26</f>
        <v>0.84158415841584167</v>
      </c>
      <c r="I36" s="72">
        <f>S31</f>
        <v>0.7272727272727274</v>
      </c>
      <c r="J36" s="72">
        <f>S36</f>
        <v>0.98630136986301375</v>
      </c>
      <c r="K36" s="73">
        <f t="shared" si="7"/>
        <v>0.86202984553779827</v>
      </c>
      <c r="M36" s="78" t="s">
        <v>13</v>
      </c>
      <c r="N36" s="40">
        <v>1</v>
      </c>
      <c r="O36" s="41">
        <f>J11</f>
        <v>36</v>
      </c>
      <c r="P36" s="31">
        <f>SUM(D11:J11)-J11</f>
        <v>1</v>
      </c>
      <c r="R36" s="21" t="s">
        <v>22</v>
      </c>
      <c r="S36" s="21">
        <f>(2*S34*S35)/(S34+S35)</f>
        <v>0.98630136986301375</v>
      </c>
    </row>
    <row r="37" spans="3:19" x14ac:dyDescent="0.2">
      <c r="C37" s="46" t="s">
        <v>26</v>
      </c>
      <c r="D37" s="72">
        <f>S7</f>
        <v>0.99806949806949807</v>
      </c>
      <c r="E37" s="72">
        <f>S12</f>
        <v>0.97777777777777775</v>
      </c>
      <c r="F37" s="72">
        <f>S17</f>
        <v>0.97357723577235777</v>
      </c>
      <c r="G37" s="72">
        <f>S22</f>
        <v>0.9718875502008032</v>
      </c>
      <c r="H37" s="72">
        <f>S27</f>
        <v>0.9562624254473161</v>
      </c>
      <c r="I37" s="72">
        <f>S32</f>
        <v>0.94807692307692304</v>
      </c>
      <c r="J37" s="72">
        <f>S37</f>
        <v>0.99822064056939497</v>
      </c>
      <c r="K37" s="73">
        <f t="shared" si="7"/>
        <v>0.97483886441629575</v>
      </c>
      <c r="M37" s="78"/>
      <c r="N37" s="38">
        <v>0</v>
      </c>
      <c r="O37" s="31">
        <f>SUM(J5:J11)-J11</f>
        <v>0</v>
      </c>
      <c r="P37" s="31">
        <f>SUM(D5:I10)</f>
        <v>561</v>
      </c>
      <c r="R37" s="21" t="s">
        <v>26</v>
      </c>
      <c r="S37" s="21">
        <f>P37/(P37+P36)</f>
        <v>0.99822064056939497</v>
      </c>
    </row>
    <row r="41" spans="3:19" x14ac:dyDescent="0.2">
      <c r="E41" s="79" t="s">
        <v>24</v>
      </c>
      <c r="F41" s="79"/>
      <c r="G41" s="21" t="s">
        <v>61</v>
      </c>
      <c r="H41" s="21">
        <f>AVERAGE(H21:H27)</f>
        <v>0.86739165092231019</v>
      </c>
      <c r="I41" s="21">
        <f t="shared" ref="I41:K41" si="8">AVERAGE(I21:I27)</f>
        <v>0.86036981892245046</v>
      </c>
      <c r="J41" s="21">
        <f t="shared" si="8"/>
        <v>0.86202984553779827</v>
      </c>
      <c r="K41" s="21">
        <f t="shared" si="8"/>
        <v>0.97484269834194137</v>
      </c>
    </row>
    <row r="42" spans="3:19" x14ac:dyDescent="0.2">
      <c r="E42" s="13" t="s">
        <v>11</v>
      </c>
      <c r="F42" s="14" t="s">
        <v>12</v>
      </c>
      <c r="G42" s="21" t="s">
        <v>60</v>
      </c>
      <c r="H42" s="21">
        <f>_xlfn.STDEV.S(H21:H27)</f>
        <v>0.11336059218405967</v>
      </c>
      <c r="I42" s="21">
        <f t="shared" ref="I42:K42" si="9">_xlfn.STDEV.S(I21:I27)</f>
        <v>8.3085465958374433E-2</v>
      </c>
      <c r="J42" s="21">
        <f t="shared" si="9"/>
        <v>9.0769148137985076E-2</v>
      </c>
      <c r="K42" s="21">
        <f t="shared" si="9"/>
        <v>2.0729803178344951E-2</v>
      </c>
    </row>
    <row r="43" spans="3:19" x14ac:dyDescent="0.2">
      <c r="C43" s="83" t="s">
        <v>13</v>
      </c>
      <c r="D43" s="15" t="s">
        <v>11</v>
      </c>
      <c r="E43" s="16" t="s">
        <v>14</v>
      </c>
      <c r="F43" s="17" t="s">
        <v>16</v>
      </c>
    </row>
    <row r="44" spans="3:19" x14ac:dyDescent="0.2">
      <c r="C44" s="83"/>
      <c r="D44" s="15" t="s">
        <v>12</v>
      </c>
      <c r="E44" s="18" t="s">
        <v>15</v>
      </c>
      <c r="F44" s="19" t="s">
        <v>17</v>
      </c>
    </row>
  </sheetData>
  <mergeCells count="29">
    <mergeCell ref="A1:K1"/>
    <mergeCell ref="A2:C4"/>
    <mergeCell ref="D2:K2"/>
    <mergeCell ref="O4:P4"/>
    <mergeCell ref="A5:A16"/>
    <mergeCell ref="M6:M7"/>
    <mergeCell ref="O9:P9"/>
    <mergeCell ref="M11:M12"/>
    <mergeCell ref="B12:C12"/>
    <mergeCell ref="B13:C13"/>
    <mergeCell ref="K13:K16"/>
    <mergeCell ref="B14:C14"/>
    <mergeCell ref="O14:P14"/>
    <mergeCell ref="B15:C15"/>
    <mergeCell ref="B16:C16"/>
    <mergeCell ref="D16:J16"/>
    <mergeCell ref="M16:M17"/>
    <mergeCell ref="C43:C44"/>
    <mergeCell ref="D19:K19"/>
    <mergeCell ref="O19:P19"/>
    <mergeCell ref="M21:M22"/>
    <mergeCell ref="O24:P24"/>
    <mergeCell ref="M26:M27"/>
    <mergeCell ref="B28:G28"/>
    <mergeCell ref="O29:P29"/>
    <mergeCell ref="M31:M32"/>
    <mergeCell ref="O34:P34"/>
    <mergeCell ref="M36:M37"/>
    <mergeCell ref="E41:F4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CART 50-10</vt:lpstr>
      <vt:lpstr>CART 100-25</vt:lpstr>
      <vt:lpstr>CART 300-50</vt:lpstr>
      <vt:lpstr>RF 50</vt:lpstr>
      <vt:lpstr>RF 150</vt:lpstr>
      <vt:lpstr>RF 300</vt:lpstr>
      <vt:lpstr>SVM gamma cost summary</vt:lpstr>
      <vt:lpstr>SVM g=10, c=1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2022-10-08T18:47:07Z</dcterms:created>
  <dcterms:modified xsi:type="dcterms:W3CDTF">2022-12-18T01:18:55Z</dcterms:modified>
</cp:coreProperties>
</file>