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2735" tabRatio="600" firstSheet="0" activeTab="0" autoFilterDateGrouping="1"/>
  </bookViews>
  <sheets>
    <sheet xmlns:r="http://schemas.openxmlformats.org/officeDocument/2006/relationships" name="specific_xbid_intervals" sheetId="1" state="visible" r:id="rId1"/>
    <sheet xmlns:r="http://schemas.openxmlformats.org/officeDocument/2006/relationships" name="TOTAL_RESULT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[$-F400]h:mm:ss\ AM/PM"/>
  </numFmts>
  <fonts count="4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right"/>
    </xf>
    <xf numFmtId="1" fontId="0" fillId="0" borderId="0" pivotButton="0" quotePrefix="0" xfId="0"/>
    <xf numFmtId="0" fontId="1" fillId="0" borderId="0" applyAlignment="1" pivotButton="0" quotePrefix="0" xfId="0">
      <alignment horizontal="right"/>
    </xf>
    <xf numFmtId="14" fontId="1" fillId="0" borderId="0" applyAlignment="1" pivotButton="0" quotePrefix="0" xfId="0">
      <alignment horizontal="right"/>
    </xf>
    <xf numFmtId="20" fontId="0" fillId="0" borderId="0" applyAlignment="1" pivotButton="0" quotePrefix="0" xfId="0">
      <alignment horizontal="right"/>
    </xf>
    <xf numFmtId="16" fontId="0" fillId="0" borderId="0" applyAlignment="1" pivotButton="0" quotePrefix="0" xfId="0">
      <alignment horizontal="right"/>
    </xf>
    <xf numFmtId="2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  <xf numFmtId="14" fontId="0" fillId="0" borderId="0" pivotButton="0" quotePrefix="0" xfId="0"/>
    <xf numFmtId="165" fontId="0" fillId="0" borderId="0" applyAlignment="1" pivotButton="0" quotePrefix="0" xfId="0">
      <alignment horizontal="right"/>
    </xf>
    <xf numFmtId="0" fontId="0" fillId="3" borderId="0" pivotButton="0" quotePrefix="0" xfId="0"/>
    <xf numFmtId="0" fontId="0" fillId="4" borderId="0" pivotButton="0" quotePrefix="0" xfId="0"/>
    <xf numFmtId="1" fontId="0" fillId="3" borderId="0" pivotButton="0" quotePrefix="0" xfId="0"/>
    <xf numFmtId="0" fontId="2" fillId="5" borderId="0" pivotButton="0" quotePrefix="0" xfId="0"/>
    <xf numFmtId="14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" fontId="0" fillId="5" borderId="0" pivotButton="0" quotePrefix="0" xfId="0"/>
    <xf numFmtId="14" fontId="0" fillId="0" borderId="0" applyAlignment="1" pivotButton="0" quotePrefix="0" xfId="0">
      <alignment horizontal="center"/>
    </xf>
    <xf numFmtId="0" fontId="0" fillId="5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2" fontId="0" fillId="8" borderId="0" pivotButton="0" quotePrefix="0" xfId="0"/>
    <xf numFmtId="0" fontId="0" fillId="8" borderId="0" pivotButton="0" quotePrefix="0" xfId="0"/>
    <xf numFmtId="4" fontId="0" fillId="0" borderId="0" pivotButton="0" quotePrefix="0" xfId="0"/>
    <xf numFmtId="0" fontId="3" fillId="0" borderId="0" pivotButton="0" quotePrefix="0" xfId="0"/>
    <xf numFmtId="14" fontId="3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Xbid</a:t>
            </a:r>
            <a:r>
              <a:rPr lang="en-US" sz="1200" baseline="0"/>
              <a:t xml:space="preserve"> </a:t>
            </a:r>
            <a:r>
              <a:rPr lang="en-US" sz="1200" b="1" i="1" baseline="0"/>
              <a:t>Cycles/day</a:t>
            </a:r>
            <a:r>
              <a:rPr lang="en-US" sz="1200" baseline="0"/>
              <a:t xml:space="preserve">: cumulative Average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cke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TOTAL_RESULTS!$J$22:$J$182</f>
              <numCache>
                <formatCode>General</formatCode>
                <ptCount val="161"/>
                <pt idx="0">
                  <v>1.575</v>
                </pt>
                <pt idx="1">
                  <v>1.4375</v>
                </pt>
                <pt idx="2">
                  <v>1.608333333333333</v>
                </pt>
                <pt idx="3">
                  <v>1.525</v>
                </pt>
                <pt idx="4">
                  <v>1.535</v>
                </pt>
                <pt idx="5">
                  <v>1.479166666666667</v>
                </pt>
                <pt idx="6">
                  <v>1.423214285714286</v>
                </pt>
                <pt idx="7">
                  <v>1.4365625</v>
                </pt>
                <pt idx="8">
                  <v>1.401944444444444</v>
                </pt>
                <pt idx="9">
                  <v>1.38175</v>
                </pt>
                <pt idx="10">
                  <v>1.344772727272727</v>
                </pt>
                <pt idx="11">
                  <v>1.295208333333333</v>
                </pt>
                <pt idx="12">
                  <v>1.368653846153846</v>
                </pt>
                <pt idx="13">
                  <v>1.335178571428571</v>
                </pt>
                <pt idx="14">
                  <v>1.326166666666666</v>
                </pt>
                <pt idx="15">
                  <v>1.32296875</v>
                </pt>
                <pt idx="16">
                  <v>1.3025</v>
                </pt>
                <pt idx="17">
                  <v>1.280138888888888</v>
                </pt>
                <pt idx="18">
                  <v>1.264078947368421</v>
                </pt>
                <pt idx="19">
                  <v>1.257125</v>
                </pt>
                <pt idx="20">
                  <v>1.243690476190476</v>
                </pt>
                <pt idx="21">
                  <v>1.219545454545454</v>
                </pt>
                <pt idx="22">
                  <v>1.192608695652174</v>
                </pt>
                <pt idx="23">
                  <v>1.156979166666666</v>
                </pt>
                <pt idx="24">
                  <v>1.1467</v>
                </pt>
                <pt idx="25">
                  <v>1.117019230769231</v>
                </pt>
                <pt idx="26">
                  <v>1.086759259259259</v>
                </pt>
                <pt idx="27">
                  <v>1.072053571428571</v>
                </pt>
                <pt idx="28">
                  <v>1.06353448275862</v>
                </pt>
                <pt idx="29">
                  <v>1.063083333333333</v>
                </pt>
                <pt idx="30">
                  <v>1.031209677419355</v>
                </pt>
                <pt idx="31">
                  <v>1.027109375</v>
                </pt>
                <pt idx="32">
                  <v>1.000530303030303</v>
                </pt>
                <pt idx="33">
                  <v>0.9920588235294114</v>
                </pt>
                <pt idx="34">
                  <v>0.9765714285714283</v>
                </pt>
                <pt idx="35">
                  <v>0.9692361111111109</v>
                </pt>
                <pt idx="36">
                  <v>0.9491216216216214</v>
                </pt>
                <pt idx="37">
                  <v>0.9507894736842104</v>
                </pt>
                <pt idx="38">
                  <v>0.9475641025641025</v>
                </pt>
                <pt idx="39">
                  <v>0.946375</v>
                </pt>
                <pt idx="40">
                  <v>0.9415853658536585</v>
                </pt>
                <pt idx="41">
                  <v>0.9245238095238095</v>
                </pt>
                <pt idx="42">
                  <v>0.9119186046511628</v>
                </pt>
                <pt idx="43">
                  <v>0.9116477272727272</v>
                </pt>
                <pt idx="44">
                  <v>0.9063888888888888</v>
                </pt>
                <pt idx="45">
                  <v>0.9111413043478259</v>
                </pt>
                <pt idx="46">
                  <v>0.9077127659574467</v>
                </pt>
                <pt idx="47">
                  <v>0.9044270833333332</v>
                </pt>
                <pt idx="48">
                  <v>0.8986352040816324</v>
                </pt>
                <pt idx="49">
                  <v>0.8925874999999998</v>
                </pt>
                <pt idx="50">
                  <v>0.8912622549019606</v>
                </pt>
                <pt idx="51">
                  <v>0.8885456730769229</v>
                </pt>
                <pt idx="52">
                  <v>0.8845165094339621</v>
                </pt>
                <pt idx="53">
                  <v>0.8750810185185183</v>
                </pt>
                <pt idx="54">
                  <v>0.8687159090909089</v>
                </pt>
                <pt idx="55">
                  <v>0.8679352678571427</v>
                </pt>
                <pt idx="56">
                  <v>0.8606030701754385</v>
                </pt>
                <pt idx="57">
                  <v>0.859989224137931</v>
                </pt>
                <pt idx="58">
                  <v>0.8581249999999999</v>
                </pt>
                <pt idx="59">
                  <v>0.8488229166666665</v>
                </pt>
                <pt idx="60">
                  <v>0.8472028688524589</v>
                </pt>
                <pt idx="61">
                  <v>0.8528931451612902</v>
                </pt>
                <pt idx="62">
                  <v>0.8429265873015873</v>
                </pt>
                <pt idx="63">
                  <v>0.8403027343749999</v>
                </pt>
                <pt idx="64">
                  <v>0.8400673076923076</v>
                </pt>
                <pt idx="65">
                  <v>0.8387026515151514</v>
                </pt>
                <pt idx="66">
                  <v>0.8284235074626866</v>
                </pt>
                <pt idx="67">
                  <v>0.8256158088235294</v>
                </pt>
                <pt idx="68">
                  <v>0.8212590579710145</v>
                </pt>
                <pt idx="69">
                  <v>0.8288125</v>
                </pt>
                <pt idx="70">
                  <v>0.8266461267605634</v>
                </pt>
                <pt idx="71">
                  <v>0.8349565972222222</v>
                </pt>
                <pt idx="72">
                  <v>0.8399571917808218</v>
                </pt>
                <pt idx="73">
                  <v>0.838741554054054</v>
                </pt>
                <pt idx="74">
                  <v>0.8345583333333333</v>
                </pt>
                <pt idx="75">
                  <v>0.8324588815789472</v>
                </pt>
                <pt idx="76">
                  <v>0.8362581168831169</v>
                </pt>
                <pt idx="77">
                  <v>0.8438060897435897</v>
                </pt>
                <pt idx="78">
                  <v>0.8492642405063291</v>
                </pt>
                <pt idx="79">
                  <v>0.8433359375</v>
                </pt>
                <pt idx="80">
                  <v>0.8477391975308642</v>
                </pt>
                <pt idx="81">
                  <v>0.848376524390244</v>
                </pt>
                <pt idx="82">
                  <v>0.8399623493975905</v>
                </pt>
                <pt idx="83">
                  <v>0.8406770833333336</v>
                </pt>
                <pt idx="84">
                  <v>0.8387279411764708</v>
                </pt>
                <pt idx="85">
                  <v>0.8350799418604654</v>
                </pt>
                <pt idx="86">
                  <v>0.8358261494252877</v>
                </pt>
                <pt idx="87">
                  <v>0.8314417613636368</v>
                </pt>
                <pt idx="88">
                  <v>0.823785112359551</v>
                </pt>
                <pt idx="89">
                  <v>0.8304652777777781</v>
                </pt>
                <pt idx="90">
                  <v>0.8295810439560444</v>
                </pt>
                <pt idx="91">
                  <v>0.8352377717391307</v>
                </pt>
                <pt idx="92">
                  <v>0.8367405913978497</v>
                </pt>
                <pt idx="93">
                  <v>0.8294348404255323</v>
                </pt>
                <pt idx="94">
                  <v>0.8285109649122809</v>
                </pt>
                <pt idx="95">
                  <v>0.8378493923611113</v>
                </pt>
                <pt idx="96">
                  <v>0.8377169243986257</v>
                </pt>
                <pt idx="97">
                  <v>0.8368218537414968</v>
                </pt>
                <pt idx="98">
                  <v>0.8397327441077443</v>
                </pt>
                <pt idx="99">
                  <v>0.8335854166666669</v>
                </pt>
                <pt idx="100">
                  <v>0.83424298679868</v>
                </pt>
                <pt idx="101">
                  <v>0.8304758986928107</v>
                </pt>
                <pt idx="102">
                  <v>0.8245974919093852</v>
                </pt>
                <pt idx="103">
                  <v>0.8209955929487182</v>
                </pt>
                <pt idx="104">
                  <v>0.8160337301587304</v>
                </pt>
                <pt idx="105">
                  <v>0.8147032232704404</v>
                </pt>
                <pt idx="106">
                  <v>0.816201323987539</v>
                </pt>
                <pt idx="107">
                  <v>0.8211439043209877</v>
                </pt>
                <pt idx="108">
                  <v>0.8225554281345565</v>
                </pt>
                <pt idx="109">
                  <v>0.8218958333333333</v>
                </pt>
                <pt idx="110">
                  <v>0.8232751501501501</v>
                </pt>
                <pt idx="111">
                  <v>0.823290550595238</v>
                </pt>
                <pt idx="112">
                  <v>0.8252968289085545</v>
                </pt>
                <pt idx="113">
                  <v>0.8292415935672515</v>
                </pt>
                <pt idx="114">
                  <v>0.8292047101449276</v>
                </pt>
                <pt idx="115">
                  <v>0.8246426005747126</v>
                </pt>
                <pt idx="116">
                  <v>0.8220815527065527</v>
                </pt>
                <pt idx="117">
                  <v>0.8252842514124294</v>
                </pt>
                <pt idx="118">
                  <v>0.8221306022408964</v>
                </pt>
                <pt idx="119">
                  <v>0.8202795138888889</v>
                </pt>
                <pt idx="120">
                  <v>0.8246573691460055</v>
                </pt>
                <pt idx="121">
                  <v>0.8246601775956284</v>
                </pt>
                <pt idx="122">
                  <v>0.819784891598916</v>
                </pt>
                <pt idx="123">
                  <v>0.8186172715053763</v>
                </pt>
                <pt idx="124">
                  <v>0.8222683333333333</v>
                </pt>
                <pt idx="125">
                  <v>0.8234804894179893</v>
                </pt>
                <pt idx="126">
                  <v>0.8223113517060366</v>
                </pt>
                <pt idx="127">
                  <v>0.8229182942708333</v>
                </pt>
                <pt idx="128">
                  <v>0.8188646640826873</v>
                </pt>
                <pt idx="129">
                  <v>0.8154503205128204</v>
                </pt>
                <pt idx="130">
                  <v>0.8132331424936386</v>
                </pt>
                <pt idx="131">
                  <v>0.8132331424936386</v>
                </pt>
                <pt idx="132">
                  <v>0.8093450126262626</v>
                </pt>
                <pt idx="133">
                  <v>0.8072070802005012</v>
                </pt>
                <pt idx="134">
                  <v>0.8051010572139304</v>
                </pt>
                <pt idx="135">
                  <v>0.8041373456790124</v>
                </pt>
                <pt idx="136">
                  <v>0.804842218137255</v>
                </pt>
                <pt idx="137">
                  <v>0.8022521289537714</v>
                </pt>
                <pt idx="138">
                  <v>0.8002430555555556</v>
                </pt>
                <pt idx="139">
                  <v>0.8031190047961633</v>
                </pt>
                <pt idx="140">
                  <v>0.8011324404761907</v>
                </pt>
                <pt idx="141">
                  <v>0.7975783096926715</v>
                </pt>
                <pt idx="142">
                  <v>0.8004122652582162</v>
                </pt>
                <pt idx="143">
                  <v>0.7995352564102566</v>
                </pt>
                <pt idx="144">
                  <v>0.8012745949074076</v>
                </pt>
                <pt idx="145">
                  <v>0.8014382183908048</v>
                </pt>
                <pt idx="146">
                  <v>0.8005722031963471</v>
                </pt>
                <pt idx="147">
                  <v>0.7992077664399094</v>
                </pt>
                <pt idx="148">
                  <v>0.8019158220720722</v>
                </pt>
                <pt idx="149">
                  <v>0.8000573266219241</v>
                </pt>
                <pt idx="150">
                  <v>0.7992236111111113</v>
                </pt>
                <pt idx="151">
                  <v>0.7939307395143489</v>
                </pt>
                <pt idx="152">
                  <v>0.7956154057017545</v>
                </pt>
                <pt idx="153">
                  <v>0.7953172657952071</v>
                </pt>
                <pt idx="154">
                  <v>0.793074945887446</v>
                </pt>
                <pt idx="155">
                  <v>0.7932809139784948</v>
                </pt>
                <pt idx="156">
                  <v>0.7915611645299148</v>
                </pt>
                <pt idx="157">
                  <v>0.7917741507431</v>
                </pt>
                <pt idx="158">
                  <v>0.7900857067510551</v>
                </pt>
                <pt idx="159">
                  <v>0.7898335953878409</v>
                </pt>
                <pt idx="160">
                  <v>0.7863033854166669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17882367"/>
        <axId val="417881535"/>
      </lineChart>
      <catAx>
        <axId val="417882367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17881535"/>
        <crosses val="autoZero"/>
        <auto val="1"/>
        <lblAlgn val="ctr"/>
        <lblOffset val="100"/>
        <noMultiLvlLbl val="0"/>
      </catAx>
      <valAx>
        <axId val="417881535"/>
        <scaling>
          <orientation val="minMax"/>
          <min val="0.5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17882367"/>
        <crosses val="autoZero"/>
        <crossBetween val="between"/>
      </valAx>
    </plotArea>
    <plotVisOnly val="1"/>
    <dispBlanksAs val="zero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Xbid</a:t>
            </a:r>
            <a:r>
              <a:rPr lang="en-US" sz="1200" baseline="0"/>
              <a:t xml:space="preserve"> </a:t>
            </a:r>
            <a:r>
              <a:rPr lang="en-US" sz="1200" b="1" i="1" baseline="0"/>
              <a:t>Revenue/day</a:t>
            </a:r>
            <a:r>
              <a:rPr lang="en-US" sz="1200" baseline="0"/>
              <a:t xml:space="preserve">: cumulative Average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cke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TOTAL_RESULTS!$K$22:$K$182</f>
              <numCache>
                <formatCode>General</formatCode>
                <ptCount val="161"/>
                <pt idx="0">
                  <v>961</v>
                </pt>
                <pt idx="1">
                  <v>879</v>
                </pt>
                <pt idx="2">
                  <v>1192.666666666667</v>
                </pt>
                <pt idx="3">
                  <v>1089.5</v>
                </pt>
                <pt idx="4">
                  <v>1006.8</v>
                </pt>
                <pt idx="5">
                  <v>960.6666666666666</v>
                </pt>
                <pt idx="6">
                  <v>1001.75</v>
                </pt>
                <pt idx="7">
                  <v>975.28125</v>
                </pt>
                <pt idx="8">
                  <v>962.3611111111111</v>
                </pt>
                <pt idx="9">
                  <v>934.325</v>
                </pt>
                <pt idx="10">
                  <v>912.0227272727273</v>
                </pt>
                <pt idx="11">
                  <v>867.1041666666666</v>
                </pt>
                <pt idx="12">
                  <v>937.0961538461538</v>
                </pt>
                <pt idx="13">
                  <v>905.4464285714286</v>
                </pt>
                <pt idx="14">
                  <v>899.95</v>
                </pt>
                <pt idx="15">
                  <v>918.703125</v>
                </pt>
                <pt idx="16">
                  <v>918.1911764705883</v>
                </pt>
                <pt idx="17">
                  <v>893.8472222222222</v>
                </pt>
                <pt idx="18">
                  <v>881.8552631578947</v>
                </pt>
                <pt idx="19">
                  <v>890.2625</v>
                </pt>
                <pt idx="20">
                  <v>884.9761904761905</v>
                </pt>
                <pt idx="21">
                  <v>880.75</v>
                </pt>
                <pt idx="22">
                  <v>867.7608695652174</v>
                </pt>
                <pt idx="23">
                  <v>847.2604166666666</v>
                </pt>
                <pt idx="24">
                  <v>844</v>
                </pt>
                <pt idx="25">
                  <v>822.0384615384615</v>
                </pt>
                <pt idx="26">
                  <v>819.6918518518519</v>
                </pt>
                <pt idx="27">
                  <v>820.9960714285714</v>
                </pt>
                <pt idx="28">
                  <v>815.4444827586207</v>
                </pt>
                <pt idx="29">
                  <v>813.9963333333333</v>
                </pt>
                <pt idx="30">
                  <v>790.6229838709677</v>
                </pt>
                <pt idx="31">
                  <v>803.721875</v>
                </pt>
                <pt idx="32">
                  <v>787.6446212121211</v>
                </pt>
                <pt idx="33">
                  <v>794.0122794117647</v>
                </pt>
                <pt idx="34">
                  <v>785.01</v>
                </pt>
                <pt idx="35">
                  <v>772.2041666666667</v>
                </pt>
                <pt idx="36">
                  <v>758.3159459459459</v>
                </pt>
                <pt idx="37">
                  <v>764.2719736842105</v>
                </pt>
                <pt idx="38">
                  <v>756.7150641025642</v>
                </pt>
                <pt idx="39">
                  <v>752.806</v>
                </pt>
                <pt idx="40">
                  <v>754.4590853658538</v>
                </pt>
                <pt idx="41">
                  <v>743.4325595238096</v>
                </pt>
                <pt idx="42">
                  <v>734.1433139534885</v>
                </pt>
                <pt idx="43">
                  <v>734.5756250000001</v>
                </pt>
                <pt idx="44">
                  <v>735.8085555555556</v>
                </pt>
                <pt idx="45">
                  <v>737.9434782608696</v>
                </pt>
                <pt idx="46">
                  <v>737.3312765957447</v>
                </pt>
                <pt idx="47">
                  <v>736.7445833333333</v>
                </pt>
                <pt idx="48">
                  <v>732.5605229591836</v>
                </pt>
                <pt idx="49">
                  <v>724.5913624999999</v>
                </pt>
                <pt idx="50">
                  <v>719.833100490196</v>
                </pt>
                <pt idx="51">
                  <v>717.1736658653846</v>
                </pt>
                <pt idx="52">
                  <v>711.2562853773585</v>
                </pt>
                <pt idx="53">
                  <v>703.5572337962963</v>
                </pt>
                <pt idx="54">
                  <v>702.5721931818181</v>
                </pt>
                <pt idx="55">
                  <v>697.6040736607141</v>
                </pt>
                <pt idx="56">
                  <v>692.3718530701753</v>
                </pt>
                <pt idx="57">
                  <v>691.2897521551723</v>
                </pt>
                <pt idx="58">
                  <v>689.7303919491524</v>
                </pt>
                <pt idx="59">
                  <v>681.7498854166665</v>
                </pt>
                <pt idx="60">
                  <v>676.4176331967212</v>
                </pt>
                <pt idx="61">
                  <v>681.7496068548386</v>
                </pt>
                <pt idx="62">
                  <v>675.8005654761903</v>
                </pt>
                <pt idx="63">
                  <v>672.3331347656249</v>
                </pt>
                <pt idx="64">
                  <v>670.8468173076923</v>
                </pt>
                <pt idx="65">
                  <v>669.4217897727272</v>
                </pt>
                <pt idx="66">
                  <v>662.3497108208954</v>
                </pt>
                <pt idx="67">
                  <v>660.246418504902</v>
                </pt>
                <pt idx="68">
                  <v>657.7921950483091</v>
                </pt>
                <pt idx="69">
                  <v>667.5308779761904</v>
                </pt>
                <pt idx="70">
                  <v>664.2660416666666</v>
                </pt>
                <pt idx="71">
                  <v>672.1588744212963</v>
                </pt>
                <pt idx="72">
                  <v>674.6302597031963</v>
                </pt>
                <pt idx="73">
                  <v>672.0022494369369</v>
                </pt>
                <pt idx="74">
                  <v>725.7036194444444</v>
                </pt>
                <pt idx="75">
                  <v>724.1465323464912</v>
                </pt>
                <pt idx="76">
                  <v>728.3881358225108</v>
                </pt>
                <pt idx="77">
                  <v>738.3450186965812</v>
                </pt>
                <pt idx="78">
                  <v>744.8291956751054</v>
                </pt>
                <pt idx="79">
                  <v>741.0580494791666</v>
                </pt>
                <pt idx="80">
                  <v>744.3475180041152</v>
                </pt>
                <pt idx="81">
                  <v>745.6733409552845</v>
                </pt>
                <pt idx="82">
                  <v>740.2264332329316</v>
                </pt>
                <pt idx="83">
                  <v>741.9930530753967</v>
                </pt>
                <pt idx="84">
                  <v>742.5413995098038</v>
                </pt>
                <pt idx="85">
                  <v>739.296644864341</v>
                </pt>
                <pt idx="86">
                  <v>740.1214822796934</v>
                </pt>
                <pt idx="87">
                  <v>736.3798461174242</v>
                </pt>
                <pt idx="88">
                  <v>729.1531343632959</v>
                </pt>
                <pt idx="89">
                  <v>734.802349537037</v>
                </pt>
                <pt idx="90">
                  <v>734.2078182234432</v>
                </pt>
                <pt idx="91">
                  <v>735.1582495471015</v>
                </pt>
                <pt idx="92">
                  <v>734.2517898745519</v>
                </pt>
                <pt idx="93">
                  <v>727.4759995567376</v>
                </pt>
                <pt idx="94">
                  <v>725.9782697368421</v>
                </pt>
                <pt idx="95">
                  <v>732.56482421875</v>
                </pt>
                <pt idx="96">
                  <v>736.6734858247422</v>
                </pt>
                <pt idx="97">
                  <v>735.4682716836735</v>
                </pt>
                <pt idx="98">
                  <v>741.4301325757576</v>
                </pt>
                <pt idx="99">
                  <v>735.9221062500001</v>
                </pt>
                <pt idx="100">
                  <v>734.6372339108912</v>
                </pt>
                <pt idx="101">
                  <v>730.0785845588235</v>
                </pt>
                <pt idx="102">
                  <v>724.2288895631068</v>
                </pt>
                <pt idx="103">
                  <v>725.2887800480769</v>
                </pt>
                <pt idx="104">
                  <v>722.6556964285714</v>
                </pt>
                <pt idx="105">
                  <v>723.0159728773585</v>
                </pt>
                <pt idx="106">
                  <v>725.1510806074767</v>
                </pt>
                <pt idx="107">
                  <v>732.7214409722224</v>
                </pt>
                <pt idx="108">
                  <v>735.350143348624</v>
                </pt>
                <pt idx="109">
                  <v>734.0378011363637</v>
                </pt>
                <pt idx="110">
                  <v>736.9942398648649</v>
                </pt>
                <pt idx="111">
                  <v>741.4334430803572</v>
                </pt>
                <pt idx="112">
                  <v>744.8089878318583</v>
                </pt>
                <pt idx="113">
                  <v>745.7118914473684</v>
                </pt>
                <pt idx="114">
                  <v>744.978570652174</v>
                </pt>
                <pt idx="115">
                  <v>742.3174622844828</v>
                </pt>
                <pt idx="116">
                  <v>743.3211378205128</v>
                </pt>
                <pt idx="117">
                  <v>743.7472086864407</v>
                </pt>
                <pt idx="118">
                  <v>741.2343119747899</v>
                </pt>
                <pt idx="119">
                  <v>739.726234375</v>
                </pt>
                <pt idx="120">
                  <v>743.2202324380164</v>
                </pt>
                <pt idx="121">
                  <v>744.4796157786885</v>
                </pt>
                <pt idx="122">
                  <v>740.4187042682927</v>
                </pt>
                <pt idx="123">
                  <v>737.9721018145161</v>
                </pt>
                <pt idx="124">
                  <v>741.686505</v>
                </pt>
                <pt idx="125">
                  <v>743.4848065476191</v>
                </pt>
                <pt idx="126">
                  <v>742.4472490157481</v>
                </pt>
                <pt idx="127">
                  <v>741.7233251953126</v>
                </pt>
                <pt idx="128">
                  <v>737.5264389534884</v>
                </pt>
                <pt idx="129">
                  <v>735.2688317307693</v>
                </pt>
                <pt idx="130">
                  <v>734.3583826335879</v>
                </pt>
                <pt idx="131">
                  <v>734.3583826335879</v>
                </pt>
                <pt idx="132">
                  <v>746.0622774621213</v>
                </pt>
                <pt idx="133">
                  <v>743.2643843984964</v>
                </pt>
                <pt idx="134">
                  <v>741.1956763059703</v>
                </pt>
                <pt idx="135">
                  <v>738.5841157407408</v>
                </pt>
                <pt idx="136">
                  <v>738.4218795955884</v>
                </pt>
                <pt idx="137">
                  <v>736.2408987226279</v>
                </pt>
                <pt idx="138">
                  <v>736.7630480072465</v>
                </pt>
                <pt idx="139">
                  <v>741.070040467626</v>
                </pt>
                <pt idx="140">
                  <v>739.380486607143</v>
                </pt>
                <pt idx="141">
                  <v>735.1775044326242</v>
                </pt>
                <pt idx="142">
                  <v>735.7140360915494</v>
                </pt>
                <pt idx="143">
                  <v>733.6132910839161</v>
                </pt>
                <pt idx="144">
                  <v>734.6117751736112</v>
                </pt>
                <pt idx="145">
                  <v>738.907452586207</v>
                </pt>
                <pt idx="146">
                  <v>742.7527953767125</v>
                </pt>
                <pt idx="147">
                  <v>741.403524659864</v>
                </pt>
                <pt idx="148">
                  <v>742.2617778716218</v>
                </pt>
                <pt idx="149">
                  <v>742.4224370805371</v>
                </pt>
                <pt idx="150">
                  <v>741.0457541666668</v>
                </pt>
                <pt idx="151">
                  <v>736.1381663907285</v>
                </pt>
                <pt idx="152">
                  <v>737.0544613486843</v>
                </pt>
                <pt idx="153">
                  <v>735.5071119281047</v>
                </pt>
                <pt idx="154">
                  <v>734.8685105519481</v>
                </pt>
                <pt idx="155">
                  <v>736.5828911290324</v>
                </pt>
                <pt idx="156">
                  <v>734.6128405448719</v>
                </pt>
                <pt idx="157">
                  <v>734.97960589172</v>
                </pt>
                <pt idx="158">
                  <v>733.4135640822786</v>
                </pt>
                <pt idx="159">
                  <v>733.9370794025159</v>
                </pt>
                <pt idx="160">
                  <v>730.3958476562501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883675567"/>
        <axId val="883682223"/>
      </lineChart>
      <catAx>
        <axId val="883675567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83682223"/>
        <crosses val="autoZero"/>
        <auto val="1"/>
        <lblAlgn val="ctr"/>
        <lblOffset val="100"/>
        <noMultiLvlLbl val="0"/>
      </catAx>
      <valAx>
        <axId val="883682223"/>
        <scaling>
          <orientation val="minMax"/>
          <min val="50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83675567"/>
        <crosses val="autoZero"/>
        <crossBetween val="between"/>
      </valAx>
    </plotArea>
    <plotVisOnly val="1"/>
    <dispBlanksAs val="zero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1"/>
              <a:t>Revenue</a:t>
            </a:r>
            <a:r>
              <a:rPr lang="en-US" sz="1200" b="1" i="1" baseline="0"/>
              <a:t xml:space="preserve">/Cycles (per day) </a:t>
            </a:r>
            <a:r>
              <a:rPr lang="en-US" sz="1200" baseline="0"/>
              <a:t xml:space="preserve">- cumulative Average - </a:t>
            </a:r>
            <a:endParaRPr lang="en-US" sz="1200"/>
          </a:p>
        </rich>
      </tx>
      <layout>
        <manualLayout>
          <xMode val="edge"/>
          <yMode val="edge"/>
          <wMode val="factor"/>
          <hMode val="factor"/>
          <x val="0.1240067804024497"/>
          <y val="0.02777777777777778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146043162416722"/>
          <y val="0.1000075995629335"/>
          <w val="0.9103361647448973"/>
          <h val="0.8503165228148862"/>
        </manualLayout>
      </layout>
      <lineChart>
        <grouping val="stacke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TOTAL_RESULTS!$L$22:$L$182</f>
              <numCache>
                <formatCode>General</formatCode>
                <ptCount val="161"/>
                <pt idx="0">
                  <v>610.1587301587301</v>
                </pt>
                <pt idx="1">
                  <v>611.4782608695652</v>
                </pt>
                <pt idx="2">
                  <v>741.5544041450778</v>
                </pt>
                <pt idx="3">
                  <v>714.4262295081968</v>
                </pt>
                <pt idx="4">
                  <v>655.8957654723127</v>
                </pt>
                <pt idx="5">
                  <v>649.4647887323943</v>
                </pt>
                <pt idx="6">
                  <v>703.8644918444165</v>
                </pt>
                <pt idx="7">
                  <v>678.8992821405265</v>
                </pt>
                <pt idx="8">
                  <v>686.4473944917772</v>
                </pt>
                <pt idx="9">
                  <v>676.1896146191425</v>
                </pt>
                <pt idx="10">
                  <v>678.1984113571067</v>
                </pt>
                <pt idx="11">
                  <v>669.4708058549139</v>
                </pt>
                <pt idx="12">
                  <v>684.6845581003232</v>
                </pt>
                <pt idx="13">
                  <v>678.146315367126</v>
                </pt>
                <pt idx="14">
                  <v>678.6100289053666</v>
                </pt>
                <pt idx="15">
                  <v>694.4254163221923</v>
                </pt>
                <pt idx="16">
                  <v>704.9452410522752</v>
                </pt>
                <pt idx="17">
                  <v>698.2423782141697</v>
                </pt>
                <pt idx="18">
                  <v>697.6267305090039</v>
                </pt>
                <pt idx="19">
                  <v>708.1734115541416</v>
                </pt>
                <pt idx="20">
                  <v>711.5727002967361</v>
                </pt>
                <pt idx="21">
                  <v>722.195303764443</v>
                </pt>
                <pt idx="22">
                  <v>727.6157491797303</v>
                </pt>
                <pt idx="23">
                  <v>732.3039524624112</v>
                </pt>
                <pt idx="24">
                  <v>736.0251155489667</v>
                </pt>
                <pt idx="25">
                  <v>735.9214943617114</v>
                </pt>
                <pt idx="26">
                  <v>754.2533867257393</v>
                </pt>
                <pt idx="27">
                  <v>765.81627384026</v>
                </pt>
                <pt idx="28">
                  <v>766.7306476452949</v>
                </pt>
                <pt idx="29">
                  <v>765.6938151603042</v>
                </pt>
                <pt idx="30">
                  <v>766.6946899194495</v>
                </pt>
                <pt idx="31">
                  <v>782.5085570852667</v>
                </pt>
                <pt idx="32">
                  <v>787.227152267737</v>
                </pt>
                <pt idx="33">
                  <v>800.3681440853842</v>
                </pt>
                <pt idx="34">
                  <v>803.8428905792863</v>
                </pt>
                <pt idx="35">
                  <v>796.7141935946122</v>
                </pt>
                <pt idx="36">
                  <v>798.9660425713678</v>
                </pt>
                <pt idx="37">
                  <v>803.8288126210906</v>
                </pt>
                <pt idx="38">
                  <v>798.5898389933704</v>
                </pt>
                <pt idx="39">
                  <v>795.4626865671643</v>
                </pt>
                <pt idx="40">
                  <v>801.2646677891466</v>
                </pt>
                <pt idx="41">
                  <v>804.1248390419779</v>
                </pt>
                <pt idx="42">
                  <v>805.0535543512912</v>
                </pt>
                <pt idx="43">
                  <v>805.7669679027736</v>
                </pt>
                <pt idx="44">
                  <v>811.8022678516703</v>
                </pt>
                <pt idx="45">
                  <v>809.9111243662394</v>
                </pt>
                <pt idx="46">
                  <v>812.2958101377089</v>
                </pt>
                <pt idx="47">
                  <v>814.5980996256839</v>
                </pt>
                <pt idx="48">
                  <v>815.1923267994266</v>
                </pt>
                <pt idx="49">
                  <v>811.787485820718</v>
                </pt>
                <pt idx="50">
                  <v>807.655767459128</v>
                </pt>
                <pt idx="51">
                  <v>807.1320221299392</v>
                </pt>
                <pt idx="52">
                  <v>804.1187222525899</v>
                </pt>
                <pt idx="53">
                  <v>803.9909664449061</v>
                </pt>
                <pt idx="54">
                  <v>808.7479299383888</v>
                </pt>
                <pt idx="55">
                  <v>803.7512698188177</v>
                </pt>
                <pt idx="56">
                  <v>804.5193853759222</v>
                </pt>
                <pt idx="57">
                  <v>803.8353653188316</v>
                </pt>
                <pt idx="58">
                  <v>803.7644771439504</v>
                </pt>
                <pt idx="59">
                  <v>803.170922969308</v>
                </pt>
                <pt idx="60">
                  <v>798.4128218462395</v>
                </pt>
                <pt idx="61">
                  <v>799.3376552767501</v>
                </pt>
                <pt idx="62">
                  <v>801.7312250638481</v>
                </pt>
                <pt idx="63">
                  <v>800.108231547875</v>
                </pt>
                <pt idx="64">
                  <v>798.5631760275619</v>
                </pt>
                <pt idx="65">
                  <v>798.1634355911343</v>
                </pt>
                <pt idx="66">
                  <v>799.5303185559696</v>
                </pt>
                <pt idx="67">
                  <v>799.7017637607105</v>
                </pt>
                <pt idx="68">
                  <v>800.9557869272538</v>
                </pt>
                <pt idx="69">
                  <v>805.4063832002901</v>
                </pt>
                <pt idx="70">
                  <v>803.5675970197465</v>
                </pt>
                <pt idx="71">
                  <v>805.0225324974616</v>
                </pt>
                <pt idx="72">
                  <v>803.1721929457973</v>
                </pt>
                <pt idx="73">
                  <v>801.203000124194</v>
                </pt>
                <pt idx="74">
                  <v>869.5660811939781</v>
                </pt>
                <pt idx="75">
                  <v>869.8886496027083</v>
                </pt>
                <pt idx="76">
                  <v>871.0087485157611</v>
                </pt>
                <pt idx="77">
                  <v>875.017409415645</v>
                </pt>
                <pt idx="78">
                  <v>877.028797575464</v>
                </pt>
                <pt idx="79">
                  <v>878.7222464110473</v>
                </pt>
                <pt idx="80">
                  <v>878.0383402962975</v>
                </pt>
                <pt idx="81">
                  <v>878.9415071229421</v>
                </pt>
                <pt idx="82">
                  <v>881.2614443537998</v>
                </pt>
                <pt idx="83">
                  <v>882.6136310667005</v>
                </pt>
                <pt idx="84">
                  <v>885.3185437798249</v>
                </pt>
                <pt idx="85">
                  <v>885.3004458678174</v>
                </pt>
                <pt idx="86">
                  <v>885.4969215650879</v>
                </pt>
                <pt idx="87">
                  <v>885.6661769186302</v>
                </pt>
                <pt idx="88">
                  <v>885.1254088275489</v>
                </pt>
                <pt idx="89">
                  <v>884.8080337606369</v>
                </pt>
                <pt idx="90">
                  <v>885.0344683892577</v>
                </pt>
                <pt idx="91">
                  <v>880.1784047868863</v>
                </pt>
                <pt idx="92">
                  <v>877.5142468562675</v>
                </pt>
                <pt idx="93">
                  <v>877.0743210925576</v>
                </pt>
                <pt idx="94">
                  <v>876.2446129046771</v>
                </pt>
                <pt idx="95">
                  <v>874.3395064766199</v>
                </pt>
                <pt idx="96">
                  <v>879.3823598031998</v>
                </pt>
                <pt idx="97">
                  <v>878.8827256307142</v>
                </pt>
                <pt idx="98">
                  <v>882.9358361672107</v>
                </pt>
                <pt idx="99">
                  <v>882.8394685607602</v>
                </pt>
                <pt idx="100">
                  <v>880.6034279412818</v>
                </pt>
                <pt idx="101">
                  <v>879.1086962402943</v>
                </pt>
                <pt idx="102">
                  <v>878.2817030962933</v>
                </pt>
                <pt idx="103">
                  <v>883.4259115120251</v>
                </pt>
                <pt idx="104">
                  <v>885.5708651749045</v>
                </pt>
                <pt idx="105">
                  <v>887.4593253417798</v>
                </pt>
                <pt idx="106">
                  <v>888.4463419696042</v>
                </pt>
                <pt idx="107">
                  <v>892.3179446580891</v>
                </pt>
                <pt idx="108">
                  <v>893.982482148708</v>
                </pt>
                <pt idx="109">
                  <v>893.1032028223735</v>
                </pt>
                <pt idx="110">
                  <v>895.1979659904114</v>
                </pt>
                <pt idx="111">
                  <v>900.5732454287271</v>
                </pt>
                <pt idx="112">
                  <v>902.4740696227557</v>
                </pt>
                <pt idx="113">
                  <v>899.2697631572568</v>
                </pt>
                <pt idx="114">
                  <v>898.4253966936191</v>
                </pt>
                <pt idx="115">
                  <v>900.1687055303042</v>
                </pt>
                <pt idx="116">
                  <v>904.1939152791647</v>
                </pt>
                <pt idx="117">
                  <v>901.2012617635166</v>
                </pt>
                <pt idx="118">
                  <v>901.6016554479227</v>
                </pt>
                <pt idx="119">
                  <v>901.7977675292764</v>
                </pt>
                <pt idx="120">
                  <v>901.2473061480996</v>
                </pt>
                <pt idx="121">
                  <v>902.7713911799239</v>
                </pt>
                <pt idx="122">
                  <v>903.186569862459</v>
                </pt>
                <pt idx="123">
                  <v>901.4861126218852</v>
                </pt>
                <pt idx="124">
                  <v>902.000569562653</v>
                </pt>
                <pt idx="125">
                  <v>902.8566142144925</v>
                </pt>
                <pt idx="126">
                  <v>902.8785112541669</v>
                </pt>
                <pt idx="127">
                  <v>901.3328909555164</v>
                </pt>
                <pt idx="128">
                  <v>900.6695139051873</v>
                </pt>
                <pt idx="129">
                  <v>901.6721353035626</v>
                </pt>
                <pt idx="130">
                  <v>903.0108885894703</v>
                </pt>
                <pt idx="131">
                  <v>903.0108885894703</v>
                </pt>
                <pt idx="132">
                  <v>921.809939918214</v>
                </pt>
                <pt idx="133">
                  <v>920.7852639422808</v>
                </pt>
                <pt idx="134">
                  <v>920.6243982226206</v>
                </pt>
                <pt idx="135">
                  <v>918.4800578029135</v>
                </pt>
                <pt idx="136">
                  <v>917.4740874113297</v>
                </pt>
                <pt idx="137">
                  <v>917.7176004291448</v>
                </pt>
                <pt idx="138">
                  <v>920.6740913181194</v>
                </pt>
                <pt idx="139">
                  <v>922.74001242906</v>
                </pt>
                <pt idx="140">
                  <v>922.9191694792155</v>
                </pt>
                <pt idx="141">
                  <v>921.7621586473534</v>
                </pt>
                <pt idx="142">
                  <v>919.1688683758551</v>
                </pt>
                <pt idx="143">
                  <v>917.549645499917</v>
                </pt>
                <pt idx="144">
                  <v>916.8040267874715</v>
                </pt>
                <pt idx="145">
                  <v>921.9768107264059</v>
                </pt>
                <pt idx="146">
                  <v>927.7773977302907</v>
                </pt>
                <pt idx="147">
                  <v>927.6730730013601</v>
                </pt>
                <pt idx="148">
                  <v>925.6105908394347</v>
                </pt>
                <pt idx="149">
                  <v>927.9615502244841</v>
                </pt>
                <pt idx="150">
                  <v>927.2070342572044</v>
                </pt>
                <pt idx="151">
                  <v>927.2070342572044</v>
                </pt>
                <pt idx="152">
                  <v>926.3954117361292</v>
                </pt>
                <pt idx="153">
                  <v>924.7971137564824</v>
                </pt>
                <pt idx="154">
                  <v>926.6066395902027</v>
                </pt>
                <pt idx="155">
                  <v>928.527181417856</v>
                </pt>
                <pt idx="156">
                  <v>928.0556872457698</v>
                </pt>
                <pt idx="157">
                  <v>928.2692611294814</v>
                </pt>
                <pt idx="158">
                  <v>928.2708924050527</v>
                </pt>
                <pt idx="159">
                  <v>929.2300095719814</v>
                </pt>
                <pt idx="160">
                  <v>928.8982614124304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841738655"/>
        <axId val="841732415"/>
      </lineChart>
      <catAx>
        <axId val="841738655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41732415"/>
        <crosses val="autoZero"/>
        <auto val="1"/>
        <lblAlgn val="ctr"/>
        <lblOffset val="100"/>
        <noMultiLvlLbl val="0"/>
      </catAx>
      <valAx>
        <axId val="841732415"/>
        <scaling>
          <orientation val="minMax"/>
          <min val="45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41738655"/>
        <crosses val="autoZero"/>
        <crossBetween val="between"/>
      </valAx>
    </plotArea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twoCellAnchor>
    <from>
      <col>15</col>
      <colOff>278152</colOff>
      <row>127</row>
      <rowOff>105877</rowOff>
    </from>
    <to>
      <col>23</col>
      <colOff>128202</colOff>
      <row>141</row>
      <rowOff>143977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15</col>
      <colOff>226884</colOff>
      <row>145</row>
      <rowOff>111324</rowOff>
    </from>
    <to>
      <col>23</col>
      <colOff>67823</colOff>
      <row>159</row>
      <rowOff>187524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25</col>
      <colOff>113578</colOff>
      <row>130</row>
      <rowOff>61433</rowOff>
    </from>
    <to>
      <col>34</col>
      <colOff>497861</colOff>
      <row>156</row>
      <rowOff>16610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60"/>
  <sheetViews>
    <sheetView tabSelected="1" topLeftCell="A337" zoomScaleNormal="100" workbookViewId="0">
      <selection activeCell="G355" sqref="G355"/>
    </sheetView>
  </sheetViews>
  <sheetFormatPr baseColWidth="8" defaultRowHeight="15"/>
  <cols>
    <col width="10.28515625" customWidth="1" style="2" min="1" max="1"/>
    <col width="13.5703125" customWidth="1" style="2" min="2" max="2"/>
    <col width="20" customWidth="1" style="2" min="3" max="3"/>
    <col width="12.5703125" customWidth="1" style="2" min="4" max="4"/>
    <col width="9.140625" customWidth="1" style="2" min="5" max="7"/>
  </cols>
  <sheetData>
    <row r="1">
      <c r="A1" s="2" t="inlineStr">
        <is>
          <t>date</t>
        </is>
      </c>
      <c r="B1" s="2" t="inlineStr">
        <is>
          <t>initial_state</t>
        </is>
      </c>
      <c r="C1" s="2" t="inlineStr">
        <is>
          <t>interval_utc00</t>
        </is>
      </c>
      <c r="D1" s="2" t="inlineStr">
        <is>
          <t>allocated_mw</t>
        </is>
      </c>
      <c r="E1" s="2" t="inlineStr">
        <is>
          <t>revenue</t>
        </is>
      </c>
      <c r="F1" s="2" t="inlineStr">
        <is>
          <t>action_pairs</t>
        </is>
      </c>
      <c r="G1" s="2" t="inlineStr">
        <is>
          <t>cycles</t>
        </is>
      </c>
    </row>
    <row r="2">
      <c r="A2" s="5" t="inlineStr">
        <is>
          <t>15/12/2022</t>
        </is>
      </c>
      <c r="B2" s="5" t="inlineStr">
        <is>
          <t>discharged</t>
        </is>
      </c>
      <c r="C2" s="5" t="inlineStr">
        <is>
          <t>15:00-23:00</t>
        </is>
      </c>
      <c r="D2" s="5" t="n">
        <v>3</v>
      </c>
      <c r="E2" s="5">
        <f>1424*0.75</f>
        <v/>
      </c>
      <c r="F2" s="5" t="n">
        <v>13</v>
      </c>
      <c r="G2" s="5">
        <f>F2*D2/10/4</f>
        <v/>
      </c>
    </row>
    <row r="3">
      <c r="A3" s="5" t="inlineStr">
        <is>
          <t>16/12/2022</t>
        </is>
      </c>
      <c r="B3" s="5" t="inlineStr">
        <is>
          <t>charged</t>
        </is>
      </c>
      <c r="C3" s="5" t="inlineStr">
        <is>
          <t>13:00 - 16:00</t>
        </is>
      </c>
      <c r="D3" s="5" t="n">
        <v>3</v>
      </c>
      <c r="E3" s="5">
        <f>462*0.75</f>
        <v/>
      </c>
      <c r="F3" s="5" t="n">
        <v>4</v>
      </c>
      <c r="G3" s="5">
        <f>F3*D3/10/4</f>
        <v/>
      </c>
    </row>
    <row r="4">
      <c r="A4" s="5" t="inlineStr">
        <is>
          <t>16/12/2022</t>
        </is>
      </c>
      <c r="B4" s="5" t="inlineStr">
        <is>
          <t>discharged</t>
        </is>
      </c>
      <c r="C4" s="5" t="inlineStr">
        <is>
          <t>17:00 - 23:00</t>
        </is>
      </c>
      <c r="D4" s="5" t="n">
        <v>3</v>
      </c>
      <c r="E4" s="5" t="n">
        <v>712</v>
      </c>
      <c r="F4" s="5" t="n">
        <v>4.5</v>
      </c>
      <c r="G4" s="5">
        <f>F4*D4/10/4</f>
        <v/>
      </c>
    </row>
    <row r="5">
      <c r="A5" s="5" t="inlineStr">
        <is>
          <t>18/12/2022</t>
        </is>
      </c>
      <c r="B5" s="5" t="inlineStr">
        <is>
          <t>charged</t>
        </is>
      </c>
      <c r="C5" s="5" t="inlineStr">
        <is>
          <t>13:00 - 16:00</t>
        </is>
      </c>
      <c r="D5" s="5" t="n">
        <v>3</v>
      </c>
      <c r="E5" s="5">
        <f>1496*0.75</f>
        <v/>
      </c>
      <c r="F5" s="5">
        <f>8/2</f>
        <v/>
      </c>
      <c r="G5" s="5">
        <f>F5*D5/10/4</f>
        <v/>
      </c>
    </row>
    <row r="6">
      <c r="A6" s="5" t="inlineStr">
        <is>
          <t>18/12/2022</t>
        </is>
      </c>
      <c r="B6" s="5" t="inlineStr">
        <is>
          <t>discharged</t>
        </is>
      </c>
      <c r="C6" s="5" t="inlineStr">
        <is>
          <t>17:00 - 23:00</t>
        </is>
      </c>
      <c r="D6" s="5" t="n">
        <v>3</v>
      </c>
      <c r="E6" s="5">
        <f>380*0.75</f>
        <v/>
      </c>
      <c r="F6" s="5" t="n">
        <v>6</v>
      </c>
      <c r="G6" s="5">
        <f>F6*D6/10/4</f>
        <v/>
      </c>
    </row>
    <row r="7">
      <c r="A7" s="5" t="inlineStr">
        <is>
          <t>19/12/2022</t>
        </is>
      </c>
      <c r="B7" s="5" t="inlineStr">
        <is>
          <t>discharged</t>
        </is>
      </c>
      <c r="C7" s="5" t="inlineStr">
        <is>
          <t>9:00 - 14:00</t>
        </is>
      </c>
      <c r="D7" s="5" t="n">
        <v>3</v>
      </c>
      <c r="E7" s="5" t="n">
        <v>387</v>
      </c>
      <c r="F7" s="5" t="n">
        <v>6</v>
      </c>
      <c r="G7" s="5">
        <f>F7*D7/10/4</f>
        <v/>
      </c>
    </row>
    <row r="8">
      <c r="A8" s="5" t="inlineStr">
        <is>
          <t>19/12/2022</t>
        </is>
      </c>
      <c r="B8" s="5" t="inlineStr">
        <is>
          <t>charged</t>
        </is>
      </c>
      <c r="C8" s="5" t="inlineStr">
        <is>
          <t>15:00 - 17:00</t>
        </is>
      </c>
      <c r="D8" s="5" t="n">
        <v>3</v>
      </c>
      <c r="E8" s="5">
        <f>80*0.75</f>
        <v/>
      </c>
      <c r="F8" s="5" t="n">
        <v>3</v>
      </c>
      <c r="G8" s="5">
        <f>F8*D8/10/4</f>
        <v/>
      </c>
    </row>
    <row r="9">
      <c r="A9" s="5" t="inlineStr">
        <is>
          <t>19/12/2022</t>
        </is>
      </c>
      <c r="B9" s="5" t="inlineStr">
        <is>
          <t>discharged</t>
        </is>
      </c>
      <c r="C9" s="5" t="inlineStr">
        <is>
          <t>18:00 - 23:00</t>
        </is>
      </c>
      <c r="D9" s="5" t="n">
        <v>3</v>
      </c>
      <c r="E9" s="5">
        <f>400*0.75</f>
        <v/>
      </c>
      <c r="F9" s="5" t="n">
        <v>5</v>
      </c>
      <c r="G9" s="5">
        <f>F9*D9/10/4</f>
        <v/>
      </c>
    </row>
    <row r="10">
      <c r="A10" s="5" t="inlineStr">
        <is>
          <t>20/12/2022</t>
        </is>
      </c>
      <c r="B10" s="5" t="inlineStr">
        <is>
          <t>discharged</t>
        </is>
      </c>
      <c r="C10" s="5" t="inlineStr">
        <is>
          <t>23:00 - 03:00</t>
        </is>
      </c>
      <c r="D10" s="5" t="n">
        <v>3</v>
      </c>
      <c r="E10" s="5">
        <f>280*0.75</f>
        <v/>
      </c>
      <c r="F10" s="5" t="n">
        <v>6</v>
      </c>
      <c r="G10" s="5">
        <f>F10*D10/10/4</f>
        <v/>
      </c>
    </row>
    <row r="11">
      <c r="A11" s="5" t="inlineStr">
        <is>
          <t>20/12/2022</t>
        </is>
      </c>
      <c r="B11" s="5" t="inlineStr">
        <is>
          <t>charged</t>
        </is>
      </c>
      <c r="C11" s="5" t="inlineStr">
        <is>
          <t>04:00 - 08:00</t>
        </is>
      </c>
      <c r="D11" s="5" t="n">
        <v>3</v>
      </c>
      <c r="E11" s="5">
        <f>185*0.75</f>
        <v/>
      </c>
      <c r="F11" s="5" t="n">
        <v>5</v>
      </c>
      <c r="G11" s="5">
        <f>F11*D11/10/4</f>
        <v/>
      </c>
    </row>
    <row r="12">
      <c r="A12" s="5" t="inlineStr">
        <is>
          <t>20/12/2022</t>
        </is>
      </c>
      <c r="B12" s="5" t="inlineStr">
        <is>
          <t>discharged</t>
        </is>
      </c>
      <c r="C12" s="5" t="inlineStr">
        <is>
          <t>09:00 - 11:00</t>
        </is>
      </c>
      <c r="D12" s="5" t="n">
        <v>3</v>
      </c>
      <c r="E12" s="5" t="n">
        <v>145</v>
      </c>
      <c r="F12" s="5" t="n">
        <v>3</v>
      </c>
      <c r="G12" s="5">
        <f>F12*D12/10/4</f>
        <v/>
      </c>
    </row>
    <row r="13">
      <c r="A13" s="5" t="inlineStr">
        <is>
          <t>20/12/2022</t>
        </is>
      </c>
      <c r="B13" s="5" t="inlineStr">
        <is>
          <t>charged</t>
        </is>
      </c>
      <c r="C13" s="5" t="inlineStr">
        <is>
          <t>12:00 - 16:00</t>
        </is>
      </c>
      <c r="D13" s="5" t="n">
        <v>3</v>
      </c>
      <c r="E13" s="5">
        <f>390*0.75</f>
        <v/>
      </c>
      <c r="F13" s="5" t="n">
        <v>4</v>
      </c>
      <c r="G13" s="5">
        <f>F13*D13/10/4</f>
        <v/>
      </c>
    </row>
    <row r="14">
      <c r="A14" s="5" t="inlineStr">
        <is>
          <t>20/12/2022</t>
        </is>
      </c>
      <c r="B14" s="5" t="inlineStr">
        <is>
          <t>discharged</t>
        </is>
      </c>
      <c r="C14" s="5" t="inlineStr">
        <is>
          <t>17:00 - 23:00</t>
        </is>
      </c>
      <c r="D14" s="5" t="n">
        <v>3</v>
      </c>
      <c r="E14" s="5">
        <f>730*0.75</f>
        <v/>
      </c>
      <c r="F14" s="5">
        <f>14/2</f>
        <v/>
      </c>
      <c r="G14" s="5">
        <f>F14*D14/10/4</f>
        <v/>
      </c>
    </row>
    <row r="15">
      <c r="A15" s="5" t="inlineStr">
        <is>
          <t>23/12/2022</t>
        </is>
      </c>
      <c r="B15" s="5" t="inlineStr">
        <is>
          <t>charged</t>
        </is>
      </c>
      <c r="C15" s="5" t="inlineStr">
        <is>
          <t>03:00 - 08:00</t>
        </is>
      </c>
      <c r="D15" s="5" t="n">
        <v>3</v>
      </c>
      <c r="E15" s="5">
        <f>660*0.75</f>
        <v/>
      </c>
      <c r="F15" s="5" t="n">
        <v>7</v>
      </c>
      <c r="G15" s="5">
        <f>F15*D15/10/4</f>
        <v/>
      </c>
    </row>
    <row r="16">
      <c r="A16" s="5" t="inlineStr">
        <is>
          <t>23/12/2022</t>
        </is>
      </c>
      <c r="B16" s="5" t="inlineStr">
        <is>
          <t>discharged</t>
        </is>
      </c>
      <c r="C16" s="5" t="inlineStr">
        <is>
          <t>09:00 - 23:00</t>
        </is>
      </c>
      <c r="D16" s="5" t="n">
        <v>3</v>
      </c>
      <c r="E16" s="5">
        <f>920*0.75</f>
        <v/>
      </c>
      <c r="F16" s="5" t="n">
        <v>12</v>
      </c>
      <c r="G16" s="5">
        <f>F16*D16/10/4</f>
        <v/>
      </c>
    </row>
    <row r="17">
      <c r="A17" s="5" t="inlineStr">
        <is>
          <t>24/12/2022</t>
        </is>
      </c>
      <c r="B17" s="5" t="inlineStr">
        <is>
          <t>discharged</t>
        </is>
      </c>
      <c r="C17" s="5" t="inlineStr">
        <is>
          <t>09:00 - 13:00</t>
        </is>
      </c>
      <c r="D17" s="5" t="n">
        <v>3</v>
      </c>
      <c r="E17" s="5">
        <f>350*0.75</f>
        <v/>
      </c>
      <c r="F17" s="5" t="n">
        <v>4</v>
      </c>
      <c r="G17" s="5">
        <f>F17*D17/10/4</f>
        <v/>
      </c>
    </row>
    <row r="18">
      <c r="A18" s="5" t="inlineStr">
        <is>
          <t>27/12/2022</t>
        </is>
      </c>
      <c r="B18" s="5" t="inlineStr">
        <is>
          <t>discharged</t>
        </is>
      </c>
      <c r="C18" s="5" t="inlineStr">
        <is>
          <t>18:00 - 23:00</t>
        </is>
      </c>
      <c r="D18" s="5" t="n">
        <v>3</v>
      </c>
      <c r="E18" s="5">
        <f>670* 0.75</f>
        <v/>
      </c>
      <c r="F18" s="5">
        <f>17/2</f>
        <v/>
      </c>
      <c r="G18" s="5">
        <f>F18*D18/10/4</f>
        <v/>
      </c>
    </row>
    <row r="19">
      <c r="A19" s="5" t="inlineStr">
        <is>
          <t>28/12/2022</t>
        </is>
      </c>
      <c r="B19" s="5" t="inlineStr">
        <is>
          <t>charged</t>
        </is>
      </c>
      <c r="C19" s="5" t="inlineStr">
        <is>
          <t>02:00 - 08:00</t>
        </is>
      </c>
      <c r="D19" s="5" t="n">
        <v>3</v>
      </c>
      <c r="E19" s="5" t="n">
        <v>734</v>
      </c>
      <c r="F19" s="5" t="n">
        <v>8</v>
      </c>
      <c r="G19" s="5">
        <f>F19*D19/10/4</f>
        <v/>
      </c>
    </row>
    <row r="20">
      <c r="A20" s="5" t="inlineStr">
        <is>
          <t>28/12/2022</t>
        </is>
      </c>
      <c r="B20" s="5" t="inlineStr">
        <is>
          <t>charged</t>
        </is>
      </c>
      <c r="C20" s="5" t="inlineStr">
        <is>
          <t>11:00 - 16:00</t>
        </is>
      </c>
      <c r="D20" s="5" t="n">
        <v>3</v>
      </c>
      <c r="E20" s="5">
        <f>430*0.75</f>
        <v/>
      </c>
      <c r="F20" s="5" t="n">
        <v>6</v>
      </c>
      <c r="G20" s="5">
        <f>F20*D20/10/4</f>
        <v/>
      </c>
    </row>
    <row r="21">
      <c r="A21" s="5" t="inlineStr">
        <is>
          <t>28/12/2022</t>
        </is>
      </c>
      <c r="B21" s="5" t="inlineStr">
        <is>
          <t>discharged</t>
        </is>
      </c>
      <c r="C21" s="5" t="inlineStr">
        <is>
          <t>18:00 - 23:00</t>
        </is>
      </c>
      <c r="D21" s="5" t="n">
        <v>3</v>
      </c>
      <c r="E21" s="5">
        <f>342*0.75</f>
        <v/>
      </c>
      <c r="F21" s="5" t="n">
        <v>10</v>
      </c>
      <c r="G21" s="5">
        <f>F21*D21/10/4</f>
        <v/>
      </c>
    </row>
    <row r="22">
      <c r="A22" s="5" t="inlineStr">
        <is>
          <t>29/12/2022</t>
        </is>
      </c>
      <c r="B22" s="5" t="inlineStr">
        <is>
          <t>charged</t>
        </is>
      </c>
      <c r="C22" s="5" t="inlineStr">
        <is>
          <t>01:00 - 09:00</t>
        </is>
      </c>
      <c r="D22" s="5" t="n">
        <v>3</v>
      </c>
      <c r="E22" s="5">
        <f>575*0.75</f>
        <v/>
      </c>
      <c r="F22" s="5" t="n">
        <v>14</v>
      </c>
      <c r="G22" s="5">
        <f>F22*D22/10/4</f>
        <v/>
      </c>
    </row>
    <row r="23">
      <c r="A23" s="5" t="inlineStr">
        <is>
          <t>29/12/2022</t>
        </is>
      </c>
      <c r="B23" s="5" t="inlineStr">
        <is>
          <t>discharged</t>
        </is>
      </c>
      <c r="C23" s="5" t="inlineStr">
        <is>
          <t>10:00 - 12:00</t>
        </is>
      </c>
      <c r="D23" s="5" t="n">
        <v>3</v>
      </c>
      <c r="E23" s="5">
        <f>195*0.75</f>
        <v/>
      </c>
      <c r="F23" s="5" t="n">
        <v>3</v>
      </c>
      <c r="G23" s="5">
        <f>F23*D23/10/4</f>
        <v/>
      </c>
    </row>
    <row r="24">
      <c r="A24" s="5" t="inlineStr">
        <is>
          <t>29/12/2022</t>
        </is>
      </c>
      <c r="B24" s="5" t="inlineStr">
        <is>
          <t>charged</t>
        </is>
      </c>
      <c r="C24" s="5" t="inlineStr">
        <is>
          <t>13:00 - 17:00</t>
        </is>
      </c>
      <c r="D24" s="5" t="n">
        <v>3</v>
      </c>
      <c r="E24" s="5">
        <f>285*0.75</f>
        <v/>
      </c>
      <c r="F24" s="5" t="n">
        <v>5</v>
      </c>
      <c r="G24" s="5">
        <f>F24*D24/10/4</f>
        <v/>
      </c>
    </row>
    <row r="25">
      <c r="A25" s="5" t="inlineStr">
        <is>
          <t>29/12/2022</t>
        </is>
      </c>
      <c r="B25" s="5" t="inlineStr">
        <is>
          <t>discharged</t>
        </is>
      </c>
      <c r="C25" s="5" t="inlineStr">
        <is>
          <t>18:00 - 01:00</t>
        </is>
      </c>
      <c r="D25" s="5" t="n">
        <v>3</v>
      </c>
      <c r="E25" s="5" t="n">
        <v>1366</v>
      </c>
      <c r="F25" s="5" t="n">
        <v>10</v>
      </c>
      <c r="G25" s="5">
        <f>F25*D25/10/4</f>
        <v/>
      </c>
    </row>
    <row r="26">
      <c r="A26" s="5" t="inlineStr">
        <is>
          <t>30/12/2022</t>
        </is>
      </c>
      <c r="B26" s="5" t="inlineStr">
        <is>
          <t>discharged</t>
        </is>
      </c>
      <c r="C26" s="5" t="inlineStr">
        <is>
          <t>13:00 - 21:00</t>
        </is>
      </c>
      <c r="D26" s="5" t="n">
        <v>3</v>
      </c>
      <c r="E26" s="5" t="n">
        <v>305</v>
      </c>
      <c r="F26" s="5" t="n">
        <v>10</v>
      </c>
      <c r="G26" s="5">
        <f>F26*D26/10/4</f>
        <v/>
      </c>
    </row>
    <row r="27">
      <c r="A27" s="5" t="inlineStr">
        <is>
          <t>31/12/2022</t>
        </is>
      </c>
      <c r="B27" s="5" t="inlineStr">
        <is>
          <t>discharged</t>
        </is>
      </c>
      <c r="C27" s="5" t="inlineStr">
        <is>
          <t>16:00 - 23:00</t>
        </is>
      </c>
      <c r="D27" s="5" t="n">
        <v>3</v>
      </c>
      <c r="E27" s="5">
        <f>495*0.75</f>
        <v/>
      </c>
      <c r="F27" s="5" t="n">
        <v>9</v>
      </c>
      <c r="G27" s="5">
        <f>F27*D27/10/4</f>
        <v/>
      </c>
    </row>
    <row r="28">
      <c r="A28" s="6" t="n">
        <v>44927</v>
      </c>
      <c r="B28" s="5" t="inlineStr">
        <is>
          <t>charged</t>
        </is>
      </c>
      <c r="C28" s="5" t="inlineStr">
        <is>
          <t>12:00 - 21:00</t>
        </is>
      </c>
      <c r="D28" s="5" t="n">
        <v>3</v>
      </c>
      <c r="E28" s="5">
        <f>1650*0.75</f>
        <v/>
      </c>
      <c r="F28" s="5" t="n">
        <v>12</v>
      </c>
      <c r="G28" s="5">
        <f>F28*D28/10/4</f>
        <v/>
      </c>
    </row>
    <row r="29">
      <c r="A29" s="6" t="n">
        <v>44958</v>
      </c>
      <c r="B29" s="5" t="inlineStr">
        <is>
          <t>discharged</t>
        </is>
      </c>
      <c r="C29" s="5" t="inlineStr">
        <is>
          <t>00:00 - 04:00</t>
        </is>
      </c>
      <c r="D29" s="5" t="n">
        <v>3</v>
      </c>
      <c r="E29" s="5">
        <f>515*0.75</f>
        <v/>
      </c>
      <c r="F29" s="5" t="n">
        <v>10</v>
      </c>
      <c r="G29" s="5">
        <f>F29*D29/10/4</f>
        <v/>
      </c>
    </row>
    <row r="30">
      <c r="A30" s="6" t="n">
        <v>44958</v>
      </c>
      <c r="B30" s="5" t="inlineStr">
        <is>
          <t>charged</t>
        </is>
      </c>
      <c r="C30" s="5" t="inlineStr">
        <is>
          <t>05:00 - 08:00</t>
        </is>
      </c>
      <c r="D30" s="5" t="n">
        <v>3</v>
      </c>
      <c r="E30" s="5">
        <f>289*0.75</f>
        <v/>
      </c>
      <c r="F30" s="5" t="n">
        <v>6</v>
      </c>
      <c r="G30" s="5">
        <f>F30*D30/10/4</f>
        <v/>
      </c>
    </row>
    <row r="31">
      <c r="A31" s="6" t="n">
        <v>44958</v>
      </c>
      <c r="B31" s="5" t="inlineStr">
        <is>
          <t>discharged</t>
        </is>
      </c>
      <c r="C31" s="5" t="inlineStr">
        <is>
          <t>09:00 - 12:00</t>
        </is>
      </c>
      <c r="D31" s="5" t="n">
        <v>3</v>
      </c>
      <c r="E31" s="5">
        <f>907*0.75</f>
        <v/>
      </c>
      <c r="F31" s="5" t="n">
        <v>6</v>
      </c>
      <c r="G31" s="5">
        <f>F31*D31/10/4</f>
        <v/>
      </c>
    </row>
    <row r="32">
      <c r="A32" s="6" t="n">
        <v>44958</v>
      </c>
      <c r="B32" s="5" t="inlineStr">
        <is>
          <t>charged</t>
        </is>
      </c>
      <c r="C32" s="5" t="inlineStr">
        <is>
          <t>13:00 -17:00</t>
        </is>
      </c>
      <c r="D32" s="5" t="n">
        <v>3</v>
      </c>
      <c r="E32" s="5">
        <f>670*0.75</f>
        <v/>
      </c>
      <c r="F32" s="5" t="n">
        <v>6</v>
      </c>
      <c r="G32" s="5">
        <f>F32*D32/10/4</f>
        <v/>
      </c>
    </row>
    <row r="33">
      <c r="A33" s="6" t="n">
        <v>44958</v>
      </c>
      <c r="B33" s="5" t="inlineStr">
        <is>
          <t>discharged</t>
        </is>
      </c>
      <c r="C33" s="5" t="inlineStr">
        <is>
          <t>18:00 - 01:00</t>
        </is>
      </c>
      <c r="D33" s="5" t="n">
        <v>3</v>
      </c>
      <c r="E33" s="5">
        <f>787*0.75</f>
        <v/>
      </c>
      <c r="F33" s="5" t="n">
        <v>10</v>
      </c>
      <c r="G33" s="5">
        <f>F33*D33/10/4</f>
        <v/>
      </c>
    </row>
    <row r="34">
      <c r="A34" s="6" t="n">
        <v>44986</v>
      </c>
      <c r="B34" s="5" t="inlineStr">
        <is>
          <t>discharged</t>
        </is>
      </c>
      <c r="C34" s="5" t="inlineStr">
        <is>
          <t>18:00 - 01:00</t>
        </is>
      </c>
      <c r="D34" s="5" t="n">
        <v>3</v>
      </c>
      <c r="E34" s="5">
        <f>785*0.75</f>
        <v/>
      </c>
      <c r="F34" s="5" t="n">
        <v>10</v>
      </c>
      <c r="G34" s="5">
        <f>F34*D34/10/4</f>
        <v/>
      </c>
    </row>
    <row r="35">
      <c r="A35" s="3" t="n">
        <v>45017</v>
      </c>
      <c r="B35" s="2" t="inlineStr">
        <is>
          <t>charged</t>
        </is>
      </c>
      <c r="C35" s="2" t="inlineStr">
        <is>
          <t>12:00 - 16:00</t>
        </is>
      </c>
      <c r="D35" s="2" t="n">
        <v>3</v>
      </c>
      <c r="E35" s="2">
        <f>324*0.75</f>
        <v/>
      </c>
      <c r="F35" s="2" t="n">
        <v>4</v>
      </c>
      <c r="G35" s="2">
        <f>F35*D35/10/4</f>
        <v/>
      </c>
    </row>
    <row r="36">
      <c r="A36" s="3" t="n">
        <v>45017</v>
      </c>
      <c r="B36" s="2" t="inlineStr">
        <is>
          <t>discharged</t>
        </is>
      </c>
      <c r="C36" s="2" t="inlineStr">
        <is>
          <t>17:00 - 23:00</t>
        </is>
      </c>
      <c r="D36" s="2" t="n">
        <v>3</v>
      </c>
      <c r="E36" s="2">
        <f>(226+225)*0.75</f>
        <v/>
      </c>
      <c r="F36" s="2" t="n">
        <v>10</v>
      </c>
      <c r="G36" s="2">
        <f>F36*D36/10/4</f>
        <v/>
      </c>
    </row>
    <row r="37">
      <c r="A37" s="3" t="n">
        <v>45017</v>
      </c>
      <c r="B37" s="2" t="inlineStr">
        <is>
          <t>charged</t>
        </is>
      </c>
      <c r="C37" s="2" t="inlineStr">
        <is>
          <t>03:00 - 09:00</t>
        </is>
      </c>
      <c r="D37" s="2" t="n">
        <v>3</v>
      </c>
      <c r="E37" s="2" t="n">
        <v>380</v>
      </c>
      <c r="F37" s="2" t="n">
        <v>7</v>
      </c>
      <c r="G37" s="2">
        <f>F37*D37/10/4</f>
        <v/>
      </c>
    </row>
    <row r="38">
      <c r="A38" s="3" t="n">
        <v>45047</v>
      </c>
      <c r="B38" s="2" t="inlineStr">
        <is>
          <t>charged</t>
        </is>
      </c>
      <c r="C38" s="2" t="inlineStr">
        <is>
          <t>12:00 - 17:00</t>
        </is>
      </c>
      <c r="D38" s="2" t="n">
        <v>3</v>
      </c>
      <c r="E38" s="2">
        <f>425*0.75</f>
        <v/>
      </c>
      <c r="F38" s="2" t="n">
        <v>4</v>
      </c>
      <c r="G38" s="2">
        <f>F38*D38/10/4</f>
        <v/>
      </c>
    </row>
    <row r="39">
      <c r="A39" s="3" t="n">
        <v>45047</v>
      </c>
      <c r="B39" s="2" t="inlineStr">
        <is>
          <t>discharged</t>
        </is>
      </c>
      <c r="C39" s="2" t="inlineStr">
        <is>
          <t>18:00 - 01:00</t>
        </is>
      </c>
      <c r="D39" s="2" t="n">
        <v>3</v>
      </c>
      <c r="E39" s="2">
        <f>372*0.75</f>
        <v/>
      </c>
      <c r="F39" s="2" t="n">
        <v>8</v>
      </c>
      <c r="G39" s="2">
        <f>F39*D39/10/4</f>
        <v/>
      </c>
    </row>
    <row r="40">
      <c r="A40" s="3" t="n">
        <v>45078</v>
      </c>
      <c r="B40" s="2" t="inlineStr">
        <is>
          <t>charged</t>
        </is>
      </c>
      <c r="C40" s="2" t="inlineStr">
        <is>
          <t>01:00 -16:00</t>
        </is>
      </c>
      <c r="D40" s="2" t="n">
        <v>3</v>
      </c>
      <c r="E40" s="2">
        <f>1770*0.75</f>
        <v/>
      </c>
      <c r="F40" s="2" t="n">
        <v>10</v>
      </c>
      <c r="G40" s="2">
        <f>F40*D40/10/4</f>
        <v/>
      </c>
    </row>
    <row r="41">
      <c r="A41" s="3" t="n">
        <v>45078</v>
      </c>
      <c r="B41" s="2" t="inlineStr">
        <is>
          <t>discharged</t>
        </is>
      </c>
      <c r="C41" s="2" t="inlineStr">
        <is>
          <t>17:00 - 23:00</t>
        </is>
      </c>
      <c r="D41" s="2" t="n">
        <v>3</v>
      </c>
      <c r="E41" s="2">
        <f>790*0.75</f>
        <v/>
      </c>
      <c r="F41" s="2" t="n">
        <v>8</v>
      </c>
      <c r="G41" s="2">
        <f>F41*D41/10/4</f>
        <v/>
      </c>
    </row>
    <row r="42">
      <c r="A42" s="3" t="n">
        <v>45108</v>
      </c>
      <c r="B42" s="2" t="inlineStr">
        <is>
          <t>charged</t>
        </is>
      </c>
      <c r="C42" s="2" t="inlineStr">
        <is>
          <t>03:00 - 10:00</t>
        </is>
      </c>
      <c r="D42" s="2" t="n">
        <v>3</v>
      </c>
      <c r="E42" s="2">
        <f>395*0.75</f>
        <v/>
      </c>
      <c r="F42" s="2" t="n">
        <v>6</v>
      </c>
      <c r="G42" s="2">
        <f>F42*D42/10/4</f>
        <v/>
      </c>
    </row>
    <row r="43">
      <c r="A43" s="3" t="n">
        <v>45108</v>
      </c>
      <c r="B43" s="2" t="inlineStr">
        <is>
          <t>discharged</t>
        </is>
      </c>
      <c r="C43" s="2" t="inlineStr">
        <is>
          <t>11:00 - 13:00</t>
        </is>
      </c>
      <c r="D43" s="2" t="n">
        <v>3</v>
      </c>
      <c r="E43" s="2">
        <f>28*0.75</f>
        <v/>
      </c>
      <c r="F43" s="2" t="n">
        <v>3</v>
      </c>
      <c r="G43" s="2">
        <f>F43*D43/10/4</f>
        <v/>
      </c>
    </row>
    <row r="44">
      <c r="A44" s="3" t="n">
        <v>45108</v>
      </c>
      <c r="B44" s="2" t="inlineStr">
        <is>
          <t>charged</t>
        </is>
      </c>
      <c r="C44" s="2" t="inlineStr">
        <is>
          <t>14:00 - 18:00</t>
        </is>
      </c>
      <c r="D44" s="2" t="n">
        <v>3</v>
      </c>
      <c r="E44" s="2">
        <f>167*0.75</f>
        <v/>
      </c>
      <c r="F44" s="2" t="n">
        <v>5</v>
      </c>
      <c r="G44" s="2">
        <f>F44*D44/10/4</f>
        <v/>
      </c>
    </row>
    <row r="45">
      <c r="A45" s="3" t="n">
        <v>45108</v>
      </c>
      <c r="B45" s="2" t="inlineStr">
        <is>
          <t>discharged</t>
        </is>
      </c>
      <c r="C45" s="2" t="inlineStr">
        <is>
          <t>19:00 - 02:00</t>
        </is>
      </c>
      <c r="D45" s="2" t="n">
        <v>3</v>
      </c>
      <c r="E45" s="2">
        <f>450*0.75</f>
        <v/>
      </c>
      <c r="F45" s="2" t="n">
        <v>3</v>
      </c>
      <c r="G45" s="2">
        <f>F45*D45/10/4</f>
        <v/>
      </c>
    </row>
    <row r="46">
      <c r="A46" s="3" t="n">
        <v>45139</v>
      </c>
      <c r="B46" s="2" t="inlineStr">
        <is>
          <t xml:space="preserve"> charged</t>
        </is>
      </c>
      <c r="C46" s="2" t="inlineStr">
        <is>
          <t>05:00 - 08:00</t>
        </is>
      </c>
      <c r="D46" s="2" t="n">
        <v>3</v>
      </c>
      <c r="E46" s="2" t="n">
        <v>160</v>
      </c>
      <c r="F46" s="2" t="n">
        <v>2</v>
      </c>
      <c r="G46" s="2">
        <f>F46*D46/10/4</f>
        <v/>
      </c>
    </row>
    <row r="47">
      <c r="A47" s="3" t="n">
        <v>45139</v>
      </c>
      <c r="B47" s="2" t="inlineStr">
        <is>
          <t>discharged</t>
        </is>
      </c>
      <c r="C47" s="2" t="inlineStr">
        <is>
          <t>09:00 - 14:00</t>
        </is>
      </c>
      <c r="D47" s="2" t="n">
        <v>3</v>
      </c>
      <c r="E47" s="2">
        <f>207*0.75</f>
        <v/>
      </c>
      <c r="F47" s="2" t="n">
        <v>7</v>
      </c>
      <c r="G47" s="2">
        <f>F47*D47/10/4</f>
        <v/>
      </c>
    </row>
    <row r="48">
      <c r="A48" s="3" t="n">
        <v>45139</v>
      </c>
      <c r="B48" s="2" t="inlineStr">
        <is>
          <t>discharged</t>
        </is>
      </c>
      <c r="C48" s="2" t="inlineStr">
        <is>
          <t>17:00 - 01:00</t>
        </is>
      </c>
      <c r="D48" s="2" t="n">
        <v>3</v>
      </c>
      <c r="E48" s="2">
        <f>480*0.75</f>
        <v/>
      </c>
      <c r="F48" s="2" t="n">
        <v>8</v>
      </c>
      <c r="G48" s="2">
        <f>F48*D48/10/4</f>
        <v/>
      </c>
    </row>
    <row r="49">
      <c r="A49" s="3" t="n">
        <v>45170</v>
      </c>
      <c r="B49" s="2" t="inlineStr">
        <is>
          <t>discharged</t>
        </is>
      </c>
      <c r="C49" s="2" t="inlineStr">
        <is>
          <t>05:00 - 10:00</t>
        </is>
      </c>
      <c r="D49" s="2" t="n">
        <v>3</v>
      </c>
      <c r="E49" s="2">
        <f>280*0.75</f>
        <v/>
      </c>
      <c r="F49" s="2" t="n">
        <v>5</v>
      </c>
      <c r="G49" s="2">
        <f>F49*D49/10/4</f>
        <v/>
      </c>
    </row>
    <row r="50">
      <c r="A50" s="3" t="n">
        <v>45170</v>
      </c>
      <c r="B50" s="2" t="inlineStr">
        <is>
          <t>charged</t>
        </is>
      </c>
      <c r="C50" s="2" t="inlineStr">
        <is>
          <t>12:00 - 20:00</t>
        </is>
      </c>
      <c r="D50" s="2" t="n">
        <v>3</v>
      </c>
      <c r="E50" s="2">
        <f>480*0.75</f>
        <v/>
      </c>
      <c r="F50" s="2" t="n">
        <v>8</v>
      </c>
      <c r="G50" s="2">
        <f>F50*D50/10/4</f>
        <v/>
      </c>
    </row>
    <row r="51">
      <c r="A51" s="3" t="n">
        <v>45170</v>
      </c>
      <c r="B51" s="2" t="inlineStr">
        <is>
          <t>discharged</t>
        </is>
      </c>
      <c r="C51" s="2" t="inlineStr">
        <is>
          <t>21:00 - 00:00</t>
        </is>
      </c>
      <c r="D51" s="2" t="n">
        <v>3</v>
      </c>
      <c r="E51" s="2" t="n">
        <v>160</v>
      </c>
      <c r="F51" s="2" t="n">
        <v>3</v>
      </c>
      <c r="G51" s="2">
        <f>F51*D51/10/4</f>
        <v/>
      </c>
    </row>
    <row r="52">
      <c r="A52" s="3" t="n">
        <v>45200</v>
      </c>
      <c r="B52" s="2" t="inlineStr">
        <is>
          <t>charged</t>
        </is>
      </c>
      <c r="C52" s="2" t="inlineStr">
        <is>
          <t>01:00 - 16:00</t>
        </is>
      </c>
      <c r="D52" s="2" t="n">
        <v>3</v>
      </c>
      <c r="E52" s="2">
        <f>487*0.75</f>
        <v/>
      </c>
      <c r="F52" s="2" t="n">
        <v>6</v>
      </c>
      <c r="G52" s="2">
        <f>F52*D52/10/4</f>
        <v/>
      </c>
    </row>
    <row r="53">
      <c r="A53" s="3" t="n">
        <v>45200</v>
      </c>
      <c r="B53" s="2" t="inlineStr">
        <is>
          <t>discharged</t>
        </is>
      </c>
      <c r="C53" s="2" t="inlineStr">
        <is>
          <t>17:00 - 02:00</t>
        </is>
      </c>
      <c r="D53" s="2" t="n">
        <v>3</v>
      </c>
      <c r="E53" s="2" t="n">
        <v>883</v>
      </c>
      <c r="F53" s="2" t="n">
        <v>8.5</v>
      </c>
      <c r="G53" s="2">
        <f>F53*D53/10/4</f>
        <v/>
      </c>
    </row>
    <row r="54">
      <c r="A54" s="3" t="n">
        <v>45231</v>
      </c>
      <c r="B54" s="2" t="inlineStr">
        <is>
          <t>charged</t>
        </is>
      </c>
      <c r="C54" s="2" t="inlineStr">
        <is>
          <t>03:00 - 07:00</t>
        </is>
      </c>
      <c r="D54" s="2" t="n">
        <v>3</v>
      </c>
      <c r="E54" s="2" t="n">
        <v>195</v>
      </c>
      <c r="F54" s="2" t="n">
        <v>7.5</v>
      </c>
      <c r="G54" s="2">
        <f>F54*D54/10/4</f>
        <v/>
      </c>
    </row>
    <row r="55">
      <c r="A55" s="3" t="n">
        <v>45231</v>
      </c>
      <c r="B55" s="2" t="inlineStr">
        <is>
          <t>discharged</t>
        </is>
      </c>
      <c r="C55" s="2" t="inlineStr">
        <is>
          <t>08:00 - 12:00</t>
        </is>
      </c>
      <c r="D55" s="2" t="n">
        <v>3</v>
      </c>
      <c r="E55" s="2" t="n">
        <v>70</v>
      </c>
      <c r="F55" s="2" t="n">
        <v>2</v>
      </c>
      <c r="G55" s="2">
        <f>F55*D55/10/4</f>
        <v/>
      </c>
    </row>
    <row r="56">
      <c r="A56" s="3" t="n">
        <v>45231</v>
      </c>
      <c r="B56" s="2" t="inlineStr">
        <is>
          <t>charged</t>
        </is>
      </c>
      <c r="C56" s="2" t="inlineStr">
        <is>
          <t>13:00 - 16:00</t>
        </is>
      </c>
      <c r="D56" s="2" t="n">
        <v>3</v>
      </c>
      <c r="E56" s="2">
        <f>119*0.75</f>
        <v/>
      </c>
      <c r="F56" s="2" t="n">
        <v>3</v>
      </c>
      <c r="G56" s="2">
        <f>F56*D56/10/4</f>
        <v/>
      </c>
    </row>
    <row r="57">
      <c r="A57" s="3" t="n">
        <v>45231</v>
      </c>
      <c r="B57" s="2" t="inlineStr">
        <is>
          <t>discharged</t>
        </is>
      </c>
      <c r="C57" s="2" t="inlineStr">
        <is>
          <t>17:00 - 02:00</t>
        </is>
      </c>
      <c r="D57" s="2" t="n">
        <v>3</v>
      </c>
      <c r="E57" s="2">
        <f>581*0.75</f>
        <v/>
      </c>
      <c r="F57" s="2" t="n">
        <v>8</v>
      </c>
      <c r="G57" s="2">
        <f>F57*D57/10/4</f>
        <v/>
      </c>
    </row>
    <row r="58">
      <c r="A58" s="3" t="n">
        <v>45261</v>
      </c>
      <c r="B58" s="2" t="inlineStr">
        <is>
          <t>charged</t>
        </is>
      </c>
      <c r="C58" s="2" t="inlineStr">
        <is>
          <t>03:00 - 16:00</t>
        </is>
      </c>
      <c r="D58" s="2" t="n">
        <v>3</v>
      </c>
      <c r="E58" s="2">
        <f>662*0.75</f>
        <v/>
      </c>
      <c r="F58" s="2" t="n">
        <v>8</v>
      </c>
      <c r="G58" s="2">
        <f>F58*D58/10/4</f>
        <v/>
      </c>
    </row>
    <row r="59">
      <c r="A59" s="3" t="n">
        <v>45261</v>
      </c>
      <c r="B59" s="2" t="inlineStr">
        <is>
          <t>discharged</t>
        </is>
      </c>
      <c r="C59" s="2" t="inlineStr">
        <is>
          <t>17:00  - 02:00</t>
        </is>
      </c>
      <c r="D59" s="2" t="n">
        <v>3</v>
      </c>
      <c r="E59" s="2">
        <f>483*0.75</f>
        <v/>
      </c>
      <c r="F59" s="2" t="n">
        <v>7</v>
      </c>
      <c r="G59" s="2">
        <f>F59*D59/10/4</f>
        <v/>
      </c>
    </row>
    <row r="60">
      <c r="A60" s="3" t="inlineStr">
        <is>
          <t>13/1/2023</t>
        </is>
      </c>
      <c r="B60" s="2" t="inlineStr">
        <is>
          <t>charged</t>
        </is>
      </c>
      <c r="C60" s="2" t="inlineStr">
        <is>
          <t>03:00 - 07:00</t>
        </is>
      </c>
      <c r="D60" s="2" t="n">
        <v>3</v>
      </c>
      <c r="E60" s="2">
        <f>242*0.75</f>
        <v/>
      </c>
      <c r="F60" s="2" t="n">
        <v>4</v>
      </c>
      <c r="G60" s="2">
        <f>F60*D60/10/4</f>
        <v/>
      </c>
    </row>
    <row r="61">
      <c r="A61" s="2" t="inlineStr">
        <is>
          <t>13/1/2023</t>
        </is>
      </c>
      <c r="B61" s="2" t="inlineStr">
        <is>
          <t>discharged</t>
        </is>
      </c>
      <c r="C61" s="2" t="inlineStr">
        <is>
          <t>09:00 - 14:00</t>
        </is>
      </c>
      <c r="D61" s="2" t="n">
        <v>3</v>
      </c>
      <c r="E61" s="2" t="n">
        <v>194.2</v>
      </c>
      <c r="F61" s="2" t="n">
        <v>6</v>
      </c>
      <c r="G61" s="2">
        <f>F61*D61/10/4</f>
        <v/>
      </c>
    </row>
    <row r="62">
      <c r="A62" s="2" t="inlineStr">
        <is>
          <t>13/1/2023</t>
        </is>
      </c>
      <c r="B62" s="2" t="inlineStr">
        <is>
          <t>discharged</t>
        </is>
      </c>
      <c r="C62" s="2" t="inlineStr">
        <is>
          <t>17:00 - 00:00</t>
        </is>
      </c>
      <c r="D62" s="2" t="n">
        <v>3</v>
      </c>
      <c r="E62" s="2">
        <f>409*0.75</f>
        <v/>
      </c>
      <c r="F62" s="2" t="n">
        <v>6</v>
      </c>
      <c r="G62" s="2">
        <f>F62*D62/10/4</f>
        <v/>
      </c>
    </row>
    <row r="63">
      <c r="A63" s="3" t="inlineStr">
        <is>
          <t>14/1/2023</t>
        </is>
      </c>
      <c r="B63" s="2" t="inlineStr">
        <is>
          <t>charged</t>
        </is>
      </c>
      <c r="C63" s="2" t="inlineStr">
        <is>
          <t>01:00 - 07:00</t>
        </is>
      </c>
      <c r="D63" s="2" t="n">
        <v>3</v>
      </c>
      <c r="E63" s="2">
        <f>389*0.75</f>
        <v/>
      </c>
      <c r="F63" s="2" t="n">
        <v>5</v>
      </c>
      <c r="G63" s="2">
        <f>F63*D63/10/4</f>
        <v/>
      </c>
    </row>
    <row r="64">
      <c r="A64" s="3" t="inlineStr">
        <is>
          <t>14/1/2023</t>
        </is>
      </c>
      <c r="B64" s="2" t="inlineStr">
        <is>
          <t>discharged</t>
        </is>
      </c>
      <c r="C64" s="2" t="inlineStr">
        <is>
          <t>18:00 - 04:00</t>
        </is>
      </c>
      <c r="D64" s="2" t="n">
        <v>3</v>
      </c>
      <c r="E64" s="2" t="n">
        <v>398</v>
      </c>
      <c r="F64" s="2" t="n">
        <v>8</v>
      </c>
      <c r="G64" s="2">
        <f>F64*D64/10/4</f>
        <v/>
      </c>
    </row>
    <row r="65">
      <c r="A65" s="3" t="inlineStr">
        <is>
          <t>15/1/2023</t>
        </is>
      </c>
      <c r="B65" s="2" t="inlineStr">
        <is>
          <t>charged</t>
        </is>
      </c>
      <c r="C65" s="2" t="inlineStr">
        <is>
          <t>05:00 - 08:00</t>
        </is>
      </c>
      <c r="D65" s="2" t="n">
        <v>3</v>
      </c>
      <c r="E65" s="2">
        <f>47*0.75</f>
        <v/>
      </c>
      <c r="F65" s="2" t="n">
        <v>2</v>
      </c>
      <c r="G65" s="2">
        <f>F65*D65/10/4</f>
        <v/>
      </c>
    </row>
    <row r="66">
      <c r="A66" s="3" t="inlineStr">
        <is>
          <t>15/1/2023</t>
        </is>
      </c>
      <c r="B66" s="2" t="inlineStr">
        <is>
          <t>discharged</t>
        </is>
      </c>
      <c r="C66" s="2" t="inlineStr">
        <is>
          <t>09:00 - 13:00</t>
        </is>
      </c>
      <c r="D66" s="2" t="n">
        <v>3</v>
      </c>
      <c r="E66" s="2">
        <f>89*0.75</f>
        <v/>
      </c>
      <c r="F66" s="2" t="n">
        <v>2</v>
      </c>
      <c r="G66" s="2">
        <f>F66*D66/10/4</f>
        <v/>
      </c>
    </row>
    <row r="67">
      <c r="A67" s="3" t="inlineStr">
        <is>
          <t>15/1/2023</t>
        </is>
      </c>
      <c r="B67" s="2" t="inlineStr">
        <is>
          <t>charged</t>
        </is>
      </c>
      <c r="C67" s="2" t="inlineStr">
        <is>
          <t>14:00 -17:00</t>
        </is>
      </c>
      <c r="D67" s="2" t="n">
        <v>3</v>
      </c>
      <c r="E67" s="2" t="n">
        <v>80</v>
      </c>
      <c r="F67" s="2" t="n">
        <v>1</v>
      </c>
      <c r="G67" s="2">
        <f>F67*D67/10/4</f>
        <v/>
      </c>
    </row>
    <row r="68">
      <c r="A68" s="3" t="inlineStr">
        <is>
          <t>15/1/2023</t>
        </is>
      </c>
      <c r="B68" s="2" t="inlineStr">
        <is>
          <t>discharged</t>
        </is>
      </c>
      <c r="C68" s="2" t="inlineStr">
        <is>
          <t>18:00 - 23:00</t>
        </is>
      </c>
      <c r="D68" s="2" t="n">
        <v>3</v>
      </c>
      <c r="E68" s="2">
        <f>254*0.75</f>
        <v/>
      </c>
      <c r="F68" s="2" t="n">
        <v>5</v>
      </c>
      <c r="G68" s="2">
        <f>F68*D68/10/4</f>
        <v/>
      </c>
    </row>
    <row r="69">
      <c r="A69" s="3" t="inlineStr">
        <is>
          <t>16/1/2023</t>
        </is>
      </c>
      <c r="B69" s="2" t="inlineStr">
        <is>
          <t>charged</t>
        </is>
      </c>
      <c r="C69" s="2" t="inlineStr">
        <is>
          <t>00:00 - 16:00</t>
        </is>
      </c>
      <c r="D69" s="2" t="n">
        <v>3</v>
      </c>
      <c r="E69" s="2" t="n">
        <v>1394</v>
      </c>
      <c r="F69" s="2" t="n">
        <v>21</v>
      </c>
      <c r="G69" s="2">
        <f>F69*D69/10/4</f>
        <v/>
      </c>
    </row>
    <row r="70">
      <c r="A70" s="3" t="inlineStr">
        <is>
          <t>16/1/2023</t>
        </is>
      </c>
      <c r="B70" s="2" t="inlineStr">
        <is>
          <t>discharged</t>
        </is>
      </c>
      <c r="C70" s="7" t="inlineStr">
        <is>
          <t>17:00 - 01:00</t>
        </is>
      </c>
      <c r="D70" s="2" t="n">
        <v>3</v>
      </c>
      <c r="E70" s="2">
        <f>510*0.75</f>
        <v/>
      </c>
      <c r="F70" s="2" t="n">
        <v>9</v>
      </c>
      <c r="G70" s="2">
        <f>F70*D70/10/4</f>
        <v/>
      </c>
    </row>
    <row r="71">
      <c r="A71" s="3" t="inlineStr">
        <is>
          <t>17/1/2023</t>
        </is>
      </c>
      <c r="B71" s="2" t="inlineStr">
        <is>
          <t>charged</t>
        </is>
      </c>
      <c r="C71" s="2" t="inlineStr">
        <is>
          <t>03:00 - 07:00</t>
        </is>
      </c>
      <c r="D71" s="2" t="n">
        <v>3</v>
      </c>
      <c r="E71" s="2">
        <f>160*0.75</f>
        <v/>
      </c>
      <c r="F71" s="2" t="n">
        <v>4</v>
      </c>
      <c r="G71" s="2">
        <f>F71*D71/10/4</f>
        <v/>
      </c>
    </row>
    <row r="72">
      <c r="A72" s="3" t="inlineStr">
        <is>
          <t>17/1/2023</t>
        </is>
      </c>
      <c r="B72" s="2" t="inlineStr">
        <is>
          <t>discharged</t>
        </is>
      </c>
      <c r="C72" s="2" t="inlineStr">
        <is>
          <t>08:00 - 11:00</t>
        </is>
      </c>
      <c r="D72" s="2" t="n">
        <v>3</v>
      </c>
      <c r="E72" s="2">
        <f>49*0.75</f>
        <v/>
      </c>
      <c r="F72" s="2" t="n">
        <v>2</v>
      </c>
      <c r="G72" s="2">
        <f>F72*D72/10/4</f>
        <v/>
      </c>
    </row>
    <row r="73">
      <c r="A73" s="3" t="inlineStr">
        <is>
          <t>17/1/2023</t>
        </is>
      </c>
      <c r="B73" s="2" t="inlineStr">
        <is>
          <t>charged</t>
        </is>
      </c>
      <c r="C73" s="2" t="inlineStr">
        <is>
          <t>12:00 - 17:00</t>
        </is>
      </c>
      <c r="D73" s="2" t="n">
        <v>3</v>
      </c>
      <c r="E73" s="2">
        <f>231*0.75</f>
        <v/>
      </c>
      <c r="F73" s="2" t="n">
        <v>4</v>
      </c>
      <c r="G73" s="2">
        <f>F73*D73/10/4</f>
        <v/>
      </c>
    </row>
    <row r="74">
      <c r="A74" s="3" t="inlineStr">
        <is>
          <t>17/1/2023</t>
        </is>
      </c>
      <c r="B74" s="2" t="inlineStr">
        <is>
          <t>discharged</t>
        </is>
      </c>
      <c r="C74" s="2" t="inlineStr">
        <is>
          <t>18:00 - 03:00</t>
        </is>
      </c>
      <c r="D74" s="2" t="n">
        <v>3</v>
      </c>
      <c r="E74" s="2">
        <f>218*0.75</f>
        <v/>
      </c>
      <c r="F74" s="2" t="n">
        <v>2</v>
      </c>
      <c r="G74" s="2">
        <f>F74*D74/10/4</f>
        <v/>
      </c>
    </row>
    <row r="75">
      <c r="A75" s="3" t="inlineStr">
        <is>
          <t>18/1/2023</t>
        </is>
      </c>
      <c r="B75" s="2" t="inlineStr">
        <is>
          <t>charged</t>
        </is>
      </c>
      <c r="C75" s="7" t="inlineStr">
        <is>
          <t>04:00 - 07:00</t>
        </is>
      </c>
      <c r="D75" s="2" t="n">
        <v>3</v>
      </c>
      <c r="E75" s="2">
        <f>137*0.75</f>
        <v/>
      </c>
      <c r="F75" s="2" t="n">
        <v>1</v>
      </c>
      <c r="G75" s="2">
        <f>F75*D75/10/4</f>
        <v/>
      </c>
    </row>
    <row r="76">
      <c r="A76" s="3" t="inlineStr">
        <is>
          <t>18/1/2023</t>
        </is>
      </c>
      <c r="B76" s="2" t="inlineStr">
        <is>
          <t>discharged</t>
        </is>
      </c>
      <c r="C76" s="2" t="inlineStr">
        <is>
          <t>08:00 - 23:00</t>
        </is>
      </c>
      <c r="D76" s="2" t="n">
        <v>3</v>
      </c>
      <c r="E76" s="2">
        <f>680*0.75</f>
        <v/>
      </c>
      <c r="F76" s="2" t="n">
        <v>11</v>
      </c>
      <c r="G76" s="2">
        <f>F76*D76/10/4</f>
        <v/>
      </c>
    </row>
    <row r="77">
      <c r="A77" s="3" t="inlineStr">
        <is>
          <t>18/1/2023</t>
        </is>
      </c>
      <c r="B77" s="2" t="inlineStr">
        <is>
          <t>discharged</t>
        </is>
      </c>
      <c r="C77" s="2" t="inlineStr">
        <is>
          <t>23:00 - 03:00</t>
        </is>
      </c>
      <c r="D77" s="2" t="n">
        <v>3</v>
      </c>
      <c r="E77" s="2">
        <f>280*0.75</f>
        <v/>
      </c>
      <c r="F77" s="2" t="n">
        <v>4</v>
      </c>
      <c r="G77" s="2">
        <f>F77*D77/10/4</f>
        <v/>
      </c>
    </row>
    <row r="78">
      <c r="A78" s="3" t="inlineStr">
        <is>
          <t>19/1/2023</t>
        </is>
      </c>
      <c r="B78" s="2" t="inlineStr">
        <is>
          <t>charged</t>
        </is>
      </c>
      <c r="C78" s="2" t="inlineStr">
        <is>
          <t>04:00 - 07:00</t>
        </is>
      </c>
      <c r="D78" s="2" t="n">
        <v>3</v>
      </c>
      <c r="E78" s="2">
        <f>103*0.75</f>
        <v/>
      </c>
      <c r="F78" s="2" t="n">
        <v>2</v>
      </c>
      <c r="G78" s="2">
        <f>F78*D78/10/4</f>
        <v/>
      </c>
    </row>
    <row r="79">
      <c r="A79" s="3" t="inlineStr">
        <is>
          <t>19/1/2023</t>
        </is>
      </c>
      <c r="B79" s="2" t="inlineStr">
        <is>
          <t>charged</t>
        </is>
      </c>
      <c r="C79" s="2" t="inlineStr">
        <is>
          <t>09:00 - 16:00</t>
        </is>
      </c>
      <c r="D79" s="2" t="n">
        <v>3</v>
      </c>
      <c r="E79" s="2">
        <f>794*0.75</f>
        <v/>
      </c>
      <c r="F79" s="2" t="n">
        <v>8</v>
      </c>
      <c r="G79" s="2">
        <f>F79*D79/10/4</f>
        <v/>
      </c>
    </row>
    <row r="80">
      <c r="A80" s="3" t="inlineStr">
        <is>
          <t>19/1/2023</t>
        </is>
      </c>
      <c r="B80" s="2" t="inlineStr">
        <is>
          <t>discharged</t>
        </is>
      </c>
      <c r="C80" s="7" t="inlineStr">
        <is>
          <t>17:00 - 02:00</t>
        </is>
      </c>
      <c r="D80" s="2" t="n">
        <v>3</v>
      </c>
      <c r="E80" s="2">
        <f>703*0.75</f>
        <v/>
      </c>
      <c r="F80" s="2" t="n">
        <v>7</v>
      </c>
      <c r="G80" s="2">
        <f>F80*D80/10/4</f>
        <v/>
      </c>
    </row>
    <row r="81">
      <c r="A81" s="3" t="inlineStr">
        <is>
          <t>20/1/2023</t>
        </is>
      </c>
      <c r="B81" s="2" t="inlineStr">
        <is>
          <t>charged</t>
        </is>
      </c>
      <c r="C81" s="2" t="inlineStr">
        <is>
          <t>04:00 - 07:00</t>
        </is>
      </c>
      <c r="D81" s="2" t="n">
        <v>3</v>
      </c>
      <c r="E81" s="2">
        <f>163*0.75</f>
        <v/>
      </c>
      <c r="F81" s="2" t="n">
        <v>3</v>
      </c>
      <c r="G81" s="2">
        <f>F81*D81/10/4</f>
        <v/>
      </c>
    </row>
    <row r="82">
      <c r="A82" s="3" t="inlineStr">
        <is>
          <t>20/1/2023</t>
        </is>
      </c>
      <c r="B82" s="2" t="inlineStr">
        <is>
          <t>discharged</t>
        </is>
      </c>
      <c r="C82" s="2" t="inlineStr">
        <is>
          <t>08:00 - 13:00</t>
        </is>
      </c>
      <c r="D82" s="2" t="n">
        <v>3</v>
      </c>
      <c r="E82" s="2">
        <f>421*0.75</f>
        <v/>
      </c>
      <c r="F82" s="2" t="n">
        <v>3</v>
      </c>
      <c r="G82" s="2">
        <f>F82*D82/10/4</f>
        <v/>
      </c>
    </row>
    <row r="83">
      <c r="A83" s="3" t="inlineStr">
        <is>
          <t>20/1/2023</t>
        </is>
      </c>
      <c r="B83" s="2" t="inlineStr">
        <is>
          <t>discharged</t>
        </is>
      </c>
      <c r="C83" s="2" t="inlineStr">
        <is>
          <t>18:00 - 03:00</t>
        </is>
      </c>
      <c r="D83" s="2" t="n">
        <v>3</v>
      </c>
      <c r="E83" s="2">
        <f>630*0.75</f>
        <v/>
      </c>
      <c r="F83" s="2" t="n">
        <v>7</v>
      </c>
      <c r="G83" s="2">
        <f>F83*D83/10/4</f>
        <v/>
      </c>
    </row>
    <row r="84">
      <c r="A84" s="3" t="inlineStr">
        <is>
          <t>21/1/2023</t>
        </is>
      </c>
      <c r="B84" s="2" t="inlineStr">
        <is>
          <t>charged</t>
        </is>
      </c>
      <c r="C84" s="2" t="inlineStr">
        <is>
          <t>13:00 - 16:00</t>
        </is>
      </c>
      <c r="D84" s="2" t="n">
        <v>3</v>
      </c>
      <c r="E84" s="2" t="n">
        <v>155</v>
      </c>
      <c r="F84" s="2" t="n">
        <v>1</v>
      </c>
      <c r="G84" s="2">
        <f>F84*D84/10/4</f>
        <v/>
      </c>
    </row>
    <row r="85">
      <c r="A85" s="3" t="inlineStr">
        <is>
          <t>21/1/2023</t>
        </is>
      </c>
      <c r="B85" s="2" t="inlineStr">
        <is>
          <t>dishcarged</t>
        </is>
      </c>
      <c r="C85" s="8" t="inlineStr">
        <is>
          <t>09:00 -12:00</t>
        </is>
      </c>
      <c r="D85" s="2" t="n">
        <v>3</v>
      </c>
      <c r="E85" s="2">
        <f>22*0.75</f>
        <v/>
      </c>
      <c r="F85" s="2" t="n">
        <v>0</v>
      </c>
      <c r="G85" s="2">
        <f>F85*D85/10/4</f>
        <v/>
      </c>
    </row>
    <row r="86">
      <c r="A86" s="3" t="inlineStr">
        <is>
          <t>22/1/2023</t>
        </is>
      </c>
      <c r="B86" s="2" t="inlineStr">
        <is>
          <t>charged</t>
        </is>
      </c>
      <c r="C86" s="2" t="inlineStr">
        <is>
          <t>00:03 - 12:00</t>
        </is>
      </c>
      <c r="D86" s="2" t="n">
        <v>3</v>
      </c>
      <c r="E86" s="2">
        <f>590*0.75</f>
        <v/>
      </c>
      <c r="F86" s="2" t="n">
        <v>8</v>
      </c>
      <c r="G86" s="2">
        <f>F86*D86/10/4</f>
        <v/>
      </c>
    </row>
    <row r="87">
      <c r="A87" s="3" t="inlineStr">
        <is>
          <t>22/1/2023</t>
        </is>
      </c>
      <c r="B87" s="2" t="inlineStr">
        <is>
          <t>charged</t>
        </is>
      </c>
      <c r="C87" s="2" t="inlineStr">
        <is>
          <t>13:00 - 18:00</t>
        </is>
      </c>
      <c r="D87" s="2" t="n">
        <v>3</v>
      </c>
      <c r="E87" s="2">
        <f>142*0.75</f>
        <v/>
      </c>
      <c r="F87" s="2" t="n">
        <v>3</v>
      </c>
      <c r="G87" s="2">
        <f>F87*D87/10/4</f>
        <v/>
      </c>
    </row>
    <row r="88">
      <c r="A88" s="3" t="inlineStr">
        <is>
          <t>22/1/2023</t>
        </is>
      </c>
      <c r="B88" s="2" t="inlineStr">
        <is>
          <t>discharged</t>
        </is>
      </c>
      <c r="C88" s="2" t="inlineStr">
        <is>
          <t>19:00 - 03:00</t>
        </is>
      </c>
      <c r="D88" s="2" t="n">
        <v>3</v>
      </c>
      <c r="E88" s="2">
        <f>156*0.75</f>
        <v/>
      </c>
      <c r="F88" s="2" t="n">
        <v>2</v>
      </c>
      <c r="G88" s="2">
        <f>F88*D88/10/4</f>
        <v/>
      </c>
    </row>
    <row r="89">
      <c r="A89" s="3" t="inlineStr">
        <is>
          <t>23/1/2023</t>
        </is>
      </c>
      <c r="B89" s="2" t="inlineStr">
        <is>
          <t>discharged</t>
        </is>
      </c>
      <c r="C89" s="2" t="inlineStr">
        <is>
          <t>09:00 - 23:00</t>
        </is>
      </c>
      <c r="D89" s="2" t="n">
        <v>3</v>
      </c>
      <c r="E89" s="2">
        <f>1200*0.75</f>
        <v/>
      </c>
      <c r="F89" s="2" t="n">
        <v>9.5</v>
      </c>
      <c r="G89" s="2">
        <f>F89*D89/10/4</f>
        <v/>
      </c>
    </row>
    <row r="90">
      <c r="A90" s="3" t="inlineStr">
        <is>
          <t>24/1/2023</t>
        </is>
      </c>
      <c r="B90" s="2" t="inlineStr">
        <is>
          <t>charged</t>
        </is>
      </c>
      <c r="C90" s="2" t="inlineStr">
        <is>
          <t>03:00 - 17:00</t>
        </is>
      </c>
      <c r="D90" s="2" t="n">
        <v>3</v>
      </c>
      <c r="E90" s="2">
        <f>752*0.75</f>
        <v/>
      </c>
      <c r="F90" s="2" t="n">
        <v>9</v>
      </c>
      <c r="G90" s="2">
        <f>F90*D90/10/4</f>
        <v/>
      </c>
    </row>
    <row r="91">
      <c r="A91" s="3" t="inlineStr">
        <is>
          <t>24/1/2023</t>
        </is>
      </c>
      <c r="B91" s="2" t="inlineStr">
        <is>
          <t>discharged</t>
        </is>
      </c>
      <c r="C91" s="2" t="inlineStr">
        <is>
          <t>18:00 -02:00</t>
        </is>
      </c>
      <c r="D91" s="2" t="n">
        <v>3</v>
      </c>
      <c r="E91" s="2">
        <f>287*0.75</f>
        <v/>
      </c>
      <c r="F91" s="2" t="n">
        <v>4</v>
      </c>
      <c r="G91" s="2">
        <f>F91*D91/10/4</f>
        <v/>
      </c>
    </row>
    <row r="92">
      <c r="A92" s="3" t="inlineStr">
        <is>
          <t>25/1/2023</t>
        </is>
      </c>
      <c r="B92" s="2" t="inlineStr">
        <is>
          <t>charged</t>
        </is>
      </c>
      <c r="C92" s="7" t="inlineStr">
        <is>
          <t>03:00 - 07:00</t>
        </is>
      </c>
      <c r="D92" s="2" t="n">
        <v>3</v>
      </c>
      <c r="E92" s="2">
        <f>184*0.75</f>
        <v/>
      </c>
      <c r="F92" s="2" t="n">
        <v>1</v>
      </c>
      <c r="G92" s="2">
        <f>F92*D92/10/4</f>
        <v/>
      </c>
    </row>
    <row r="93">
      <c r="A93" s="3" t="inlineStr">
        <is>
          <t>25/1/2023</t>
        </is>
      </c>
      <c r="B93" s="2" t="inlineStr">
        <is>
          <t>discharged</t>
        </is>
      </c>
      <c r="C93" s="2" t="inlineStr">
        <is>
          <t>09:00 - 01:00</t>
        </is>
      </c>
      <c r="D93" s="2" t="n">
        <v>3</v>
      </c>
      <c r="E93" s="2">
        <f>872*0.75</f>
        <v/>
      </c>
      <c r="F93" s="2" t="n">
        <v>8.5</v>
      </c>
      <c r="G93" s="2">
        <f>F93*D93/10/4</f>
        <v/>
      </c>
    </row>
    <row r="94">
      <c r="A94" s="3" t="inlineStr">
        <is>
          <t>26/1/2023</t>
        </is>
      </c>
      <c r="B94" s="2" t="inlineStr">
        <is>
          <t>charged</t>
        </is>
      </c>
      <c r="C94" s="2" t="inlineStr">
        <is>
          <t>03:00 - 07:00</t>
        </is>
      </c>
      <c r="D94" s="2" t="n">
        <v>3</v>
      </c>
      <c r="E94" s="2">
        <f>146*0.75</f>
        <v/>
      </c>
      <c r="F94" s="2" t="n">
        <v>1</v>
      </c>
      <c r="G94" s="2">
        <f>F94*D94/10/4</f>
        <v/>
      </c>
    </row>
    <row r="95">
      <c r="A95" s="3" t="inlineStr">
        <is>
          <t>26/1/2023</t>
        </is>
      </c>
      <c r="B95" s="2" t="inlineStr">
        <is>
          <t>discharged</t>
        </is>
      </c>
      <c r="C95" s="2" t="inlineStr">
        <is>
          <t>08:00 - 23:00</t>
        </is>
      </c>
      <c r="D95" s="2" t="n">
        <v>3</v>
      </c>
      <c r="E95" s="2">
        <f>630*0.75</f>
        <v/>
      </c>
      <c r="F95" s="2" t="n">
        <v>7</v>
      </c>
      <c r="G95" s="2">
        <f>F95*D95/10/4</f>
        <v/>
      </c>
    </row>
    <row r="96">
      <c r="A96" s="3" t="inlineStr">
        <is>
          <t>27/1/2023</t>
        </is>
      </c>
      <c r="B96" s="2" t="inlineStr">
        <is>
          <t>charged</t>
        </is>
      </c>
      <c r="C96" s="2" t="inlineStr">
        <is>
          <t>04:00 - 16:00</t>
        </is>
      </c>
      <c r="D96" s="2" t="n">
        <v>3</v>
      </c>
      <c r="E96" s="2">
        <f>386*0.75</f>
        <v/>
      </c>
      <c r="F96" s="2" t="n">
        <v>2.5</v>
      </c>
      <c r="G96" s="2">
        <f>F96*D96/10/4</f>
        <v/>
      </c>
    </row>
    <row r="97">
      <c r="A97" s="3" t="inlineStr">
        <is>
          <t>27/1/2023</t>
        </is>
      </c>
      <c r="B97" s="2" t="inlineStr">
        <is>
          <t>discharged</t>
        </is>
      </c>
      <c r="C97" s="2" t="inlineStr">
        <is>
          <t>18:00 - 04:00</t>
        </is>
      </c>
      <c r="D97" s="2" t="n">
        <v>3</v>
      </c>
      <c r="E97" s="2">
        <f>115*0.75</f>
        <v/>
      </c>
      <c r="F97" s="2" t="n">
        <v>2</v>
      </c>
      <c r="G97" s="2">
        <f>F97*D97/10/4</f>
        <v/>
      </c>
    </row>
    <row r="98">
      <c r="A98" s="3" t="inlineStr">
        <is>
          <t>28/1/2023</t>
        </is>
      </c>
      <c r="B98" s="2" t="inlineStr">
        <is>
          <t>discharged</t>
        </is>
      </c>
      <c r="C98" s="2" t="inlineStr">
        <is>
          <t>05:00 - 18:00</t>
        </is>
      </c>
      <c r="D98" s="2" t="n">
        <v>3</v>
      </c>
      <c r="E98" s="2">
        <f>354*0.75</f>
        <v/>
      </c>
      <c r="F98" s="2" t="n">
        <v>5</v>
      </c>
      <c r="G98" s="2">
        <f>F98*D98/10/4</f>
        <v/>
      </c>
    </row>
    <row r="99">
      <c r="A99" s="3" t="inlineStr">
        <is>
          <t>28/1/2023</t>
        </is>
      </c>
      <c r="B99" s="2" t="inlineStr">
        <is>
          <t>discharged</t>
        </is>
      </c>
      <c r="C99" s="2" t="inlineStr">
        <is>
          <t>19:00 - 13:00</t>
        </is>
      </c>
      <c r="D99" s="2" t="n">
        <v>3</v>
      </c>
      <c r="E99" s="2">
        <f>667*0.75</f>
        <v/>
      </c>
      <c r="F99" s="2" t="n">
        <v>7</v>
      </c>
      <c r="G99" s="2">
        <f>F99*D99/10/4</f>
        <v/>
      </c>
    </row>
    <row r="100">
      <c r="A100" s="3" t="inlineStr">
        <is>
          <t>29/1/2023</t>
        </is>
      </c>
      <c r="B100" s="2" t="inlineStr">
        <is>
          <t>charged</t>
        </is>
      </c>
      <c r="C100" s="2" t="inlineStr">
        <is>
          <t>14:00 -17:00</t>
        </is>
      </c>
      <c r="D100" s="2" t="n">
        <v>3</v>
      </c>
      <c r="E100" s="2">
        <f>241*0.75</f>
        <v/>
      </c>
      <c r="F100" s="2" t="n">
        <v>3</v>
      </c>
      <c r="G100" s="2">
        <f>F100*D100/10/4</f>
        <v/>
      </c>
    </row>
    <row r="101">
      <c r="A101" s="3" t="inlineStr">
        <is>
          <t>29/1/2023</t>
        </is>
      </c>
      <c r="B101" s="2" t="inlineStr">
        <is>
          <t>discharged</t>
        </is>
      </c>
      <c r="C101" s="2" t="inlineStr">
        <is>
          <t>18:00 - 04:00</t>
        </is>
      </c>
      <c r="D101" s="2" t="n">
        <v>3</v>
      </c>
      <c r="E101" s="2">
        <f>123*0.75</f>
        <v/>
      </c>
      <c r="F101" s="2" t="n">
        <v>2</v>
      </c>
      <c r="G101" s="2">
        <f>F101*D101/10/4</f>
        <v/>
      </c>
    </row>
    <row r="102">
      <c r="A102" s="3" t="inlineStr">
        <is>
          <t>30/1/2023</t>
        </is>
      </c>
      <c r="B102" s="2" t="inlineStr">
        <is>
          <t>charged</t>
        </is>
      </c>
      <c r="C102" s="2" t="inlineStr">
        <is>
          <t>08:00 - 17:00</t>
        </is>
      </c>
      <c r="D102" s="2" t="n">
        <v>3</v>
      </c>
      <c r="E102" s="2">
        <f>674*0.75</f>
        <v/>
      </c>
      <c r="F102" s="2" t="n">
        <v>4</v>
      </c>
      <c r="G102" s="2">
        <f>F102*D102/10/4</f>
        <v/>
      </c>
    </row>
    <row r="103">
      <c r="A103" s="2" t="inlineStr">
        <is>
          <t>30/1/2023</t>
        </is>
      </c>
      <c r="B103" s="2" t="inlineStr">
        <is>
          <t>discharged</t>
        </is>
      </c>
      <c r="C103" s="2" t="inlineStr">
        <is>
          <t>18:00 - 1:00</t>
        </is>
      </c>
      <c r="D103" s="2" t="n">
        <v>3</v>
      </c>
      <c r="E103" s="2" t="n">
        <v>253.18</v>
      </c>
      <c r="F103" s="2" t="n">
        <v>0</v>
      </c>
      <c r="G103" s="2">
        <f>F103*D103/10/4</f>
        <v/>
      </c>
    </row>
    <row r="104" ht="15" customHeight="1">
      <c r="A104" s="2" t="inlineStr">
        <is>
          <t>31/1/2023</t>
        </is>
      </c>
      <c r="B104" s="2" t="inlineStr">
        <is>
          <t>charged</t>
        </is>
      </c>
      <c r="C104" s="2" t="inlineStr">
        <is>
          <t>2:00 - 7:00</t>
        </is>
      </c>
      <c r="D104" s="2" t="n">
        <v>3</v>
      </c>
      <c r="E104" s="2" t="n">
        <v>208.96</v>
      </c>
      <c r="F104" s="2" t="n">
        <v>1</v>
      </c>
      <c r="G104" s="2">
        <f>F104*D104/10/4</f>
        <v/>
      </c>
    </row>
    <row r="105">
      <c r="A105" s="3" t="inlineStr">
        <is>
          <t>31/1/2023</t>
        </is>
      </c>
      <c r="B105" s="2" t="inlineStr">
        <is>
          <t>discharged</t>
        </is>
      </c>
      <c r="C105" s="2" t="inlineStr">
        <is>
          <t>8:00 - 23:00</t>
        </is>
      </c>
      <c r="D105" s="2" t="n">
        <v>3</v>
      </c>
      <c r="E105" s="2">
        <f>863*0.75</f>
        <v/>
      </c>
      <c r="F105" s="2" t="n">
        <v>8</v>
      </c>
      <c r="G105" s="2">
        <f>F105*D105/10/4</f>
        <v/>
      </c>
    </row>
    <row r="106">
      <c r="A106" s="2" t="inlineStr">
        <is>
          <t>1/2/2023</t>
        </is>
      </c>
      <c r="B106" s="2" t="inlineStr">
        <is>
          <t>charged</t>
        </is>
      </c>
      <c r="C106" s="2" t="inlineStr">
        <is>
          <t>2:00 - 8:00</t>
        </is>
      </c>
      <c r="D106" s="2" t="n">
        <v>3</v>
      </c>
      <c r="E106" s="2" t="n">
        <v>156.2175</v>
      </c>
      <c r="F106" s="2" t="n">
        <v>3</v>
      </c>
      <c r="G106" s="2">
        <f>F106*D106/10/4</f>
        <v/>
      </c>
    </row>
    <row r="107">
      <c r="A107" s="3" t="inlineStr">
        <is>
          <t>1/2/2023</t>
        </is>
      </c>
      <c r="B107" s="2" t="inlineStr">
        <is>
          <t>discharged</t>
        </is>
      </c>
      <c r="C107" s="2" t="inlineStr">
        <is>
          <t>8:00 - 23:00</t>
        </is>
      </c>
      <c r="D107" s="2" t="n">
        <v>3</v>
      </c>
      <c r="E107" s="2" t="n">
        <v>504.7275</v>
      </c>
      <c r="F107" s="2" t="n">
        <v>8</v>
      </c>
      <c r="G107" s="2" t="n">
        <v>0.6</v>
      </c>
    </row>
    <row r="108">
      <c r="A108" s="3" t="inlineStr">
        <is>
          <t>2/2/2023</t>
        </is>
      </c>
      <c r="B108" s="2" t="inlineStr">
        <is>
          <t>charged</t>
        </is>
      </c>
      <c r="C108" s="2" t="inlineStr">
        <is>
          <t>2:00 - 17:00</t>
        </is>
      </c>
      <c r="D108" s="2" t="n">
        <v>3</v>
      </c>
      <c r="E108" s="2" t="n">
        <v>316.7925</v>
      </c>
      <c r="F108" s="2" t="n">
        <v>5</v>
      </c>
      <c r="G108" s="2" t="n">
        <v>0.375</v>
      </c>
    </row>
    <row r="109">
      <c r="A109" s="3" t="inlineStr">
        <is>
          <t>2/2/2023</t>
        </is>
      </c>
      <c r="B109" s="2" t="inlineStr">
        <is>
          <t>discharged</t>
        </is>
      </c>
      <c r="C109" s="2" t="inlineStr">
        <is>
          <t>17:00 - 4:00</t>
        </is>
      </c>
      <c r="D109" s="2" t="n">
        <v>3</v>
      </c>
      <c r="E109" s="2" t="n">
        <v>455.235</v>
      </c>
      <c r="F109" s="2" t="n">
        <v>9</v>
      </c>
      <c r="G109" s="2" t="n">
        <v>0.675</v>
      </c>
    </row>
    <row r="110">
      <c r="A110" s="3" t="n">
        <v>44987</v>
      </c>
      <c r="B110" s="2" t="inlineStr">
        <is>
          <t>discharged</t>
        </is>
      </c>
      <c r="C110" s="2" t="inlineStr">
        <is>
          <t xml:space="preserve">7:00 - 17:00 </t>
        </is>
      </c>
      <c r="D110" s="2" t="n">
        <v>3</v>
      </c>
      <c r="E110" s="2">
        <f>109*0.75</f>
        <v/>
      </c>
      <c r="F110" s="2" t="n">
        <v>1</v>
      </c>
      <c r="G110" s="2" t="n">
        <v>0.075</v>
      </c>
    </row>
    <row r="111">
      <c r="A111" s="3" t="inlineStr">
        <is>
          <t>3/2/2023</t>
        </is>
      </c>
      <c r="B111" s="2" t="inlineStr">
        <is>
          <t>discharged</t>
        </is>
      </c>
      <c r="C111" s="2" t="inlineStr">
        <is>
          <t>18:00 - 23:00</t>
        </is>
      </c>
      <c r="D111" s="2" t="n">
        <v>3</v>
      </c>
      <c r="E111" s="2" t="n">
        <v>7.6725</v>
      </c>
      <c r="F111" s="2" t="n">
        <v>0</v>
      </c>
      <c r="G111" s="2" t="n">
        <v>0</v>
      </c>
    </row>
    <row r="112">
      <c r="A112" s="3" t="inlineStr">
        <is>
          <t>4/2/2023</t>
        </is>
      </c>
      <c r="B112" s="2" t="inlineStr">
        <is>
          <t>charged</t>
        </is>
      </c>
      <c r="C112" s="2" t="inlineStr">
        <is>
          <t>0:00 - 18:00</t>
        </is>
      </c>
      <c r="D112" s="2" t="n">
        <v>3</v>
      </c>
      <c r="E112" s="2" t="n">
        <v>342.2175</v>
      </c>
      <c r="F112" s="2" t="n">
        <v>5</v>
      </c>
      <c r="G112" s="2" t="n">
        <v>0.375</v>
      </c>
    </row>
    <row r="113">
      <c r="A113" s="3" t="inlineStr">
        <is>
          <t>4/2/2023</t>
        </is>
      </c>
      <c r="B113" s="2" t="inlineStr">
        <is>
          <t>discharged</t>
        </is>
      </c>
      <c r="C113" s="2" t="inlineStr">
        <is>
          <t>2:00 - 13:00</t>
        </is>
      </c>
      <c r="D113" s="2" t="n">
        <v>3</v>
      </c>
      <c r="E113" s="2" t="n">
        <v>867.5699999999999</v>
      </c>
      <c r="F113" s="2" t="n">
        <v>12</v>
      </c>
      <c r="G113" s="2" t="n">
        <v>0.9</v>
      </c>
    </row>
    <row r="114">
      <c r="A114" s="3" t="inlineStr">
        <is>
          <t>5/2/2023</t>
        </is>
      </c>
      <c r="B114" s="2" t="inlineStr">
        <is>
          <t>charged</t>
        </is>
      </c>
      <c r="C114" s="2" t="inlineStr">
        <is>
          <t>14:00 - 18:00</t>
        </is>
      </c>
      <c r="D114" s="2" t="n">
        <v>3</v>
      </c>
      <c r="E114" s="2" t="n">
        <v>273.1725</v>
      </c>
      <c r="F114" s="2" t="n">
        <v>2</v>
      </c>
      <c r="G114" s="2" t="n">
        <v>0.15</v>
      </c>
    </row>
    <row r="115">
      <c r="A115" s="3" t="inlineStr">
        <is>
          <t>5/2/2023</t>
        </is>
      </c>
      <c r="B115" s="2" t="inlineStr">
        <is>
          <t>discharged</t>
        </is>
      </c>
      <c r="C115" s="2" t="inlineStr">
        <is>
          <t>19:00 - 1:00</t>
        </is>
      </c>
      <c r="D115" s="2" t="n">
        <v>3</v>
      </c>
      <c r="E115" s="2" t="n">
        <v>0</v>
      </c>
      <c r="F115" s="2" t="n">
        <v>0</v>
      </c>
      <c r="G115" s="2" t="n">
        <v>0</v>
      </c>
    </row>
    <row r="116">
      <c r="A116" s="3" t="inlineStr">
        <is>
          <t>6/2/2023</t>
        </is>
      </c>
      <c r="B116" s="2" t="inlineStr">
        <is>
          <t>charged</t>
        </is>
      </c>
      <c r="C116" s="2" t="inlineStr">
        <is>
          <t>2:00 - 18:00</t>
        </is>
      </c>
      <c r="D116" s="2" t="n">
        <v>3</v>
      </c>
      <c r="E116" s="2" t="n">
        <v>864.51</v>
      </c>
      <c r="F116" s="2" t="n">
        <v>7.5</v>
      </c>
      <c r="G116" s="2" t="n">
        <v>0.5625</v>
      </c>
    </row>
    <row r="117">
      <c r="A117" s="3" t="inlineStr">
        <is>
          <t>6/2/2023</t>
        </is>
      </c>
      <c r="B117" s="2" t="inlineStr">
        <is>
          <t>discharged</t>
        </is>
      </c>
      <c r="C117" s="2" t="inlineStr">
        <is>
          <t>19:00 - 2:00</t>
        </is>
      </c>
      <c r="D117" s="2" t="n">
        <v>3</v>
      </c>
      <c r="E117" s="2" t="n">
        <v>139.635</v>
      </c>
      <c r="F117" s="2" t="n">
        <v>2</v>
      </c>
      <c r="G117" s="2" t="n">
        <v>0.15</v>
      </c>
    </row>
    <row r="118">
      <c r="A118" s="3" t="inlineStr">
        <is>
          <t>7/2/2023</t>
        </is>
      </c>
      <c r="B118" s="2" t="inlineStr">
        <is>
          <t>charged</t>
        </is>
      </c>
      <c r="C118" s="2" t="inlineStr">
        <is>
          <t>3:00 - 7:00</t>
        </is>
      </c>
      <c r="D118" s="2" t="n">
        <v>3</v>
      </c>
      <c r="E118" s="2" t="n">
        <v>102.465</v>
      </c>
      <c r="F118" s="2" t="n">
        <v>2</v>
      </c>
      <c r="G118" s="2" t="n">
        <v>0.15</v>
      </c>
    </row>
    <row r="119">
      <c r="A119" s="3" t="inlineStr">
        <is>
          <t>7/2/2023</t>
        </is>
      </c>
      <c r="B119" s="2" t="inlineStr">
        <is>
          <t>discharged</t>
        </is>
      </c>
      <c r="C119" s="2" t="inlineStr">
        <is>
          <t>8:00 - 11:00</t>
        </is>
      </c>
      <c r="D119" s="2" t="n">
        <v>3</v>
      </c>
      <c r="E119" s="2" t="n">
        <v>31.48499999999999</v>
      </c>
      <c r="F119" s="2" t="n">
        <v>1</v>
      </c>
      <c r="G119" s="2" t="n">
        <v>0.075</v>
      </c>
    </row>
    <row r="120">
      <c r="A120" s="3" t="inlineStr">
        <is>
          <t>7/2/2023</t>
        </is>
      </c>
      <c r="B120" s="2" t="inlineStr">
        <is>
          <t>charged</t>
        </is>
      </c>
      <c r="C120" s="2" t="inlineStr">
        <is>
          <t>12:00 - 18:00</t>
        </is>
      </c>
      <c r="D120" s="2" t="n">
        <v>3</v>
      </c>
      <c r="E120" s="2" t="n">
        <v>162.9825</v>
      </c>
      <c r="F120" s="2" t="n">
        <v>1</v>
      </c>
      <c r="G120" s="2" t="n">
        <v>0.075</v>
      </c>
    </row>
    <row r="121">
      <c r="A121" s="3" t="inlineStr">
        <is>
          <t>7/2/2023</t>
        </is>
      </c>
      <c r="B121" s="2" t="inlineStr">
        <is>
          <t>discharged</t>
        </is>
      </c>
      <c r="C121" s="2" t="inlineStr">
        <is>
          <t>19:00 - 2:00</t>
        </is>
      </c>
      <c r="D121" s="2" t="n">
        <v>3</v>
      </c>
      <c r="E121" s="2">
        <f>182</f>
        <v/>
      </c>
      <c r="F121" s="2" t="n">
        <v>2</v>
      </c>
      <c r="G121" s="2">
        <f>G120*2</f>
        <v/>
      </c>
    </row>
    <row r="122">
      <c r="A122" s="3" t="inlineStr">
        <is>
          <t>8/2/2023</t>
        </is>
      </c>
      <c r="B122" s="2" t="inlineStr">
        <is>
          <t>discharged</t>
        </is>
      </c>
      <c r="C122" s="2" t="inlineStr">
        <is>
          <t>8:00 - 13:00</t>
        </is>
      </c>
      <c r="D122" s="2" t="n">
        <v>3</v>
      </c>
      <c r="E122" s="2" t="n">
        <v>95.715</v>
      </c>
      <c r="F122" s="2" t="n">
        <v>2</v>
      </c>
      <c r="G122" s="2" t="n">
        <v>0.15</v>
      </c>
    </row>
    <row r="123">
      <c r="A123" s="3" t="inlineStr">
        <is>
          <t>8/2/2023</t>
        </is>
      </c>
      <c r="B123" s="2" t="inlineStr">
        <is>
          <t>charged</t>
        </is>
      </c>
      <c r="C123" s="2" t="inlineStr">
        <is>
          <t>14:00 - 16:00</t>
        </is>
      </c>
      <c r="D123" s="2" t="n">
        <v>3</v>
      </c>
      <c r="E123" s="2" t="n">
        <v>42.00750000000001</v>
      </c>
      <c r="F123" s="2" t="n">
        <v>1</v>
      </c>
      <c r="G123" s="2" t="n">
        <v>0.075</v>
      </c>
    </row>
    <row r="124">
      <c r="A124" s="3" t="inlineStr">
        <is>
          <t>8/2/2023</t>
        </is>
      </c>
      <c r="B124" s="2" t="inlineStr">
        <is>
          <t>discharged</t>
        </is>
      </c>
      <c r="C124" s="2" t="inlineStr">
        <is>
          <t>17:00 - 3:00</t>
        </is>
      </c>
      <c r="D124" s="2" t="n">
        <v>3</v>
      </c>
      <c r="E124" s="2" t="n">
        <v>187.02</v>
      </c>
      <c r="F124" s="2" t="n">
        <v>6.5</v>
      </c>
      <c r="G124" s="2" t="n">
        <v>0.4875</v>
      </c>
    </row>
    <row r="125">
      <c r="A125" s="3" t="inlineStr">
        <is>
          <t>9/2/2023</t>
        </is>
      </c>
      <c r="B125" s="2" t="inlineStr">
        <is>
          <t>charged</t>
        </is>
      </c>
      <c r="C125" s="2" t="inlineStr">
        <is>
          <t>4:00 - 7:00</t>
        </is>
      </c>
      <c r="D125" s="2" t="n">
        <v>3</v>
      </c>
      <c r="E125" s="2" t="n">
        <v>145</v>
      </c>
      <c r="F125" s="2" t="n">
        <v>2</v>
      </c>
      <c r="G125" s="2" t="n">
        <v>0.15</v>
      </c>
    </row>
    <row r="126">
      <c r="A126" s="3" t="inlineStr">
        <is>
          <t>9/2/2023</t>
        </is>
      </c>
      <c r="B126" s="2" t="inlineStr">
        <is>
          <t>discharged</t>
        </is>
      </c>
      <c r="C126" s="2" t="inlineStr">
        <is>
          <t>8:00 - 13:00</t>
        </is>
      </c>
      <c r="D126" s="2" t="n">
        <v>3</v>
      </c>
      <c r="E126" s="2" t="n">
        <v>68.97749999999999</v>
      </c>
      <c r="F126" s="2" t="n">
        <v>1</v>
      </c>
      <c r="G126" s="2" t="n">
        <v>0.075</v>
      </c>
    </row>
    <row r="127">
      <c r="A127" s="3" t="inlineStr">
        <is>
          <t>9/2/2023</t>
        </is>
      </c>
      <c r="B127" s="2" t="inlineStr">
        <is>
          <t>charged</t>
        </is>
      </c>
      <c r="C127" s="2" t="inlineStr">
        <is>
          <t>14:00 - 16:00</t>
        </is>
      </c>
      <c r="D127" s="2" t="n">
        <v>3</v>
      </c>
      <c r="E127" s="2" t="n">
        <v>0</v>
      </c>
      <c r="F127" s="2" t="n">
        <v>0</v>
      </c>
      <c r="G127" s="2" t="n">
        <v>0</v>
      </c>
    </row>
    <row r="128">
      <c r="A128" s="3" t="inlineStr">
        <is>
          <t>9/2/2023</t>
        </is>
      </c>
      <c r="B128" s="2" t="inlineStr">
        <is>
          <t>discharged</t>
        </is>
      </c>
      <c r="C128" s="2" t="inlineStr">
        <is>
          <t>17:00 - 0:00</t>
        </is>
      </c>
      <c r="D128" s="2" t="n">
        <v>3</v>
      </c>
      <c r="E128" s="2" t="n">
        <v>44.3625</v>
      </c>
      <c r="F128" s="2" t="n">
        <v>0</v>
      </c>
      <c r="G128" s="2" t="n">
        <v>0</v>
      </c>
    </row>
    <row r="129">
      <c r="A129" s="3" t="inlineStr">
        <is>
          <t>10/2/2023</t>
        </is>
      </c>
      <c r="B129" s="2" t="inlineStr">
        <is>
          <t>charged</t>
        </is>
      </c>
      <c r="C129" s="2" t="inlineStr">
        <is>
          <t>1:00 - 7:00</t>
        </is>
      </c>
      <c r="D129" s="2" t="n">
        <v>3</v>
      </c>
      <c r="E129" s="2" t="n">
        <v>138.0074999999999</v>
      </c>
      <c r="F129" s="2" t="n">
        <v>3</v>
      </c>
      <c r="G129" s="2" t="n">
        <v>0.225</v>
      </c>
    </row>
    <row r="130">
      <c r="A130" s="3" t="inlineStr">
        <is>
          <t>10/2/2023</t>
        </is>
      </c>
      <c r="B130" s="2" t="inlineStr">
        <is>
          <t>discharged</t>
        </is>
      </c>
      <c r="C130" s="2" t="inlineStr">
        <is>
          <t>8:00 - 23:00</t>
        </is>
      </c>
      <c r="D130" s="2" t="n">
        <v>3</v>
      </c>
      <c r="E130" s="2" t="n">
        <v>846.6374999999999</v>
      </c>
      <c r="F130" s="2" t="n">
        <v>10.5</v>
      </c>
      <c r="G130" s="2" t="n">
        <v>0.7875</v>
      </c>
    </row>
    <row r="131">
      <c r="A131" s="3" t="inlineStr">
        <is>
          <t>11/2/2023</t>
        </is>
      </c>
      <c r="B131" s="2" t="inlineStr">
        <is>
          <t>charged</t>
        </is>
      </c>
      <c r="C131" s="2" t="inlineStr">
        <is>
          <t>6:00 - 18:00</t>
        </is>
      </c>
      <c r="D131" s="2" t="n">
        <v>3</v>
      </c>
      <c r="E131" s="2" t="n">
        <v>405.93</v>
      </c>
      <c r="F131" s="2" t="n">
        <v>10</v>
      </c>
      <c r="G131" s="2" t="n">
        <v>0.75</v>
      </c>
    </row>
    <row r="132">
      <c r="A132" s="3" t="inlineStr">
        <is>
          <t>11/2/2023</t>
        </is>
      </c>
      <c r="B132" s="2" t="inlineStr">
        <is>
          <t>discharged</t>
        </is>
      </c>
      <c r="C132" s="2" t="inlineStr">
        <is>
          <t>19:00 - 23:00</t>
        </is>
      </c>
      <c r="D132" s="2" t="n">
        <v>3</v>
      </c>
      <c r="E132" s="2" t="n">
        <v>63.6225</v>
      </c>
      <c r="F132" s="2" t="n">
        <v>1</v>
      </c>
      <c r="G132" s="2" t="n">
        <v>0.075</v>
      </c>
    </row>
    <row r="133">
      <c r="A133" s="3" t="inlineStr">
        <is>
          <t>12/2/2023</t>
        </is>
      </c>
      <c r="B133" s="2" t="inlineStr">
        <is>
          <t>discharged</t>
        </is>
      </c>
      <c r="C133" s="2" t="inlineStr">
        <is>
          <t>20:00 - 1:00</t>
        </is>
      </c>
      <c r="D133" s="2" t="n">
        <v>3</v>
      </c>
      <c r="E133" s="2" t="n">
        <v>57.13500000000001</v>
      </c>
      <c r="F133" s="2" t="n">
        <v>2</v>
      </c>
      <c r="G133" s="2" t="n">
        <v>0.15</v>
      </c>
    </row>
    <row r="134">
      <c r="A134" s="3" t="inlineStr">
        <is>
          <t>12/2/2023</t>
        </is>
      </c>
      <c r="B134" s="2" t="inlineStr">
        <is>
          <t>charged</t>
        </is>
      </c>
      <c r="C134" s="2" t="inlineStr">
        <is>
          <t>2:00 - 18:00</t>
        </is>
      </c>
      <c r="D134" s="2" t="n">
        <v>3</v>
      </c>
      <c r="E134" s="2" t="n">
        <v>357.2175</v>
      </c>
      <c r="F134" s="2" t="n">
        <v>7</v>
      </c>
      <c r="G134" s="2" t="n">
        <v>0.525</v>
      </c>
    </row>
    <row r="135">
      <c r="A135" s="3" t="n">
        <v>45262</v>
      </c>
      <c r="B135" s="2" t="inlineStr">
        <is>
          <t>discharged</t>
        </is>
      </c>
      <c r="C135" s="2" t="inlineStr">
        <is>
          <t>19:00 - 1:00</t>
        </is>
      </c>
      <c r="D135" s="2" t="n">
        <v>3</v>
      </c>
      <c r="E135" s="2" t="n">
        <v>186</v>
      </c>
      <c r="F135" s="2" t="n">
        <v>3</v>
      </c>
      <c r="G135" s="2">
        <f>0.075*3</f>
        <v/>
      </c>
    </row>
    <row r="136">
      <c r="A136" s="3" t="inlineStr">
        <is>
          <t>13/2/2023</t>
        </is>
      </c>
      <c r="B136" s="2" t="inlineStr">
        <is>
          <t>charged</t>
        </is>
      </c>
      <c r="C136" s="2" t="inlineStr">
        <is>
          <t>02:00 - 18:00</t>
        </is>
      </c>
      <c r="D136" s="2" t="n">
        <v>3</v>
      </c>
      <c r="E136" s="2">
        <f>985*0.75</f>
        <v/>
      </c>
      <c r="F136" s="2" t="n">
        <v>8</v>
      </c>
      <c r="G136" s="2">
        <f>0.075*8</f>
        <v/>
      </c>
    </row>
    <row r="137">
      <c r="A137" s="3" t="inlineStr">
        <is>
          <t>13/2/2023</t>
        </is>
      </c>
      <c r="B137" s="2" t="inlineStr">
        <is>
          <t>discharged</t>
        </is>
      </c>
      <c r="C137" s="2" t="inlineStr">
        <is>
          <t>19:00 - 2:00</t>
        </is>
      </c>
      <c r="D137" s="2" t="n">
        <v>3</v>
      </c>
      <c r="E137" s="2" t="n">
        <v>81.83249999999998</v>
      </c>
      <c r="F137" s="2" t="n">
        <v>2</v>
      </c>
      <c r="G137" s="2" t="n">
        <v>0.15</v>
      </c>
    </row>
    <row r="138">
      <c r="A138" s="3" t="inlineStr">
        <is>
          <t>14/2/2023</t>
        </is>
      </c>
      <c r="B138" s="2" t="inlineStr">
        <is>
          <t>charged</t>
        </is>
      </c>
      <c r="C138" s="13" t="inlineStr">
        <is>
          <t>03:00 - 07:00</t>
        </is>
      </c>
      <c r="D138" s="2" t="n">
        <v>3</v>
      </c>
      <c r="E138" s="2">
        <f>176*0.75</f>
        <v/>
      </c>
      <c r="F138" s="2" t="n">
        <v>2</v>
      </c>
      <c r="G138" s="2" t="n">
        <v>0.15</v>
      </c>
    </row>
    <row r="139">
      <c r="A139" s="3" t="inlineStr">
        <is>
          <t>14/2/2023</t>
        </is>
      </c>
      <c r="B139" s="2" t="inlineStr">
        <is>
          <t>discharged</t>
        </is>
      </c>
      <c r="C139" s="13" t="inlineStr">
        <is>
          <t>12:00 - 17:00</t>
        </is>
      </c>
      <c r="D139" s="2" t="n">
        <v>3</v>
      </c>
      <c r="E139" s="2">
        <f>115*0.75</f>
        <v/>
      </c>
      <c r="F139" s="2" t="n">
        <v>0</v>
      </c>
      <c r="G139" s="2" t="n">
        <v>0</v>
      </c>
    </row>
    <row r="140">
      <c r="A140" s="3" t="inlineStr">
        <is>
          <t>14/2/2023</t>
        </is>
      </c>
      <c r="B140" s="2" t="inlineStr">
        <is>
          <t>discharged</t>
        </is>
      </c>
      <c r="C140" s="13" t="inlineStr">
        <is>
          <t>19:00 - 2:00</t>
        </is>
      </c>
      <c r="D140" s="2" t="n">
        <v>3</v>
      </c>
      <c r="E140" s="2" t="n">
        <v>73.095</v>
      </c>
      <c r="F140" s="2" t="n">
        <v>1</v>
      </c>
      <c r="G140" s="2" t="n">
        <v>0.075</v>
      </c>
    </row>
    <row r="141">
      <c r="A141" s="3" t="inlineStr">
        <is>
          <t>15/2/2023</t>
        </is>
      </c>
      <c r="B141" s="2" t="inlineStr">
        <is>
          <t>charged</t>
        </is>
      </c>
      <c r="C141" s="13" t="inlineStr">
        <is>
          <t>3:00 - 7:00</t>
        </is>
      </c>
      <c r="D141" s="2" t="n">
        <v>3</v>
      </c>
      <c r="E141" s="2" t="n">
        <v>24.6075</v>
      </c>
      <c r="F141" s="2" t="n">
        <v>0</v>
      </c>
      <c r="G141" s="2" t="n">
        <v>0</v>
      </c>
    </row>
    <row r="142">
      <c r="A142" s="3" t="inlineStr">
        <is>
          <t>15/2/2023</t>
        </is>
      </c>
      <c r="B142" s="2" t="inlineStr">
        <is>
          <t>discharged</t>
        </is>
      </c>
      <c r="C142" s="13" t="inlineStr">
        <is>
          <t>8:00 -12:00</t>
        </is>
      </c>
      <c r="D142" s="2" t="n">
        <v>3</v>
      </c>
      <c r="E142" s="2">
        <f>( 66+ 141+30)*0.75</f>
        <v/>
      </c>
      <c r="F142" s="2" t="n">
        <v>3</v>
      </c>
      <c r="G142" s="2">
        <f>0.075*3</f>
        <v/>
      </c>
    </row>
    <row r="143">
      <c r="A143" s="12" t="inlineStr">
        <is>
          <t>16/2/2023</t>
        </is>
      </c>
      <c r="B143" s="2" t="inlineStr">
        <is>
          <t>charged</t>
        </is>
      </c>
      <c r="C143" s="13" t="inlineStr">
        <is>
          <t>4:00 - 7:00</t>
        </is>
      </c>
      <c r="D143" s="2" t="n">
        <v>3</v>
      </c>
      <c r="E143" s="2" t="n">
        <v>0</v>
      </c>
      <c r="F143" s="2" t="n">
        <v>0</v>
      </c>
      <c r="G143" s="2" t="n">
        <v>0</v>
      </c>
    </row>
    <row r="144">
      <c r="A144" s="12" t="inlineStr">
        <is>
          <t>16/2/2023</t>
        </is>
      </c>
      <c r="B144" s="2" t="inlineStr">
        <is>
          <t>charged</t>
        </is>
      </c>
      <c r="C144" s="13" t="inlineStr">
        <is>
          <t>3:00 - 17:00</t>
        </is>
      </c>
      <c r="D144" s="2" t="n">
        <v>3</v>
      </c>
      <c r="E144" s="2">
        <f>239.7075*2</f>
        <v/>
      </c>
      <c r="F144" s="2" t="n">
        <v>5</v>
      </c>
      <c r="G144" s="2">
        <f>0.075*5</f>
        <v/>
      </c>
    </row>
    <row r="145">
      <c r="A145" s="3" t="inlineStr">
        <is>
          <t>16/2/2023</t>
        </is>
      </c>
      <c r="B145" s="2" t="inlineStr">
        <is>
          <t>discharged</t>
        </is>
      </c>
      <c r="C145" s="13" t="inlineStr">
        <is>
          <t>18:00 - 03:00</t>
        </is>
      </c>
      <c r="D145" s="2" t="n">
        <v>3</v>
      </c>
      <c r="E145" s="2">
        <f>365*0.75</f>
        <v/>
      </c>
      <c r="F145" s="2" t="n">
        <v>7</v>
      </c>
      <c r="G145" s="2">
        <f>0.075*7</f>
        <v/>
      </c>
    </row>
    <row r="146">
      <c r="A146" s="3" t="inlineStr">
        <is>
          <t>17/2/2023</t>
        </is>
      </c>
      <c r="B146" s="2" t="inlineStr">
        <is>
          <t>charged</t>
        </is>
      </c>
      <c r="C146" s="13" t="inlineStr">
        <is>
          <t>04:00 - 07:00</t>
        </is>
      </c>
      <c r="D146" s="2" t="n">
        <v>3</v>
      </c>
      <c r="E146" s="2">
        <f>58*0.75</f>
        <v/>
      </c>
      <c r="F146" s="2" t="n">
        <v>1</v>
      </c>
      <c r="G146" s="2" t="n">
        <v>0.075</v>
      </c>
    </row>
    <row r="147">
      <c r="A147" s="12" t="inlineStr">
        <is>
          <t>17/2/2023</t>
        </is>
      </c>
      <c r="B147" s="2" t="inlineStr">
        <is>
          <t>discharged</t>
        </is>
      </c>
      <c r="C147" s="13" t="inlineStr">
        <is>
          <t>8:00 - 23:00</t>
        </is>
      </c>
      <c r="D147" s="2" t="n">
        <v>3</v>
      </c>
      <c r="E147" s="2" t="n">
        <v>746.5575000000001</v>
      </c>
      <c r="F147" s="2" t="n">
        <v>8</v>
      </c>
      <c r="G147" s="2" t="n">
        <v>0.6</v>
      </c>
    </row>
    <row r="148">
      <c r="A148" s="12" t="inlineStr">
        <is>
          <t>18/2/2023</t>
        </is>
      </c>
      <c r="B148" s="2" t="inlineStr">
        <is>
          <t>charged</t>
        </is>
      </c>
      <c r="C148" s="13" t="inlineStr">
        <is>
          <t>2:00 - 18:00</t>
        </is>
      </c>
      <c r="D148" s="2" t="n">
        <v>3</v>
      </c>
      <c r="E148" s="2" t="n">
        <v>710.295</v>
      </c>
      <c r="F148" s="2" t="n">
        <v>12</v>
      </c>
      <c r="G148" s="2" t="n">
        <v>0.9</v>
      </c>
    </row>
    <row r="149">
      <c r="A149" s="12" t="inlineStr">
        <is>
          <t>18/2/2023</t>
        </is>
      </c>
      <c r="B149" s="2" t="inlineStr">
        <is>
          <t>discharged</t>
        </is>
      </c>
      <c r="C149" s="13" t="inlineStr">
        <is>
          <t>18:00 - 0:00</t>
        </is>
      </c>
      <c r="D149" s="2" t="n">
        <v>3</v>
      </c>
      <c r="E149" s="2" t="n">
        <v>123.72</v>
      </c>
      <c r="F149" s="2" t="n">
        <v>3</v>
      </c>
      <c r="G149" s="2" t="n">
        <v>0.225</v>
      </c>
    </row>
    <row r="150">
      <c r="A150" s="12" t="inlineStr">
        <is>
          <t>19/2/2023</t>
        </is>
      </c>
      <c r="B150" s="2" t="inlineStr">
        <is>
          <t>discharged</t>
        </is>
      </c>
      <c r="C150" s="13" t="inlineStr">
        <is>
          <t>0:00 - 4:00</t>
        </is>
      </c>
      <c r="D150" s="2" t="n">
        <v>3</v>
      </c>
      <c r="E150" s="2" t="n">
        <v>23.36249999999999</v>
      </c>
      <c r="F150" s="2" t="n">
        <v>1</v>
      </c>
      <c r="G150" s="2" t="n">
        <v>0.075</v>
      </c>
    </row>
    <row r="151">
      <c r="A151" s="12" t="inlineStr">
        <is>
          <t>19/2/2023</t>
        </is>
      </c>
      <c r="B151" s="2" t="inlineStr">
        <is>
          <t>charged</t>
        </is>
      </c>
      <c r="C151" s="13" t="inlineStr">
        <is>
          <t>5:00 - 8:00</t>
        </is>
      </c>
      <c r="D151" s="2" t="n">
        <v>3</v>
      </c>
      <c r="E151" s="2" t="n">
        <v>20.73</v>
      </c>
      <c r="F151" s="2" t="n">
        <v>0</v>
      </c>
      <c r="G151" s="2" t="n">
        <v>0</v>
      </c>
    </row>
    <row r="152">
      <c r="A152" s="12" t="inlineStr">
        <is>
          <t>19/2/2023</t>
        </is>
      </c>
      <c r="B152" s="2" t="inlineStr">
        <is>
          <t>discharged</t>
        </is>
      </c>
      <c r="C152" s="13" t="inlineStr">
        <is>
          <t>9:00 - 13:00</t>
        </is>
      </c>
      <c r="D152" s="2" t="n">
        <v>3</v>
      </c>
      <c r="E152" s="2" t="n">
        <v>150.87</v>
      </c>
      <c r="F152" s="2" t="n">
        <v>4</v>
      </c>
      <c r="G152" s="2" t="n">
        <v>0.3</v>
      </c>
    </row>
    <row r="153">
      <c r="A153" s="12" t="inlineStr">
        <is>
          <t>19/2/2023</t>
        </is>
      </c>
      <c r="B153" s="2" t="inlineStr">
        <is>
          <t>charged</t>
        </is>
      </c>
      <c r="C153" s="13" t="inlineStr">
        <is>
          <t>14:00 - 18:00</t>
        </is>
      </c>
      <c r="D153" s="2" t="n">
        <v>3</v>
      </c>
      <c r="E153" s="2" t="n">
        <v>50.14499999999999</v>
      </c>
      <c r="F153" s="2" t="n">
        <v>0</v>
      </c>
      <c r="G153" s="2" t="n">
        <v>0</v>
      </c>
    </row>
    <row r="154">
      <c r="A154" s="18" t="inlineStr">
        <is>
          <t>19/2/2023</t>
        </is>
      </c>
      <c r="B154" s="2" t="inlineStr">
        <is>
          <t>discharged</t>
        </is>
      </c>
      <c r="C154" s="13" t="inlineStr">
        <is>
          <t>18:00 - 0:00</t>
        </is>
      </c>
      <c r="D154" s="2" t="n">
        <v>3</v>
      </c>
      <c r="E154" s="2" t="n">
        <v>261.4425</v>
      </c>
      <c r="F154" s="2" t="n">
        <v>5</v>
      </c>
      <c r="G154" s="2" t="n">
        <v>0.375</v>
      </c>
    </row>
    <row r="155">
      <c r="A155" s="19" t="inlineStr">
        <is>
          <t>21/2/2023</t>
        </is>
      </c>
      <c r="B155" s="2" t="inlineStr">
        <is>
          <t>discharged</t>
        </is>
      </c>
      <c r="C155" s="2" t="inlineStr">
        <is>
          <t>22:00 - 2:00</t>
        </is>
      </c>
      <c r="D155" s="2" t="n">
        <v>3</v>
      </c>
      <c r="E155" s="2" t="n">
        <v>5.025</v>
      </c>
      <c r="F155" s="2" t="n">
        <v>0</v>
      </c>
      <c r="G155" s="2" t="n">
        <v>0</v>
      </c>
    </row>
    <row r="156">
      <c r="A156" s="19" t="inlineStr">
        <is>
          <t>22/2/2023</t>
        </is>
      </c>
      <c r="B156" s="2" t="inlineStr">
        <is>
          <t>discharged</t>
        </is>
      </c>
      <c r="C156" s="2" t="inlineStr">
        <is>
          <t>19:00 - 3:00</t>
        </is>
      </c>
      <c r="D156" s="2" t="n">
        <v>3</v>
      </c>
      <c r="E156" s="2" t="n">
        <v>111.3675</v>
      </c>
      <c r="F156" s="2" t="n">
        <v>3</v>
      </c>
      <c r="G156" s="2" t="n">
        <v>0.225</v>
      </c>
    </row>
    <row r="157">
      <c r="A157" s="19" t="inlineStr">
        <is>
          <t>23/2/2023</t>
        </is>
      </c>
      <c r="B157" s="2" t="inlineStr">
        <is>
          <t>charged</t>
        </is>
      </c>
      <c r="C157" s="2" t="inlineStr">
        <is>
          <t>4:00 - 7:00</t>
        </is>
      </c>
      <c r="D157" s="2" t="n">
        <v>3</v>
      </c>
      <c r="E157" s="2" t="n">
        <v>28.28249999999999</v>
      </c>
      <c r="F157" s="2" t="n">
        <v>1</v>
      </c>
      <c r="G157" s="2" t="n">
        <v>0.075</v>
      </c>
    </row>
    <row r="158">
      <c r="A158" s="19" t="inlineStr">
        <is>
          <t>23/2/2023</t>
        </is>
      </c>
      <c r="B158" s="2" t="inlineStr">
        <is>
          <t>discharged</t>
        </is>
      </c>
      <c r="C158" s="2" t="inlineStr">
        <is>
          <t>8:00 - 23:00</t>
        </is>
      </c>
      <c r="D158" s="2" t="n">
        <v>3</v>
      </c>
      <c r="E158" s="2" t="n">
        <v>453.6375000000001</v>
      </c>
      <c r="F158" s="2" t="n">
        <v>10</v>
      </c>
      <c r="G158" s="2" t="n">
        <v>0.75</v>
      </c>
    </row>
    <row r="159">
      <c r="A159" s="19" t="inlineStr">
        <is>
          <t>23/2/2023</t>
        </is>
      </c>
      <c r="B159" s="2" t="inlineStr">
        <is>
          <t>discharged</t>
        </is>
      </c>
      <c r="C159" s="2" t="inlineStr">
        <is>
          <t>23:00 - 3:00</t>
        </is>
      </c>
      <c r="D159" s="2" t="n">
        <v>3</v>
      </c>
      <c r="E159" s="2" t="n">
        <v>0</v>
      </c>
      <c r="F159" s="2" t="n">
        <v>0</v>
      </c>
      <c r="G159" s="2" t="n">
        <v>0</v>
      </c>
    </row>
    <row r="160">
      <c r="A160" s="19" t="inlineStr">
        <is>
          <t>24/2/2023</t>
        </is>
      </c>
      <c r="B160" s="2" t="inlineStr">
        <is>
          <t>charged</t>
        </is>
      </c>
      <c r="C160" s="2" t="inlineStr">
        <is>
          <t>4:00 - 7:00</t>
        </is>
      </c>
      <c r="D160" s="2" t="n">
        <v>3</v>
      </c>
      <c r="E160" s="2" t="n">
        <v>28.04250000000001</v>
      </c>
      <c r="F160" s="2" t="n">
        <v>1</v>
      </c>
      <c r="G160" s="2" t="n">
        <v>0.075</v>
      </c>
    </row>
    <row r="161">
      <c r="A161" s="19" t="inlineStr">
        <is>
          <t>24/2/2023</t>
        </is>
      </c>
      <c r="B161" s="2" t="inlineStr">
        <is>
          <t>discharged</t>
        </is>
      </c>
      <c r="C161" s="2" t="inlineStr">
        <is>
          <t>8:00 - 23:00</t>
        </is>
      </c>
      <c r="D161" s="2" t="n">
        <v>3</v>
      </c>
      <c r="E161" s="2" t="n">
        <v>489.8325</v>
      </c>
      <c r="F161" s="2" t="n">
        <v>7</v>
      </c>
      <c r="G161" s="2" t="n">
        <v>0.525</v>
      </c>
    </row>
    <row r="162">
      <c r="A162" s="19" t="inlineStr">
        <is>
          <t>24/2/2023</t>
        </is>
      </c>
      <c r="B162" s="2" t="inlineStr">
        <is>
          <t>discharged</t>
        </is>
      </c>
      <c r="C162" s="2" t="inlineStr">
        <is>
          <t>23:00 - 12:00</t>
        </is>
      </c>
      <c r="D162" s="2" t="n">
        <v>3</v>
      </c>
      <c r="E162" s="2" t="n">
        <v>63.66749999999999</v>
      </c>
      <c r="F162" s="2" t="n">
        <v>2</v>
      </c>
      <c r="G162" s="2" t="n">
        <v>0.15</v>
      </c>
    </row>
    <row r="163">
      <c r="A163" s="19" t="inlineStr">
        <is>
          <t>25/2/2023</t>
        </is>
      </c>
      <c r="B163" s="2" t="inlineStr">
        <is>
          <t>charged</t>
        </is>
      </c>
      <c r="C163" s="2" t="inlineStr">
        <is>
          <t>13:00 - 18:00</t>
        </is>
      </c>
      <c r="D163" s="2" t="n">
        <v>3</v>
      </c>
      <c r="E163" s="2" t="n">
        <v>40.53</v>
      </c>
      <c r="F163" s="2" t="n">
        <v>1</v>
      </c>
      <c r="G163" s="2" t="n">
        <v>0.075</v>
      </c>
    </row>
    <row r="164">
      <c r="A164" s="19" t="inlineStr">
        <is>
          <t>25/2/2023</t>
        </is>
      </c>
      <c r="B164" s="2" t="inlineStr">
        <is>
          <t>discharged</t>
        </is>
      </c>
      <c r="C164" s="2" t="inlineStr">
        <is>
          <t>17:00 - 12:00</t>
        </is>
      </c>
      <c r="D164" s="2" t="n">
        <v>3</v>
      </c>
      <c r="E164" s="2" t="n">
        <v>363.0225</v>
      </c>
      <c r="F164" s="2" t="n">
        <v>8</v>
      </c>
      <c r="G164" s="2" t="n">
        <v>0.6</v>
      </c>
    </row>
    <row r="165">
      <c r="A165" s="19" t="inlineStr">
        <is>
          <t>26/2/2023</t>
        </is>
      </c>
      <c r="B165" s="2" t="inlineStr">
        <is>
          <t>charged</t>
        </is>
      </c>
      <c r="C165" s="2" t="inlineStr">
        <is>
          <t>13:00 - 18:00</t>
        </is>
      </c>
      <c r="D165" s="2" t="n">
        <v>3</v>
      </c>
      <c r="E165" s="2" t="n">
        <v>105.0075</v>
      </c>
      <c r="F165" s="2" t="n">
        <v>3</v>
      </c>
      <c r="G165" s="2" t="n">
        <v>0.225</v>
      </c>
    </row>
    <row r="166">
      <c r="A166" s="19" t="inlineStr">
        <is>
          <t>26/2/2023</t>
        </is>
      </c>
      <c r="B166" s="2" t="inlineStr">
        <is>
          <t>discharged</t>
        </is>
      </c>
      <c r="C166" s="2" t="inlineStr">
        <is>
          <t>19:00 - 23:00</t>
        </is>
      </c>
      <c r="D166" s="2" t="n">
        <v>3</v>
      </c>
      <c r="E166" s="2">
        <f>(245+9)*0.75</f>
        <v/>
      </c>
      <c r="F166" s="2" t="n">
        <v>2</v>
      </c>
      <c r="G166" s="2" t="n">
        <v>0.15</v>
      </c>
    </row>
    <row r="167">
      <c r="A167" s="19" t="inlineStr">
        <is>
          <t>27/2/2023</t>
        </is>
      </c>
      <c r="B167" s="2" t="inlineStr">
        <is>
          <t>charged</t>
        </is>
      </c>
      <c r="C167" s="2" t="inlineStr">
        <is>
          <t>2:00 - 7:00</t>
        </is>
      </c>
      <c r="D167" s="2" t="n">
        <v>3</v>
      </c>
      <c r="E167" s="2">
        <f>220*0.75</f>
        <v/>
      </c>
      <c r="F167" s="2" t="n">
        <v>4</v>
      </c>
      <c r="G167" s="2" t="n">
        <v>0.3</v>
      </c>
    </row>
    <row r="168">
      <c r="A168" s="19" t="inlineStr">
        <is>
          <t>27/2/2023</t>
        </is>
      </c>
      <c r="B168" s="2" t="inlineStr">
        <is>
          <t>discharged</t>
        </is>
      </c>
      <c r="C168" s="2" t="inlineStr">
        <is>
          <t>8:00 - 12:00</t>
        </is>
      </c>
      <c r="D168" s="2" t="n">
        <v>3</v>
      </c>
      <c r="E168" s="2" t="n">
        <v>0</v>
      </c>
      <c r="F168" s="2" t="n">
        <v>0</v>
      </c>
      <c r="G168" s="2" t="n">
        <v>0</v>
      </c>
    </row>
    <row r="169">
      <c r="A169" s="19" t="inlineStr">
        <is>
          <t>27/2/2023</t>
        </is>
      </c>
      <c r="B169" s="2" t="inlineStr">
        <is>
          <t>charged</t>
        </is>
      </c>
      <c r="C169" s="2" t="inlineStr">
        <is>
          <t>13:00 - 18:00</t>
        </is>
      </c>
      <c r="D169" s="2" t="n">
        <v>3</v>
      </c>
      <c r="E169" s="2" t="n">
        <v>430.9875000000001</v>
      </c>
      <c r="F169" s="2" t="n">
        <v>2</v>
      </c>
      <c r="G169" s="2" t="n">
        <v>0.15</v>
      </c>
    </row>
    <row r="170">
      <c r="A170" s="19" t="inlineStr">
        <is>
          <t>27/2/2023</t>
        </is>
      </c>
      <c r="B170" s="2" t="inlineStr">
        <is>
          <t>discharged</t>
        </is>
      </c>
      <c r="C170" s="2" t="inlineStr">
        <is>
          <t>19:00 - 23:00</t>
        </is>
      </c>
      <c r="D170" s="2" t="n">
        <v>3</v>
      </c>
      <c r="E170" s="2" t="n">
        <v>53.39249999999998</v>
      </c>
      <c r="F170" s="2" t="n">
        <v>1</v>
      </c>
      <c r="G170" s="2" t="n">
        <v>0.075</v>
      </c>
    </row>
    <row r="171">
      <c r="A171" t="inlineStr">
        <is>
          <t>28/2/2023</t>
        </is>
      </c>
      <c r="B171" s="2" t="inlineStr">
        <is>
          <t>discharged</t>
        </is>
      </c>
      <c r="C171" s="2" t="inlineStr">
        <is>
          <t>0:00 - 11:00</t>
        </is>
      </c>
      <c r="D171" s="2" t="n">
        <v>3</v>
      </c>
      <c r="E171" s="2" t="n">
        <v>424.3575</v>
      </c>
      <c r="F171" s="2" t="n">
        <v>11</v>
      </c>
      <c r="G171" s="2" t="n">
        <v>0.825</v>
      </c>
    </row>
    <row r="172">
      <c r="A172" t="inlineStr">
        <is>
          <t>28/2/2023</t>
        </is>
      </c>
      <c r="B172" s="2" t="inlineStr">
        <is>
          <t>charged</t>
        </is>
      </c>
      <c r="C172" s="2" t="inlineStr">
        <is>
          <t>12:00 - 18:00</t>
        </is>
      </c>
      <c r="D172" s="2" t="n">
        <v>3</v>
      </c>
      <c r="E172" s="2" t="n">
        <v>192.3525</v>
      </c>
      <c r="F172" s="2" t="n">
        <v>5</v>
      </c>
      <c r="G172" s="2" t="n">
        <v>0.375</v>
      </c>
    </row>
    <row r="173">
      <c r="A173" t="inlineStr">
        <is>
          <t>28/2/2023</t>
        </is>
      </c>
      <c r="B173" t="inlineStr">
        <is>
          <t>discharged</t>
        </is>
      </c>
      <c r="C173" t="inlineStr">
        <is>
          <t>19:00 - 12:00</t>
        </is>
      </c>
      <c r="D173" t="n">
        <v>3</v>
      </c>
      <c r="E173" t="n">
        <v>337.7775</v>
      </c>
      <c r="F173" t="n">
        <v>5</v>
      </c>
      <c r="G173" t="n">
        <v>0.375</v>
      </c>
    </row>
    <row r="174">
      <c r="A174" t="inlineStr">
        <is>
          <t>1/3/2023</t>
        </is>
      </c>
      <c r="B174" t="inlineStr">
        <is>
          <t>charged</t>
        </is>
      </c>
      <c r="C174" t="inlineStr">
        <is>
          <t>13:00 - 18:00</t>
        </is>
      </c>
      <c r="D174" t="n">
        <v>3</v>
      </c>
      <c r="E174" t="n">
        <v>97.16250000000001</v>
      </c>
      <c r="F174" t="n">
        <v>0</v>
      </c>
      <c r="G174" t="n">
        <v>0</v>
      </c>
    </row>
    <row r="175">
      <c r="A175" t="inlineStr">
        <is>
          <t>1/3/2023</t>
        </is>
      </c>
      <c r="B175" t="inlineStr">
        <is>
          <t>discharged</t>
        </is>
      </c>
      <c r="C175" t="inlineStr">
        <is>
          <t>19:00 - 12:00</t>
        </is>
      </c>
      <c r="D175" t="n">
        <v>3</v>
      </c>
      <c r="E175" t="n">
        <v>302.205</v>
      </c>
      <c r="F175" t="n">
        <v>6</v>
      </c>
      <c r="G175" t="n">
        <v>0.45</v>
      </c>
    </row>
    <row r="176">
      <c r="A176" t="inlineStr">
        <is>
          <t>2/3/2023</t>
        </is>
      </c>
      <c r="B176" t="inlineStr">
        <is>
          <t>charged</t>
        </is>
      </c>
      <c r="C176" t="inlineStr">
        <is>
          <t>13:00 - 18:00</t>
        </is>
      </c>
      <c r="D176" t="n">
        <v>3</v>
      </c>
      <c r="E176" t="n">
        <v>8.865</v>
      </c>
      <c r="F176" t="n">
        <v>0</v>
      </c>
      <c r="G176" t="n">
        <v>0</v>
      </c>
    </row>
    <row r="177">
      <c r="A177" t="inlineStr">
        <is>
          <t>2/3/2023</t>
        </is>
      </c>
      <c r="B177" t="inlineStr">
        <is>
          <t>discharged</t>
        </is>
      </c>
      <c r="C177" t="inlineStr">
        <is>
          <t>19:00 - 13:00</t>
        </is>
      </c>
      <c r="D177" t="n">
        <v>3</v>
      </c>
      <c r="E177" t="n">
        <v>620.7450000000001</v>
      </c>
      <c r="F177" t="n">
        <v>11</v>
      </c>
      <c r="G177" t="n">
        <v>0.825</v>
      </c>
    </row>
    <row r="178">
      <c r="A178" t="inlineStr">
        <is>
          <t>3/3/2023</t>
        </is>
      </c>
      <c r="B178" t="inlineStr">
        <is>
          <t>charged</t>
        </is>
      </c>
      <c r="C178" t="inlineStr">
        <is>
          <t>14:00 - 17:00</t>
        </is>
      </c>
      <c r="D178" t="n">
        <v>3</v>
      </c>
      <c r="E178" t="n">
        <v>86.55000000000001</v>
      </c>
      <c r="F178" t="n">
        <v>2</v>
      </c>
      <c r="G178" t="n">
        <v>0.15</v>
      </c>
    </row>
    <row r="179">
      <c r="A179" t="inlineStr">
        <is>
          <t>3/3/2023</t>
        </is>
      </c>
      <c r="B179" t="inlineStr">
        <is>
          <t>discharged</t>
        </is>
      </c>
      <c r="C179" t="inlineStr">
        <is>
          <t>18:00 - 12:00</t>
        </is>
      </c>
      <c r="D179" t="n">
        <v>3</v>
      </c>
      <c r="E179" t="n">
        <v>512.7375</v>
      </c>
      <c r="F179" t="n">
        <v>8</v>
      </c>
      <c r="G179" t="n">
        <v>0.6</v>
      </c>
    </row>
    <row r="180">
      <c r="A180" t="inlineStr">
        <is>
          <t>4/3/2023</t>
        </is>
      </c>
      <c r="B180" t="inlineStr">
        <is>
          <t>charged</t>
        </is>
      </c>
      <c r="C180" t="inlineStr">
        <is>
          <t>13:00 - 18:00</t>
        </is>
      </c>
      <c r="D180" t="n">
        <v>3</v>
      </c>
      <c r="E180" t="n">
        <v>74.23500000000001</v>
      </c>
      <c r="F180" t="n">
        <v>2</v>
      </c>
      <c r="G180" t="n">
        <v>0.15</v>
      </c>
    </row>
    <row r="181">
      <c r="A181" t="inlineStr">
        <is>
          <t>4/3/2023</t>
        </is>
      </c>
      <c r="B181" t="inlineStr">
        <is>
          <t>discharged</t>
        </is>
      </c>
      <c r="C181" t="inlineStr">
        <is>
          <t>19:00 - 2:00</t>
        </is>
      </c>
      <c r="D181" t="n">
        <v>3</v>
      </c>
      <c r="E181" t="n">
        <v>136.665</v>
      </c>
      <c r="F181" t="n">
        <v>2</v>
      </c>
      <c r="G181" t="n">
        <v>0.15</v>
      </c>
    </row>
    <row r="182">
      <c r="A182" t="inlineStr">
        <is>
          <t>5/3/2023</t>
        </is>
      </c>
      <c r="B182" t="inlineStr">
        <is>
          <t>charged</t>
        </is>
      </c>
      <c r="C182" t="inlineStr">
        <is>
          <t>3:00 - 18:00</t>
        </is>
      </c>
      <c r="D182" t="n">
        <v>3</v>
      </c>
      <c r="E182" t="n">
        <v>243.3825</v>
      </c>
      <c r="F182" t="n">
        <v>6</v>
      </c>
      <c r="G182" t="n">
        <v>0.45</v>
      </c>
    </row>
    <row r="183">
      <c r="A183" t="inlineStr">
        <is>
          <t>5/3/2023</t>
        </is>
      </c>
      <c r="B183" t="inlineStr">
        <is>
          <t>discharged</t>
        </is>
      </c>
      <c r="C183" t="inlineStr">
        <is>
          <t>19:00 - 1:00</t>
        </is>
      </c>
      <c r="D183" t="n">
        <v>3</v>
      </c>
      <c r="E183" t="n">
        <v>113.1000000000001</v>
      </c>
      <c r="F183" t="n">
        <v>4</v>
      </c>
      <c r="G183" t="n">
        <v>0.3</v>
      </c>
    </row>
    <row r="184">
      <c r="A184" s="21" t="n">
        <v>45080</v>
      </c>
      <c r="B184" s="2" t="inlineStr">
        <is>
          <t>charged</t>
        </is>
      </c>
      <c r="C184" s="2" t="inlineStr">
        <is>
          <t>2:00 -18:00</t>
        </is>
      </c>
      <c r="D184" s="2" t="n">
        <v>3</v>
      </c>
      <c r="E184" s="2">
        <f>815*0.75</f>
        <v/>
      </c>
      <c r="F184" s="2" t="n">
        <v>9</v>
      </c>
      <c r="G184" s="2">
        <f>0.075*9</f>
        <v/>
      </c>
    </row>
    <row r="185">
      <c r="A185" s="21" t="inlineStr">
        <is>
          <t>6/3/2023</t>
        </is>
      </c>
      <c r="B185" t="inlineStr">
        <is>
          <t>discharged</t>
        </is>
      </c>
      <c r="C185" t="inlineStr">
        <is>
          <t>19:00 - 10:00</t>
        </is>
      </c>
      <c r="D185" t="n">
        <v>3</v>
      </c>
      <c r="E185" t="n">
        <v>395.2800000000001</v>
      </c>
      <c r="F185" t="n">
        <v>7</v>
      </c>
      <c r="G185" t="n">
        <v>0.525</v>
      </c>
    </row>
    <row r="186">
      <c r="A186" s="21" t="inlineStr">
        <is>
          <t>7/3/2023</t>
        </is>
      </c>
      <c r="B186" t="inlineStr">
        <is>
          <t>charged</t>
        </is>
      </c>
      <c r="C186" t="inlineStr">
        <is>
          <t>11:00 - 18:00</t>
        </is>
      </c>
      <c r="D186" t="n">
        <v>3</v>
      </c>
      <c r="E186" t="n">
        <v>211.185</v>
      </c>
      <c r="F186" t="n">
        <v>1</v>
      </c>
      <c r="G186" t="n">
        <v>0.075</v>
      </c>
    </row>
    <row r="187">
      <c r="A187" s="21" t="inlineStr">
        <is>
          <t>7/3/2023</t>
        </is>
      </c>
      <c r="B187" t="inlineStr">
        <is>
          <t>discharged</t>
        </is>
      </c>
      <c r="C187" t="inlineStr">
        <is>
          <t>19:00 - 1:00</t>
        </is>
      </c>
      <c r="D187" t="n">
        <v>3</v>
      </c>
      <c r="E187" t="n">
        <v>95.77499999999999</v>
      </c>
      <c r="F187" t="n">
        <v>2</v>
      </c>
      <c r="G187" t="n">
        <v>0.15</v>
      </c>
    </row>
    <row r="188">
      <c r="A188" s="21" t="inlineStr">
        <is>
          <t>8/3/2023</t>
        </is>
      </c>
      <c r="B188" t="inlineStr">
        <is>
          <t>charged</t>
        </is>
      </c>
      <c r="C188" t="inlineStr">
        <is>
          <t>2:00 - 18:00</t>
        </is>
      </c>
      <c r="D188" t="n">
        <v>3</v>
      </c>
      <c r="E188" t="n">
        <v>400.0575000000001</v>
      </c>
      <c r="F188" t="n">
        <v>8</v>
      </c>
      <c r="G188" t="n">
        <v>0.6</v>
      </c>
    </row>
    <row r="189">
      <c r="A189" s="21" t="inlineStr">
        <is>
          <t>8/3/2023</t>
        </is>
      </c>
      <c r="B189" t="inlineStr">
        <is>
          <t>discharged</t>
        </is>
      </c>
      <c r="C189" t="inlineStr">
        <is>
          <t>19:00 - 2:00</t>
        </is>
      </c>
      <c r="D189" t="n">
        <v>3</v>
      </c>
      <c r="E189" t="n">
        <v>53.82750000000001</v>
      </c>
      <c r="F189" t="n">
        <v>1</v>
      </c>
      <c r="G189" t="n">
        <v>0.075</v>
      </c>
    </row>
    <row r="190">
      <c r="A190" s="21" t="inlineStr">
        <is>
          <t>9/3/2023</t>
        </is>
      </c>
      <c r="B190" t="inlineStr">
        <is>
          <t>charged</t>
        </is>
      </c>
      <c r="C190" t="inlineStr">
        <is>
          <t>3:00 - 18:00</t>
        </is>
      </c>
      <c r="D190" t="n">
        <v>3</v>
      </c>
      <c r="E190" t="n">
        <v>333.165</v>
      </c>
      <c r="F190" t="n">
        <v>5</v>
      </c>
      <c r="G190" t="n">
        <v>0.375</v>
      </c>
    </row>
    <row r="191">
      <c r="A191" s="21" t="inlineStr">
        <is>
          <t>9/3/2023</t>
        </is>
      </c>
      <c r="B191" t="inlineStr">
        <is>
          <t>discharged</t>
        </is>
      </c>
      <c r="C191" t="inlineStr">
        <is>
          <t>19:00 - 2:00</t>
        </is>
      </c>
      <c r="D191" t="n">
        <v>3</v>
      </c>
      <c r="E191" t="n">
        <v>242.5575</v>
      </c>
      <c r="F191" t="n">
        <v>6</v>
      </c>
      <c r="G191" t="n">
        <v>0.45</v>
      </c>
    </row>
    <row r="192">
      <c r="A192" s="21" t="inlineStr">
        <is>
          <t>10/3/2023</t>
        </is>
      </c>
      <c r="B192" t="inlineStr">
        <is>
          <t>charged</t>
        </is>
      </c>
      <c r="C192" t="inlineStr">
        <is>
          <t>3:00 - 7:00</t>
        </is>
      </c>
      <c r="D192" t="n">
        <v>3</v>
      </c>
      <c r="E192" t="n">
        <v>0</v>
      </c>
      <c r="F192" t="n">
        <v>0</v>
      </c>
      <c r="G192" t="n">
        <v>0</v>
      </c>
    </row>
    <row r="193">
      <c r="A193" s="21" t="inlineStr">
        <is>
          <t>10/3/2023</t>
        </is>
      </c>
      <c r="B193" t="inlineStr">
        <is>
          <t>discharged</t>
        </is>
      </c>
      <c r="C193" t="inlineStr">
        <is>
          <t>8:00 - 23:00</t>
        </is>
      </c>
      <c r="D193" t="n">
        <v>3</v>
      </c>
      <c r="E193" t="n">
        <v>329.9625</v>
      </c>
      <c r="F193" t="n">
        <v>5</v>
      </c>
      <c r="G193" t="n">
        <v>0.375</v>
      </c>
    </row>
    <row r="194">
      <c r="A194" s="21" t="inlineStr">
        <is>
          <t>10/3/2023</t>
        </is>
      </c>
      <c r="B194" t="inlineStr">
        <is>
          <t>discharged</t>
        </is>
      </c>
      <c r="C194" t="inlineStr">
        <is>
          <t>23:00 - 12:00</t>
        </is>
      </c>
      <c r="D194" t="n">
        <v>3</v>
      </c>
      <c r="E194" t="n">
        <v>246.8325</v>
      </c>
      <c r="F194" t="n">
        <v>5</v>
      </c>
      <c r="G194" t="n">
        <v>0.375</v>
      </c>
    </row>
    <row r="195">
      <c r="A195" s="21" t="inlineStr">
        <is>
          <t>11/3/2023</t>
        </is>
      </c>
      <c r="B195" t="inlineStr">
        <is>
          <t>charged</t>
        </is>
      </c>
      <c r="C195" t="inlineStr">
        <is>
          <t>13:00 - 18:00</t>
        </is>
      </c>
      <c r="D195" t="n">
        <v>3</v>
      </c>
      <c r="E195" t="n">
        <v>195.5925</v>
      </c>
      <c r="F195" t="n">
        <v>2</v>
      </c>
      <c r="G195" t="n">
        <v>0.15</v>
      </c>
    </row>
    <row r="196">
      <c r="A196" t="inlineStr">
        <is>
          <t>13/3/2023</t>
        </is>
      </c>
      <c r="B196" t="inlineStr">
        <is>
          <t>discharged</t>
        </is>
      </c>
      <c r="C196" t="inlineStr">
        <is>
          <t>13:00 - 17:00</t>
        </is>
      </c>
      <c r="D196" t="n">
        <v>3</v>
      </c>
      <c r="E196" t="n">
        <v>261.435</v>
      </c>
      <c r="F196" t="n">
        <v>4</v>
      </c>
      <c r="G196" t="n">
        <v>0.3</v>
      </c>
    </row>
    <row r="197">
      <c r="A197" t="inlineStr">
        <is>
          <t>13/3/2023</t>
        </is>
      </c>
      <c r="B197" t="inlineStr">
        <is>
          <t>discharged</t>
        </is>
      </c>
      <c r="C197" t="inlineStr">
        <is>
          <t>18:00 - 2:00</t>
        </is>
      </c>
      <c r="D197" t="n">
        <v>3</v>
      </c>
      <c r="E197" t="n">
        <v>229.47</v>
      </c>
      <c r="F197" t="n">
        <v>3</v>
      </c>
      <c r="G197" t="n">
        <v>0.225</v>
      </c>
    </row>
    <row r="198">
      <c r="A198" s="2" t="inlineStr">
        <is>
          <t>14/3/2023</t>
        </is>
      </c>
      <c r="B198" s="2" t="inlineStr">
        <is>
          <t>charged</t>
        </is>
      </c>
      <c r="C198" s="2" t="inlineStr">
        <is>
          <t>3:00 - 18:00</t>
        </is>
      </c>
      <c r="D198" s="2" t="n">
        <v>3</v>
      </c>
      <c r="E198" s="2">
        <f>686*0.75</f>
        <v/>
      </c>
      <c r="F198" s="2" t="n">
        <v>8</v>
      </c>
      <c r="G198" t="n">
        <v>0.6</v>
      </c>
    </row>
    <row r="199">
      <c r="A199" s="2" t="inlineStr">
        <is>
          <t>14/3/2023</t>
        </is>
      </c>
      <c r="B199" s="2" t="inlineStr">
        <is>
          <t>discharged</t>
        </is>
      </c>
      <c r="C199" s="2" t="inlineStr">
        <is>
          <t>18:00 - 11:00</t>
        </is>
      </c>
      <c r="D199" s="2" t="n">
        <v>3</v>
      </c>
      <c r="E199" s="2">
        <f>1100*0.75</f>
        <v/>
      </c>
      <c r="F199" s="2" t="n">
        <v>10</v>
      </c>
      <c r="G199" s="2">
        <f>10*0.075</f>
        <v/>
      </c>
    </row>
    <row r="200">
      <c r="A200" t="inlineStr">
        <is>
          <t>15/3/2023</t>
        </is>
      </c>
      <c r="B200" t="inlineStr">
        <is>
          <t>charged</t>
        </is>
      </c>
      <c r="C200" t="inlineStr">
        <is>
          <t>12:00 - 18:00</t>
        </is>
      </c>
      <c r="D200" t="n">
        <v>3</v>
      </c>
      <c r="E200" t="n">
        <v>314.1075</v>
      </c>
      <c r="F200" t="n">
        <v>6</v>
      </c>
      <c r="G200" t="n">
        <v>0.45</v>
      </c>
    </row>
    <row r="201">
      <c r="A201" t="inlineStr">
        <is>
          <t>15/3/2023</t>
        </is>
      </c>
      <c r="B201" t="inlineStr">
        <is>
          <t>discharged</t>
        </is>
      </c>
      <c r="C201" t="inlineStr">
        <is>
          <t>19:00 - 3:00</t>
        </is>
      </c>
      <c r="D201" t="n">
        <v>3</v>
      </c>
      <c r="E201" t="n">
        <v>121.62</v>
      </c>
      <c r="F201" t="n">
        <v>3</v>
      </c>
      <c r="G201" t="n">
        <v>0.225</v>
      </c>
    </row>
    <row r="202">
      <c r="A202" t="inlineStr">
        <is>
          <t>16/3/2023</t>
        </is>
      </c>
      <c r="B202" t="inlineStr">
        <is>
          <t>charged</t>
        </is>
      </c>
      <c r="C202" t="inlineStr">
        <is>
          <t>4:00 - 18:00</t>
        </is>
      </c>
      <c r="D202" t="n">
        <v>3</v>
      </c>
      <c r="E202" t="n">
        <v>587.175</v>
      </c>
      <c r="F202" t="n">
        <v>7</v>
      </c>
      <c r="G202" t="n">
        <v>0.525</v>
      </c>
    </row>
    <row r="203">
      <c r="A203" t="inlineStr">
        <is>
          <t>16/3/2023</t>
        </is>
      </c>
      <c r="B203" t="inlineStr">
        <is>
          <t>discharged</t>
        </is>
      </c>
      <c r="C203" t="inlineStr">
        <is>
          <t>19:00 - 12:00</t>
        </is>
      </c>
      <c r="D203" t="n">
        <v>3</v>
      </c>
      <c r="E203" t="n">
        <v>645.375</v>
      </c>
      <c r="F203" t="n">
        <v>12</v>
      </c>
      <c r="G203" t="n">
        <v>0.9</v>
      </c>
    </row>
    <row r="204">
      <c r="A204" t="inlineStr">
        <is>
          <t>17/3/2023</t>
        </is>
      </c>
      <c r="B204" t="inlineStr">
        <is>
          <t>charged</t>
        </is>
      </c>
      <c r="C204" t="inlineStr">
        <is>
          <t>13:00 - 18:00</t>
        </is>
      </c>
      <c r="D204" t="n">
        <v>3</v>
      </c>
      <c r="E204" t="n">
        <v>501.8925</v>
      </c>
      <c r="F204" t="n">
        <v>7</v>
      </c>
      <c r="G204" t="n">
        <v>0.525</v>
      </c>
    </row>
    <row r="205">
      <c r="A205" t="inlineStr">
        <is>
          <t>17/3/2023</t>
        </is>
      </c>
      <c r="B205" t="inlineStr">
        <is>
          <t>discharged</t>
        </is>
      </c>
      <c r="C205" t="inlineStr">
        <is>
          <t>19:00 - 12:00</t>
        </is>
      </c>
      <c r="D205" t="n">
        <v>3</v>
      </c>
      <c r="E205" t="n">
        <v>350.6775</v>
      </c>
      <c r="F205" t="n">
        <v>9</v>
      </c>
      <c r="G205" t="n">
        <v>0.675</v>
      </c>
    </row>
    <row r="206">
      <c r="A206" t="inlineStr">
        <is>
          <t>18/3/2023</t>
        </is>
      </c>
      <c r="B206" t="inlineStr">
        <is>
          <t>charged</t>
        </is>
      </c>
      <c r="C206" t="inlineStr">
        <is>
          <t>13:00 - 18:00</t>
        </is>
      </c>
      <c r="D206" t="n">
        <v>3</v>
      </c>
      <c r="E206" t="n">
        <v>90.20250000000001</v>
      </c>
      <c r="F206" t="n">
        <v>3</v>
      </c>
      <c r="G206" t="n">
        <v>0.225</v>
      </c>
    </row>
    <row r="207">
      <c r="A207" t="inlineStr">
        <is>
          <t>18/3/2023</t>
        </is>
      </c>
      <c r="B207" t="inlineStr">
        <is>
          <t>discharged</t>
        </is>
      </c>
      <c r="C207" t="inlineStr">
        <is>
          <t>19:00 - 12:00</t>
        </is>
      </c>
      <c r="D207" t="n">
        <v>3</v>
      </c>
      <c r="E207" t="n">
        <v>389.9549999999999</v>
      </c>
      <c r="F207" t="n">
        <v>7</v>
      </c>
      <c r="G207" t="n">
        <v>0.525</v>
      </c>
    </row>
    <row r="208">
      <c r="A208" t="inlineStr">
        <is>
          <t>19/3/2023</t>
        </is>
      </c>
      <c r="B208" t="inlineStr">
        <is>
          <t>charged</t>
        </is>
      </c>
      <c r="C208" t="inlineStr">
        <is>
          <t>13:00 - 18:00</t>
        </is>
      </c>
      <c r="D208" t="n">
        <v>3</v>
      </c>
      <c r="E208" t="n">
        <v>4554.915000000001</v>
      </c>
      <c r="F208" t="n">
        <v>3</v>
      </c>
      <c r="G208" t="n">
        <v>0.225</v>
      </c>
    </row>
    <row r="209">
      <c r="A209" t="inlineStr">
        <is>
          <t>19/3/2023</t>
        </is>
      </c>
      <c r="B209" t="inlineStr">
        <is>
          <t>discharged</t>
        </is>
      </c>
      <c r="C209" t="inlineStr">
        <is>
          <t>19:00 - 2:00</t>
        </is>
      </c>
      <c r="D209" t="n">
        <v>3</v>
      </c>
      <c r="E209" t="n">
        <v>144.69</v>
      </c>
      <c r="F209" t="n">
        <v>4</v>
      </c>
      <c r="G209" t="n">
        <v>0.3</v>
      </c>
    </row>
    <row r="210">
      <c r="A210" t="inlineStr">
        <is>
          <t>20/3/2023</t>
        </is>
      </c>
      <c r="B210" t="inlineStr">
        <is>
          <t>charged</t>
        </is>
      </c>
      <c r="C210" t="inlineStr">
        <is>
          <t>3:00 - 18:00</t>
        </is>
      </c>
      <c r="D210" t="n">
        <v>3</v>
      </c>
      <c r="E210" t="n">
        <v>607.365</v>
      </c>
      <c r="F210" t="n">
        <v>9</v>
      </c>
      <c r="G210" t="n">
        <v>0.675</v>
      </c>
    </row>
    <row r="211">
      <c r="A211" t="inlineStr">
        <is>
          <t>21/3/2023</t>
        </is>
      </c>
      <c r="B211" t="inlineStr">
        <is>
          <t>discharged</t>
        </is>
      </c>
      <c r="C211" t="inlineStr">
        <is>
          <t>19:00 - 00:00 - 23:00</t>
        </is>
      </c>
      <c r="D211" t="n">
        <v>3</v>
      </c>
      <c r="E211" s="2">
        <f>1401*0.75</f>
        <v/>
      </c>
      <c r="F211" s="2" t="n">
        <v>15</v>
      </c>
      <c r="G211" s="2">
        <f>15*0.075</f>
        <v/>
      </c>
    </row>
    <row r="212">
      <c r="A212" t="inlineStr">
        <is>
          <t>22/3/2023</t>
        </is>
      </c>
      <c r="B212" t="inlineStr">
        <is>
          <t>discharged</t>
        </is>
      </c>
      <c r="C212" t="inlineStr">
        <is>
          <t>0:00 - 13:00</t>
        </is>
      </c>
      <c r="D212" t="n">
        <v>3</v>
      </c>
      <c r="E212" t="n">
        <v>379.59</v>
      </c>
      <c r="F212" t="n">
        <v>6</v>
      </c>
      <c r="G212" t="n">
        <v>0.45</v>
      </c>
    </row>
    <row r="213">
      <c r="A213" t="inlineStr">
        <is>
          <t>22/3/2023</t>
        </is>
      </c>
      <c r="B213" t="inlineStr">
        <is>
          <t>charged</t>
        </is>
      </c>
      <c r="C213" t="inlineStr">
        <is>
          <t>13:00 - 18:00</t>
        </is>
      </c>
      <c r="D213" t="n">
        <v>3</v>
      </c>
      <c r="E213" t="n">
        <v>232.635</v>
      </c>
      <c r="F213" t="n">
        <v>3</v>
      </c>
      <c r="G213" t="n">
        <v>0.225</v>
      </c>
    </row>
    <row r="214">
      <c r="A214" t="inlineStr">
        <is>
          <t>22/3/2023</t>
        </is>
      </c>
      <c r="B214" t="inlineStr">
        <is>
          <t>discharged</t>
        </is>
      </c>
      <c r="C214" t="inlineStr">
        <is>
          <t>19:00 - 11:00</t>
        </is>
      </c>
      <c r="D214" t="n">
        <v>3</v>
      </c>
      <c r="E214" t="n">
        <v>892.8000000000001</v>
      </c>
      <c r="F214" t="n">
        <v>10</v>
      </c>
      <c r="G214" t="n">
        <v>0.75</v>
      </c>
    </row>
    <row r="215">
      <c r="A215" t="inlineStr">
        <is>
          <t>23/3/2023</t>
        </is>
      </c>
      <c r="B215" t="inlineStr">
        <is>
          <t>charged</t>
        </is>
      </c>
      <c r="C215" t="inlineStr">
        <is>
          <t>12:00 - 18:00</t>
        </is>
      </c>
      <c r="D215" t="n">
        <v>3</v>
      </c>
      <c r="E215" t="n">
        <v>314.49</v>
      </c>
      <c r="F215" t="n">
        <v>4</v>
      </c>
      <c r="G215" t="n">
        <v>0.3</v>
      </c>
    </row>
    <row r="216">
      <c r="A216" t="inlineStr">
        <is>
          <t>23/3/2023</t>
        </is>
      </c>
      <c r="B216" t="inlineStr">
        <is>
          <t>discharged</t>
        </is>
      </c>
      <c r="C216" t="inlineStr">
        <is>
          <t>19:00 - 13:00</t>
        </is>
      </c>
      <c r="D216" t="n">
        <v>3</v>
      </c>
      <c r="E216" t="n">
        <v>936.105</v>
      </c>
      <c r="F216" t="n">
        <v>13</v>
      </c>
      <c r="G216" t="n">
        <v>0.975</v>
      </c>
    </row>
    <row r="217">
      <c r="A217" t="inlineStr">
        <is>
          <t>24/3/2023</t>
        </is>
      </c>
      <c r="B217" t="inlineStr">
        <is>
          <t>charged</t>
        </is>
      </c>
      <c r="C217" t="inlineStr">
        <is>
          <t>14:00 - 18:00</t>
        </is>
      </c>
      <c r="D217" t="n">
        <v>3</v>
      </c>
      <c r="E217" t="n">
        <v>141.36</v>
      </c>
      <c r="F217" t="n">
        <v>2</v>
      </c>
      <c r="G217" t="n">
        <v>0.15</v>
      </c>
    </row>
    <row r="218">
      <c r="A218" t="inlineStr">
        <is>
          <t>24/3/2023</t>
        </is>
      </c>
      <c r="B218" t="inlineStr">
        <is>
          <t>discharged</t>
        </is>
      </c>
      <c r="C218" t="inlineStr">
        <is>
          <t>19:00 - 12:00</t>
        </is>
      </c>
      <c r="D218" t="n">
        <v>3</v>
      </c>
      <c r="E218" t="n">
        <v>301.7775</v>
      </c>
      <c r="F218" t="n">
        <v>3</v>
      </c>
      <c r="G218" t="n">
        <v>0.225</v>
      </c>
    </row>
    <row r="219">
      <c r="A219" t="inlineStr">
        <is>
          <t>25/3/2023</t>
        </is>
      </c>
      <c r="B219" t="inlineStr">
        <is>
          <t>charged</t>
        </is>
      </c>
      <c r="C219" t="inlineStr">
        <is>
          <t>13:00 - 18:00</t>
        </is>
      </c>
      <c r="D219" t="n">
        <v>3</v>
      </c>
      <c r="E219" t="n">
        <v>124.155</v>
      </c>
      <c r="F219" t="n">
        <v>2</v>
      </c>
      <c r="G219" t="n">
        <v>0.15</v>
      </c>
    </row>
    <row r="220">
      <c r="A220" t="inlineStr">
        <is>
          <t>25/3/2023</t>
        </is>
      </c>
      <c r="B220" t="inlineStr">
        <is>
          <t>discharged</t>
        </is>
      </c>
      <c r="C220" t="inlineStr">
        <is>
          <t>19:00 - 12:00</t>
        </is>
      </c>
      <c r="D220" t="n">
        <v>3</v>
      </c>
      <c r="E220" t="n">
        <v>883.3499999999999</v>
      </c>
      <c r="F220" t="n">
        <v>14</v>
      </c>
      <c r="G220" t="n">
        <v>1.05</v>
      </c>
    </row>
    <row r="221">
      <c r="A221" s="2" t="inlineStr">
        <is>
          <t>26/3/2023</t>
        </is>
      </c>
      <c r="B221" s="2" t="inlineStr">
        <is>
          <t>charged</t>
        </is>
      </c>
      <c r="C221" s="2" t="inlineStr">
        <is>
          <t>13:00 - 18:00</t>
        </is>
      </c>
      <c r="D221" s="2" t="n">
        <v>3</v>
      </c>
      <c r="E221" s="24">
        <f>155*0.75</f>
        <v/>
      </c>
      <c r="F221" s="2" t="n">
        <v>2</v>
      </c>
      <c r="G221" t="n">
        <v>0.225</v>
      </c>
    </row>
    <row r="222">
      <c r="A222" s="2" t="inlineStr">
        <is>
          <t>26/3/2023</t>
        </is>
      </c>
      <c r="B222" s="2" t="inlineStr">
        <is>
          <t>discharged</t>
        </is>
      </c>
      <c r="C222" s="2" t="inlineStr">
        <is>
          <t>19:00 - 11:00</t>
        </is>
      </c>
      <c r="D222" s="2" t="n">
        <v>3</v>
      </c>
      <c r="E222" s="24">
        <f>491.21*2*0.75</f>
        <v/>
      </c>
      <c r="F222" s="2" t="n">
        <v>9</v>
      </c>
      <c r="G222" s="2">
        <f>0.075*9</f>
        <v/>
      </c>
    </row>
    <row r="223">
      <c r="A223" t="inlineStr">
        <is>
          <t>27/3/2023</t>
        </is>
      </c>
      <c r="B223" t="inlineStr">
        <is>
          <t>charged</t>
        </is>
      </c>
      <c r="C223" t="inlineStr">
        <is>
          <t>12:00 - 17:00</t>
        </is>
      </c>
      <c r="D223" t="n">
        <v>3</v>
      </c>
      <c r="E223" t="n">
        <v>226.4775</v>
      </c>
      <c r="F223" t="n">
        <v>2</v>
      </c>
      <c r="G223" t="n">
        <v>0.15</v>
      </c>
    </row>
    <row r="224">
      <c r="A224" t="inlineStr">
        <is>
          <t>27/3/2023</t>
        </is>
      </c>
      <c r="B224" t="inlineStr">
        <is>
          <t>discharged</t>
        </is>
      </c>
      <c r="C224" t="inlineStr">
        <is>
          <t>18:00 - 23:00</t>
        </is>
      </c>
      <c r="D224" t="n">
        <v>3</v>
      </c>
      <c r="E224" t="n">
        <v>67.10249999999999</v>
      </c>
      <c r="F224" t="n">
        <v>0</v>
      </c>
      <c r="G224" t="n">
        <v>0</v>
      </c>
    </row>
    <row r="225">
      <c r="A225" t="inlineStr">
        <is>
          <t>28/3/2023</t>
        </is>
      </c>
      <c r="B225" t="inlineStr">
        <is>
          <t>charged</t>
        </is>
      </c>
      <c r="C225" t="inlineStr">
        <is>
          <t>0:00 - 17:00</t>
        </is>
      </c>
      <c r="D225" t="n">
        <v>3</v>
      </c>
      <c r="E225" t="n">
        <v>659.2350000000001</v>
      </c>
      <c r="F225" t="n">
        <v>6</v>
      </c>
      <c r="G225" t="n">
        <v>0.45</v>
      </c>
    </row>
    <row r="226">
      <c r="A226" t="inlineStr">
        <is>
          <t>28/3/2023</t>
        </is>
      </c>
      <c r="B226" t="inlineStr">
        <is>
          <t>discharged</t>
        </is>
      </c>
      <c r="C226" t="inlineStr">
        <is>
          <t>18:00 - 1:00</t>
        </is>
      </c>
      <c r="D226" t="n">
        <v>3</v>
      </c>
      <c r="E226" t="n">
        <v>229.3875</v>
      </c>
      <c r="F226" t="n">
        <v>6</v>
      </c>
      <c r="G226" t="n">
        <v>0.45</v>
      </c>
    </row>
    <row r="227">
      <c r="A227" t="inlineStr">
        <is>
          <t>29/3/2023</t>
        </is>
      </c>
      <c r="B227" t="inlineStr">
        <is>
          <t>charged</t>
        </is>
      </c>
      <c r="C227" t="inlineStr">
        <is>
          <t>2:00 - 6:00</t>
        </is>
      </c>
      <c r="D227" t="n">
        <v>3</v>
      </c>
      <c r="E227" t="n">
        <v>31.40250000000001</v>
      </c>
      <c r="F227" t="n">
        <v>1</v>
      </c>
      <c r="G227" t="n">
        <v>0.075</v>
      </c>
    </row>
    <row r="228">
      <c r="A228" s="2" t="inlineStr">
        <is>
          <t>29/3/2023</t>
        </is>
      </c>
      <c r="B228" s="2" t="inlineStr">
        <is>
          <t>charged</t>
        </is>
      </c>
      <c r="C228" s="2" t="inlineStr">
        <is>
          <t>7:00 - 22:00</t>
        </is>
      </c>
      <c r="D228" s="2" t="n">
        <v>3</v>
      </c>
      <c r="E228" s="24">
        <f>(631+631*0.6)*0.75</f>
        <v/>
      </c>
      <c r="F228" s="2" t="n">
        <v>8</v>
      </c>
      <c r="G228" s="2">
        <f>8*0.075</f>
        <v/>
      </c>
    </row>
    <row r="229">
      <c r="A229" t="inlineStr">
        <is>
          <t>29/3/2023</t>
        </is>
      </c>
      <c r="B229" t="inlineStr">
        <is>
          <t>discharged</t>
        </is>
      </c>
      <c r="C229" t="inlineStr">
        <is>
          <t>23:00 - 13:00</t>
        </is>
      </c>
      <c r="D229" t="n">
        <v>3</v>
      </c>
      <c r="E229" t="n">
        <v>506.9625</v>
      </c>
      <c r="F229" t="n">
        <v>6</v>
      </c>
      <c r="G229" t="n">
        <v>0.45</v>
      </c>
    </row>
    <row r="230">
      <c r="A230" t="inlineStr">
        <is>
          <t>30/3/2023</t>
        </is>
      </c>
      <c r="B230" t="inlineStr">
        <is>
          <t>charged</t>
        </is>
      </c>
      <c r="C230" t="inlineStr">
        <is>
          <t>14:00 - 18:00</t>
        </is>
      </c>
      <c r="D230" t="n">
        <v>3</v>
      </c>
      <c r="E230" t="n">
        <v>107.25</v>
      </c>
      <c r="F230" t="n">
        <v>2</v>
      </c>
      <c r="G230" t="n">
        <v>0.15</v>
      </c>
    </row>
    <row r="231">
      <c r="A231" t="inlineStr">
        <is>
          <t>30/3/2023</t>
        </is>
      </c>
      <c r="B231" t="inlineStr">
        <is>
          <t>discharged</t>
        </is>
      </c>
      <c r="C231" t="inlineStr">
        <is>
          <t>19:00 - 1:00</t>
        </is>
      </c>
      <c r="D231" t="n">
        <v>3</v>
      </c>
      <c r="E231" t="n">
        <v>356.2425000000001</v>
      </c>
      <c r="F231" t="n">
        <v>5</v>
      </c>
      <c r="G231" t="n">
        <v>0.375</v>
      </c>
    </row>
    <row r="232">
      <c r="A232" t="inlineStr">
        <is>
          <t>31/3/2023</t>
        </is>
      </c>
      <c r="B232" t="inlineStr">
        <is>
          <t>discharged</t>
        </is>
      </c>
      <c r="C232" t="inlineStr">
        <is>
          <t>7:00 - 22:00</t>
        </is>
      </c>
      <c r="D232" t="n">
        <v>3</v>
      </c>
      <c r="E232" t="n">
        <v>497.25</v>
      </c>
      <c r="F232" t="n">
        <v>8</v>
      </c>
      <c r="G232" t="n">
        <v>0.6</v>
      </c>
    </row>
    <row r="233">
      <c r="A233" t="inlineStr">
        <is>
          <t>31/3/2023</t>
        </is>
      </c>
      <c r="B233" t="inlineStr">
        <is>
          <t>discharged</t>
        </is>
      </c>
      <c r="C233" t="inlineStr">
        <is>
          <t>23:00 - 12:00</t>
        </is>
      </c>
      <c r="D233" t="n">
        <v>3</v>
      </c>
      <c r="E233" t="n">
        <v>313.8075000000001</v>
      </c>
      <c r="F233" t="n">
        <v>4</v>
      </c>
      <c r="G233" t="n">
        <v>0.3</v>
      </c>
    </row>
    <row r="234">
      <c r="A234" t="inlineStr">
        <is>
          <t>1/4/2023</t>
        </is>
      </c>
      <c r="B234" t="inlineStr">
        <is>
          <t>charged</t>
        </is>
      </c>
      <c r="C234" t="inlineStr">
        <is>
          <t>13:00 - 18:00</t>
        </is>
      </c>
      <c r="D234" t="n">
        <v>3</v>
      </c>
      <c r="E234" t="n">
        <v>41.37</v>
      </c>
      <c r="F234" t="n">
        <v>1</v>
      </c>
      <c r="G234" t="n">
        <v>0.075</v>
      </c>
    </row>
    <row r="235">
      <c r="A235" t="inlineStr">
        <is>
          <t>1/4/2023</t>
        </is>
      </c>
      <c r="B235" t="inlineStr">
        <is>
          <t>discharged</t>
        </is>
      </c>
      <c r="C235" t="inlineStr">
        <is>
          <t>19:00 - 12:00</t>
        </is>
      </c>
      <c r="D235" t="n">
        <v>3</v>
      </c>
      <c r="E235" t="n">
        <v>369.4875</v>
      </c>
      <c r="F235" t="n">
        <v>5</v>
      </c>
      <c r="G235" t="n">
        <v>0.375</v>
      </c>
    </row>
    <row r="236">
      <c r="A236" t="inlineStr">
        <is>
          <t>2/4/2023</t>
        </is>
      </c>
      <c r="B236" t="inlineStr">
        <is>
          <t>charged</t>
        </is>
      </c>
      <c r="C236" t="inlineStr">
        <is>
          <t>13:00 - 18:00</t>
        </is>
      </c>
      <c r="D236" t="n">
        <v>3</v>
      </c>
      <c r="E236" t="n">
        <v>67.47750000000001</v>
      </c>
      <c r="F236" t="n">
        <v>1</v>
      </c>
      <c r="G236" t="n">
        <v>0.075</v>
      </c>
    </row>
    <row r="237">
      <c r="A237" t="inlineStr">
        <is>
          <t>2/4/2023</t>
        </is>
      </c>
      <c r="B237" t="inlineStr">
        <is>
          <t>discharged</t>
        </is>
      </c>
      <c r="C237" t="inlineStr">
        <is>
          <t>19:00 - 1:00</t>
        </is>
      </c>
      <c r="D237" t="n">
        <v>3</v>
      </c>
      <c r="E237" t="n">
        <v>25.725</v>
      </c>
      <c r="F237" t="n">
        <v>1</v>
      </c>
      <c r="G237" t="n">
        <v>0.075</v>
      </c>
    </row>
    <row r="238">
      <c r="A238" t="inlineStr">
        <is>
          <t>3/4/2023</t>
        </is>
      </c>
      <c r="B238" t="inlineStr">
        <is>
          <t>charged</t>
        </is>
      </c>
      <c r="C238" t="inlineStr">
        <is>
          <t>2:00 - 5:00</t>
        </is>
      </c>
      <c r="D238" t="n">
        <v>3</v>
      </c>
      <c r="E238" t="n">
        <v>82.69499999999999</v>
      </c>
      <c r="F238" t="n">
        <v>1</v>
      </c>
      <c r="G238" t="n">
        <v>0.075</v>
      </c>
    </row>
    <row r="239">
      <c r="A239" t="inlineStr">
        <is>
          <t>3/4/2023</t>
        </is>
      </c>
      <c r="B239" t="inlineStr">
        <is>
          <t>discharged</t>
        </is>
      </c>
      <c r="C239" t="inlineStr">
        <is>
          <t>6:00 - 12:00</t>
        </is>
      </c>
      <c r="D239" t="n">
        <v>3</v>
      </c>
      <c r="E239" t="n">
        <v>297.7500000000001</v>
      </c>
      <c r="F239" t="n">
        <v>5</v>
      </c>
      <c r="G239" t="n">
        <v>0.375</v>
      </c>
    </row>
    <row r="240">
      <c r="A240" t="inlineStr">
        <is>
          <t>3/4/2023</t>
        </is>
      </c>
      <c r="B240" t="inlineStr">
        <is>
          <t>charged</t>
        </is>
      </c>
      <c r="C240" t="inlineStr">
        <is>
          <t>13:00 - 17:00</t>
        </is>
      </c>
      <c r="D240" t="n">
        <v>3</v>
      </c>
      <c r="E240" t="n">
        <v>78.71250000000001</v>
      </c>
      <c r="F240" t="n">
        <v>2</v>
      </c>
      <c r="G240" t="n">
        <v>0.15</v>
      </c>
    </row>
    <row r="241">
      <c r="A241" t="inlineStr">
        <is>
          <t>3/4/2023</t>
        </is>
      </c>
      <c r="B241" t="inlineStr">
        <is>
          <t>discharged</t>
        </is>
      </c>
      <c r="C241" t="inlineStr">
        <is>
          <t>18:00 - 12:00</t>
        </is>
      </c>
      <c r="D241" t="n">
        <v>3</v>
      </c>
      <c r="E241" t="n">
        <v>778.425</v>
      </c>
      <c r="F241" t="n">
        <v>11</v>
      </c>
      <c r="G241" t="n">
        <v>0.825</v>
      </c>
    </row>
    <row r="242">
      <c r="A242" t="inlineStr">
        <is>
          <t>4/4/2023</t>
        </is>
      </c>
      <c r="B242" t="inlineStr">
        <is>
          <t>charged</t>
        </is>
      </c>
      <c r="C242" t="inlineStr">
        <is>
          <t>13:00 - 17:00</t>
        </is>
      </c>
      <c r="D242" t="n">
        <v>3</v>
      </c>
      <c r="E242" t="n">
        <v>81.97500000000001</v>
      </c>
      <c r="F242" t="n">
        <v>1</v>
      </c>
      <c r="G242" t="n">
        <v>0.075</v>
      </c>
    </row>
    <row r="243">
      <c r="A243" t="inlineStr">
        <is>
          <t>4/4/2023</t>
        </is>
      </c>
      <c r="B243" t="inlineStr">
        <is>
          <t>discharged</t>
        </is>
      </c>
      <c r="C243" t="inlineStr">
        <is>
          <t>18:00 - 12:00</t>
        </is>
      </c>
      <c r="D243" t="n">
        <v>3</v>
      </c>
      <c r="E243" t="n">
        <v>598.7249999999999</v>
      </c>
      <c r="F243" t="n">
        <v>9</v>
      </c>
      <c r="G243" t="n">
        <v>0.675</v>
      </c>
    </row>
    <row r="244">
      <c r="A244" t="inlineStr">
        <is>
          <t>5/4/2023</t>
        </is>
      </c>
      <c r="B244" t="inlineStr">
        <is>
          <t>charged</t>
        </is>
      </c>
      <c r="C244" t="inlineStr">
        <is>
          <t>13:00 - 17:00</t>
        </is>
      </c>
      <c r="D244" t="n">
        <v>3</v>
      </c>
      <c r="E244" t="n">
        <v>68.46000000000001</v>
      </c>
      <c r="F244" t="n">
        <v>1</v>
      </c>
      <c r="G244" t="n">
        <v>0.075</v>
      </c>
    </row>
    <row r="245">
      <c r="A245" t="inlineStr">
        <is>
          <t>5/4/2023</t>
        </is>
      </c>
      <c r="B245" t="inlineStr">
        <is>
          <t>discharged</t>
        </is>
      </c>
      <c r="C245" t="inlineStr">
        <is>
          <t>18:00 - 12:00</t>
        </is>
      </c>
      <c r="D245" t="n">
        <v>3</v>
      </c>
      <c r="E245" t="n">
        <v>753.1875</v>
      </c>
      <c r="F245" t="n">
        <v>17</v>
      </c>
      <c r="G245" t="n">
        <v>1.275</v>
      </c>
    </row>
    <row r="246">
      <c r="A246" t="inlineStr">
        <is>
          <t>6/4/2023</t>
        </is>
      </c>
      <c r="B246" t="inlineStr">
        <is>
          <t>charged</t>
        </is>
      </c>
      <c r="C246" t="inlineStr">
        <is>
          <t>13:00 - 17:00</t>
        </is>
      </c>
      <c r="D246" t="n">
        <v>3</v>
      </c>
      <c r="E246" t="n">
        <v>152.4675</v>
      </c>
      <c r="F246" t="n">
        <v>3</v>
      </c>
      <c r="G246" t="n">
        <v>0.225</v>
      </c>
    </row>
    <row r="247">
      <c r="A247" t="inlineStr">
        <is>
          <t>6/4/2023</t>
        </is>
      </c>
      <c r="B247" t="inlineStr">
        <is>
          <t>discharged</t>
        </is>
      </c>
      <c r="C247" t="inlineStr">
        <is>
          <t>18:00 - 13:00</t>
        </is>
      </c>
      <c r="D247" t="n">
        <v>3</v>
      </c>
      <c r="E247" t="n">
        <v>498.3900000000001</v>
      </c>
      <c r="F247" t="n">
        <v>10</v>
      </c>
      <c r="G247" t="n">
        <v>0.75</v>
      </c>
    </row>
    <row r="248">
      <c r="A248" t="inlineStr">
        <is>
          <t>7/4/2023</t>
        </is>
      </c>
      <c r="B248" t="inlineStr">
        <is>
          <t>charged</t>
        </is>
      </c>
      <c r="C248" t="inlineStr">
        <is>
          <t>14:00 - 18:00</t>
        </is>
      </c>
      <c r="D248" t="n">
        <v>3</v>
      </c>
      <c r="E248" t="n">
        <v>34.39500000000001</v>
      </c>
      <c r="F248" t="n">
        <v>1</v>
      </c>
      <c r="G248" t="n">
        <v>0.075</v>
      </c>
    </row>
    <row r="249">
      <c r="A249" t="inlineStr">
        <is>
          <t>7/4/2023</t>
        </is>
      </c>
      <c r="B249" t="inlineStr">
        <is>
          <t>discharged</t>
        </is>
      </c>
      <c r="C249" t="inlineStr">
        <is>
          <t>19:00 - 11:00</t>
        </is>
      </c>
      <c r="D249" t="n">
        <v>3</v>
      </c>
      <c r="E249" t="n">
        <v>62.9325</v>
      </c>
      <c r="F249" t="n">
        <v>1</v>
      </c>
      <c r="G249" t="n">
        <v>0.075</v>
      </c>
    </row>
    <row r="250">
      <c r="A250" t="inlineStr">
        <is>
          <t>8/4/2023</t>
        </is>
      </c>
      <c r="B250" t="inlineStr">
        <is>
          <t>charged</t>
        </is>
      </c>
      <c r="C250" t="inlineStr">
        <is>
          <t>12:00 - 18:00</t>
        </is>
      </c>
      <c r="D250" t="n">
        <v>3</v>
      </c>
      <c r="E250" t="n">
        <v>236.3475</v>
      </c>
      <c r="F250" t="n">
        <v>5</v>
      </c>
      <c r="G250" t="n">
        <v>0.375</v>
      </c>
    </row>
    <row r="251">
      <c r="A251" t="inlineStr">
        <is>
          <t>9/4/2023</t>
        </is>
      </c>
      <c r="B251" t="inlineStr">
        <is>
          <t>discharged</t>
        </is>
      </c>
      <c r="C251" t="inlineStr">
        <is>
          <t>19:00 - 14:00</t>
        </is>
      </c>
      <c r="D251" t="n">
        <v>3</v>
      </c>
      <c r="E251" t="n">
        <v>1358.2875</v>
      </c>
      <c r="F251" t="n">
        <v>23</v>
      </c>
      <c r="G251" t="n">
        <v>1.725</v>
      </c>
    </row>
    <row r="252">
      <c r="A252" t="inlineStr">
        <is>
          <t>10/4/2023</t>
        </is>
      </c>
      <c r="B252" t="inlineStr">
        <is>
          <t>discharged</t>
        </is>
      </c>
      <c r="C252" t="inlineStr">
        <is>
          <t>15:00 - 18:00</t>
        </is>
      </c>
      <c r="D252" t="n">
        <v>3</v>
      </c>
      <c r="E252" t="n">
        <v>44.55</v>
      </c>
      <c r="F252" t="n">
        <v>0</v>
      </c>
      <c r="G252" t="n">
        <v>0</v>
      </c>
    </row>
    <row r="253">
      <c r="A253" t="inlineStr">
        <is>
          <t>10/4/2023</t>
        </is>
      </c>
      <c r="B253" t="inlineStr">
        <is>
          <t>discharged</t>
        </is>
      </c>
      <c r="C253" t="inlineStr">
        <is>
          <t>15:00 - 11:00</t>
        </is>
      </c>
      <c r="D253" t="n">
        <v>3</v>
      </c>
      <c r="E253" t="n">
        <v>1086.555</v>
      </c>
      <c r="F253" t="n">
        <v>11</v>
      </c>
      <c r="G253" t="n">
        <v>0.825</v>
      </c>
    </row>
    <row r="254">
      <c r="A254" t="inlineStr">
        <is>
          <t>11/4/2023</t>
        </is>
      </c>
      <c r="B254" t="inlineStr">
        <is>
          <t>charged</t>
        </is>
      </c>
      <c r="C254" t="inlineStr">
        <is>
          <t>12:00 - 17:00</t>
        </is>
      </c>
      <c r="D254" t="n">
        <v>3</v>
      </c>
      <c r="E254" t="n">
        <v>234.885</v>
      </c>
      <c r="F254" t="n">
        <v>3</v>
      </c>
      <c r="G254" t="n">
        <v>0.225</v>
      </c>
    </row>
    <row r="255">
      <c r="A255" t="inlineStr">
        <is>
          <t>11/4/2023</t>
        </is>
      </c>
      <c r="B255" t="inlineStr">
        <is>
          <t>discharged</t>
        </is>
      </c>
      <c r="C255" t="inlineStr">
        <is>
          <t>18:00 - 1:00</t>
        </is>
      </c>
      <c r="D255" t="n">
        <v>3</v>
      </c>
      <c r="E255" t="n">
        <v>383.6775</v>
      </c>
      <c r="F255" t="n">
        <v>7</v>
      </c>
      <c r="G255" t="n">
        <v>0.525</v>
      </c>
    </row>
    <row r="256">
      <c r="A256" t="inlineStr">
        <is>
          <t>12/4/2023</t>
        </is>
      </c>
      <c r="B256" t="inlineStr">
        <is>
          <t>charged</t>
        </is>
      </c>
      <c r="C256" t="inlineStr">
        <is>
          <t>2:00 - 17:00</t>
        </is>
      </c>
      <c r="D256" t="n">
        <v>3</v>
      </c>
      <c r="E256" t="n">
        <v>557.3474999999999</v>
      </c>
      <c r="F256" t="n">
        <v>5</v>
      </c>
      <c r="G256" t="n">
        <v>0.375</v>
      </c>
    </row>
    <row r="257">
      <c r="A257" t="inlineStr">
        <is>
          <t>12/4/2023</t>
        </is>
      </c>
      <c r="B257" t="inlineStr">
        <is>
          <t>discharged</t>
        </is>
      </c>
      <c r="C257" t="inlineStr">
        <is>
          <t>18:00 - 11:00</t>
        </is>
      </c>
      <c r="D257" t="n">
        <v>3</v>
      </c>
      <c r="E257" t="n">
        <v>768.345</v>
      </c>
      <c r="F257" t="n">
        <v>10</v>
      </c>
      <c r="G257" t="n">
        <v>0.75</v>
      </c>
    </row>
    <row r="258">
      <c r="A258" t="inlineStr">
        <is>
          <t>13/4/2023</t>
        </is>
      </c>
      <c r="B258" t="inlineStr">
        <is>
          <t>charged</t>
        </is>
      </c>
      <c r="C258" t="inlineStr">
        <is>
          <t>12:00 - 17:00</t>
        </is>
      </c>
      <c r="D258" t="n">
        <v>3</v>
      </c>
      <c r="E258" t="n">
        <v>190.6275</v>
      </c>
      <c r="F258" t="n">
        <v>3</v>
      </c>
      <c r="G258" t="n">
        <v>0.225</v>
      </c>
    </row>
    <row r="259">
      <c r="A259" t="inlineStr">
        <is>
          <t>14/4/2023</t>
        </is>
      </c>
      <c r="B259" t="inlineStr">
        <is>
          <t>discharged</t>
        </is>
      </c>
      <c r="C259" t="inlineStr">
        <is>
          <t>7:00 - 22:00</t>
        </is>
      </c>
      <c r="D259" t="n">
        <v>3</v>
      </c>
      <c r="E259" t="n">
        <v>364.365</v>
      </c>
      <c r="F259" t="n">
        <v>7</v>
      </c>
      <c r="G259" t="n">
        <v>0.525</v>
      </c>
    </row>
    <row r="260">
      <c r="A260" t="inlineStr">
        <is>
          <t>14/4/2023</t>
        </is>
      </c>
      <c r="B260" t="inlineStr">
        <is>
          <t>discharged</t>
        </is>
      </c>
      <c r="C260" t="inlineStr">
        <is>
          <t>23:00 - 12:00</t>
        </is>
      </c>
      <c r="D260" t="n">
        <v>3</v>
      </c>
      <c r="E260" t="n">
        <v>241.785</v>
      </c>
      <c r="F260" t="n">
        <v>5</v>
      </c>
      <c r="G260" t="n">
        <v>0.375</v>
      </c>
    </row>
    <row r="261">
      <c r="A261" t="inlineStr">
        <is>
          <t>15/4/2023</t>
        </is>
      </c>
      <c r="B261" t="inlineStr">
        <is>
          <t>charged</t>
        </is>
      </c>
      <c r="C261" s="19" t="inlineStr">
        <is>
          <t>13:00 - 18:00</t>
        </is>
      </c>
      <c r="D261" t="n">
        <v>3</v>
      </c>
      <c r="E261" t="n">
        <v>114.615</v>
      </c>
      <c r="F261" t="n">
        <v>3</v>
      </c>
      <c r="G261" t="n">
        <v>0.225</v>
      </c>
    </row>
    <row r="262">
      <c r="A262" t="inlineStr">
        <is>
          <t>15/4/2023</t>
        </is>
      </c>
      <c r="B262" t="inlineStr">
        <is>
          <t>discharged</t>
        </is>
      </c>
      <c r="C262" s="19" t="inlineStr">
        <is>
          <t>19:00 - 12:00</t>
        </is>
      </c>
      <c r="D262" t="n">
        <v>3</v>
      </c>
      <c r="E262" t="n">
        <v>155.04</v>
      </c>
      <c r="F262" t="n">
        <v>3</v>
      </c>
      <c r="G262" t="n">
        <v>0.225</v>
      </c>
    </row>
    <row r="263">
      <c r="A263" t="inlineStr">
        <is>
          <t>16/4/2023</t>
        </is>
      </c>
      <c r="B263" t="inlineStr">
        <is>
          <t>charged</t>
        </is>
      </c>
      <c r="C263" s="19" t="inlineStr">
        <is>
          <t>13:00 - 18:00</t>
        </is>
      </c>
      <c r="D263" t="n">
        <v>3</v>
      </c>
      <c r="E263" t="n">
        <v>127.56</v>
      </c>
      <c r="F263" t="n">
        <v>3</v>
      </c>
      <c r="G263" t="n">
        <v>0.225</v>
      </c>
    </row>
    <row r="264">
      <c r="A264" t="inlineStr">
        <is>
          <t>16/4/2023</t>
        </is>
      </c>
      <c r="B264" t="inlineStr">
        <is>
          <t>discharged</t>
        </is>
      </c>
      <c r="C264" s="19" t="inlineStr">
        <is>
          <t>19:00 - 1:00</t>
        </is>
      </c>
      <c r="D264" t="n">
        <v>3</v>
      </c>
      <c r="E264" t="n">
        <v>0</v>
      </c>
      <c r="F264" t="n">
        <v>0</v>
      </c>
      <c r="G264" t="n">
        <v>0</v>
      </c>
    </row>
    <row r="265">
      <c r="A265" t="inlineStr">
        <is>
          <t>17/4/2023</t>
        </is>
      </c>
      <c r="B265" t="inlineStr">
        <is>
          <t>charged</t>
        </is>
      </c>
      <c r="C265" s="19" t="inlineStr">
        <is>
          <t>2:00 - 6:00</t>
        </is>
      </c>
      <c r="D265" t="n">
        <v>3</v>
      </c>
      <c r="E265" t="n">
        <v>28.1625</v>
      </c>
      <c r="F265" t="n">
        <v>0</v>
      </c>
      <c r="G265" t="n">
        <v>0</v>
      </c>
    </row>
    <row r="266">
      <c r="A266" t="inlineStr">
        <is>
          <t>17/4/2023</t>
        </is>
      </c>
      <c r="B266" t="inlineStr">
        <is>
          <t>discharged</t>
        </is>
      </c>
      <c r="C266" s="19" t="inlineStr">
        <is>
          <t>7:00 - 22:00</t>
        </is>
      </c>
      <c r="D266" t="n">
        <v>3</v>
      </c>
      <c r="E266" t="n">
        <v>806.295</v>
      </c>
      <c r="F266" t="n">
        <v>6</v>
      </c>
      <c r="G266" t="n">
        <v>0.45</v>
      </c>
    </row>
    <row r="267">
      <c r="A267" t="inlineStr">
        <is>
          <t>17/4/2023</t>
        </is>
      </c>
      <c r="B267" t="inlineStr">
        <is>
          <t>discharged</t>
        </is>
      </c>
      <c r="C267" s="19" t="inlineStr">
        <is>
          <t>23:00 - 1:00</t>
        </is>
      </c>
      <c r="D267" t="n">
        <v>3</v>
      </c>
      <c r="E267" t="n">
        <v>0</v>
      </c>
      <c r="F267" t="n">
        <v>0</v>
      </c>
      <c r="G267" t="n">
        <v>0</v>
      </c>
    </row>
    <row r="268">
      <c r="A268" t="inlineStr">
        <is>
          <t>18/4/2023</t>
        </is>
      </c>
      <c r="B268" t="inlineStr">
        <is>
          <t>charged</t>
        </is>
      </c>
      <c r="C268" s="19" t="inlineStr">
        <is>
          <t>2:00 - 6:00</t>
        </is>
      </c>
      <c r="D268" t="n">
        <v>3</v>
      </c>
      <c r="E268" t="n">
        <v>1.9725</v>
      </c>
      <c r="F268" t="n">
        <v>0</v>
      </c>
      <c r="G268" t="n">
        <v>0</v>
      </c>
    </row>
    <row r="269">
      <c r="A269" t="inlineStr">
        <is>
          <t>18/4/2023</t>
        </is>
      </c>
      <c r="B269" t="inlineStr">
        <is>
          <t>discharged</t>
        </is>
      </c>
      <c r="C269" s="19" t="inlineStr">
        <is>
          <t>8:00 - 22:00</t>
        </is>
      </c>
      <c r="D269" t="n">
        <v>3</v>
      </c>
      <c r="E269" t="n">
        <v>446.8425</v>
      </c>
      <c r="F269" t="n">
        <v>4</v>
      </c>
      <c r="G269" t="n">
        <v>0.3</v>
      </c>
    </row>
    <row r="270">
      <c r="A270" t="inlineStr">
        <is>
          <t>19/4/2023</t>
        </is>
      </c>
      <c r="B270" t="inlineStr">
        <is>
          <t>discharged</t>
        </is>
      </c>
      <c r="C270" s="19" t="inlineStr">
        <is>
          <t>23:00 - 13:00</t>
        </is>
      </c>
      <c r="D270" t="n">
        <v>3</v>
      </c>
      <c r="E270" t="n">
        <v>653.4075</v>
      </c>
      <c r="F270" t="n">
        <v>9</v>
      </c>
      <c r="G270" t="n">
        <v>0.675</v>
      </c>
    </row>
    <row r="271">
      <c r="A271" t="inlineStr">
        <is>
          <t>19/4/2023</t>
        </is>
      </c>
      <c r="B271" t="inlineStr">
        <is>
          <t>charged</t>
        </is>
      </c>
      <c r="C271" s="19" t="inlineStr">
        <is>
          <t>14:00 - 18:00</t>
        </is>
      </c>
      <c r="D271" t="n">
        <v>3</v>
      </c>
      <c r="E271" t="n">
        <v>107.4375</v>
      </c>
      <c r="F271" t="n">
        <v>0</v>
      </c>
      <c r="G271" t="n">
        <v>0</v>
      </c>
    </row>
    <row r="272">
      <c r="A272" t="inlineStr">
        <is>
          <t>20/4/2023</t>
        </is>
      </c>
      <c r="B272" t="inlineStr">
        <is>
          <t>discharged</t>
        </is>
      </c>
      <c r="C272" s="19" t="inlineStr">
        <is>
          <t>19:00 - 22:00</t>
        </is>
      </c>
      <c r="D272" t="n">
        <v>3</v>
      </c>
      <c r="E272" t="n">
        <v>951.4724999999999</v>
      </c>
      <c r="F272" t="n">
        <v>13</v>
      </c>
      <c r="G272" t="n">
        <v>0.975</v>
      </c>
    </row>
    <row r="273">
      <c r="A273" s="19" t="inlineStr">
        <is>
          <t>21/4/2023</t>
        </is>
      </c>
      <c r="B273" s="2" t="inlineStr">
        <is>
          <t>discharged</t>
        </is>
      </c>
      <c r="C273" s="19" t="inlineStr">
        <is>
          <t>23:00 - 22:00</t>
        </is>
      </c>
      <c r="D273" s="2" t="n">
        <v>3</v>
      </c>
      <c r="E273" s="2">
        <f>2057*0.75</f>
        <v/>
      </c>
      <c r="F273" s="2" t="n">
        <v>18</v>
      </c>
      <c r="G273" s="2">
        <f>0.075*18</f>
        <v/>
      </c>
    </row>
    <row r="274">
      <c r="A274" s="19" t="inlineStr">
        <is>
          <t>22/4/2023</t>
        </is>
      </c>
      <c r="B274" s="2" t="inlineStr">
        <is>
          <t>discharged</t>
        </is>
      </c>
      <c r="C274" s="19" t="inlineStr">
        <is>
          <t>22:00 - 23:00</t>
        </is>
      </c>
      <c r="E274" s="2">
        <f>1359*0.75</f>
        <v/>
      </c>
      <c r="F274" s="2" t="n">
        <v>13</v>
      </c>
      <c r="G274" s="2">
        <f>13*0.075</f>
        <v/>
      </c>
    </row>
    <row r="275">
      <c r="A275" t="inlineStr">
        <is>
          <t>23/4/2023</t>
        </is>
      </c>
      <c r="B275" t="inlineStr">
        <is>
          <t>discharged</t>
        </is>
      </c>
      <c r="C275" s="19" t="inlineStr">
        <is>
          <t>23:00 - 11:00</t>
        </is>
      </c>
      <c r="D275" t="n">
        <v>3</v>
      </c>
      <c r="E275" t="n">
        <v>247.245</v>
      </c>
      <c r="F275" t="n">
        <v>5</v>
      </c>
      <c r="G275" t="n">
        <v>0.375</v>
      </c>
    </row>
    <row r="276">
      <c r="A276" t="inlineStr">
        <is>
          <t>23/4/2023</t>
        </is>
      </c>
      <c r="B276" t="inlineStr">
        <is>
          <t>charged</t>
        </is>
      </c>
      <c r="C276" s="19" t="inlineStr">
        <is>
          <t>12:00 - 18:00</t>
        </is>
      </c>
      <c r="D276" t="n">
        <v>3</v>
      </c>
      <c r="E276" t="n">
        <v>343.7474999999999</v>
      </c>
      <c r="F276" t="n">
        <v>5</v>
      </c>
      <c r="G276" t="n">
        <v>0.375</v>
      </c>
    </row>
    <row r="277">
      <c r="A277" t="inlineStr">
        <is>
          <t>24/4/2023</t>
        </is>
      </c>
      <c r="B277" t="inlineStr">
        <is>
          <t>charged</t>
        </is>
      </c>
      <c r="C277" s="19" t="inlineStr">
        <is>
          <t>19:00 - 12:00</t>
        </is>
      </c>
      <c r="D277" t="n">
        <v>3</v>
      </c>
      <c r="E277" t="n">
        <v>598.47</v>
      </c>
      <c r="F277" t="n">
        <v>7</v>
      </c>
      <c r="G277" t="n">
        <v>0.525</v>
      </c>
    </row>
    <row r="278">
      <c r="A278" t="inlineStr">
        <is>
          <t>24/4/2023</t>
        </is>
      </c>
      <c r="B278" t="inlineStr">
        <is>
          <t>discharged</t>
        </is>
      </c>
      <c r="C278" s="19" t="inlineStr">
        <is>
          <t>12:00 - 22:00</t>
        </is>
      </c>
      <c r="D278" t="n">
        <v>3</v>
      </c>
      <c r="E278" t="n">
        <v>463.7325</v>
      </c>
      <c r="F278" t="n">
        <v>6</v>
      </c>
      <c r="G278" t="n">
        <v>0.45</v>
      </c>
    </row>
    <row r="279">
      <c r="A279" t="inlineStr">
        <is>
          <t>25/4/2023</t>
        </is>
      </c>
      <c r="B279" t="inlineStr">
        <is>
          <t>discharged</t>
        </is>
      </c>
      <c r="C279" s="19" t="inlineStr">
        <is>
          <t>23:00 - 22:00</t>
        </is>
      </c>
      <c r="D279" t="n">
        <v>3</v>
      </c>
      <c r="E279" t="n">
        <v>1234.185</v>
      </c>
      <c r="F279" t="n">
        <v>11</v>
      </c>
      <c r="G279" t="n">
        <v>0.825</v>
      </c>
    </row>
    <row r="280" ht="17.25" customHeight="1">
      <c r="A280" t="inlineStr">
        <is>
          <t>26/4/2023</t>
        </is>
      </c>
      <c r="B280" t="inlineStr">
        <is>
          <t>discharged</t>
        </is>
      </c>
      <c r="C280" s="19" t="inlineStr">
        <is>
          <t>23:00 - 22:00</t>
        </is>
      </c>
      <c r="D280" t="n">
        <v>3</v>
      </c>
      <c r="E280" t="n">
        <v>1122.87</v>
      </c>
      <c r="F280" t="n">
        <v>14</v>
      </c>
      <c r="G280" t="n">
        <v>1.05</v>
      </c>
    </row>
    <row r="281">
      <c r="A281" t="inlineStr">
        <is>
          <t>27/4/2023</t>
        </is>
      </c>
      <c r="B281" t="inlineStr">
        <is>
          <t>discharged</t>
        </is>
      </c>
      <c r="C281" s="19" t="inlineStr">
        <is>
          <t>23:00 - 22:00</t>
        </is>
      </c>
      <c r="D281" t="n">
        <v>3</v>
      </c>
      <c r="E281" t="n">
        <v>847.7400000000001</v>
      </c>
      <c r="F281" t="n">
        <v>17</v>
      </c>
      <c r="G281" t="n">
        <v>1.275</v>
      </c>
    </row>
    <row r="282">
      <c r="A282" t="inlineStr">
        <is>
          <t>28/4/2023</t>
        </is>
      </c>
      <c r="B282" t="inlineStr">
        <is>
          <t>discharged</t>
        </is>
      </c>
      <c r="C282" t="inlineStr">
        <is>
          <t>22:00 - 22:00</t>
        </is>
      </c>
      <c r="D282" t="n">
        <v>3</v>
      </c>
      <c r="E282" t="n">
        <v>661.3800000000001</v>
      </c>
      <c r="F282" t="n">
        <v>11</v>
      </c>
      <c r="G282" t="n">
        <v>0.825</v>
      </c>
    </row>
    <row r="283">
      <c r="A283" t="inlineStr">
        <is>
          <t>29/4/2023</t>
        </is>
      </c>
      <c r="B283" t="inlineStr">
        <is>
          <t>discharged</t>
        </is>
      </c>
      <c r="C283" t="inlineStr">
        <is>
          <t>22:00 - 22:00</t>
        </is>
      </c>
      <c r="D283" t="n">
        <v>3</v>
      </c>
      <c r="E283" t="n">
        <v>436.29</v>
      </c>
      <c r="F283" t="n">
        <v>4</v>
      </c>
      <c r="G283" t="n">
        <v>0.3</v>
      </c>
    </row>
    <row r="284">
      <c r="A284" t="inlineStr">
        <is>
          <t>30/4/2023</t>
        </is>
      </c>
      <c r="B284" t="inlineStr">
        <is>
          <t>discharged</t>
        </is>
      </c>
      <c r="C284" t="inlineStr">
        <is>
          <t>22:00 - 12:00</t>
        </is>
      </c>
      <c r="D284" t="n">
        <v>3</v>
      </c>
      <c r="E284" t="n">
        <v>690.7350000000001</v>
      </c>
      <c r="F284" t="n">
        <v>6</v>
      </c>
      <c r="G284" t="n">
        <v>0.45</v>
      </c>
    </row>
    <row r="285">
      <c r="A285" t="inlineStr">
        <is>
          <t>30/4/2023</t>
        </is>
      </c>
      <c r="B285" t="inlineStr">
        <is>
          <t>charged</t>
        </is>
      </c>
      <c r="C285" t="inlineStr">
        <is>
          <t>13:00 - 18:00</t>
        </is>
      </c>
      <c r="D285" t="n">
        <v>3</v>
      </c>
      <c r="E285" t="n">
        <v>169.0125</v>
      </c>
      <c r="F285" t="n">
        <v>1</v>
      </c>
      <c r="G285" t="n">
        <v>0.075</v>
      </c>
    </row>
    <row r="286">
      <c r="A286" t="inlineStr">
        <is>
          <t>1/5/2023</t>
        </is>
      </c>
      <c r="B286" t="inlineStr">
        <is>
          <t>discharged</t>
        </is>
      </c>
      <c r="C286" t="inlineStr">
        <is>
          <t>19:00 - 11:00</t>
        </is>
      </c>
      <c r="D286" t="n">
        <v>3</v>
      </c>
      <c r="E286" t="n">
        <v>350.1675</v>
      </c>
      <c r="F286" t="n">
        <v>8</v>
      </c>
      <c r="G286" t="n">
        <v>0.6</v>
      </c>
    </row>
    <row r="287">
      <c r="A287" t="inlineStr">
        <is>
          <t>1/5/2023</t>
        </is>
      </c>
      <c r="B287" t="inlineStr">
        <is>
          <t>charged</t>
        </is>
      </c>
      <c r="C287" t="inlineStr">
        <is>
          <t>12:00 - 18:00</t>
        </is>
      </c>
      <c r="D287" t="n">
        <v>3</v>
      </c>
      <c r="E287" t="n">
        <v>253.8749999999999</v>
      </c>
      <c r="F287" t="n">
        <v>4</v>
      </c>
      <c r="G287" t="n">
        <v>0.3</v>
      </c>
    </row>
    <row r="288">
      <c r="A288" s="12" t="n">
        <v>44931</v>
      </c>
      <c r="B288" t="inlineStr">
        <is>
          <t>discharged</t>
        </is>
      </c>
      <c r="C288" t="inlineStr">
        <is>
          <t>19:00 - 2:00</t>
        </is>
      </c>
      <c r="D288" t="n">
        <v>3</v>
      </c>
      <c r="E288" t="n">
        <v>189.5549999999999</v>
      </c>
      <c r="F288" t="n">
        <v>4</v>
      </c>
      <c r="G288" t="n">
        <v>0.3</v>
      </c>
    </row>
    <row r="289">
      <c r="A289" s="12" t="n">
        <v>44962</v>
      </c>
      <c r="B289" t="inlineStr">
        <is>
          <t>discharged</t>
        </is>
      </c>
      <c r="C289" t="inlineStr">
        <is>
          <t>2:00 - 22:00</t>
        </is>
      </c>
      <c r="D289" t="n">
        <v>3</v>
      </c>
      <c r="E289" t="n">
        <v>444.7125</v>
      </c>
      <c r="F289" t="n">
        <v>6</v>
      </c>
      <c r="G289" t="n">
        <v>0.45</v>
      </c>
    </row>
    <row r="290">
      <c r="A290" t="inlineStr">
        <is>
          <t>3/5/2023</t>
        </is>
      </c>
      <c r="B290" t="inlineStr">
        <is>
          <t>discharged</t>
        </is>
      </c>
      <c r="C290" t="inlineStr">
        <is>
          <t>23:00 - 12:00</t>
        </is>
      </c>
      <c r="D290" t="n">
        <v>3</v>
      </c>
      <c r="E290" t="n">
        <v>475.6575</v>
      </c>
      <c r="F290" t="n">
        <v>8</v>
      </c>
      <c r="G290" t="n">
        <v>0.6</v>
      </c>
    </row>
    <row r="291">
      <c r="A291" t="inlineStr">
        <is>
          <t>3/5/2023</t>
        </is>
      </c>
      <c r="B291" t="inlineStr">
        <is>
          <t>charged</t>
        </is>
      </c>
      <c r="C291" t="inlineStr">
        <is>
          <t>13:00 - 18:00</t>
        </is>
      </c>
      <c r="D291" t="n">
        <v>3</v>
      </c>
      <c r="E291" t="n">
        <v>84.60750000000002</v>
      </c>
      <c r="F291" t="n">
        <v>0</v>
      </c>
      <c r="G291" t="n">
        <v>0</v>
      </c>
    </row>
    <row r="292">
      <c r="A292" s="12" t="n">
        <v>45021</v>
      </c>
      <c r="B292" s="2" t="inlineStr">
        <is>
          <t>discharged</t>
        </is>
      </c>
      <c r="C292" s="2" t="inlineStr">
        <is>
          <t>19:00 -22:00</t>
        </is>
      </c>
      <c r="D292" s="2" t="n">
        <v>3</v>
      </c>
      <c r="E292" s="24">
        <f>1550*0.75</f>
        <v/>
      </c>
      <c r="F292" s="2" t="n">
        <v>18</v>
      </c>
      <c r="G292" s="2">
        <f>18*0.075</f>
        <v/>
      </c>
    </row>
    <row r="293">
      <c r="A293" s="12" t="n">
        <v>45051</v>
      </c>
      <c r="B293" t="inlineStr">
        <is>
          <t>discharged</t>
        </is>
      </c>
      <c r="C293" t="inlineStr">
        <is>
          <t>22:00 - 22:00</t>
        </is>
      </c>
      <c r="D293" t="n">
        <v>3</v>
      </c>
      <c r="E293" t="n">
        <v>896.865</v>
      </c>
      <c r="F293" t="n">
        <v>11</v>
      </c>
      <c r="G293" t="n">
        <v>0.825</v>
      </c>
    </row>
    <row r="294">
      <c r="A294" s="12" t="n">
        <v>45082</v>
      </c>
      <c r="B294" t="inlineStr">
        <is>
          <t>discharged</t>
        </is>
      </c>
      <c r="C294" t="inlineStr">
        <is>
          <t>22:00 - 11:00</t>
        </is>
      </c>
      <c r="D294" t="n">
        <v>3</v>
      </c>
      <c r="E294" t="n">
        <v>145.26</v>
      </c>
      <c r="F294" t="n">
        <v>2</v>
      </c>
      <c r="G294" t="n">
        <v>0.15</v>
      </c>
    </row>
    <row r="295">
      <c r="A295" s="12" t="n">
        <v>45082</v>
      </c>
      <c r="B295" t="inlineStr">
        <is>
          <t>charged</t>
        </is>
      </c>
      <c r="C295" t="inlineStr">
        <is>
          <t>12:00 - 18:00</t>
        </is>
      </c>
      <c r="D295" t="n">
        <v>3</v>
      </c>
      <c r="E295" t="n">
        <v>99.72750000000002</v>
      </c>
      <c r="F295" t="n">
        <v>1</v>
      </c>
      <c r="G295" t="n">
        <v>0.075</v>
      </c>
    </row>
    <row r="296">
      <c r="A296" t="inlineStr">
        <is>
          <t>7/5/2023</t>
        </is>
      </c>
      <c r="B296" t="inlineStr">
        <is>
          <t>discharged</t>
        </is>
      </c>
      <c r="C296" t="inlineStr">
        <is>
          <t>19:00 - 10:00</t>
        </is>
      </c>
      <c r="D296" t="n">
        <v>3</v>
      </c>
      <c r="E296" t="n">
        <v>302.1</v>
      </c>
      <c r="F296" t="n">
        <v>6</v>
      </c>
      <c r="G296" t="n">
        <v>0.45</v>
      </c>
    </row>
    <row r="297">
      <c r="A297" t="inlineStr">
        <is>
          <t>7/5/2023</t>
        </is>
      </c>
      <c r="B297" t="inlineStr">
        <is>
          <t>charged</t>
        </is>
      </c>
      <c r="C297" t="inlineStr">
        <is>
          <t>11:00 - 18:00</t>
        </is>
      </c>
      <c r="D297" t="n">
        <v>3</v>
      </c>
      <c r="E297" t="n">
        <v>134.94</v>
      </c>
      <c r="F297" t="n">
        <v>3</v>
      </c>
      <c r="G297" t="n">
        <v>0.225</v>
      </c>
    </row>
    <row r="298">
      <c r="A298" t="inlineStr">
        <is>
          <t>8/5/2023</t>
        </is>
      </c>
      <c r="B298" t="inlineStr">
        <is>
          <t>discharged</t>
        </is>
      </c>
      <c r="C298" t="inlineStr">
        <is>
          <t>19:00 - 22:00</t>
        </is>
      </c>
      <c r="D298" t="n">
        <v>3</v>
      </c>
      <c r="E298" t="n">
        <v>1202.2725</v>
      </c>
      <c r="F298" t="n">
        <v>17</v>
      </c>
      <c r="G298" t="n">
        <v>1.275</v>
      </c>
    </row>
    <row r="299">
      <c r="A299" s="12" t="n">
        <v>45174</v>
      </c>
      <c r="B299" t="inlineStr">
        <is>
          <t>discharged</t>
        </is>
      </c>
      <c r="C299" t="inlineStr">
        <is>
          <t>22:00 - 22:00</t>
        </is>
      </c>
      <c r="D299" t="n">
        <v>3</v>
      </c>
      <c r="E299" t="n">
        <v>968.2725000000002</v>
      </c>
      <c r="F299" t="n">
        <v>13</v>
      </c>
      <c r="G299" t="n">
        <v>0.975</v>
      </c>
    </row>
    <row r="300">
      <c r="A300" s="12" t="n">
        <v>45204</v>
      </c>
      <c r="B300" t="inlineStr">
        <is>
          <t>discharged</t>
        </is>
      </c>
      <c r="C300" t="inlineStr">
        <is>
          <t>22:00 - 22:00</t>
        </is>
      </c>
      <c r="D300" t="n">
        <v>3</v>
      </c>
      <c r="E300" t="n">
        <v>611.715</v>
      </c>
      <c r="F300" t="n">
        <v>9</v>
      </c>
      <c r="G300" t="n">
        <v>0.675</v>
      </c>
    </row>
    <row r="301">
      <c r="A301" t="inlineStr">
        <is>
          <t>11/5/2023</t>
        </is>
      </c>
      <c r="B301" t="inlineStr">
        <is>
          <t>discharged</t>
        </is>
      </c>
      <c r="C301" t="inlineStr">
        <is>
          <t>22:00 - 22:00</t>
        </is>
      </c>
      <c r="D301" t="n">
        <v>3</v>
      </c>
      <c r="E301" t="n">
        <v>649.785</v>
      </c>
      <c r="F301" t="n">
        <v>12</v>
      </c>
      <c r="G301" t="n">
        <v>0.9</v>
      </c>
    </row>
    <row r="302">
      <c r="A302" t="inlineStr">
        <is>
          <t>12/5/2023</t>
        </is>
      </c>
      <c r="B302" t="inlineStr">
        <is>
          <t>discharged</t>
        </is>
      </c>
      <c r="C302" t="inlineStr">
        <is>
          <t>22:00 - 12:00</t>
        </is>
      </c>
      <c r="D302" t="n">
        <v>3</v>
      </c>
      <c r="E302" t="n">
        <v>200.325</v>
      </c>
      <c r="F302" t="n">
        <v>4</v>
      </c>
      <c r="G302" t="n">
        <v>0.3</v>
      </c>
    </row>
    <row r="303">
      <c r="A303" t="inlineStr">
        <is>
          <t>13/5/2023</t>
        </is>
      </c>
      <c r="B303" t="inlineStr">
        <is>
          <t>discharged</t>
        </is>
      </c>
      <c r="C303" t="inlineStr">
        <is>
          <t>13:00 - 18:00</t>
        </is>
      </c>
      <c r="D303" t="n">
        <v>3</v>
      </c>
      <c r="E303" t="n">
        <v>444.0375</v>
      </c>
      <c r="F303" t="n">
        <v>5</v>
      </c>
      <c r="G303" t="n">
        <v>0.375</v>
      </c>
    </row>
    <row r="304">
      <c r="A304" t="inlineStr">
        <is>
          <t>14/5/2023</t>
        </is>
      </c>
      <c r="B304" t="inlineStr">
        <is>
          <t>discharged</t>
        </is>
      </c>
      <c r="C304" t="inlineStr">
        <is>
          <t>22:00 - 11:00</t>
        </is>
      </c>
      <c r="D304" t="n">
        <v>3</v>
      </c>
      <c r="E304" t="n">
        <v>98.24250000000001</v>
      </c>
      <c r="F304" t="n">
        <v>2</v>
      </c>
      <c r="G304" t="n">
        <v>0.15</v>
      </c>
    </row>
    <row r="305">
      <c r="A305" t="inlineStr">
        <is>
          <t>14/5/2023</t>
        </is>
      </c>
      <c r="B305" t="inlineStr">
        <is>
          <t>discharged</t>
        </is>
      </c>
      <c r="C305" t="inlineStr">
        <is>
          <t>12:00 - 18:00</t>
        </is>
      </c>
      <c r="D305" t="n">
        <v>3</v>
      </c>
      <c r="E305" t="n">
        <v>517.9725</v>
      </c>
      <c r="F305" t="n">
        <v>5</v>
      </c>
      <c r="G305" t="n">
        <v>0.375</v>
      </c>
    </row>
    <row r="306">
      <c r="A306" t="inlineStr">
        <is>
          <t>15/5/2023</t>
        </is>
      </c>
      <c r="B306" t="inlineStr">
        <is>
          <t>discharged</t>
        </is>
      </c>
      <c r="C306" t="inlineStr">
        <is>
          <t>8:00 - 22:00</t>
        </is>
      </c>
      <c r="D306" t="n">
        <v>3</v>
      </c>
      <c r="E306" t="n">
        <v>2279.2725</v>
      </c>
      <c r="F306" t="n">
        <v>4</v>
      </c>
      <c r="G306" t="n">
        <v>0.3</v>
      </c>
    </row>
    <row r="307">
      <c r="A307" t="inlineStr">
        <is>
          <t>16/5/2023</t>
        </is>
      </c>
      <c r="B307" t="inlineStr">
        <is>
          <t>discharged</t>
        </is>
      </c>
      <c r="C307" t="inlineStr">
        <is>
          <t>22:00 - 12:00</t>
        </is>
      </c>
      <c r="D307" t="n">
        <v>3</v>
      </c>
      <c r="E307" t="n">
        <v>271.455</v>
      </c>
      <c r="F307" t="n">
        <v>5</v>
      </c>
      <c r="G307" t="n">
        <v>0.375</v>
      </c>
    </row>
    <row r="308">
      <c r="A308" t="inlineStr">
        <is>
          <t>16/5/2023</t>
        </is>
      </c>
      <c r="B308" t="inlineStr">
        <is>
          <t>charged</t>
        </is>
      </c>
      <c r="C308" t="inlineStr">
        <is>
          <t>13:00 - 18:00</t>
        </is>
      </c>
      <c r="D308" t="n">
        <v>3</v>
      </c>
      <c r="E308" t="n">
        <v>102.4875</v>
      </c>
      <c r="F308" t="n">
        <v>2</v>
      </c>
      <c r="G308" t="n">
        <v>0.15</v>
      </c>
    </row>
    <row r="309">
      <c r="A309" t="inlineStr">
        <is>
          <t>17/5/2023</t>
        </is>
      </c>
      <c r="B309" t="inlineStr">
        <is>
          <t>discharged</t>
        </is>
      </c>
      <c r="C309" t="inlineStr">
        <is>
          <t>19:00 - 12:00</t>
        </is>
      </c>
      <c r="D309" t="n">
        <v>3</v>
      </c>
      <c r="E309" t="n">
        <v>373.4025</v>
      </c>
      <c r="F309" t="n">
        <v>6</v>
      </c>
      <c r="G309" t="n">
        <v>0.45</v>
      </c>
    </row>
    <row r="310">
      <c r="A310" t="inlineStr">
        <is>
          <t>17/5/2023</t>
        </is>
      </c>
      <c r="B310" t="inlineStr">
        <is>
          <t>charged</t>
        </is>
      </c>
      <c r="C310" t="inlineStr">
        <is>
          <t>13:00 - 18:00</t>
        </is>
      </c>
      <c r="D310" t="n">
        <v>3</v>
      </c>
      <c r="E310" t="n">
        <v>92.655</v>
      </c>
      <c r="F310" t="n">
        <v>1</v>
      </c>
      <c r="G310" t="n">
        <v>0.075</v>
      </c>
    </row>
    <row r="311">
      <c r="A311" t="inlineStr">
        <is>
          <t>18/5/2023</t>
        </is>
      </c>
      <c r="B311" t="inlineStr">
        <is>
          <t>discharged</t>
        </is>
      </c>
      <c r="C311" t="inlineStr">
        <is>
          <t>19:00 - 11:00</t>
        </is>
      </c>
      <c r="D311" t="n">
        <v>3</v>
      </c>
      <c r="E311" t="n">
        <v>280.8525</v>
      </c>
      <c r="F311" t="n">
        <v>7</v>
      </c>
      <c r="G311" t="n">
        <v>0.525</v>
      </c>
    </row>
    <row r="312">
      <c r="A312" t="inlineStr">
        <is>
          <t>18/5/2023</t>
        </is>
      </c>
      <c r="B312" t="inlineStr">
        <is>
          <t>charged</t>
        </is>
      </c>
      <c r="C312" t="inlineStr">
        <is>
          <t>12:00 - 18:00</t>
        </is>
      </c>
      <c r="D312" t="n">
        <v>3</v>
      </c>
      <c r="E312" t="n">
        <v>107.7825</v>
      </c>
      <c r="F312" t="n">
        <v>2</v>
      </c>
      <c r="G312" t="n">
        <v>0.15</v>
      </c>
    </row>
    <row r="313">
      <c r="A313" t="inlineStr">
        <is>
          <t>19/5/2023</t>
        </is>
      </c>
      <c r="B313" t="inlineStr">
        <is>
          <t>discharged</t>
        </is>
      </c>
      <c r="C313" t="inlineStr">
        <is>
          <t>12:00 - 22:00</t>
        </is>
      </c>
      <c r="D313" t="n">
        <v>3</v>
      </c>
      <c r="E313" t="n">
        <v>716.52</v>
      </c>
      <c r="F313" t="n">
        <v>12</v>
      </c>
      <c r="G313" t="n">
        <v>0.9</v>
      </c>
    </row>
    <row r="314">
      <c r="A314" t="inlineStr">
        <is>
          <t>20/5/2023</t>
        </is>
      </c>
      <c r="B314" t="inlineStr">
        <is>
          <t>discharged</t>
        </is>
      </c>
      <c r="C314" t="inlineStr">
        <is>
          <t>22:00 - 12:00</t>
        </is>
      </c>
      <c r="D314" t="n">
        <v>3</v>
      </c>
      <c r="E314" t="n">
        <v>278.2575</v>
      </c>
      <c r="F314" t="n">
        <v>4</v>
      </c>
      <c r="G314" t="n">
        <v>0.3</v>
      </c>
    </row>
    <row r="315">
      <c r="A315" t="inlineStr">
        <is>
          <t>20/5/2023</t>
        </is>
      </c>
      <c r="B315" t="inlineStr">
        <is>
          <t>charged</t>
        </is>
      </c>
      <c r="C315" t="inlineStr">
        <is>
          <t>13:00 - 17:00</t>
        </is>
      </c>
      <c r="D315" t="n">
        <v>3</v>
      </c>
      <c r="E315" t="n">
        <v>161.37</v>
      </c>
      <c r="F315" t="n">
        <v>2</v>
      </c>
      <c r="G315" t="n">
        <v>0.15</v>
      </c>
    </row>
    <row r="316">
      <c r="A316" t="inlineStr">
        <is>
          <t>21/5/2023</t>
        </is>
      </c>
      <c r="B316" t="inlineStr">
        <is>
          <t>discharged</t>
        </is>
      </c>
      <c r="C316" t="inlineStr">
        <is>
          <t>18:00 - 10:00</t>
        </is>
      </c>
      <c r="D316" t="n">
        <v>3</v>
      </c>
      <c r="E316" t="n">
        <v>220.7475</v>
      </c>
      <c r="F316" t="n">
        <v>2</v>
      </c>
      <c r="G316" t="n">
        <v>0.15</v>
      </c>
    </row>
    <row r="317">
      <c r="A317" t="inlineStr">
        <is>
          <t>21/5/2023</t>
        </is>
      </c>
      <c r="B317" t="inlineStr">
        <is>
          <t>charged</t>
        </is>
      </c>
      <c r="C317" t="inlineStr">
        <is>
          <t>11:00 - 18:00</t>
        </is>
      </c>
      <c r="D317" t="n">
        <v>3</v>
      </c>
      <c r="E317" t="n">
        <v>587.55</v>
      </c>
      <c r="F317" t="n">
        <v>5</v>
      </c>
      <c r="G317" t="n">
        <v>0.375</v>
      </c>
    </row>
    <row r="318">
      <c r="A318" t="inlineStr">
        <is>
          <t>22/5/2023</t>
        </is>
      </c>
      <c r="B318" t="inlineStr">
        <is>
          <t>discharged</t>
        </is>
      </c>
      <c r="C318" t="inlineStr">
        <is>
          <t>18:00 - 22:00</t>
        </is>
      </c>
      <c r="D318" t="n">
        <v>3</v>
      </c>
      <c r="E318" t="n">
        <v>1335.435</v>
      </c>
      <c r="F318" t="n">
        <v>16</v>
      </c>
      <c r="G318" t="n">
        <v>1.2</v>
      </c>
    </row>
    <row r="319">
      <c r="A319" t="inlineStr">
        <is>
          <t>23/5/2023</t>
        </is>
      </c>
      <c r="B319" t="inlineStr">
        <is>
          <t>discharged</t>
        </is>
      </c>
      <c r="C319" t="inlineStr">
        <is>
          <t>22:00 - 11:00</t>
        </is>
      </c>
      <c r="D319" t="n">
        <v>3</v>
      </c>
      <c r="E319" t="n">
        <v>504.5324999999999</v>
      </c>
      <c r="F319" t="n">
        <v>7</v>
      </c>
      <c r="G319" t="n">
        <v>0.525</v>
      </c>
    </row>
    <row r="320">
      <c r="A320" t="inlineStr">
        <is>
          <t>24/5/2023</t>
        </is>
      </c>
      <c r="B320" t="inlineStr">
        <is>
          <t>charged</t>
        </is>
      </c>
      <c r="C320" t="inlineStr">
        <is>
          <t>12:00 - 18:00</t>
        </is>
      </c>
      <c r="D320" t="n">
        <v>3</v>
      </c>
      <c r="E320" t="n">
        <v>146.7600000000001</v>
      </c>
      <c r="F320" t="n">
        <v>4</v>
      </c>
      <c r="G320" t="n">
        <v>0.3</v>
      </c>
    </row>
    <row r="321">
      <c r="A321" t="inlineStr">
        <is>
          <t>25/5/2023</t>
        </is>
      </c>
      <c r="B321" t="inlineStr">
        <is>
          <t>discharged</t>
        </is>
      </c>
      <c r="C321" t="inlineStr">
        <is>
          <t>19:00 - 13:00</t>
        </is>
      </c>
      <c r="D321" t="n">
        <v>3</v>
      </c>
      <c r="E321" t="n">
        <v>709.365</v>
      </c>
      <c r="F321" t="n">
        <v>14</v>
      </c>
      <c r="G321" t="n">
        <v>1.05</v>
      </c>
    </row>
    <row r="322">
      <c r="A322" t="inlineStr">
        <is>
          <t>25/5/2023</t>
        </is>
      </c>
      <c r="B322" t="inlineStr">
        <is>
          <t>charged</t>
        </is>
      </c>
      <c r="C322" t="inlineStr">
        <is>
          <t>14:00 - 18:00</t>
        </is>
      </c>
      <c r="D322" t="n">
        <v>3</v>
      </c>
      <c r="E322">
        <f>136*0.75</f>
        <v/>
      </c>
      <c r="F322" t="n">
        <v>2</v>
      </c>
      <c r="G322" t="n">
        <v>0.15</v>
      </c>
    </row>
    <row r="323">
      <c r="A323" t="inlineStr">
        <is>
          <t>26/5/2023</t>
        </is>
      </c>
      <c r="B323" t="inlineStr">
        <is>
          <t>discharged</t>
        </is>
      </c>
      <c r="C323" t="inlineStr">
        <is>
          <t>19:00 - 13:00</t>
        </is>
      </c>
      <c r="D323" t="n">
        <v>3</v>
      </c>
      <c r="E323" t="n">
        <v>346.275</v>
      </c>
      <c r="F323" t="n">
        <v>8</v>
      </c>
      <c r="G323" t="n">
        <v>0.6</v>
      </c>
    </row>
    <row r="324">
      <c r="A324" t="inlineStr">
        <is>
          <t>26/5/2023</t>
        </is>
      </c>
      <c r="B324" t="inlineStr">
        <is>
          <t>charged</t>
        </is>
      </c>
      <c r="C324" t="inlineStr">
        <is>
          <t>14:00 - 18:00</t>
        </is>
      </c>
      <c r="D324" t="n">
        <v>3</v>
      </c>
      <c r="E324" t="n">
        <v>89.0325</v>
      </c>
      <c r="F324" t="n">
        <v>1</v>
      </c>
      <c r="G324" t="n">
        <v>0.075</v>
      </c>
    </row>
    <row r="325">
      <c r="A325" t="inlineStr">
        <is>
          <t>27/5/2023</t>
        </is>
      </c>
      <c r="B325" t="inlineStr">
        <is>
          <t>discharged</t>
        </is>
      </c>
      <c r="C325" t="inlineStr">
        <is>
          <t>19:00 - 11:00</t>
        </is>
      </c>
      <c r="D325" t="n">
        <v>3</v>
      </c>
      <c r="E325" t="n">
        <v>541.95</v>
      </c>
      <c r="F325" t="n">
        <v>9</v>
      </c>
      <c r="G325" t="n">
        <v>0.675</v>
      </c>
    </row>
    <row r="326">
      <c r="A326" t="inlineStr">
        <is>
          <t>27/5/2023</t>
        </is>
      </c>
      <c r="B326" t="inlineStr">
        <is>
          <t>charged</t>
        </is>
      </c>
      <c r="C326" t="inlineStr">
        <is>
          <t>12:00 - 18:00</t>
        </is>
      </c>
      <c r="D326" t="n">
        <v>3</v>
      </c>
      <c r="E326" t="n">
        <v>335.4450000000001</v>
      </c>
      <c r="F326" t="n">
        <v>5</v>
      </c>
      <c r="G326" t="n">
        <v>0.375</v>
      </c>
    </row>
    <row r="327">
      <c r="A327" t="inlineStr">
        <is>
          <t>28/5/2023</t>
        </is>
      </c>
      <c r="B327" t="inlineStr">
        <is>
          <t>discharged</t>
        </is>
      </c>
      <c r="C327" t="inlineStr">
        <is>
          <t>19:00 - 12:00</t>
        </is>
      </c>
      <c r="D327" t="n">
        <v>3</v>
      </c>
      <c r="E327" t="n">
        <v>944.4974999999999</v>
      </c>
      <c r="F327" t="n">
        <v>8</v>
      </c>
      <c r="G327" t="n">
        <v>0.6</v>
      </c>
    </row>
    <row r="328">
      <c r="A328" t="inlineStr">
        <is>
          <t>28/5/2023</t>
        </is>
      </c>
      <c r="B328" t="inlineStr">
        <is>
          <t>charged</t>
        </is>
      </c>
      <c r="C328" t="inlineStr">
        <is>
          <t>13:00 - 18:00</t>
        </is>
      </c>
      <c r="D328" t="n">
        <v>3</v>
      </c>
      <c r="E328" t="n">
        <v>412.9875</v>
      </c>
      <c r="F328" t="n">
        <v>3</v>
      </c>
      <c r="G328" t="n">
        <v>0.225</v>
      </c>
    </row>
    <row r="329">
      <c r="A329" t="inlineStr">
        <is>
          <t>29/5/2023</t>
        </is>
      </c>
      <c r="B329" t="inlineStr">
        <is>
          <t>discharged</t>
        </is>
      </c>
      <c r="C329" t="inlineStr">
        <is>
          <t>21:00 - 12:00</t>
        </is>
      </c>
      <c r="D329" t="n">
        <v>3</v>
      </c>
      <c r="E329" t="n">
        <v>884.9099999999999</v>
      </c>
      <c r="F329" t="n">
        <v>7</v>
      </c>
      <c r="G329" t="n">
        <v>0.525</v>
      </c>
    </row>
    <row r="330">
      <c r="A330" t="inlineStr">
        <is>
          <t>29/5/2023</t>
        </is>
      </c>
      <c r="B330" t="inlineStr">
        <is>
          <t>charged</t>
        </is>
      </c>
      <c r="C330" t="inlineStr">
        <is>
          <t>13:00 - 18:00</t>
        </is>
      </c>
      <c r="D330" t="n">
        <v>3</v>
      </c>
      <c r="E330" t="n">
        <v>415.4175</v>
      </c>
      <c r="F330" t="n">
        <v>2</v>
      </c>
      <c r="G330" t="n">
        <v>0.15</v>
      </c>
    </row>
    <row r="331">
      <c r="A331" t="inlineStr">
        <is>
          <t>30/5/2023</t>
        </is>
      </c>
      <c r="B331" t="inlineStr">
        <is>
          <t>discharged</t>
        </is>
      </c>
      <c r="C331" t="inlineStr">
        <is>
          <t>19:00 - 12:00</t>
        </is>
      </c>
      <c r="D331" t="n">
        <v>3</v>
      </c>
      <c r="E331" t="n">
        <v>480.7425</v>
      </c>
      <c r="F331" t="n">
        <v>8</v>
      </c>
      <c r="G331" t="n">
        <v>0.6</v>
      </c>
    </row>
    <row r="332">
      <c r="A332" t="inlineStr">
        <is>
          <t>30/5/2023</t>
        </is>
      </c>
      <c r="B332" t="inlineStr">
        <is>
          <t>charged</t>
        </is>
      </c>
      <c r="C332" t="inlineStr">
        <is>
          <t>13:00 - 18:00</t>
        </is>
      </c>
      <c r="D332" t="n">
        <v>3</v>
      </c>
      <c r="E332" t="n">
        <v>63.66749999999999</v>
      </c>
      <c r="F332" t="n">
        <v>0</v>
      </c>
      <c r="G332" t="n">
        <v>0</v>
      </c>
    </row>
    <row r="333">
      <c r="A333" t="inlineStr">
        <is>
          <t>31/5/2023</t>
        </is>
      </c>
      <c r="B333" t="inlineStr">
        <is>
          <t>discharged</t>
        </is>
      </c>
      <c r="C333" t="inlineStr">
        <is>
          <t>19:00 - 11:00</t>
        </is>
      </c>
      <c r="D333" t="n">
        <v>3</v>
      </c>
      <c r="E333" t="n">
        <v>611.5199999999999</v>
      </c>
      <c r="F333" t="n">
        <v>10</v>
      </c>
      <c r="G333" t="n">
        <v>0.75</v>
      </c>
    </row>
    <row r="334">
      <c r="A334" t="inlineStr">
        <is>
          <t>31/5/2023</t>
        </is>
      </c>
      <c r="B334" t="inlineStr">
        <is>
          <t>charged</t>
        </is>
      </c>
      <c r="C334" t="inlineStr">
        <is>
          <t>12:00 - 18:00</t>
        </is>
      </c>
      <c r="D334" t="n">
        <v>3</v>
      </c>
      <c r="E334" t="n">
        <v>256.905</v>
      </c>
      <c r="F334" t="n">
        <v>6</v>
      </c>
      <c r="G334" t="n">
        <v>0.45</v>
      </c>
    </row>
    <row r="335">
      <c r="A335" s="29" t="inlineStr">
        <is>
          <t>1/6/2023</t>
        </is>
      </c>
      <c r="B335" t="inlineStr">
        <is>
          <t>discharged</t>
        </is>
      </c>
      <c r="C335" t="inlineStr">
        <is>
          <t>19:00 - 12:00</t>
        </is>
      </c>
      <c r="D335" t="n">
        <v>3</v>
      </c>
      <c r="E335" t="n">
        <v>766.1999999999999</v>
      </c>
      <c r="F335" t="n">
        <v>7</v>
      </c>
      <c r="G335" t="n">
        <v>0.525</v>
      </c>
    </row>
    <row r="336">
      <c r="A336" t="inlineStr">
        <is>
          <t>2/6/2023</t>
        </is>
      </c>
      <c r="B336" t="inlineStr">
        <is>
          <t>discharged</t>
        </is>
      </c>
      <c r="C336" t="inlineStr">
        <is>
          <t>19:00 - 12:00</t>
        </is>
      </c>
      <c r="D336" t="n">
        <v>3</v>
      </c>
      <c r="E336" t="n">
        <v>434.7</v>
      </c>
      <c r="F336" t="n">
        <v>8</v>
      </c>
      <c r="G336" t="n">
        <v>0.6</v>
      </c>
    </row>
    <row r="337">
      <c r="A337" t="inlineStr">
        <is>
          <t>2/6/2023</t>
        </is>
      </c>
      <c r="B337" t="inlineStr">
        <is>
          <t>charged</t>
        </is>
      </c>
      <c r="C337" t="inlineStr">
        <is>
          <t>13:00 - 18:00</t>
        </is>
      </c>
      <c r="D337" t="n">
        <v>3</v>
      </c>
      <c r="E337" t="n">
        <v>101.22</v>
      </c>
      <c r="F337" t="n">
        <v>1</v>
      </c>
      <c r="G337" t="n">
        <v>0.075</v>
      </c>
    </row>
    <row r="338">
      <c r="A338" t="inlineStr">
        <is>
          <t>3/6/2023</t>
        </is>
      </c>
      <c r="B338" t="inlineStr">
        <is>
          <t>charged</t>
        </is>
      </c>
      <c r="C338" t="inlineStr">
        <is>
          <t>12:00 - 18:00</t>
        </is>
      </c>
      <c r="D338" t="n">
        <v>3</v>
      </c>
      <c r="E338" t="n">
        <v>0</v>
      </c>
      <c r="F338" t="n">
        <v>0</v>
      </c>
      <c r="G338" t="n">
        <v>0</v>
      </c>
    </row>
    <row r="339">
      <c r="A339" t="inlineStr">
        <is>
          <t>3/6/2023</t>
        </is>
      </c>
      <c r="B339" t="inlineStr">
        <is>
          <t>discharged</t>
        </is>
      </c>
      <c r="C339" t="inlineStr">
        <is>
          <t>19:00 - 11:00</t>
        </is>
      </c>
      <c r="D339" t="n">
        <v>3</v>
      </c>
      <c r="E339" t="n">
        <v>0</v>
      </c>
      <c r="F339" t="n">
        <v>0</v>
      </c>
      <c r="G339" t="n">
        <v>0</v>
      </c>
    </row>
    <row r="340">
      <c r="A340" t="inlineStr">
        <is>
          <t>4/6/2023</t>
        </is>
      </c>
      <c r="B340" t="inlineStr">
        <is>
          <t>discharged</t>
        </is>
      </c>
      <c r="C340" t="inlineStr">
        <is>
          <t>19:00 - 11:00</t>
        </is>
      </c>
      <c r="D340" t="n">
        <v>3</v>
      </c>
      <c r="E340" t="n">
        <v>626.61</v>
      </c>
      <c r="F340" t="n">
        <v>11</v>
      </c>
      <c r="G340" t="n">
        <v>0.825</v>
      </c>
    </row>
    <row r="341">
      <c r="A341" t="inlineStr">
        <is>
          <t>4/6/2023</t>
        </is>
      </c>
      <c r="B341" t="inlineStr">
        <is>
          <t>charged</t>
        </is>
      </c>
      <c r="C341" t="inlineStr">
        <is>
          <t>12:00 - 18:00</t>
        </is>
      </c>
      <c r="D341" t="n">
        <v>3</v>
      </c>
      <c r="E341" t="n">
        <v>248.805</v>
      </c>
      <c r="F341" t="n">
        <v>3</v>
      </c>
      <c r="G341" t="n">
        <v>0.225</v>
      </c>
    </row>
    <row r="342">
      <c r="A342" t="inlineStr">
        <is>
          <t>5/6/2023</t>
        </is>
      </c>
      <c r="B342" t="inlineStr">
        <is>
          <t>discharged</t>
        </is>
      </c>
      <c r="C342" t="inlineStr">
        <is>
          <t>19:00 - 11:00</t>
        </is>
      </c>
      <c r="D342" t="n">
        <v>3</v>
      </c>
      <c r="E342" t="n">
        <v>342.855</v>
      </c>
      <c r="F342" t="n">
        <v>8</v>
      </c>
      <c r="G342" t="n">
        <v>0.6</v>
      </c>
    </row>
    <row r="343">
      <c r="A343" t="inlineStr">
        <is>
          <t>5/6/2023</t>
        </is>
      </c>
      <c r="B343" t="inlineStr">
        <is>
          <t>charged</t>
        </is>
      </c>
      <c r="C343" t="inlineStr">
        <is>
          <t>12:00 - 18:00</t>
        </is>
      </c>
      <c r="D343" t="n">
        <v>3</v>
      </c>
      <c r="E343" t="n">
        <v>157.455</v>
      </c>
      <c r="F343" t="n">
        <v>2</v>
      </c>
      <c r="G343" t="n">
        <v>0.15</v>
      </c>
    </row>
    <row r="344">
      <c r="A344" s="29" t="inlineStr">
        <is>
          <t>6/6/2023</t>
        </is>
      </c>
      <c r="B344" t="inlineStr">
        <is>
          <t>discharged</t>
        </is>
      </c>
      <c r="C344" t="inlineStr">
        <is>
          <t>19:00 - 22:00</t>
        </is>
      </c>
      <c r="D344" t="n">
        <v>3</v>
      </c>
      <c r="E344" t="n">
        <v>637.1624999999999</v>
      </c>
      <c r="F344" t="n">
        <v>6</v>
      </c>
      <c r="G344" t="n">
        <v>0.45</v>
      </c>
    </row>
    <row r="345">
      <c r="A345" s="30" t="n">
        <v>45113</v>
      </c>
      <c r="B345" t="inlineStr">
        <is>
          <t>discharged</t>
        </is>
      </c>
      <c r="C345" t="inlineStr">
        <is>
          <t>22:00 - 22:00</t>
        </is>
      </c>
      <c r="D345" t="n">
        <v>3</v>
      </c>
      <c r="E345" t="n">
        <v>1000.5975</v>
      </c>
      <c r="F345" t="n">
        <v>11</v>
      </c>
      <c r="G345" t="n">
        <v>0.825</v>
      </c>
    </row>
    <row r="346">
      <c r="A346" s="29" t="inlineStr">
        <is>
          <t>8/6/2023</t>
        </is>
      </c>
      <c r="B346" t="inlineStr">
        <is>
          <t>discharged</t>
        </is>
      </c>
      <c r="C346" t="inlineStr">
        <is>
          <t>22:00 - 22:00</t>
        </is>
      </c>
      <c r="D346" t="n">
        <v>3</v>
      </c>
      <c r="E346" t="n">
        <v>429.2549999999999</v>
      </c>
      <c r="F346" t="n">
        <v>7</v>
      </c>
      <c r="G346" t="n">
        <v>0.525</v>
      </c>
    </row>
    <row r="347">
      <c r="A347" s="29" t="inlineStr">
        <is>
          <t>9/6/2023</t>
        </is>
      </c>
      <c r="B347" t="inlineStr">
        <is>
          <t>discharged</t>
        </is>
      </c>
      <c r="C347" t="inlineStr">
        <is>
          <t>22:00 - 22:00</t>
        </is>
      </c>
      <c r="D347" t="n">
        <v>3</v>
      </c>
      <c r="E347" t="n">
        <v>792.1949999999999</v>
      </c>
      <c r="F347" t="n">
        <v>11</v>
      </c>
      <c r="G347" t="n">
        <v>0.825</v>
      </c>
    </row>
    <row r="348">
      <c r="A348" s="29" t="inlineStr">
        <is>
          <t>10/6/2023</t>
        </is>
      </c>
      <c r="B348" t="inlineStr">
        <is>
          <t>discharged</t>
        </is>
      </c>
      <c r="C348" t="inlineStr">
        <is>
          <t>22:00 - 12:00</t>
        </is>
      </c>
      <c r="D348" t="n">
        <v>3</v>
      </c>
      <c r="E348" t="n">
        <v>255.9675</v>
      </c>
      <c r="F348" t="n">
        <v>3</v>
      </c>
      <c r="G348" t="n">
        <v>0.225</v>
      </c>
    </row>
    <row r="349">
      <c r="A349" s="29" t="inlineStr">
        <is>
          <t>10/6/2023</t>
        </is>
      </c>
      <c r="B349" t="inlineStr">
        <is>
          <t>charged</t>
        </is>
      </c>
      <c r="C349" t="inlineStr">
        <is>
          <t>13:00 - 18:00</t>
        </is>
      </c>
      <c r="D349" t="n">
        <v>3</v>
      </c>
      <c r="E349" t="n">
        <v>231.5775</v>
      </c>
      <c r="F349" t="n">
        <v>4</v>
      </c>
      <c r="G349" t="n">
        <v>0.3</v>
      </c>
    </row>
    <row r="350">
      <c r="A350" t="inlineStr">
        <is>
          <t>11/6/2023</t>
        </is>
      </c>
      <c r="B350" t="inlineStr">
        <is>
          <t>discharged</t>
        </is>
      </c>
      <c r="C350" t="inlineStr">
        <is>
          <t>19:00 - 11:00</t>
        </is>
      </c>
      <c r="D350" t="n">
        <v>3</v>
      </c>
      <c r="E350" t="n">
        <v>517.785</v>
      </c>
      <c r="F350" t="n">
        <v>7</v>
      </c>
      <c r="G350" t="n">
        <v>0.525</v>
      </c>
    </row>
    <row r="351">
      <c r="A351" t="inlineStr">
        <is>
          <t>11/6/2023</t>
        </is>
      </c>
      <c r="B351" t="inlineStr">
        <is>
          <t>charged</t>
        </is>
      </c>
      <c r="C351" t="inlineStr">
        <is>
          <t>12:00 - 19:00</t>
        </is>
      </c>
      <c r="D351" t="n">
        <v>3</v>
      </c>
      <c r="E351" t="n">
        <v>298.8675</v>
      </c>
      <c r="F351" t="n">
        <v>3</v>
      </c>
      <c r="G351" t="n">
        <v>0.225</v>
      </c>
    </row>
    <row r="352">
      <c r="A352" t="inlineStr">
        <is>
          <t>12/6/2023</t>
        </is>
      </c>
      <c r="B352" t="inlineStr">
        <is>
          <t>charged</t>
        </is>
      </c>
      <c r="C352" t="inlineStr">
        <is>
          <t>12:00 - 18:00</t>
        </is>
      </c>
      <c r="D352" t="n">
        <v>3</v>
      </c>
      <c r="E352" t="n">
        <v>167.34</v>
      </c>
      <c r="F352" t="n">
        <v>3</v>
      </c>
      <c r="G352" t="n">
        <v>0.225</v>
      </c>
    </row>
    <row r="353">
      <c r="A353" t="inlineStr">
        <is>
          <t>13/6/2023</t>
        </is>
      </c>
      <c r="B353" t="inlineStr">
        <is>
          <t>discharged</t>
        </is>
      </c>
      <c r="C353" t="inlineStr">
        <is>
          <t>19:00 - 22:00</t>
        </is>
      </c>
      <c r="D353" t="n">
        <v>3</v>
      </c>
      <c r="E353" t="n">
        <v>1074.7125</v>
      </c>
      <c r="F353" t="n">
        <v>18</v>
      </c>
      <c r="G353" t="n">
        <v>1.35</v>
      </c>
    </row>
    <row r="354">
      <c r="A354" t="inlineStr">
        <is>
          <t>13/6/2023</t>
        </is>
      </c>
      <c r="B354" t="inlineStr">
        <is>
          <t>discharged</t>
        </is>
      </c>
      <c r="C354" t="inlineStr">
        <is>
          <t>22:00 - 22:00</t>
        </is>
      </c>
      <c r="D354" t="n">
        <v>3</v>
      </c>
      <c r="E354" t="n">
        <v>1756.125</v>
      </c>
      <c r="F354" t="n">
        <v>19</v>
      </c>
      <c r="G354" t="n">
        <v>1.425</v>
      </c>
    </row>
    <row r="355">
      <c r="A355" t="inlineStr">
        <is>
          <t>14/6/2023</t>
        </is>
      </c>
      <c r="B355" t="inlineStr">
        <is>
          <t>discharged</t>
        </is>
      </c>
      <c r="C355" t="inlineStr">
        <is>
          <t>22:00 - 22:00</t>
        </is>
      </c>
      <c r="D355" t="n">
        <v>3</v>
      </c>
      <c r="E355" t="n">
        <v>1121.6475</v>
      </c>
      <c r="F355" t="n">
        <v>13</v>
      </c>
      <c r="G355" t="n">
        <v>0.975</v>
      </c>
    </row>
    <row r="356">
      <c r="A356" t="inlineStr">
        <is>
          <t>15/6/2023</t>
        </is>
      </c>
      <c r="B356" t="inlineStr">
        <is>
          <t>charged</t>
        </is>
      </c>
      <c r="C356" t="inlineStr">
        <is>
          <t>22:00 - 22:00</t>
        </is>
      </c>
      <c r="D356" t="n">
        <v>3</v>
      </c>
      <c r="E356" t="n">
        <v>150.2175</v>
      </c>
      <c r="F356" t="n">
        <v>1</v>
      </c>
      <c r="G356" t="n">
        <v>0.075</v>
      </c>
    </row>
    <row r="357">
      <c r="A357" t="inlineStr">
        <is>
          <t>16/6/2023</t>
        </is>
      </c>
      <c r="B357" t="inlineStr">
        <is>
          <t>discharged</t>
        </is>
      </c>
      <c r="C357" t="inlineStr">
        <is>
          <t>22:00 - 11:00</t>
        </is>
      </c>
      <c r="D357" t="n">
        <v>3</v>
      </c>
      <c r="E357" t="n">
        <v>324.765</v>
      </c>
      <c r="F357" t="n">
        <v>7</v>
      </c>
      <c r="G357" t="n">
        <v>0.525</v>
      </c>
    </row>
    <row r="358">
      <c r="A358" t="inlineStr">
        <is>
          <t>17/6/2023</t>
        </is>
      </c>
      <c r="B358" t="inlineStr">
        <is>
          <t>charged</t>
        </is>
      </c>
      <c r="C358" t="inlineStr">
        <is>
          <t>12:00 - 18:00</t>
        </is>
      </c>
      <c r="D358" t="n">
        <v>3</v>
      </c>
      <c r="E358" t="n">
        <v>179.6025</v>
      </c>
      <c r="F358" t="n">
        <v>5</v>
      </c>
      <c r="G358" t="n">
        <v>0.375</v>
      </c>
    </row>
    <row r="359">
      <c r="A359" t="inlineStr">
        <is>
          <t>18/6/2023</t>
        </is>
      </c>
      <c r="B359" t="inlineStr">
        <is>
          <t>discharged</t>
        </is>
      </c>
      <c r="C359" t="inlineStr">
        <is>
          <t>22:00 - 22:00</t>
        </is>
      </c>
      <c r="D359" t="n">
        <v>3</v>
      </c>
      <c r="E359" t="n">
        <v>1134.2925</v>
      </c>
      <c r="F359" t="n">
        <v>12</v>
      </c>
      <c r="G359" t="n">
        <v>0.9</v>
      </c>
    </row>
    <row r="360">
      <c r="A360" t="inlineStr">
        <is>
          <t>19/6/2023</t>
        </is>
      </c>
      <c r="B360" t="inlineStr">
        <is>
          <t>discharged</t>
        </is>
      </c>
      <c r="C360" t="inlineStr">
        <is>
          <t>22:00 - 22:00</t>
        </is>
      </c>
      <c r="D360" t="n">
        <v>3</v>
      </c>
      <c r="E360" t="n">
        <v>1015.065</v>
      </c>
      <c r="F360" t="n">
        <v>17</v>
      </c>
      <c r="G360" t="n">
        <v>1.275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740"/>
  <sheetViews>
    <sheetView topLeftCell="A165" zoomScale="70" zoomScaleNormal="70" workbookViewId="0">
      <selection activeCell="G194" sqref="G194"/>
    </sheetView>
  </sheetViews>
  <sheetFormatPr baseColWidth="8" defaultRowHeight="15"/>
  <cols>
    <col width="12.5703125" customWidth="1" style="2" min="1" max="1"/>
    <col width="11" bestFit="1" customWidth="1" min="2" max="2"/>
    <col width="11.5703125" customWidth="1" min="4" max="4"/>
    <col width="10.5703125" customWidth="1" min="5" max="5"/>
    <col width="13.85546875" customWidth="1" style="9" min="6" max="6"/>
    <col width="12.85546875" customWidth="1" min="7" max="7"/>
    <col width="12.140625" customWidth="1" min="8" max="8"/>
    <col width="25.28515625" customWidth="1" style="1" min="9" max="9"/>
    <col width="9.7109375" bestFit="1" customWidth="1" min="13" max="13"/>
    <col width="13.5703125" customWidth="1" min="14" max="14"/>
    <col width="11.42578125" customWidth="1" min="15" max="15"/>
    <col width="24.28515625" customWidth="1" min="17" max="17"/>
  </cols>
  <sheetData>
    <row r="1">
      <c r="A1" s="2" t="inlineStr">
        <is>
          <t>day</t>
        </is>
      </c>
      <c r="B1" t="inlineStr">
        <is>
          <t>FCR</t>
        </is>
      </c>
      <c r="C1" t="inlineStr">
        <is>
          <t>DA</t>
        </is>
      </c>
      <c r="D1" t="inlineStr">
        <is>
          <t>ID_auction</t>
        </is>
      </c>
      <c r="E1" t="inlineStr">
        <is>
          <t>XBID</t>
        </is>
      </c>
      <c r="F1" s="9" t="inlineStr">
        <is>
          <t>da_cycles</t>
        </is>
      </c>
      <c r="G1" t="inlineStr">
        <is>
          <t>id_cycles</t>
        </is>
      </c>
      <c r="H1" t="inlineStr">
        <is>
          <t>xbid_cycles</t>
        </is>
      </c>
      <c r="I1" s="1" t="inlineStr">
        <is>
          <t>xbid_rev/auctions_rev</t>
        </is>
      </c>
    </row>
    <row r="2">
      <c r="A2" s="2" t="inlineStr">
        <is>
          <t>15/12/2022</t>
        </is>
      </c>
      <c r="B2" s="4" t="n">
        <v>2558</v>
      </c>
      <c r="C2" s="4" t="n">
        <v>940</v>
      </c>
      <c r="D2" t="n">
        <v>0</v>
      </c>
      <c r="F2" s="9" t="n">
        <v>0.6</v>
      </c>
      <c r="G2" t="n">
        <v>0</v>
      </c>
      <c r="I2" s="1">
        <f>E2/(B2+C2)</f>
        <v/>
      </c>
      <c r="N2" s="11" t="n"/>
      <c r="O2" t="inlineStr">
        <is>
          <t>VOLUE PROBLEMS/NETwork PROBLEMS</t>
        </is>
      </c>
    </row>
    <row r="3">
      <c r="A3" s="2" t="inlineStr">
        <is>
          <t>16/12/2022</t>
        </is>
      </c>
      <c r="B3" s="4" t="n">
        <v>2641</v>
      </c>
      <c r="C3" s="4" t="n">
        <v>982</v>
      </c>
      <c r="D3" t="n">
        <v>0</v>
      </c>
      <c r="F3" t="n">
        <v>0.6</v>
      </c>
      <c r="G3" t="n">
        <v>0</v>
      </c>
      <c r="N3" s="14" t="n"/>
      <c r="O3" t="inlineStr">
        <is>
          <t>NUMBER ADJUSTED HIGHER -&gt; SHOULD BE HIGHER BECAUSE OF INTERNAL ERROR</t>
        </is>
      </c>
    </row>
    <row r="4">
      <c r="A4" s="2" t="inlineStr">
        <is>
          <t>17/12/2022</t>
        </is>
      </c>
      <c r="B4" s="4" t="n">
        <v>2884</v>
      </c>
      <c r="C4" s="4" t="n">
        <v>429</v>
      </c>
      <c r="D4" t="n">
        <v>0</v>
      </c>
      <c r="F4" t="n">
        <v>0.6</v>
      </c>
      <c r="G4" t="n">
        <v>0</v>
      </c>
      <c r="N4" s="15" t="n"/>
      <c r="O4" t="inlineStr">
        <is>
          <t>INCOMPLETE DATA</t>
        </is>
      </c>
    </row>
    <row r="5">
      <c r="A5" s="2" t="inlineStr">
        <is>
          <t>18/12/2022</t>
        </is>
      </c>
      <c r="B5" s="4" t="n">
        <v>2168</v>
      </c>
      <c r="C5" s="4" t="n">
        <v>127</v>
      </c>
      <c r="D5" t="n">
        <v>0</v>
      </c>
      <c r="F5" t="n">
        <v>0.6</v>
      </c>
      <c r="G5" t="n">
        <v>0</v>
      </c>
      <c r="N5" s="17" t="n"/>
      <c r="O5" t="inlineStr">
        <is>
          <t>Office technical errors (pc fault eg) -&gt; Value filled with local average</t>
        </is>
      </c>
    </row>
    <row r="6" ht="18" customHeight="1">
      <c r="A6" s="2" t="inlineStr">
        <is>
          <t>19/12/2022</t>
        </is>
      </c>
      <c r="B6" s="4" t="n">
        <v>4985</v>
      </c>
      <c r="C6" s="4" t="n">
        <v>513</v>
      </c>
      <c r="D6" t="n">
        <v>0</v>
      </c>
      <c r="E6" t="n">
        <v>820</v>
      </c>
      <c r="F6" t="n">
        <v>0.3</v>
      </c>
      <c r="G6" t="n">
        <v>0</v>
      </c>
      <c r="H6" t="n">
        <v>1.05</v>
      </c>
      <c r="I6" s="1">
        <f>E6/(B6+C6)</f>
        <v/>
      </c>
      <c r="N6" s="23" t="n"/>
      <c r="O6" t="inlineStr">
        <is>
          <t xml:space="preserve">Uncertainty about the validity of some real time data </t>
        </is>
      </c>
    </row>
    <row r="7" ht="19.5" customHeight="1">
      <c r="A7" s="2" t="inlineStr">
        <is>
          <t>20/12/2022</t>
        </is>
      </c>
      <c r="B7" s="4" t="n">
        <v>3164</v>
      </c>
      <c r="C7" s="4" t="n">
        <v>459</v>
      </c>
      <c r="D7" t="n">
        <v>0</v>
      </c>
      <c r="E7" t="n">
        <v>1334</v>
      </c>
      <c r="F7" t="n">
        <v>0.6</v>
      </c>
      <c r="G7" t="n">
        <v>0</v>
      </c>
      <c r="H7" t="n">
        <v>1.875</v>
      </c>
      <c r="I7" s="1">
        <f>E7/(B7+C7)</f>
        <v/>
      </c>
    </row>
    <row r="8">
      <c r="A8" s="2" t="inlineStr">
        <is>
          <t>21/12/2022</t>
        </is>
      </c>
      <c r="B8" s="4" t="n">
        <v>2724</v>
      </c>
      <c r="C8" s="4" t="n">
        <v>354</v>
      </c>
      <c r="D8" t="n">
        <v>0</v>
      </c>
      <c r="F8" t="n">
        <v>0.6</v>
      </c>
      <c r="G8" t="n">
        <v>0</v>
      </c>
      <c r="I8" s="1">
        <f>E8/(B8+C8)</f>
        <v/>
      </c>
      <c r="N8" s="27" t="n"/>
      <c r="O8" t="inlineStr">
        <is>
          <t>didn’t play DA in purpose</t>
        </is>
      </c>
    </row>
    <row r="9">
      <c r="A9" s="2" t="inlineStr">
        <is>
          <t>22/12/2022</t>
        </is>
      </c>
      <c r="B9" s="4" t="n">
        <v>2549</v>
      </c>
      <c r="C9" s="4" t="n">
        <v>274</v>
      </c>
      <c r="D9" t="n">
        <v>0</v>
      </c>
      <c r="F9" t="n">
        <v>0.3</v>
      </c>
      <c r="G9" t="n">
        <v>0</v>
      </c>
      <c r="I9" s="1">
        <f>E9/(B9+C9)</f>
        <v/>
      </c>
    </row>
    <row r="10">
      <c r="A10" s="2" t="inlineStr">
        <is>
          <t>23/12/2022</t>
        </is>
      </c>
      <c r="B10" s="4" t="n">
        <v>2340</v>
      </c>
      <c r="C10" s="4" t="n">
        <v>253</v>
      </c>
      <c r="D10" t="n">
        <v>0</v>
      </c>
      <c r="E10" t="n">
        <v>1360</v>
      </c>
      <c r="F10" t="n">
        <v>0.6</v>
      </c>
      <c r="G10" t="n">
        <v>0</v>
      </c>
      <c r="H10" t="n">
        <v>1.65</v>
      </c>
      <c r="I10" s="1">
        <f>E10/(B10+C10)</f>
        <v/>
      </c>
    </row>
    <row r="11">
      <c r="A11" s="2" t="inlineStr">
        <is>
          <t>24/12/2022</t>
        </is>
      </c>
      <c r="B11" s="4" t="n">
        <v>3953</v>
      </c>
      <c r="C11" s="4" t="n">
        <v>328</v>
      </c>
      <c r="D11" t="n">
        <v>0</v>
      </c>
      <c r="F11" t="n">
        <v>0.6</v>
      </c>
      <c r="G11" t="n">
        <v>0</v>
      </c>
      <c r="I11" s="1">
        <f>E11/(B11+C11)</f>
        <v/>
      </c>
    </row>
    <row r="12">
      <c r="A12" s="2" t="inlineStr">
        <is>
          <t>25/12/2022</t>
        </is>
      </c>
      <c r="B12" s="4" t="n">
        <v>4335</v>
      </c>
      <c r="C12" s="4" t="n">
        <v>176.2</v>
      </c>
      <c r="D12" t="n">
        <v>0</v>
      </c>
      <c r="F12" t="n">
        <v>0.6</v>
      </c>
      <c r="G12" t="n">
        <v>0</v>
      </c>
      <c r="I12" s="1">
        <f>E12/(B12+C12)</f>
        <v/>
      </c>
    </row>
    <row r="13">
      <c r="A13" s="2" t="inlineStr">
        <is>
          <t>26/12/2022</t>
        </is>
      </c>
      <c r="B13" s="4" t="n">
        <v>9574</v>
      </c>
      <c r="C13" s="4" t="n">
        <v>199</v>
      </c>
      <c r="D13" t="n">
        <v>0</v>
      </c>
      <c r="F13" t="n">
        <v>0.6</v>
      </c>
      <c r="G13" t="n">
        <v>0</v>
      </c>
      <c r="I13" s="1">
        <f>E13/(B13+C13)</f>
        <v/>
      </c>
    </row>
    <row r="14">
      <c r="A14" s="2" t="inlineStr">
        <is>
          <t>27/12/2022</t>
        </is>
      </c>
      <c r="B14" s="4" t="n">
        <v>3409</v>
      </c>
      <c r="C14" s="4" t="n">
        <v>473</v>
      </c>
      <c r="D14" t="n">
        <v>0</v>
      </c>
      <c r="F14" t="n">
        <v>0.6</v>
      </c>
      <c r="G14" t="n">
        <v>0</v>
      </c>
      <c r="I14" s="1">
        <f>E14/(B14+C14)</f>
        <v/>
      </c>
    </row>
    <row r="15">
      <c r="A15" s="2" t="inlineStr">
        <is>
          <t>28/12/2022</t>
        </is>
      </c>
      <c r="B15" s="4" t="n">
        <v>3070</v>
      </c>
      <c r="C15" s="4" t="n">
        <v>294</v>
      </c>
      <c r="D15" t="n">
        <v>0</v>
      </c>
      <c r="E15" t="n">
        <v>1313</v>
      </c>
      <c r="F15" t="n">
        <v>0.6</v>
      </c>
      <c r="G15" t="n">
        <v>0</v>
      </c>
      <c r="H15" t="n">
        <v>1.8</v>
      </c>
      <c r="I15" s="1">
        <f>E15/(B15+C15)</f>
        <v/>
      </c>
    </row>
    <row r="16">
      <c r="A16" s="2" t="inlineStr">
        <is>
          <t>29/12/2022</t>
        </is>
      </c>
      <c r="B16" s="4" t="n">
        <v>3163</v>
      </c>
      <c r="C16" s="4" t="n">
        <v>163</v>
      </c>
      <c r="D16" t="n">
        <v>0</v>
      </c>
      <c r="E16" t="n">
        <v>2157</v>
      </c>
      <c r="F16" t="n">
        <v>0.6</v>
      </c>
      <c r="G16" t="n">
        <v>0</v>
      </c>
      <c r="H16" t="n">
        <v>2.4</v>
      </c>
      <c r="I16" s="1">
        <f>E16/(B16+C16)</f>
        <v/>
      </c>
    </row>
    <row r="17">
      <c r="A17" s="2" t="inlineStr">
        <is>
          <t>30/12/2022</t>
        </is>
      </c>
      <c r="B17" s="4" t="n">
        <v>3476</v>
      </c>
      <c r="C17" s="4" t="n">
        <v>57</v>
      </c>
      <c r="D17" t="n">
        <v>0</v>
      </c>
      <c r="F17" t="n">
        <v>0.3</v>
      </c>
      <c r="G17" t="n">
        <v>0</v>
      </c>
      <c r="I17" s="1">
        <f>E17/(B17+C17)</f>
        <v/>
      </c>
    </row>
    <row r="18">
      <c r="A18" s="2" t="inlineStr">
        <is>
          <t>31/12/2022</t>
        </is>
      </c>
      <c r="B18" s="4" t="n">
        <v>4096</v>
      </c>
      <c r="C18" s="4" t="n">
        <v>10.44</v>
      </c>
      <c r="D18" t="n">
        <v>0</v>
      </c>
      <c r="E18">
        <f>780*0.75</f>
        <v/>
      </c>
      <c r="F18" t="n">
        <v>0.3</v>
      </c>
      <c r="G18" t="n">
        <v>0</v>
      </c>
      <c r="H18" t="n">
        <v>1.3</v>
      </c>
      <c r="I18" s="1">
        <f>E18/(B18+C18)</f>
        <v/>
      </c>
    </row>
    <row r="19">
      <c r="A19" s="3" t="n">
        <v>44927</v>
      </c>
      <c r="B19" s="4" t="n">
        <v>3880.87</v>
      </c>
      <c r="C19" s="4" t="n">
        <v>149.58</v>
      </c>
      <c r="D19" t="n">
        <v>0</v>
      </c>
      <c r="E19">
        <f>1750</f>
        <v/>
      </c>
      <c r="F19" t="n">
        <v>0.6</v>
      </c>
      <c r="G19" t="n">
        <v>0</v>
      </c>
      <c r="H19" t="n">
        <v>1.4</v>
      </c>
      <c r="I19" s="1">
        <f>E19/(B19+C19)</f>
        <v/>
      </c>
    </row>
    <row r="20">
      <c r="A20" s="3" t="n">
        <v>44958</v>
      </c>
      <c r="B20" s="4" t="n">
        <v>2692.55</v>
      </c>
      <c r="C20" s="4" t="n">
        <v>324.9300000000001</v>
      </c>
      <c r="D20" t="n">
        <v>0</v>
      </c>
      <c r="E20" t="n">
        <v>2376</v>
      </c>
      <c r="F20" t="n">
        <v>0.6</v>
      </c>
      <c r="G20" t="n">
        <v>0</v>
      </c>
      <c r="H20" t="n">
        <v>2.85</v>
      </c>
      <c r="I20" s="1">
        <f>E20/(B20+C20)</f>
        <v/>
      </c>
    </row>
    <row r="21">
      <c r="A21" s="3" t="n">
        <v>44986</v>
      </c>
      <c r="B21" s="4" t="n">
        <v>2478.98</v>
      </c>
      <c r="C21" s="4" t="n">
        <v>166.62</v>
      </c>
      <c r="D21" t="n">
        <v>0</v>
      </c>
      <c r="F21" t="n">
        <v>0.6</v>
      </c>
      <c r="G21" t="n">
        <v>0</v>
      </c>
      <c r="I21" s="1">
        <f>E21/(B21+C21)</f>
        <v/>
      </c>
    </row>
    <row r="22">
      <c r="A22" s="3" t="n">
        <v>45017</v>
      </c>
      <c r="B22" s="4" t="n">
        <v>4731.79</v>
      </c>
      <c r="C22" s="4" t="n">
        <v>168.27</v>
      </c>
      <c r="D22" t="n">
        <v>0</v>
      </c>
      <c r="E22" t="n">
        <v>961</v>
      </c>
      <c r="F22" t="n">
        <v>0.3</v>
      </c>
      <c r="G22" t="n">
        <v>0</v>
      </c>
      <c r="H22" t="n">
        <v>1.575</v>
      </c>
      <c r="I22" s="1">
        <f>E22/(B22+C22)</f>
        <v/>
      </c>
      <c r="J22">
        <f>AVERAGE(H$22:H22)</f>
        <v/>
      </c>
      <c r="K22">
        <f>AVERAGE(E$22:E22)</f>
        <v/>
      </c>
      <c r="L22">
        <f>K22/J22</f>
        <v/>
      </c>
      <c r="M22">
        <f>AVERAGE(E22:E27)/AVERAGE(H22:H27)</f>
        <v/>
      </c>
    </row>
    <row r="23">
      <c r="A23" s="3" t="n">
        <v>45047</v>
      </c>
      <c r="B23" s="4" t="n">
        <v>2946.44</v>
      </c>
      <c r="C23" s="4" t="n">
        <v>583.8</v>
      </c>
      <c r="D23" t="n">
        <v>0</v>
      </c>
      <c r="E23" t="n">
        <v>797</v>
      </c>
      <c r="F23" t="n">
        <v>0.6</v>
      </c>
      <c r="G23" t="n">
        <v>0</v>
      </c>
      <c r="H23" t="n">
        <v>1.3</v>
      </c>
      <c r="I23" s="1">
        <f>E23/(B23+C23)</f>
        <v/>
      </c>
      <c r="J23">
        <f>AVERAGE(H$22:H23)</f>
        <v/>
      </c>
      <c r="K23">
        <f>AVERAGE(E$22:E23)</f>
        <v/>
      </c>
      <c r="L23">
        <f>K23/J23</f>
        <v/>
      </c>
      <c r="M23">
        <f>AVERAGE(E23:E28)/AVERAGE(H23:H28)</f>
        <v/>
      </c>
    </row>
    <row r="24">
      <c r="A24" s="3" t="n">
        <v>45078</v>
      </c>
      <c r="B24" s="4" t="n">
        <v>2509.57</v>
      </c>
      <c r="C24" s="4" t="n">
        <v>265.9499999999999</v>
      </c>
      <c r="D24" t="n">
        <v>0</v>
      </c>
      <c r="E24" t="n">
        <v>1820</v>
      </c>
      <c r="F24" t="n">
        <v>0.3</v>
      </c>
      <c r="G24" t="n">
        <v>0</v>
      </c>
      <c r="H24" t="n">
        <v>1.95</v>
      </c>
      <c r="I24" s="1">
        <f>E24/(B24+C24)</f>
        <v/>
      </c>
      <c r="J24">
        <f>AVERAGE(H$22:H24)</f>
        <v/>
      </c>
      <c r="K24">
        <f>AVERAGE(E$22:E24)</f>
        <v/>
      </c>
      <c r="L24">
        <f>K24/J24</f>
        <v/>
      </c>
      <c r="M24">
        <f>AVERAGE(E24:E29)/AVERAGE(H24:H29)</f>
        <v/>
      </c>
    </row>
    <row r="25">
      <c r="A25" s="3" t="n">
        <v>45108</v>
      </c>
      <c r="B25" s="4" t="n">
        <v>2464.42</v>
      </c>
      <c r="C25" s="4" t="n">
        <v>36.09000000000003</v>
      </c>
      <c r="D25" t="n">
        <v>0</v>
      </c>
      <c r="E25" t="n">
        <v>780</v>
      </c>
      <c r="F25" t="n">
        <v>0.6</v>
      </c>
      <c r="G25" t="n">
        <v>0</v>
      </c>
      <c r="H25" t="n">
        <v>1.275</v>
      </c>
      <c r="I25" s="1">
        <f>E25/(B25+C25)</f>
        <v/>
      </c>
      <c r="J25">
        <f>AVERAGE(H$22:H25)</f>
        <v/>
      </c>
      <c r="K25">
        <f>AVERAGE(E$22:E25)</f>
        <v/>
      </c>
      <c r="L25">
        <f>K25/J25</f>
        <v/>
      </c>
      <c r="M25">
        <f>AVERAGE(E25:E30)/AVERAGE(H25:H30)</f>
        <v/>
      </c>
    </row>
    <row r="26">
      <c r="A26" s="3" t="n">
        <v>45139</v>
      </c>
      <c r="B26" s="4" t="n">
        <v>4449.41</v>
      </c>
      <c r="C26" s="4" t="n">
        <v>308.46</v>
      </c>
      <c r="D26" t="n">
        <v>0</v>
      </c>
      <c r="E26" t="n">
        <v>676</v>
      </c>
      <c r="F26" t="n">
        <v>0.6</v>
      </c>
      <c r="G26" t="n">
        <v>0</v>
      </c>
      <c r="H26" t="n">
        <v>1.575</v>
      </c>
      <c r="I26" s="1">
        <f>E26/(B26+C26)</f>
        <v/>
      </c>
      <c r="J26">
        <f>AVERAGE(H$22:H26)</f>
        <v/>
      </c>
      <c r="K26">
        <f>AVERAGE(E$22:E26)</f>
        <v/>
      </c>
      <c r="L26">
        <f>K26/J26</f>
        <v/>
      </c>
      <c r="M26">
        <f>AVERAGE(E26:E31)/AVERAGE(H26:H31)</f>
        <v/>
      </c>
    </row>
    <row r="27">
      <c r="A27" s="3" t="n">
        <v>45170</v>
      </c>
      <c r="B27" s="4" t="n">
        <v>2817.08</v>
      </c>
      <c r="C27" s="4" t="n">
        <v>347.37</v>
      </c>
      <c r="D27" t="n">
        <v>0</v>
      </c>
      <c r="E27">
        <f>730</f>
        <v/>
      </c>
      <c r="F27" t="n">
        <v>0.6</v>
      </c>
      <c r="G27" t="n">
        <v>0</v>
      </c>
      <c r="H27" t="n">
        <v>1.2</v>
      </c>
      <c r="I27" s="1">
        <f>E27/(B27+C27)</f>
        <v/>
      </c>
      <c r="J27">
        <f>AVERAGE(H$22:H27)</f>
        <v/>
      </c>
      <c r="K27">
        <f>AVERAGE(E$22:E27)</f>
        <v/>
      </c>
      <c r="L27">
        <f>K27/J27</f>
        <v/>
      </c>
      <c r="M27">
        <f>AVERAGE(E27:E32)/AVERAGE(H27:H32)</f>
        <v/>
      </c>
    </row>
    <row r="28">
      <c r="A28" s="3" t="n">
        <v>45200</v>
      </c>
      <c r="B28" s="4" t="n">
        <v>2351.79</v>
      </c>
      <c r="C28" s="4" t="n">
        <v>224.91</v>
      </c>
      <c r="D28" t="n">
        <v>0</v>
      </c>
      <c r="E28" t="n">
        <v>1248.25</v>
      </c>
      <c r="F28" t="n">
        <v>0.6</v>
      </c>
      <c r="G28" t="n">
        <v>0</v>
      </c>
      <c r="H28" t="n">
        <v>1.0875</v>
      </c>
      <c r="I28" s="1">
        <f>E28/(B28+C28)</f>
        <v/>
      </c>
      <c r="J28">
        <f>AVERAGE(H$22:H28)</f>
        <v/>
      </c>
      <c r="K28">
        <f>AVERAGE(E$22:E28)</f>
        <v/>
      </c>
      <c r="L28">
        <f>K28/J28</f>
        <v/>
      </c>
      <c r="M28">
        <f>AVERAGE(E22:E28)/AVERAGE(H22:H28)</f>
        <v/>
      </c>
    </row>
    <row r="29">
      <c r="A29" s="3" t="n">
        <v>45231</v>
      </c>
      <c r="B29" s="4" t="n">
        <v>4223.309999999999</v>
      </c>
      <c r="C29" s="4" t="n">
        <v>397.05</v>
      </c>
      <c r="D29" t="n">
        <v>0</v>
      </c>
      <c r="E29">
        <f>790</f>
        <v/>
      </c>
      <c r="F29" t="n">
        <v>0.6</v>
      </c>
      <c r="G29" t="n">
        <v>0</v>
      </c>
      <c r="H29" t="n">
        <v>1.53</v>
      </c>
      <c r="I29" s="1">
        <f>E29/(B29+C29)</f>
        <v/>
      </c>
      <c r="J29">
        <f>AVERAGE(H$22:H29)</f>
        <v/>
      </c>
      <c r="K29">
        <f>AVERAGE(E$22:E29)</f>
        <v/>
      </c>
      <c r="L29">
        <f>K29/J29</f>
        <v/>
      </c>
      <c r="M29">
        <f>AVERAGE(E23:E29)/AVERAGE(H23:H29)</f>
        <v/>
      </c>
    </row>
    <row r="30">
      <c r="A30" s="3" t="n">
        <v>45261</v>
      </c>
      <c r="B30" s="4" t="n">
        <v>3897.39</v>
      </c>
      <c r="C30" s="4" t="n">
        <v>387.33</v>
      </c>
      <c r="D30" t="n">
        <v>0</v>
      </c>
      <c r="E30" t="n">
        <v>859</v>
      </c>
      <c r="F30" t="n">
        <v>0.3</v>
      </c>
      <c r="G30" t="n">
        <v>0</v>
      </c>
      <c r="H30" t="n">
        <v>1.125</v>
      </c>
      <c r="I30" s="1">
        <f>E30/(B30+C30)</f>
        <v/>
      </c>
      <c r="J30">
        <f>AVERAGE(H$22:H30)</f>
        <v/>
      </c>
      <c r="K30">
        <f>AVERAGE(E$22:E30)</f>
        <v/>
      </c>
      <c r="L30">
        <f>K30/J30</f>
        <v/>
      </c>
      <c r="M30">
        <f>AVERAGE(E24:E30)/AVERAGE(H24:H30)</f>
        <v/>
      </c>
    </row>
    <row r="31">
      <c r="A31" s="2" t="inlineStr">
        <is>
          <t>13/1/2023</t>
        </is>
      </c>
      <c r="B31" s="4" t="n">
        <v>2897.3</v>
      </c>
      <c r="C31" s="4" t="n">
        <v>361.11</v>
      </c>
      <c r="D31" t="n">
        <v>0</v>
      </c>
      <c r="E31" t="n">
        <v>682</v>
      </c>
      <c r="F31" t="n">
        <v>0.6</v>
      </c>
      <c r="G31" t="n">
        <v>0</v>
      </c>
      <c r="H31" t="n">
        <v>1.2</v>
      </c>
      <c r="I31" s="1">
        <f>E31/(B31+C31)</f>
        <v/>
      </c>
      <c r="J31">
        <f>AVERAGE(H$22:H31)</f>
        <v/>
      </c>
      <c r="K31">
        <f>AVERAGE(E$22:E31)</f>
        <v/>
      </c>
      <c r="L31">
        <f>K31/J31</f>
        <v/>
      </c>
      <c r="M31">
        <f>AVERAGE(E25:E31)/AVERAGE(H25:H31)</f>
        <v/>
      </c>
    </row>
    <row r="32">
      <c r="A32" s="2" t="inlineStr">
        <is>
          <t>14/1/2023</t>
        </is>
      </c>
      <c r="B32" s="4" t="n">
        <v>3224.2</v>
      </c>
      <c r="C32" s="4" t="n">
        <v>40.44</v>
      </c>
      <c r="D32" t="n">
        <v>0</v>
      </c>
      <c r="E32" t="n">
        <v>689</v>
      </c>
      <c r="F32" t="n">
        <v>0.3</v>
      </c>
      <c r="G32" t="n">
        <v>0</v>
      </c>
      <c r="H32" t="n">
        <v>0.975</v>
      </c>
      <c r="I32" s="1">
        <f>E32/(B32+C32)</f>
        <v/>
      </c>
      <c r="J32">
        <f>AVERAGE(H$22:H32)</f>
        <v/>
      </c>
      <c r="K32">
        <f>AVERAGE(E$22:E32)</f>
        <v/>
      </c>
      <c r="L32">
        <f>K32/J32</f>
        <v/>
      </c>
      <c r="M32">
        <f>AVERAGE(E26:E32)/AVERAGE(H26:H32)</f>
        <v/>
      </c>
    </row>
    <row r="33">
      <c r="A33" s="2" t="inlineStr">
        <is>
          <t>15/1/2023</t>
        </is>
      </c>
      <c r="B33" s="4" t="n">
        <v>2762.97</v>
      </c>
      <c r="C33" s="4" t="n">
        <v>74.94</v>
      </c>
      <c r="D33" t="n">
        <v>0</v>
      </c>
      <c r="E33" t="n">
        <v>373</v>
      </c>
      <c r="F33" t="n">
        <v>0.3</v>
      </c>
      <c r="G33" t="n">
        <v>0</v>
      </c>
      <c r="H33" t="n">
        <v>0.75</v>
      </c>
      <c r="I33" s="1">
        <f>E33/(B33+C33)</f>
        <v/>
      </c>
      <c r="J33">
        <f>AVERAGE(H$22:H33)</f>
        <v/>
      </c>
      <c r="K33">
        <f>AVERAGE(E$22:E33)</f>
        <v/>
      </c>
      <c r="L33">
        <f>K33/J33</f>
        <v/>
      </c>
      <c r="M33">
        <f>AVERAGE(E27:E33)/AVERAGE(H27:H33)</f>
        <v/>
      </c>
    </row>
    <row r="34">
      <c r="A34" s="2" t="inlineStr">
        <is>
          <t>16/1/2023</t>
        </is>
      </c>
      <c r="B34" s="4" t="n">
        <v>2851</v>
      </c>
      <c r="C34" s="4" t="n">
        <v>320</v>
      </c>
      <c r="D34" t="n">
        <v>0</v>
      </c>
      <c r="E34" t="n">
        <v>1777</v>
      </c>
      <c r="F34" t="n">
        <v>0.3</v>
      </c>
      <c r="G34" t="n">
        <v>0</v>
      </c>
      <c r="H34" t="n">
        <v>2.25</v>
      </c>
      <c r="I34" s="1">
        <f>E34/(B34+C34)</f>
        <v/>
      </c>
      <c r="J34">
        <f>AVERAGE(H$22:H34)</f>
        <v/>
      </c>
      <c r="K34">
        <f>AVERAGE(E$22:E34)</f>
        <v/>
      </c>
      <c r="L34">
        <f>K34/J34</f>
        <v/>
      </c>
      <c r="M34">
        <f>AVERAGE(E28:E34)/AVERAGE(H28:H34)</f>
        <v/>
      </c>
    </row>
    <row r="35">
      <c r="A35" s="2" t="inlineStr">
        <is>
          <t>17/1/2023</t>
        </is>
      </c>
      <c r="B35" s="4" t="n">
        <v>2236</v>
      </c>
      <c r="C35" s="4" t="n">
        <v>399</v>
      </c>
      <c r="D35" t="n">
        <v>0</v>
      </c>
      <c r="E35" t="n">
        <v>494</v>
      </c>
      <c r="F35" t="n">
        <v>0.6</v>
      </c>
      <c r="G35" t="n">
        <v>0</v>
      </c>
      <c r="H35" t="n">
        <v>0.9</v>
      </c>
      <c r="I35" s="1">
        <f>E35/(B35+C35)</f>
        <v/>
      </c>
      <c r="J35">
        <f>AVERAGE(H$22:H35)</f>
        <v/>
      </c>
      <c r="K35">
        <f>AVERAGE(E$22:E35)</f>
        <v/>
      </c>
      <c r="L35">
        <f>K35/J35</f>
        <v/>
      </c>
      <c r="M35">
        <f>AVERAGE(E29:E35)/AVERAGE(H29:H35)</f>
        <v/>
      </c>
    </row>
    <row r="36">
      <c r="A36" s="2" t="inlineStr">
        <is>
          <t>18/1/2023</t>
        </is>
      </c>
      <c r="B36" s="4" t="n">
        <v>2686</v>
      </c>
      <c r="C36" s="4" t="n">
        <v>207</v>
      </c>
      <c r="D36" t="n">
        <v>0</v>
      </c>
      <c r="E36" t="n">
        <v>823</v>
      </c>
      <c r="F36" t="n">
        <v>0.3</v>
      </c>
      <c r="G36" t="n">
        <v>0</v>
      </c>
      <c r="H36" t="n">
        <v>1.2</v>
      </c>
      <c r="I36" s="1">
        <f>E36/(B36+C36)</f>
        <v/>
      </c>
      <c r="J36">
        <f>AVERAGE(H$22:H36)</f>
        <v/>
      </c>
      <c r="K36">
        <f>AVERAGE(E$22:E36)</f>
        <v/>
      </c>
      <c r="L36">
        <f>K36/J36</f>
        <v/>
      </c>
      <c r="M36">
        <f>AVERAGE(E30:E36)/AVERAGE(H30:H36)</f>
        <v/>
      </c>
    </row>
    <row r="37">
      <c r="A37" s="2" t="inlineStr">
        <is>
          <t>19/1/2023</t>
        </is>
      </c>
      <c r="B37" s="4" t="n">
        <v>2475</v>
      </c>
      <c r="C37" s="4" t="n">
        <v>311</v>
      </c>
      <c r="D37" t="n">
        <v>0</v>
      </c>
      <c r="E37" t="n">
        <v>1200</v>
      </c>
      <c r="F37" t="n">
        <v>0.6</v>
      </c>
      <c r="G37" t="n">
        <v>0</v>
      </c>
      <c r="H37" t="n">
        <v>1.275</v>
      </c>
      <c r="I37" s="1">
        <f>E37/(B37+C37)</f>
        <v/>
      </c>
      <c r="J37">
        <f>AVERAGE(H$22:H37)</f>
        <v/>
      </c>
      <c r="K37">
        <f>AVERAGE(E$22:E37)</f>
        <v/>
      </c>
      <c r="L37">
        <f>K37/J37</f>
        <v/>
      </c>
      <c r="M37">
        <f>AVERAGE(E31:E37)/AVERAGE(H31:H37)</f>
        <v/>
      </c>
    </row>
    <row r="38">
      <c r="A38" s="2" t="inlineStr">
        <is>
          <t>20/1/2023</t>
        </is>
      </c>
      <c r="B38" s="4" t="n">
        <v>2597</v>
      </c>
      <c r="C38" s="4" t="n">
        <v>348</v>
      </c>
      <c r="D38" t="n">
        <v>0</v>
      </c>
      <c r="E38" t="n">
        <v>910</v>
      </c>
      <c r="F38" t="n">
        <v>0.6</v>
      </c>
      <c r="G38" t="n">
        <v>0</v>
      </c>
      <c r="H38" t="n">
        <v>0.975</v>
      </c>
      <c r="I38" s="1">
        <f>E38/(B38+C38)</f>
        <v/>
      </c>
      <c r="J38">
        <f>AVERAGE(H$22:H38)</f>
        <v/>
      </c>
      <c r="K38">
        <f>AVERAGE(E$22:E38)</f>
        <v/>
      </c>
      <c r="L38">
        <f>K38/J38</f>
        <v/>
      </c>
      <c r="M38">
        <f>AVERAGE(E32:E38)/AVERAGE(H32:H38)</f>
        <v/>
      </c>
    </row>
    <row r="39">
      <c r="A39" s="2" t="inlineStr">
        <is>
          <t>21/1/2023</t>
        </is>
      </c>
      <c r="B39" s="4" t="n">
        <v>1845</v>
      </c>
      <c r="C39" s="4" t="n">
        <v>232</v>
      </c>
      <c r="D39" t="n">
        <v>0</v>
      </c>
      <c r="E39" t="n">
        <v>480</v>
      </c>
      <c r="F39" t="n">
        <v>0.6</v>
      </c>
      <c r="G39" t="n">
        <v>0</v>
      </c>
      <c r="H39" t="n">
        <v>0.9</v>
      </c>
      <c r="I39" s="1">
        <f>E39/(B39+C39)</f>
        <v/>
      </c>
      <c r="J39">
        <f>AVERAGE(H$22:H39)</f>
        <v/>
      </c>
      <c r="K39">
        <f>AVERAGE(E$22:E39)</f>
        <v/>
      </c>
      <c r="L39">
        <f>K39/J39</f>
        <v/>
      </c>
      <c r="M39">
        <f>AVERAGE(E33:E39)/AVERAGE(H33:H39)</f>
        <v/>
      </c>
    </row>
    <row r="40">
      <c r="A40" s="2" t="inlineStr">
        <is>
          <t>22/1/2023</t>
        </is>
      </c>
      <c r="B40" s="4" t="n">
        <v>1970</v>
      </c>
      <c r="C40" s="4" t="n">
        <v>246</v>
      </c>
      <c r="D40" t="n">
        <v>0</v>
      </c>
      <c r="E40" t="n">
        <v>666</v>
      </c>
      <c r="F40" t="n">
        <v>0.6</v>
      </c>
      <c r="G40" t="n">
        <v>0</v>
      </c>
      <c r="H40" t="n">
        <v>0.975</v>
      </c>
      <c r="I40" s="1">
        <f>E40/(B40+C40)</f>
        <v/>
      </c>
      <c r="J40">
        <f>AVERAGE(H$22:H40)</f>
        <v/>
      </c>
      <c r="K40">
        <f>AVERAGE(E$22:E40)</f>
        <v/>
      </c>
      <c r="L40">
        <f>K40/J40</f>
        <v/>
      </c>
      <c r="M40">
        <f>AVERAGE(E34:E40)/AVERAGE(H34:H40)</f>
        <v/>
      </c>
    </row>
    <row r="41">
      <c r="A41" s="2" t="inlineStr">
        <is>
          <t>23/1/2023</t>
        </is>
      </c>
      <c r="B41" s="4" t="n">
        <v>2246</v>
      </c>
      <c r="C41" s="4" t="n">
        <v>361</v>
      </c>
      <c r="D41" t="n">
        <v>0</v>
      </c>
      <c r="E41" t="n">
        <v>1050</v>
      </c>
      <c r="F41" t="n">
        <v>0.3</v>
      </c>
      <c r="G41" t="n">
        <v>0</v>
      </c>
      <c r="H41" t="n">
        <v>1.125</v>
      </c>
      <c r="I41" s="1">
        <f>E41/(B41+C41)</f>
        <v/>
      </c>
      <c r="J41">
        <f>AVERAGE(H$22:H41)</f>
        <v/>
      </c>
      <c r="K41">
        <f>AVERAGE(E$22:E41)</f>
        <v/>
      </c>
      <c r="L41">
        <f>K41/J41</f>
        <v/>
      </c>
      <c r="M41">
        <f>AVERAGE(E35:E41)/AVERAGE(H35:H41)</f>
        <v/>
      </c>
    </row>
    <row r="42">
      <c r="A42" s="2" t="inlineStr">
        <is>
          <t>24/1/2023</t>
        </is>
      </c>
      <c r="B42" s="4" t="n">
        <v>2224</v>
      </c>
      <c r="C42" s="4" t="n">
        <v>303</v>
      </c>
      <c r="D42" t="n">
        <v>0</v>
      </c>
      <c r="E42" t="n">
        <v>779.25</v>
      </c>
      <c r="F42" t="n">
        <v>0.3</v>
      </c>
      <c r="G42" t="n">
        <v>0</v>
      </c>
      <c r="H42" t="n">
        <v>0.9750000000000001</v>
      </c>
      <c r="I42" s="1">
        <f>E42/(B42+C42)</f>
        <v/>
      </c>
      <c r="J42">
        <f>AVERAGE(H$22:H42)</f>
        <v/>
      </c>
      <c r="K42">
        <f>AVERAGE(E$22:E42)</f>
        <v/>
      </c>
      <c r="L42">
        <f>K42/J42</f>
        <v/>
      </c>
      <c r="M42">
        <f>AVERAGE(E36:E42)/AVERAGE(H36:H42)</f>
        <v/>
      </c>
    </row>
    <row r="43">
      <c r="A43" s="2" t="inlineStr">
        <is>
          <t>25/1/2023</t>
        </is>
      </c>
      <c r="B43" s="4" t="n">
        <v>2715</v>
      </c>
      <c r="C43" s="4" t="n">
        <v>232</v>
      </c>
      <c r="D43" t="n">
        <v>0</v>
      </c>
      <c r="E43" t="n">
        <v>792</v>
      </c>
      <c r="F43" t="n">
        <v>0.3</v>
      </c>
      <c r="G43" t="n">
        <v>0</v>
      </c>
      <c r="H43" t="n">
        <v>0.7125</v>
      </c>
      <c r="I43" s="1">
        <f>E43/(B43+C43)</f>
        <v/>
      </c>
      <c r="J43">
        <f>AVERAGE(H$22:H43)</f>
        <v/>
      </c>
      <c r="K43">
        <f>AVERAGE(E$22:E43)</f>
        <v/>
      </c>
      <c r="L43">
        <f>K43/J43</f>
        <v/>
      </c>
      <c r="M43">
        <f>AVERAGE(E37:E43)/AVERAGE(H37:H43)</f>
        <v/>
      </c>
    </row>
    <row r="44">
      <c r="A44" s="2" t="inlineStr">
        <is>
          <t>26/1/2023</t>
        </is>
      </c>
      <c r="B44" s="4" t="n">
        <v>1994</v>
      </c>
      <c r="C44" s="4" t="n">
        <v>193</v>
      </c>
      <c r="D44" t="n">
        <v>0</v>
      </c>
      <c r="E44">
        <f>SUM(specific_xbid_intervals!E94:E95)</f>
        <v/>
      </c>
      <c r="F44" t="n">
        <v>0.3</v>
      </c>
      <c r="G44" t="n">
        <v>0</v>
      </c>
      <c r="H44">
        <f>SUM(specific_xbid_intervals!G94:G95)</f>
        <v/>
      </c>
      <c r="I44" s="1">
        <f>E44/(B44+C44)</f>
        <v/>
      </c>
      <c r="J44">
        <f>AVERAGE(H$22:H44)</f>
        <v/>
      </c>
      <c r="K44">
        <f>AVERAGE(E$22:E44)</f>
        <v/>
      </c>
      <c r="L44">
        <f>K44/J44</f>
        <v/>
      </c>
      <c r="M44">
        <f>AVERAGE(E38:E44)/AVERAGE(H38:H44)</f>
        <v/>
      </c>
    </row>
    <row r="45">
      <c r="A45" s="2" t="inlineStr">
        <is>
          <t>27/1/2023</t>
        </is>
      </c>
      <c r="B45" s="4" t="n">
        <v>1754</v>
      </c>
      <c r="C45" s="4" t="n">
        <v>209</v>
      </c>
      <c r="D45" t="n">
        <v>0</v>
      </c>
      <c r="E45">
        <f>SUM(specific_xbid_intervals!E96:E97)</f>
        <v/>
      </c>
      <c r="F45" t="n">
        <v>0.3</v>
      </c>
      <c r="G45" t="n">
        <v>0</v>
      </c>
      <c r="H45">
        <f>SUM(specific_xbid_intervals!G96:G97)</f>
        <v/>
      </c>
      <c r="I45" s="1">
        <f>E45/(B45+C45)</f>
        <v/>
      </c>
      <c r="J45">
        <f>AVERAGE(H$22:H45)</f>
        <v/>
      </c>
      <c r="K45">
        <f>AVERAGE(E$22:E45)</f>
        <v/>
      </c>
      <c r="L45">
        <f>K45/J45</f>
        <v/>
      </c>
      <c r="M45">
        <f>AVERAGE(E39:E45)/AVERAGE(H39:H45)</f>
        <v/>
      </c>
    </row>
    <row r="46">
      <c r="A46" s="2" t="inlineStr">
        <is>
          <t>28/1/2023</t>
        </is>
      </c>
      <c r="B46" s="4" t="n">
        <v>1168</v>
      </c>
      <c r="C46" s="4" t="n">
        <v>0</v>
      </c>
      <c r="D46" t="n">
        <v>0</v>
      </c>
      <c r="E46">
        <f>SUM(specific_xbid_intervals!E98:E99)</f>
        <v/>
      </c>
      <c r="F46" t="n">
        <v>0</v>
      </c>
      <c r="G46" t="n">
        <v>0</v>
      </c>
      <c r="H46">
        <f>SUM(specific_xbid_intervals!G98:G99)</f>
        <v/>
      </c>
      <c r="I46" s="1">
        <f>E46/(B46+C46)</f>
        <v/>
      </c>
      <c r="J46">
        <f>AVERAGE(H$22:H46)</f>
        <v/>
      </c>
      <c r="K46">
        <f>AVERAGE(E$22:E46)</f>
        <v/>
      </c>
      <c r="L46">
        <f>K46/J46</f>
        <v/>
      </c>
      <c r="M46">
        <f>AVERAGE(E40:E46)/AVERAGE(H40:H46)</f>
        <v/>
      </c>
    </row>
    <row r="47">
      <c r="A47" s="2" t="inlineStr">
        <is>
          <t>29/1/2023</t>
        </is>
      </c>
      <c r="B47" s="4" t="n">
        <v>2516</v>
      </c>
      <c r="C47" s="4" t="n">
        <v>115</v>
      </c>
      <c r="D47" t="n">
        <v>0</v>
      </c>
      <c r="E47">
        <f>SUM(specific_xbid_intervals!E100:E101)</f>
        <v/>
      </c>
      <c r="F47" t="n">
        <v>0.3</v>
      </c>
      <c r="G47" t="n">
        <v>0</v>
      </c>
      <c r="H47">
        <f>SUM(specific_xbid_intervals!G100:G101)</f>
        <v/>
      </c>
      <c r="I47" s="1">
        <f>E47/(B47+C47)</f>
        <v/>
      </c>
      <c r="J47">
        <f>AVERAGE(H$22:H47)</f>
        <v/>
      </c>
      <c r="K47">
        <f>AVERAGE(E$22:E47)</f>
        <v/>
      </c>
      <c r="L47">
        <f>K47/J47</f>
        <v/>
      </c>
      <c r="M47">
        <f>AVERAGE(E41:E47)/AVERAGE(H41:H47)</f>
        <v/>
      </c>
    </row>
    <row r="48">
      <c r="A48" s="2" t="inlineStr">
        <is>
          <t>30/1/2023</t>
        </is>
      </c>
      <c r="B48" s="4" t="n">
        <v>2764</v>
      </c>
      <c r="C48" s="4" t="n">
        <v>355</v>
      </c>
      <c r="D48" t="n">
        <v>0</v>
      </c>
      <c r="E48" t="n">
        <v>758.6800000000001</v>
      </c>
      <c r="F48" t="n">
        <v>0.3</v>
      </c>
      <c r="G48" t="n">
        <v>0</v>
      </c>
      <c r="H48" t="n">
        <v>0.3</v>
      </c>
      <c r="I48" s="1">
        <f>E48/(B48+C48)</f>
        <v/>
      </c>
      <c r="J48">
        <f>AVERAGE(H$22:H48)</f>
        <v/>
      </c>
      <c r="K48">
        <f>AVERAGE(E$22:E48)</f>
        <v/>
      </c>
      <c r="L48">
        <f>K48/J48</f>
        <v/>
      </c>
      <c r="M48">
        <f>AVERAGE(E42:E48)/AVERAGE(H42:H48)</f>
        <v/>
      </c>
    </row>
    <row r="49">
      <c r="A49" s="2" t="inlineStr">
        <is>
          <t>31/1/2023</t>
        </is>
      </c>
      <c r="B49" s="4" t="n">
        <v>2988</v>
      </c>
      <c r="C49" s="4" t="n">
        <v>254</v>
      </c>
      <c r="D49" t="n">
        <v>0</v>
      </c>
      <c r="E49" t="n">
        <v>856.21</v>
      </c>
      <c r="F49" t="n">
        <v>0.3</v>
      </c>
      <c r="G49" t="n">
        <v>0</v>
      </c>
      <c r="H49" t="n">
        <v>0.6749999999999999</v>
      </c>
      <c r="I49" s="1">
        <f>E49/(B49+C49)</f>
        <v/>
      </c>
      <c r="J49">
        <f>AVERAGE(H$22:H49)</f>
        <v/>
      </c>
      <c r="K49">
        <f>AVERAGE(E$22:E49)</f>
        <v/>
      </c>
      <c r="L49">
        <f>K49/J49</f>
        <v/>
      </c>
      <c r="M49">
        <f>AVERAGE(E43:E49)/AVERAGE(H43:H49)</f>
        <v/>
      </c>
    </row>
    <row r="50">
      <c r="A50" s="3" t="n">
        <v>44928</v>
      </c>
      <c r="B50" s="4" t="n">
        <v>3520</v>
      </c>
      <c r="C50" s="4" t="n">
        <v>165</v>
      </c>
      <c r="D50" t="n">
        <v>0</v>
      </c>
      <c r="E50" t="n">
        <v>660</v>
      </c>
      <c r="F50" t="n">
        <v>0.3</v>
      </c>
      <c r="G50" t="n">
        <v>0</v>
      </c>
      <c r="H50" t="n">
        <v>0.825</v>
      </c>
      <c r="I50" s="1">
        <f>E50/(B50+C50)</f>
        <v/>
      </c>
      <c r="J50">
        <f>AVERAGE(H$22:H50)</f>
        <v/>
      </c>
      <c r="K50">
        <f>AVERAGE(E$22:E50)</f>
        <v/>
      </c>
      <c r="L50">
        <f>K50/J50</f>
        <v/>
      </c>
      <c r="M50">
        <f>AVERAGE(E44:E50)/AVERAGE(H44:H50)</f>
        <v/>
      </c>
    </row>
    <row r="51">
      <c r="A51" s="3" t="n">
        <v>44959</v>
      </c>
      <c r="B51" s="4" t="n">
        <v>3643</v>
      </c>
      <c r="C51" s="4" t="n">
        <v>335</v>
      </c>
      <c r="D51" t="n">
        <v>0</v>
      </c>
      <c r="E51" t="n">
        <v>772</v>
      </c>
      <c r="F51" t="n">
        <v>0.3</v>
      </c>
      <c r="G51" t="n">
        <v>0</v>
      </c>
      <c r="H51" t="n">
        <v>1.05</v>
      </c>
      <c r="I51" s="1">
        <f>E51/(B51+C51)</f>
        <v/>
      </c>
      <c r="J51">
        <f>AVERAGE(H$22:H51)</f>
        <v/>
      </c>
      <c r="K51">
        <f>AVERAGE(E$22:E51)</f>
        <v/>
      </c>
      <c r="L51">
        <f>K51/J51</f>
        <v/>
      </c>
      <c r="M51">
        <f>AVERAGE(E45:E51)/AVERAGE(H45:H51)</f>
        <v/>
      </c>
    </row>
    <row r="52">
      <c r="A52" s="3" t="n">
        <v>44960</v>
      </c>
      <c r="B52" s="4" t="n">
        <v>2889</v>
      </c>
      <c r="C52" s="4" t="n">
        <v>0</v>
      </c>
      <c r="D52" t="n">
        <v>0</v>
      </c>
      <c r="E52">
        <f>SUM(specific_xbid_intervals!E110:E111)</f>
        <v/>
      </c>
      <c r="F52" t="n">
        <v>0</v>
      </c>
      <c r="G52" t="n">
        <v>0</v>
      </c>
      <c r="H52">
        <f>SUM(specific_xbid_intervals!G110:G111)</f>
        <v/>
      </c>
      <c r="I52" s="1">
        <f>E52/(B52+C52)</f>
        <v/>
      </c>
      <c r="J52">
        <f>AVERAGE(H$22:H52)</f>
        <v/>
      </c>
      <c r="K52">
        <f>AVERAGE(E$22:E52)</f>
        <v/>
      </c>
      <c r="L52">
        <f>K52/J52</f>
        <v/>
      </c>
      <c r="M52">
        <f>AVERAGE(E46:E52)/AVERAGE(H46:H52)</f>
        <v/>
      </c>
    </row>
    <row r="53">
      <c r="A53" s="3" t="n">
        <v>44961</v>
      </c>
      <c r="B53" s="4" t="n">
        <v>3004</v>
      </c>
      <c r="C53" s="4" t="n">
        <v>242</v>
      </c>
      <c r="D53" t="n">
        <v>0</v>
      </c>
      <c r="E53" t="n">
        <v>1209.7875</v>
      </c>
      <c r="F53" t="n">
        <v>0.3</v>
      </c>
      <c r="G53" t="n">
        <v>0</v>
      </c>
      <c r="H53" t="n">
        <v>0.9</v>
      </c>
      <c r="I53" s="1">
        <f>E53/(B53+C53)</f>
        <v/>
      </c>
      <c r="J53">
        <f>AVERAGE(H$22:H53)</f>
        <v/>
      </c>
      <c r="K53">
        <f>AVERAGE(E$22:E53)</f>
        <v/>
      </c>
      <c r="L53">
        <f>K53/J53</f>
        <v/>
      </c>
      <c r="M53">
        <f>AVERAGE(E47:E53)/AVERAGE(H47:H53)</f>
        <v/>
      </c>
    </row>
    <row r="54">
      <c r="A54" s="3" t="n">
        <v>44962</v>
      </c>
      <c r="B54" t="n">
        <v>2971.92</v>
      </c>
      <c r="C54" t="n">
        <v>191</v>
      </c>
      <c r="D54" t="n">
        <v>0</v>
      </c>
      <c r="E54" t="n">
        <v>273.1725</v>
      </c>
      <c r="F54" t="n">
        <v>0.3</v>
      </c>
      <c r="G54" t="n">
        <v>0</v>
      </c>
      <c r="H54" t="n">
        <v>0.15</v>
      </c>
      <c r="I54" s="1">
        <f>E54/(B54+C54)</f>
        <v/>
      </c>
      <c r="J54">
        <f>AVERAGE(H$22:H54)</f>
        <v/>
      </c>
      <c r="K54">
        <f>AVERAGE(E$22:E54)</f>
        <v/>
      </c>
      <c r="L54">
        <f>K54/J54</f>
        <v/>
      </c>
      <c r="M54">
        <f>AVERAGE(E48:E54)/AVERAGE(H48:H54)</f>
        <v/>
      </c>
    </row>
    <row r="55">
      <c r="A55" s="3" t="n">
        <v>44963</v>
      </c>
      <c r="B55" s="4" t="n">
        <v>2033</v>
      </c>
      <c r="C55" s="4" t="n">
        <v>179.9</v>
      </c>
      <c r="D55" t="n">
        <v>0</v>
      </c>
      <c r="E55" t="n">
        <v>1004.145</v>
      </c>
      <c r="F55" t="n">
        <v>0.3</v>
      </c>
      <c r="G55" t="n">
        <v>0</v>
      </c>
      <c r="H55" t="n">
        <v>0.7125</v>
      </c>
      <c r="I55" s="1">
        <f>E55/(B55+C55)</f>
        <v/>
      </c>
      <c r="J55">
        <f>AVERAGE(H$22:H55)</f>
        <v/>
      </c>
      <c r="K55">
        <f>AVERAGE(E$22:E55)</f>
        <v/>
      </c>
      <c r="L55">
        <f>K55/J55</f>
        <v/>
      </c>
      <c r="M55">
        <f>AVERAGE(E49:E55)/AVERAGE(H49:H55)</f>
        <v/>
      </c>
    </row>
    <row r="56">
      <c r="A56" s="3" t="n">
        <v>44964</v>
      </c>
      <c r="B56" s="4" t="n">
        <v>1807</v>
      </c>
      <c r="C56" s="4" t="n">
        <v>490</v>
      </c>
      <c r="D56" t="n">
        <v>0</v>
      </c>
      <c r="E56" t="n">
        <v>478.9325</v>
      </c>
      <c r="F56" t="n">
        <v>0.6</v>
      </c>
      <c r="G56" t="n">
        <v>0</v>
      </c>
      <c r="H56" t="n">
        <v>0.45</v>
      </c>
      <c r="I56" s="1">
        <f>E56/(B56+C56)</f>
        <v/>
      </c>
      <c r="J56">
        <f>AVERAGE(H$22:H56)</f>
        <v/>
      </c>
      <c r="K56">
        <f>AVERAGE(E$22:E56)</f>
        <v/>
      </c>
      <c r="L56">
        <f>K56/J56</f>
        <v/>
      </c>
      <c r="M56">
        <f>AVERAGE(E50:E56)/AVERAGE(H50:H56)</f>
        <v/>
      </c>
    </row>
    <row r="57">
      <c r="A57" s="3" t="n">
        <v>44965</v>
      </c>
      <c r="B57" s="4" t="n">
        <v>1353</v>
      </c>
      <c r="C57" s="4" t="n">
        <v>382</v>
      </c>
      <c r="D57" t="n">
        <v>0</v>
      </c>
      <c r="E57" t="n">
        <v>324</v>
      </c>
      <c r="F57" t="n">
        <v>0.6</v>
      </c>
      <c r="G57" t="n">
        <v>0</v>
      </c>
      <c r="H57" t="n">
        <v>0.7125</v>
      </c>
      <c r="I57" s="1">
        <f>E57/(B57+C57)</f>
        <v/>
      </c>
      <c r="J57">
        <f>AVERAGE(H$22:H57)</f>
        <v/>
      </c>
      <c r="K57">
        <f>AVERAGE(E$22:E57)</f>
        <v/>
      </c>
      <c r="L57">
        <f>K57/J57</f>
        <v/>
      </c>
      <c r="M57">
        <f>AVERAGE(E51:E57)/AVERAGE(H51:H57)</f>
        <v/>
      </c>
    </row>
    <row r="58">
      <c r="A58" s="3" t="n">
        <v>44966</v>
      </c>
      <c r="B58" s="4" t="n">
        <v>1727</v>
      </c>
      <c r="C58" s="4" t="n">
        <v>158</v>
      </c>
      <c r="D58" t="n">
        <v>0</v>
      </c>
      <c r="E58" t="n">
        <v>258.34</v>
      </c>
      <c r="F58" t="n">
        <v>0.3</v>
      </c>
      <c r="G58" t="n">
        <v>0</v>
      </c>
      <c r="H58" t="n">
        <v>0.225</v>
      </c>
      <c r="I58" s="1">
        <f>E58/(B58+C58)</f>
        <v/>
      </c>
      <c r="J58">
        <f>AVERAGE(H$22:H58)</f>
        <v/>
      </c>
      <c r="K58">
        <f>AVERAGE(E$22:E58)</f>
        <v/>
      </c>
      <c r="L58">
        <f>K58/J58</f>
        <v/>
      </c>
      <c r="M58">
        <f>AVERAGE(E52:E58)/AVERAGE(H52:H58)</f>
        <v/>
      </c>
    </row>
    <row r="59">
      <c r="A59" s="3" t="n">
        <v>44967</v>
      </c>
      <c r="B59" s="4" t="n">
        <v>1496</v>
      </c>
      <c r="C59" s="4" t="n">
        <v>219</v>
      </c>
      <c r="D59" t="n">
        <v>0</v>
      </c>
      <c r="E59" t="n">
        <v>984.6449999999999</v>
      </c>
      <c r="F59" t="n">
        <v>0.3</v>
      </c>
      <c r="G59" t="n">
        <v>0</v>
      </c>
      <c r="H59" t="n">
        <v>1.0125</v>
      </c>
      <c r="I59" s="1">
        <f>E59/(B59+C59)</f>
        <v/>
      </c>
      <c r="J59">
        <f>AVERAGE(H$22:H59)</f>
        <v/>
      </c>
      <c r="K59">
        <f>AVERAGE(E$22:E59)</f>
        <v/>
      </c>
      <c r="L59">
        <f>K59/J59</f>
        <v/>
      </c>
      <c r="M59">
        <f>AVERAGE(E53:E59)/AVERAGE(H53:H59)</f>
        <v/>
      </c>
    </row>
    <row r="60">
      <c r="A60" s="3" t="n">
        <v>44968</v>
      </c>
      <c r="B60" s="4" t="n">
        <v>2672</v>
      </c>
      <c r="C60" s="4" t="n">
        <v>142</v>
      </c>
      <c r="D60" t="n">
        <v>0</v>
      </c>
      <c r="E60" t="n">
        <v>469.5525</v>
      </c>
      <c r="F60" t="n">
        <v>0.6</v>
      </c>
      <c r="G60" t="n">
        <v>0</v>
      </c>
      <c r="H60" t="n">
        <v>0.825</v>
      </c>
      <c r="I60" s="1">
        <f>E60/(B60+C60)</f>
        <v/>
      </c>
      <c r="J60">
        <f>AVERAGE(H$22:H60)</f>
        <v/>
      </c>
      <c r="K60">
        <f>AVERAGE(E$22:E60)</f>
        <v/>
      </c>
      <c r="L60">
        <f>K60/J60</f>
        <v/>
      </c>
      <c r="M60">
        <f>AVERAGE(E54:E60)/AVERAGE(H54:H60)</f>
        <v/>
      </c>
    </row>
    <row r="61">
      <c r="A61" s="3" t="n">
        <v>44969</v>
      </c>
      <c r="B61" s="4" t="n">
        <v>2555</v>
      </c>
      <c r="C61" s="4" t="n">
        <v>148</v>
      </c>
      <c r="D61" t="n">
        <v>0</v>
      </c>
      <c r="E61" t="n">
        <v>600.3525</v>
      </c>
      <c r="F61" t="n">
        <v>0.3</v>
      </c>
      <c r="G61" t="n">
        <v>0</v>
      </c>
      <c r="H61" t="n">
        <v>0.9</v>
      </c>
      <c r="I61" s="1">
        <f>E61/(B61+C61)</f>
        <v/>
      </c>
      <c r="J61">
        <f>AVERAGE(H$22:H61)</f>
        <v/>
      </c>
      <c r="K61">
        <f>AVERAGE(E$22:E61)</f>
        <v/>
      </c>
      <c r="L61">
        <f>K61/J61</f>
        <v/>
      </c>
      <c r="M61">
        <f>AVERAGE(E55:E61)/AVERAGE(H55:H61)</f>
        <v/>
      </c>
    </row>
    <row r="62">
      <c r="A62" s="3" t="n">
        <v>44970</v>
      </c>
      <c r="B62" s="4" t="n">
        <v>2333</v>
      </c>
      <c r="C62" s="4" t="n">
        <v>221</v>
      </c>
      <c r="D62" t="n">
        <v>0</v>
      </c>
      <c r="E62" t="n">
        <v>820.5825</v>
      </c>
      <c r="F62" t="n">
        <v>0.3</v>
      </c>
      <c r="G62" t="n">
        <v>0</v>
      </c>
      <c r="H62" t="n">
        <v>0.75</v>
      </c>
      <c r="I62" s="1">
        <f>E62/(B62+C62)</f>
        <v/>
      </c>
      <c r="J62">
        <f>AVERAGE(H$22:H62)</f>
        <v/>
      </c>
      <c r="K62">
        <f>AVERAGE(E$22:E62)</f>
        <v/>
      </c>
      <c r="L62">
        <f>K62/J62</f>
        <v/>
      </c>
      <c r="M62">
        <f>AVERAGE(E56:E62)/AVERAGE(H56:H62)</f>
        <v/>
      </c>
    </row>
    <row r="63">
      <c r="A63" s="3" t="n">
        <v>44971</v>
      </c>
      <c r="B63" s="4" t="n">
        <v>2182</v>
      </c>
      <c r="C63" s="4" t="n">
        <v>433</v>
      </c>
      <c r="D63" t="n">
        <v>0</v>
      </c>
      <c r="E63" t="n">
        <v>291.345</v>
      </c>
      <c r="F63" t="n">
        <v>0.6</v>
      </c>
      <c r="G63" t="n">
        <v>0</v>
      </c>
      <c r="H63" t="n">
        <v>0.225</v>
      </c>
      <c r="I63" s="1">
        <f>E63/(B63+C63)</f>
        <v/>
      </c>
      <c r="J63">
        <f>AVERAGE(H$22:H63)</f>
        <v/>
      </c>
      <c r="K63">
        <f>AVERAGE(E$22:E63)</f>
        <v/>
      </c>
      <c r="L63">
        <f>K63/J63</f>
        <v/>
      </c>
      <c r="M63">
        <f>AVERAGE(E57:E63)/AVERAGE(H57:H63)</f>
        <v/>
      </c>
    </row>
    <row r="64">
      <c r="A64" s="3" t="n">
        <v>44972</v>
      </c>
      <c r="B64" s="4" t="n">
        <v>2239</v>
      </c>
      <c r="C64" s="4" t="n">
        <v>332</v>
      </c>
      <c r="D64" t="n">
        <v>0</v>
      </c>
      <c r="E64" s="11">
        <f>202.35* 1.7</f>
        <v/>
      </c>
      <c r="F64" t="n">
        <v>0.6</v>
      </c>
      <c r="G64" t="n">
        <v>0</v>
      </c>
      <c r="H64">
        <f>0.225*1.7</f>
        <v/>
      </c>
      <c r="I64" s="1">
        <f>E64/(B64+C64)</f>
        <v/>
      </c>
      <c r="J64">
        <f>AVERAGE(H$22:H64)</f>
        <v/>
      </c>
      <c r="K64">
        <f>AVERAGE(E$22:E64)</f>
        <v/>
      </c>
      <c r="L64">
        <f>K64/J64</f>
        <v/>
      </c>
      <c r="M64">
        <f>AVERAGE(E58:E64)/AVERAGE(H58:H64)</f>
        <v/>
      </c>
    </row>
    <row r="65">
      <c r="A65" s="3" t="n">
        <v>44973</v>
      </c>
      <c r="B65" s="4" t="n">
        <v>2135</v>
      </c>
      <c r="C65" s="4" t="n">
        <v>182</v>
      </c>
      <c r="D65" t="n">
        <v>0</v>
      </c>
      <c r="E65" t="n">
        <v>753.165</v>
      </c>
      <c r="F65" t="n">
        <v>0.3</v>
      </c>
      <c r="G65">
        <f>AVERAGE(G40:G62)</f>
        <v/>
      </c>
      <c r="H65" t="n">
        <v>0.9</v>
      </c>
      <c r="I65" s="1">
        <f>E65/(B65+C65)</f>
        <v/>
      </c>
      <c r="J65">
        <f>AVERAGE(H$22:H65)</f>
        <v/>
      </c>
      <c r="K65">
        <f>AVERAGE(E$22:E65)</f>
        <v/>
      </c>
      <c r="L65">
        <f>K65/J65</f>
        <v/>
      </c>
      <c r="M65">
        <f>AVERAGE(E59:E65)/AVERAGE(H59:H65)</f>
        <v/>
      </c>
    </row>
    <row r="66">
      <c r="A66" s="3" t="n">
        <v>44974</v>
      </c>
      <c r="B66" s="4" t="n">
        <v>2762</v>
      </c>
      <c r="C66" s="4" t="n">
        <v>148</v>
      </c>
      <c r="D66" t="n">
        <v>0</v>
      </c>
      <c r="E66" t="n">
        <v>790.0575000000001</v>
      </c>
      <c r="F66" t="n">
        <v>0.3</v>
      </c>
      <c r="G66" t="n">
        <v>0</v>
      </c>
      <c r="H66" t="n">
        <v>0.6749999999999999</v>
      </c>
      <c r="I66" s="1">
        <f>E66/(B66+C66)</f>
        <v/>
      </c>
      <c r="J66">
        <f>AVERAGE(H$22:H66)</f>
        <v/>
      </c>
      <c r="K66">
        <f>AVERAGE(E$22:E66)</f>
        <v/>
      </c>
      <c r="L66">
        <f>K66/J66</f>
        <v/>
      </c>
      <c r="M66">
        <f>AVERAGE(E60:E66)/AVERAGE(H60:H66)</f>
        <v/>
      </c>
    </row>
    <row r="67">
      <c r="A67" s="3" t="n">
        <v>44975</v>
      </c>
      <c r="B67" s="4" t="n">
        <v>3675</v>
      </c>
      <c r="C67" s="4" t="n">
        <v>342</v>
      </c>
      <c r="D67" t="n">
        <v>0</v>
      </c>
      <c r="E67" t="n">
        <v>834.015</v>
      </c>
      <c r="F67" t="n">
        <v>0.3</v>
      </c>
      <c r="G67" t="n">
        <v>0</v>
      </c>
      <c r="H67" t="n">
        <v>1.125</v>
      </c>
      <c r="I67" s="1">
        <f>E67/(B67+C67)</f>
        <v/>
      </c>
      <c r="J67">
        <f>AVERAGE(H$22:H67)</f>
        <v/>
      </c>
      <c r="K67">
        <f>AVERAGE(E$22:E67)</f>
        <v/>
      </c>
      <c r="L67">
        <f>K67/J67</f>
        <v/>
      </c>
      <c r="M67">
        <f>AVERAGE(E61:E67)/AVERAGE(H61:H67)</f>
        <v/>
      </c>
    </row>
    <row r="68">
      <c r="A68" s="3" t="n">
        <v>44976</v>
      </c>
      <c r="B68" s="4" t="n">
        <v>3172</v>
      </c>
      <c r="C68" s="4" t="n">
        <v>180</v>
      </c>
      <c r="D68" s="4" t="n">
        <v>0</v>
      </c>
      <c r="E68" s="16">
        <f>506.55*1.4</f>
        <v/>
      </c>
      <c r="F68" t="n">
        <v>0.3</v>
      </c>
      <c r="G68" s="4" t="n">
        <v>0</v>
      </c>
      <c r="H68" s="10" t="n">
        <v>0.75</v>
      </c>
      <c r="I68" s="1">
        <f>E68/(B68+C68)</f>
        <v/>
      </c>
      <c r="J68">
        <f>AVERAGE(H$22:H68)</f>
        <v/>
      </c>
      <c r="K68">
        <f>AVERAGE(E$22:E68)</f>
        <v/>
      </c>
      <c r="L68">
        <f>K68/J68</f>
        <v/>
      </c>
      <c r="M68">
        <f>AVERAGE(E62:E68)/AVERAGE(H62:H68)</f>
        <v/>
      </c>
    </row>
    <row r="69">
      <c r="A69" s="3" t="n">
        <v>44977</v>
      </c>
      <c r="B69" s="4" t="n">
        <v>2827</v>
      </c>
      <c r="C69" s="4" t="n">
        <v>261</v>
      </c>
      <c r="D69" t="n">
        <v>0</v>
      </c>
      <c r="E69" s="16">
        <f>506.55*1.4</f>
        <v/>
      </c>
      <c r="F69" t="n">
        <v>0.3</v>
      </c>
      <c r="G69" t="n">
        <v>0</v>
      </c>
      <c r="H69" s="10" t="n">
        <v>0.75</v>
      </c>
      <c r="I69" s="1">
        <f>E69/(B69+C69)</f>
        <v/>
      </c>
      <c r="J69">
        <f>AVERAGE(H$22:H69)</f>
        <v/>
      </c>
      <c r="K69">
        <f>AVERAGE(E$22:E69)</f>
        <v/>
      </c>
      <c r="L69">
        <f>K69/J69</f>
        <v/>
      </c>
      <c r="M69">
        <f>AVERAGE(E63:E69)/AVERAGE(H63:H69)</f>
        <v/>
      </c>
    </row>
    <row r="70">
      <c r="A70" s="3" t="n">
        <v>44978</v>
      </c>
      <c r="B70" s="4" t="n">
        <v>3492</v>
      </c>
      <c r="C70" s="4" t="n">
        <v>512</v>
      </c>
      <c r="D70" t="n">
        <v>0</v>
      </c>
      <c r="E70" s="20">
        <f>AVERAGE(E69,E76,E77,E64)</f>
        <v/>
      </c>
      <c r="F70" t="n">
        <v>0.3</v>
      </c>
      <c r="G70" s="4">
        <f>AVERAGE(G69,G76,G77,G64)</f>
        <v/>
      </c>
      <c r="H70" s="9">
        <f>AVERAGE(H69,H76,H77,H64)</f>
        <v/>
      </c>
      <c r="I70" s="1">
        <f>E70/(B70+C70)</f>
        <v/>
      </c>
      <c r="J70">
        <f>AVERAGE(H$22:H70)</f>
        <v/>
      </c>
      <c r="K70">
        <f>AVERAGE(E$22:E70)</f>
        <v/>
      </c>
      <c r="L70">
        <f>K70/J70</f>
        <v/>
      </c>
      <c r="M70">
        <f>AVERAGE(E64:E70)/AVERAGE(H64:H70)</f>
        <v/>
      </c>
    </row>
    <row r="71">
      <c r="A71" s="3" t="n">
        <v>44979</v>
      </c>
      <c r="B71" s="4" t="n">
        <v>1703</v>
      </c>
      <c r="C71" s="4" t="n">
        <v>273</v>
      </c>
      <c r="D71" t="n">
        <v>0</v>
      </c>
      <c r="E71" s="15">
        <f>111.3675*3</f>
        <v/>
      </c>
      <c r="F71" t="n">
        <v>0.6</v>
      </c>
      <c r="G71" t="n">
        <v>0</v>
      </c>
      <c r="H71">
        <f>0.225*2.65</f>
        <v/>
      </c>
      <c r="I71" s="1">
        <f>E71/(B71+C71)</f>
        <v/>
      </c>
      <c r="J71">
        <f>AVERAGE(H$22:H71)</f>
        <v/>
      </c>
      <c r="K71">
        <f>AVERAGE(E$22:E71)</f>
        <v/>
      </c>
      <c r="L71">
        <f>K71/J71</f>
        <v/>
      </c>
      <c r="M71">
        <f>AVERAGE(E65:E71)/AVERAGE(H65:H71)</f>
        <v/>
      </c>
    </row>
    <row r="72">
      <c r="A72" s="3" t="n">
        <v>44980</v>
      </c>
      <c r="B72" s="4" t="n">
        <v>1578</v>
      </c>
      <c r="C72" s="4" t="n">
        <v>159</v>
      </c>
      <c r="D72" t="n">
        <v>0</v>
      </c>
      <c r="E72" t="n">
        <v>481.9200000000001</v>
      </c>
      <c r="F72" t="n">
        <v>0.3</v>
      </c>
      <c r="G72" t="n">
        <v>0</v>
      </c>
      <c r="H72" t="n">
        <v>0.825</v>
      </c>
      <c r="I72" s="1">
        <f>E72/(B72+C72)</f>
        <v/>
      </c>
      <c r="J72">
        <f>AVERAGE(H$22:H72)</f>
        <v/>
      </c>
      <c r="K72">
        <f>AVERAGE(E$22:E72)</f>
        <v/>
      </c>
      <c r="L72">
        <f>K72/J72</f>
        <v/>
      </c>
      <c r="M72">
        <f>AVERAGE(E66:E72)/AVERAGE(H66:H72)</f>
        <v/>
      </c>
    </row>
    <row r="73">
      <c r="A73" s="3" t="n">
        <v>44981</v>
      </c>
      <c r="B73" s="4" t="n">
        <v>2544</v>
      </c>
      <c r="C73" s="4" t="n">
        <v>112</v>
      </c>
      <c r="D73" t="n">
        <v>0</v>
      </c>
      <c r="E73" t="n">
        <v>581.5425</v>
      </c>
      <c r="F73" t="n">
        <v>0.3</v>
      </c>
      <c r="G73" t="n">
        <v>0</v>
      </c>
      <c r="H73" t="n">
        <v>0.75</v>
      </c>
      <c r="I73" s="1">
        <f>E73/(B73+C73)</f>
        <v/>
      </c>
      <c r="J73">
        <f>AVERAGE(H$22:H73)</f>
        <v/>
      </c>
      <c r="K73">
        <f>AVERAGE(E$22:E73)</f>
        <v/>
      </c>
      <c r="L73">
        <f>K73/J73</f>
        <v/>
      </c>
      <c r="M73">
        <f>AVERAGE(E67:E73)/AVERAGE(H67:H73)</f>
        <v/>
      </c>
    </row>
    <row r="74">
      <c r="A74" s="3" t="n">
        <v>44982</v>
      </c>
      <c r="B74" s="4" t="n">
        <v>5019</v>
      </c>
      <c r="C74" s="4" t="n">
        <v>257</v>
      </c>
      <c r="D74" t="n">
        <v>0</v>
      </c>
      <c r="E74" t="n">
        <v>403.5525</v>
      </c>
      <c r="F74" t="n">
        <v>0.3</v>
      </c>
      <c r="G74" t="n">
        <v>0</v>
      </c>
      <c r="H74" t="n">
        <v>0.6749999999999999</v>
      </c>
      <c r="I74" s="1">
        <f>E74/(B74+C74)</f>
        <v/>
      </c>
      <c r="J74">
        <f>AVERAGE(H$22:H74)</f>
        <v/>
      </c>
      <c r="K74">
        <f>AVERAGE(E$22:E74)</f>
        <v/>
      </c>
      <c r="L74">
        <f>K74/J74</f>
        <v/>
      </c>
      <c r="M74">
        <f>AVERAGE(E68:E74)/AVERAGE(H68:H74)</f>
        <v/>
      </c>
    </row>
    <row r="75">
      <c r="A75" s="3" t="n">
        <v>44983</v>
      </c>
      <c r="B75" s="4" t="n">
        <v>3440</v>
      </c>
      <c r="C75" s="4" t="n">
        <v>305</v>
      </c>
      <c r="D75" t="n">
        <v>0</v>
      </c>
      <c r="E75" t="n">
        <v>295.5075</v>
      </c>
      <c r="F75" t="n">
        <v>0.3</v>
      </c>
      <c r="G75" t="n">
        <v>0</v>
      </c>
      <c r="H75" t="n">
        <v>0.375</v>
      </c>
      <c r="I75" s="1">
        <f>E75/(B75+C75)</f>
        <v/>
      </c>
      <c r="J75">
        <f>AVERAGE(H$22:H75)</f>
        <v/>
      </c>
      <c r="K75">
        <f>AVERAGE(E$22:E75)</f>
        <v/>
      </c>
      <c r="L75">
        <f>K75/J75</f>
        <v/>
      </c>
      <c r="M75">
        <f>AVERAGE(E69:E75)/AVERAGE(H69:H75)</f>
        <v/>
      </c>
    </row>
    <row r="76">
      <c r="A76" s="3" t="n">
        <v>44984</v>
      </c>
      <c r="B76" s="4" t="n">
        <v>2667</v>
      </c>
      <c r="C76" s="4" t="n">
        <v>350</v>
      </c>
      <c r="D76" t="n">
        <v>0</v>
      </c>
      <c r="E76" t="n">
        <v>649.3800000000001</v>
      </c>
      <c r="F76" t="n">
        <v>0.6</v>
      </c>
      <c r="G76" t="n">
        <v>0</v>
      </c>
      <c r="H76" t="n">
        <v>0.5249999999999999</v>
      </c>
      <c r="I76" s="1">
        <f>E76/(B76+C76)</f>
        <v/>
      </c>
      <c r="J76">
        <f>AVERAGE(H$22:H76)</f>
        <v/>
      </c>
      <c r="K76">
        <f>AVERAGE(E$22:E76)</f>
        <v/>
      </c>
      <c r="L76">
        <f>K76/J76</f>
        <v/>
      </c>
      <c r="M76">
        <f>AVERAGE(E70:E76)/AVERAGE(H70:H76)</f>
        <v/>
      </c>
    </row>
    <row r="77">
      <c r="A77" s="3" t="n">
        <v>44985</v>
      </c>
      <c r="B77" s="4" t="n">
        <v>2969</v>
      </c>
      <c r="C77" s="4" t="n">
        <v>231</v>
      </c>
      <c r="D77" t="n">
        <v>0</v>
      </c>
      <c r="E77" t="n">
        <v>424.3575</v>
      </c>
      <c r="F77" t="n">
        <v>0.3</v>
      </c>
      <c r="G77" t="n">
        <v>0</v>
      </c>
      <c r="H77" t="n">
        <v>0.825</v>
      </c>
      <c r="I77" s="1">
        <f>E77/(B77+C77)</f>
        <v/>
      </c>
      <c r="J77">
        <f>AVERAGE(H$22:H77)</f>
        <v/>
      </c>
      <c r="K77">
        <f>AVERAGE(E$22:E77)</f>
        <v/>
      </c>
      <c r="L77">
        <f>K77/J77</f>
        <v/>
      </c>
      <c r="M77">
        <f>AVERAGE(E71:E77)/AVERAGE(H71:H77)</f>
        <v/>
      </c>
    </row>
    <row r="78">
      <c r="A78" s="3" t="n">
        <v>44986</v>
      </c>
      <c r="B78" s="4" t="n">
        <v>2963</v>
      </c>
      <c r="C78" s="4" t="n">
        <v>205</v>
      </c>
      <c r="D78" t="n">
        <v>0</v>
      </c>
      <c r="E78" t="n">
        <v>399.3675</v>
      </c>
      <c r="F78" t="n">
        <v>0.3</v>
      </c>
      <c r="G78" t="n">
        <v>0</v>
      </c>
      <c r="H78" t="n">
        <v>0.45</v>
      </c>
      <c r="I78" s="1">
        <f>E78/(B78+C78)</f>
        <v/>
      </c>
      <c r="J78">
        <f>AVERAGE(H$22:H78)</f>
        <v/>
      </c>
      <c r="K78">
        <f>AVERAGE(E$22:E78)</f>
        <v/>
      </c>
      <c r="L78">
        <f>K78/J78</f>
        <v/>
      </c>
      <c r="M78">
        <f>AVERAGE(E72:E78)/AVERAGE(H72:H78)</f>
        <v/>
      </c>
    </row>
    <row r="79">
      <c r="A79" s="3" t="n">
        <v>44987</v>
      </c>
      <c r="B79" s="4" t="n">
        <v>2687</v>
      </c>
      <c r="C79" s="4" t="n">
        <v>211</v>
      </c>
      <c r="D79" t="n">
        <v>0</v>
      </c>
      <c r="E79" t="n">
        <v>629.6100000000001</v>
      </c>
      <c r="F79" t="n">
        <v>0.3</v>
      </c>
      <c r="G79" t="n">
        <v>0</v>
      </c>
      <c r="H79" t="n">
        <v>0.825</v>
      </c>
      <c r="I79" s="1">
        <f>E79/(B79+C79)</f>
        <v/>
      </c>
      <c r="J79">
        <f>AVERAGE(H$22:H79)</f>
        <v/>
      </c>
      <c r="K79">
        <f>AVERAGE(E$22:E79)</f>
        <v/>
      </c>
      <c r="L79">
        <f>K79/J79</f>
        <v/>
      </c>
      <c r="M79">
        <f>AVERAGE(E73:E79)/AVERAGE(H73:H79)</f>
        <v/>
      </c>
    </row>
    <row r="80">
      <c r="A80" s="3" t="n">
        <v>44988</v>
      </c>
      <c r="B80" s="4" t="n">
        <v>2234</v>
      </c>
      <c r="C80" s="4" t="n">
        <v>162</v>
      </c>
      <c r="D80" t="n">
        <v>0</v>
      </c>
      <c r="E80" t="n">
        <v>599.2874999999999</v>
      </c>
      <c r="F80" t="n">
        <v>0.3</v>
      </c>
      <c r="G80" t="n">
        <v>0</v>
      </c>
      <c r="H80" t="n">
        <v>0.75</v>
      </c>
      <c r="I80" s="1">
        <f>E80/(B80+C80)</f>
        <v/>
      </c>
      <c r="J80">
        <f>AVERAGE(H$22:H80)</f>
        <v/>
      </c>
      <c r="K80">
        <f>AVERAGE(E$22:E80)</f>
        <v/>
      </c>
      <c r="L80">
        <f>K80/J80</f>
        <v/>
      </c>
      <c r="M80">
        <f>AVERAGE(E74:E80)/AVERAGE(H74:H80)</f>
        <v/>
      </c>
    </row>
    <row r="81">
      <c r="A81" s="3" t="n">
        <v>44989</v>
      </c>
      <c r="B81" s="4" t="n">
        <v>2593</v>
      </c>
      <c r="C81" s="4" t="n">
        <v>161</v>
      </c>
      <c r="D81" t="n">
        <v>0</v>
      </c>
      <c r="E81" t="n">
        <v>210.9</v>
      </c>
      <c r="F81" t="n">
        <v>0.3</v>
      </c>
      <c r="G81" t="n">
        <v>0</v>
      </c>
      <c r="H81" t="n">
        <v>0.3</v>
      </c>
      <c r="I81" s="1">
        <f>E81/(B81+C81)</f>
        <v/>
      </c>
      <c r="J81">
        <f>AVERAGE(H$22:H81)</f>
        <v/>
      </c>
      <c r="K81">
        <f>AVERAGE(E$22:E81)</f>
        <v/>
      </c>
      <c r="L81">
        <f>K81/J81</f>
        <v/>
      </c>
      <c r="M81">
        <f>AVERAGE(E75:E81)/AVERAGE(H75:H81)</f>
        <v/>
      </c>
    </row>
    <row r="82">
      <c r="A82" s="3" t="n">
        <v>44990</v>
      </c>
      <c r="B82" s="4" t="n">
        <v>2312</v>
      </c>
      <c r="C82" s="4" t="n">
        <v>196.6</v>
      </c>
      <c r="D82" t="n">
        <v>0</v>
      </c>
      <c r="E82" t="n">
        <v>356.4825000000001</v>
      </c>
      <c r="F82" t="n">
        <v>0.3</v>
      </c>
      <c r="G82" t="n">
        <v>0</v>
      </c>
      <c r="H82" t="n">
        <v>0.75</v>
      </c>
      <c r="I82" s="1">
        <f>E82/(B82+C82)</f>
        <v/>
      </c>
      <c r="J82">
        <f>AVERAGE(H$22:H82)</f>
        <v/>
      </c>
      <c r="K82">
        <f>AVERAGE(E$22:E82)</f>
        <v/>
      </c>
      <c r="L82">
        <f>K82/J82</f>
        <v/>
      </c>
      <c r="M82">
        <f>AVERAGE(E76:E82)/AVERAGE(H76:H82)</f>
        <v/>
      </c>
    </row>
    <row r="83">
      <c r="A83" s="3" t="n">
        <v>44991</v>
      </c>
      <c r="B83" s="4" t="n">
        <v>2732</v>
      </c>
      <c r="C83" s="4" t="n">
        <v>282</v>
      </c>
      <c r="D83" t="n">
        <v>0</v>
      </c>
      <c r="E83" t="n">
        <v>1007</v>
      </c>
      <c r="F83" t="n">
        <v>0.3</v>
      </c>
      <c r="G83" t="n">
        <v>0</v>
      </c>
      <c r="H83" t="n">
        <v>1.2</v>
      </c>
      <c r="I83" s="1">
        <f>E83/(B83+C83)</f>
        <v/>
      </c>
      <c r="J83">
        <f>AVERAGE(H$22:H83)</f>
        <v/>
      </c>
      <c r="K83">
        <f>AVERAGE(E$22:E83)</f>
        <v/>
      </c>
      <c r="L83">
        <f>K83/J83</f>
        <v/>
      </c>
      <c r="M83">
        <f>AVERAGE(E77:E83)/AVERAGE(H77:H83)</f>
        <v/>
      </c>
    </row>
    <row r="84">
      <c r="A84" s="3" t="n">
        <v>44992</v>
      </c>
      <c r="B84" t="n">
        <v>2376</v>
      </c>
      <c r="C84" t="n">
        <v>149</v>
      </c>
      <c r="D84" t="n">
        <v>0</v>
      </c>
      <c r="E84" t="n">
        <v>306.96</v>
      </c>
      <c r="F84" t="n">
        <v>0.3</v>
      </c>
      <c r="G84" t="n">
        <v>0</v>
      </c>
      <c r="H84" t="n">
        <v>0.225</v>
      </c>
      <c r="I84" s="1">
        <f>E84/(B84+C84)</f>
        <v/>
      </c>
      <c r="J84">
        <f>AVERAGE(H$22:H84)</f>
        <v/>
      </c>
      <c r="K84">
        <f>AVERAGE(E$22:E84)</f>
        <v/>
      </c>
      <c r="L84">
        <f>K84/J84</f>
        <v/>
      </c>
      <c r="M84">
        <f>AVERAGE(E78:E84)/AVERAGE(H78:H84)</f>
        <v/>
      </c>
    </row>
    <row r="85">
      <c r="A85" s="3" t="n">
        <v>44993</v>
      </c>
      <c r="B85" s="4" t="n">
        <v>1966</v>
      </c>
      <c r="C85" s="4" t="n">
        <v>174</v>
      </c>
      <c r="D85" t="n">
        <v>0</v>
      </c>
      <c r="E85" t="n">
        <v>453.8850000000001</v>
      </c>
      <c r="F85" t="n">
        <v>0.3</v>
      </c>
      <c r="G85" t="n">
        <v>0</v>
      </c>
      <c r="H85" t="n">
        <v>0.6749999999999999</v>
      </c>
      <c r="I85" s="1">
        <f>E85/(B85+C85)</f>
        <v/>
      </c>
      <c r="J85">
        <f>AVERAGE(H$22:H85)</f>
        <v/>
      </c>
      <c r="K85">
        <f>AVERAGE(E$22:E85)</f>
        <v/>
      </c>
      <c r="L85">
        <f>K85/J85</f>
        <v/>
      </c>
      <c r="M85">
        <f>AVERAGE(E79:E85)/AVERAGE(H79:H85)</f>
        <v/>
      </c>
    </row>
    <row r="86">
      <c r="A86" s="3" t="n">
        <v>44994</v>
      </c>
      <c r="B86" s="4" t="n">
        <v>1874</v>
      </c>
      <c r="C86" s="9" t="n">
        <v>0</v>
      </c>
      <c r="D86" t="n">
        <v>0</v>
      </c>
      <c r="E86" t="n">
        <v>575.7225000000001</v>
      </c>
      <c r="F86" t="n">
        <v>0</v>
      </c>
      <c r="G86" t="n">
        <v>0</v>
      </c>
      <c r="H86" t="n">
        <v>0.825</v>
      </c>
      <c r="I86" s="1">
        <f>E86/(B86+C86)</f>
        <v/>
      </c>
      <c r="J86">
        <f>AVERAGE(H$22:H86)</f>
        <v/>
      </c>
      <c r="K86">
        <f>AVERAGE(E$22:E86)</f>
        <v/>
      </c>
      <c r="L86">
        <f>K86/J86</f>
        <v/>
      </c>
      <c r="M86">
        <f>AVERAGE(E80:E86)/AVERAGE(H80:H86)</f>
        <v/>
      </c>
    </row>
    <row r="87">
      <c r="A87" s="3" t="n">
        <v>44995</v>
      </c>
      <c r="B87" s="4" t="n">
        <v>1652</v>
      </c>
      <c r="C87" s="4" t="n">
        <v>0</v>
      </c>
      <c r="D87" t="n">
        <v>0</v>
      </c>
      <c r="E87" t="n">
        <v>576.795</v>
      </c>
      <c r="F87" t="n">
        <v>0</v>
      </c>
      <c r="G87" t="n">
        <v>0</v>
      </c>
      <c r="H87" t="n">
        <v>0.75</v>
      </c>
      <c r="I87" s="1">
        <f>E87/(B87+C87)</f>
        <v/>
      </c>
      <c r="J87">
        <f>AVERAGE(H$22:H87)</f>
        <v/>
      </c>
      <c r="K87">
        <f>AVERAGE(E$22:E87)</f>
        <v/>
      </c>
      <c r="L87">
        <f>K87/J87</f>
        <v/>
      </c>
      <c r="M87">
        <f>AVERAGE(E81:E87)/AVERAGE(H81:H87)</f>
        <v/>
      </c>
    </row>
    <row r="88">
      <c r="A88" s="3" t="n">
        <v>44996</v>
      </c>
      <c r="B88" t="n">
        <v>2282</v>
      </c>
      <c r="C88" s="4" t="n">
        <v>230</v>
      </c>
      <c r="D88" t="n">
        <v>0</v>
      </c>
      <c r="E88" t="n">
        <v>195.5925</v>
      </c>
      <c r="F88" t="n">
        <v>0.3</v>
      </c>
      <c r="G88" t="n">
        <v>0</v>
      </c>
      <c r="H88" t="n">
        <v>0.15</v>
      </c>
      <c r="I88" s="1">
        <f>E88/(B88+C88)</f>
        <v/>
      </c>
      <c r="J88">
        <f>AVERAGE(H$22:H88)</f>
        <v/>
      </c>
      <c r="K88">
        <f>AVERAGE(E$22:E88)</f>
        <v/>
      </c>
      <c r="L88">
        <f>K88/J88</f>
        <v/>
      </c>
      <c r="M88">
        <f>AVERAGE(E82:E88)/AVERAGE(H82:H88)</f>
        <v/>
      </c>
    </row>
    <row r="89">
      <c r="A89" s="3" t="n">
        <v>44997</v>
      </c>
      <c r="B89" t="n">
        <v>2992</v>
      </c>
      <c r="C89" t="n">
        <v>213</v>
      </c>
      <c r="D89" t="n">
        <v>0</v>
      </c>
      <c r="E89" s="22">
        <f>AVERAGE(E83:E88)</f>
        <v/>
      </c>
      <c r="F89" t="n">
        <v>0.3</v>
      </c>
      <c r="G89" t="n">
        <v>0</v>
      </c>
      <c r="H89">
        <f>AVERAGE(H83:H88)</f>
        <v/>
      </c>
      <c r="I89" s="1">
        <f>E89/(B89+C89)</f>
        <v/>
      </c>
      <c r="J89">
        <f>AVERAGE(H$22:H89)</f>
        <v/>
      </c>
      <c r="K89">
        <f>AVERAGE(E$22:E89)</f>
        <v/>
      </c>
      <c r="L89">
        <f>K89/J89</f>
        <v/>
      </c>
      <c r="M89">
        <f>AVERAGE(E83:E89)/AVERAGE(H83:H89)</f>
        <v/>
      </c>
      <c r="S89" s="9" t="n"/>
    </row>
    <row r="90">
      <c r="A90" s="3" t="n">
        <v>44998</v>
      </c>
      <c r="B90" t="n">
        <v>5574</v>
      </c>
      <c r="C90" t="n">
        <v>265</v>
      </c>
      <c r="D90" t="n">
        <v>0</v>
      </c>
      <c r="E90" t="n">
        <v>490.905</v>
      </c>
      <c r="F90" t="n">
        <v>0.3</v>
      </c>
      <c r="G90" t="n">
        <v>0</v>
      </c>
      <c r="H90" t="n">
        <v>0.525</v>
      </c>
      <c r="I90" s="1">
        <f>E90/(B90+C90)</f>
        <v/>
      </c>
      <c r="J90">
        <f>AVERAGE(H$22:H90)</f>
        <v/>
      </c>
      <c r="K90">
        <f>AVERAGE(E$22:E90)</f>
        <v/>
      </c>
      <c r="L90">
        <f>K90/J90</f>
        <v/>
      </c>
      <c r="M90">
        <f>AVERAGE(E84:E90)/AVERAGE(H84:H90)</f>
        <v/>
      </c>
    </row>
    <row r="91">
      <c r="A91" s="3" t="n">
        <v>44999</v>
      </c>
      <c r="B91" t="n">
        <v>5287</v>
      </c>
      <c r="C91" t="n">
        <v>451</v>
      </c>
      <c r="D91" t="n">
        <v>0</v>
      </c>
      <c r="E91" t="n">
        <v>1339.5</v>
      </c>
      <c r="F91" t="n">
        <v>0.3</v>
      </c>
      <c r="G91" t="n">
        <v>0</v>
      </c>
      <c r="H91" t="n">
        <v>1.35</v>
      </c>
      <c r="I91" s="1">
        <f>E91/(B91+C91)</f>
        <v/>
      </c>
      <c r="J91">
        <f>AVERAGE(H$22:H91)</f>
        <v/>
      </c>
      <c r="K91">
        <f>AVERAGE(E$22:E91)</f>
        <v/>
      </c>
      <c r="L91">
        <f>K91/J91</f>
        <v/>
      </c>
      <c r="M91">
        <f>AVERAGE(E85:E91)/AVERAGE(H85:H91)</f>
        <v/>
      </c>
    </row>
    <row r="92">
      <c r="A92" s="3" t="n">
        <v>45000</v>
      </c>
      <c r="B92" t="n">
        <v>3573</v>
      </c>
      <c r="C92" t="n">
        <v>325</v>
      </c>
      <c r="D92" t="n">
        <v>0</v>
      </c>
      <c r="E92" t="n">
        <v>435.7275</v>
      </c>
      <c r="F92" t="n">
        <v>0.3</v>
      </c>
      <c r="G92" t="n">
        <v>0</v>
      </c>
      <c r="H92" t="n">
        <v>0.675</v>
      </c>
      <c r="I92" s="1">
        <f>E92/(B92+C92)</f>
        <v/>
      </c>
      <c r="J92">
        <f>AVERAGE(H$22:H92)</f>
        <v/>
      </c>
      <c r="K92">
        <f>AVERAGE(E$22:E92)</f>
        <v/>
      </c>
      <c r="L92">
        <f>K92/J92</f>
        <v/>
      </c>
      <c r="M92">
        <f>AVERAGE(E86:E92)/AVERAGE(H86:H92)</f>
        <v/>
      </c>
    </row>
    <row r="93">
      <c r="A93" s="3" t="n">
        <v>45001</v>
      </c>
      <c r="B93" t="n">
        <v>3103</v>
      </c>
      <c r="C93" t="n">
        <v>148</v>
      </c>
      <c r="D93" t="n">
        <v>0</v>
      </c>
      <c r="E93" t="n">
        <v>1232.55</v>
      </c>
      <c r="F93" t="n">
        <v>0.3</v>
      </c>
      <c r="G93" t="n">
        <v>0</v>
      </c>
      <c r="H93" t="n">
        <v>1.425</v>
      </c>
      <c r="I93" s="1">
        <f>E93/(B93+C93)</f>
        <v/>
      </c>
      <c r="J93">
        <f>AVERAGE(H$22:H93)</f>
        <v/>
      </c>
      <c r="K93">
        <f>AVERAGE(E$22:E93)</f>
        <v/>
      </c>
      <c r="L93">
        <f>K93/J93</f>
        <v/>
      </c>
      <c r="M93">
        <f>AVERAGE(E87:E93)/AVERAGE(H87:H93)</f>
        <v/>
      </c>
    </row>
    <row r="94">
      <c r="A94" s="3" t="n">
        <v>45002</v>
      </c>
      <c r="B94" t="n">
        <v>2615</v>
      </c>
      <c r="C94" t="n">
        <v>180</v>
      </c>
      <c r="D94" t="n">
        <v>0</v>
      </c>
      <c r="E94" t="n">
        <v>852.5699999999999</v>
      </c>
      <c r="F94" t="n">
        <v>0.3</v>
      </c>
      <c r="G94" t="n">
        <v>0</v>
      </c>
      <c r="H94" t="n">
        <v>1.2</v>
      </c>
      <c r="I94" s="1">
        <f>E94/(B94+C94)</f>
        <v/>
      </c>
      <c r="J94">
        <f>AVERAGE(H$22:H94)</f>
        <v/>
      </c>
      <c r="K94">
        <f>AVERAGE(E$22:E94)</f>
        <v/>
      </c>
      <c r="L94">
        <f>K94/J94</f>
        <v/>
      </c>
      <c r="M94">
        <f>AVERAGE(E88:E94)/AVERAGE(H88:H94)</f>
        <v/>
      </c>
    </row>
    <row r="95">
      <c r="A95" s="3" t="n">
        <v>45003</v>
      </c>
      <c r="B95" t="n">
        <v>2862</v>
      </c>
      <c r="C95" t="n">
        <v>267</v>
      </c>
      <c r="D95" t="n">
        <v>0</v>
      </c>
      <c r="E95" t="n">
        <v>480.1574999999999</v>
      </c>
      <c r="F95" t="n">
        <v>0.3</v>
      </c>
      <c r="G95" t="n">
        <v>0</v>
      </c>
      <c r="H95" t="n">
        <v>0.75</v>
      </c>
      <c r="I95" s="1">
        <f>E95/(B95+C95)</f>
        <v/>
      </c>
      <c r="J95">
        <f>AVERAGE(H$22:H95)</f>
        <v/>
      </c>
      <c r="K95">
        <f>AVERAGE(E$22:E95)</f>
        <v/>
      </c>
      <c r="L95">
        <f>K95/J95</f>
        <v/>
      </c>
      <c r="M95">
        <f>AVERAGE(E89:E95)/AVERAGE(H89:H95)</f>
        <v/>
      </c>
    </row>
    <row r="96">
      <c r="A96" s="3" t="n">
        <v>45004</v>
      </c>
      <c r="B96" t="n">
        <v>3020</v>
      </c>
      <c r="C96" t="n">
        <v>177</v>
      </c>
      <c r="D96" t="n">
        <v>0</v>
      </c>
      <c r="E96" s="23" t="n">
        <v>4699.605</v>
      </c>
      <c r="F96" t="n">
        <v>0.3</v>
      </c>
      <c r="G96" t="n">
        <v>0</v>
      </c>
      <c r="H96" t="n">
        <v>0.525</v>
      </c>
      <c r="I96" s="1">
        <f>E96/(B96+C96)</f>
        <v/>
      </c>
      <c r="J96">
        <f>AVERAGE(H$22:H96)</f>
        <v/>
      </c>
      <c r="K96">
        <f>AVERAGE(E$22:E96)</f>
        <v/>
      </c>
      <c r="L96">
        <f>K96/J96</f>
        <v/>
      </c>
      <c r="M96">
        <f>AVERAGE(E90:E96)/AVERAGE(H90:H96)</f>
        <v/>
      </c>
    </row>
    <row r="97">
      <c r="A97" s="3" t="n">
        <v>45005</v>
      </c>
      <c r="B97" t="n">
        <v>2023</v>
      </c>
      <c r="C97" t="n">
        <v>167</v>
      </c>
      <c r="D97" t="n">
        <v>0</v>
      </c>
      <c r="E97" t="n">
        <v>607.365</v>
      </c>
      <c r="F97" t="n">
        <v>0.3</v>
      </c>
      <c r="G97" t="n">
        <v>0</v>
      </c>
      <c r="H97" t="n">
        <v>0.675</v>
      </c>
      <c r="I97" s="1">
        <f>E97/(B97+C97)</f>
        <v/>
      </c>
      <c r="J97">
        <f>AVERAGE(H$22:H97)</f>
        <v/>
      </c>
      <c r="K97">
        <f>AVERAGE(E$22:E97)</f>
        <v/>
      </c>
      <c r="L97">
        <f>K97/J97</f>
        <v/>
      </c>
      <c r="M97">
        <f>AVERAGE(E91:E97)/AVERAGE(H91:H97)</f>
        <v/>
      </c>
    </row>
    <row r="98">
      <c r="A98" s="3" t="n">
        <v>45006</v>
      </c>
      <c r="B98" t="n">
        <v>1631</v>
      </c>
      <c r="C98" t="n">
        <v>0</v>
      </c>
      <c r="D98" t="n">
        <v>0</v>
      </c>
      <c r="E98" t="n">
        <v>1050.75</v>
      </c>
      <c r="F98" t="n">
        <v>0</v>
      </c>
      <c r="G98" t="n">
        <v>0</v>
      </c>
      <c r="H98" t="n">
        <v>1.125</v>
      </c>
      <c r="I98" s="1">
        <f>E98/(B98+C98)</f>
        <v/>
      </c>
      <c r="J98">
        <f>AVERAGE(H$22:H98)</f>
        <v/>
      </c>
      <c r="K98">
        <f>AVERAGE(E$22:E98)</f>
        <v/>
      </c>
      <c r="L98">
        <f>K98/J98</f>
        <v/>
      </c>
      <c r="M98">
        <f>AVERAGE(E92:E98)/AVERAGE(H92:H98)</f>
        <v/>
      </c>
    </row>
    <row r="99">
      <c r="A99" s="3" t="n">
        <v>45007</v>
      </c>
      <c r="B99" t="n">
        <v>3801</v>
      </c>
      <c r="C99" t="n">
        <v>301</v>
      </c>
      <c r="D99" t="n">
        <v>0</v>
      </c>
      <c r="E99" t="n">
        <v>1505.025</v>
      </c>
      <c r="F99" t="n">
        <v>0.3</v>
      </c>
      <c r="G99" t="n">
        <v>0</v>
      </c>
      <c r="H99" t="n">
        <v>1.425</v>
      </c>
      <c r="I99" s="1">
        <f>E99/(B99+C99)</f>
        <v/>
      </c>
      <c r="J99">
        <f>AVERAGE(H$22:H99)</f>
        <v/>
      </c>
      <c r="K99">
        <f>AVERAGE(E$22:E99)</f>
        <v/>
      </c>
      <c r="L99">
        <f>K99/J99</f>
        <v/>
      </c>
      <c r="M99">
        <f>AVERAGE(E93:E99)/AVERAGE(H93:H99)</f>
        <v/>
      </c>
    </row>
    <row r="100">
      <c r="A100" s="3" t="n">
        <v>45008</v>
      </c>
      <c r="B100" t="n">
        <v>2417</v>
      </c>
      <c r="C100" t="n">
        <v>323</v>
      </c>
      <c r="D100" t="n">
        <v>0</v>
      </c>
      <c r="E100" t="n">
        <v>1250.595</v>
      </c>
      <c r="F100" t="n">
        <v>0.3</v>
      </c>
      <c r="G100" t="n">
        <v>0</v>
      </c>
      <c r="H100" t="n">
        <v>1.275</v>
      </c>
      <c r="I100" s="1">
        <f>E100/(B100+C100)</f>
        <v/>
      </c>
      <c r="J100">
        <f>AVERAGE(H$22:H100)</f>
        <v/>
      </c>
      <c r="K100">
        <f>AVERAGE(E$22:E100)</f>
        <v/>
      </c>
      <c r="L100">
        <f>K100/J100</f>
        <v/>
      </c>
      <c r="M100">
        <f>AVERAGE(E94:E100)/AVERAGE(H94:H100)</f>
        <v/>
      </c>
    </row>
    <row r="101">
      <c r="A101" s="3" t="n">
        <v>45009</v>
      </c>
      <c r="B101" t="n">
        <v>2550</v>
      </c>
      <c r="C101" t="n">
        <v>343</v>
      </c>
      <c r="D101" t="n">
        <v>0</v>
      </c>
      <c r="E101" t="n">
        <v>443.1375</v>
      </c>
      <c r="F101" t="n">
        <v>0.3</v>
      </c>
      <c r="G101" t="n">
        <v>0</v>
      </c>
      <c r="H101" t="n">
        <v>0.375</v>
      </c>
      <c r="I101" s="1">
        <f>E101/(B101+C101)</f>
        <v/>
      </c>
      <c r="J101">
        <f>AVERAGE(H$22:H101)</f>
        <v/>
      </c>
      <c r="K101">
        <f>AVERAGE(E$22:E101)</f>
        <v/>
      </c>
      <c r="L101">
        <f>K101/J101</f>
        <v/>
      </c>
      <c r="M101">
        <f>AVERAGE(E95:E101)/AVERAGE(H95:H101)</f>
        <v/>
      </c>
    </row>
    <row r="102">
      <c r="A102" s="3" t="n">
        <v>45010</v>
      </c>
      <c r="B102" s="4" t="n">
        <v>2690</v>
      </c>
      <c r="C102" t="n">
        <v>250</v>
      </c>
      <c r="D102" t="n">
        <v>0</v>
      </c>
      <c r="E102" t="n">
        <v>1007.505</v>
      </c>
      <c r="F102" t="n">
        <v>0.3</v>
      </c>
      <c r="G102" t="n">
        <v>0</v>
      </c>
      <c r="H102" t="n">
        <v>1.2</v>
      </c>
      <c r="I102" s="1">
        <f>E102/(B102+C102)</f>
        <v/>
      </c>
      <c r="J102">
        <f>AVERAGE(H$22:H102)</f>
        <v/>
      </c>
      <c r="K102">
        <f>AVERAGE(E$22:E102)</f>
        <v/>
      </c>
      <c r="L102">
        <f>K102/J102</f>
        <v/>
      </c>
      <c r="M102">
        <f>AVERAGE(E96:E102)/AVERAGE(H96:H102)</f>
        <v/>
      </c>
    </row>
    <row r="103">
      <c r="A103" s="3" t="n">
        <v>45011</v>
      </c>
      <c r="B103" t="n">
        <v>3741</v>
      </c>
      <c r="C103" t="n">
        <v>186</v>
      </c>
      <c r="D103" t="n">
        <v>0</v>
      </c>
      <c r="E103" s="25" t="n">
        <v>853.0649999999999</v>
      </c>
      <c r="F103" t="n">
        <v>0.3</v>
      </c>
      <c r="G103" t="n">
        <v>0</v>
      </c>
      <c r="H103" t="n">
        <v>0.8999999999999999</v>
      </c>
      <c r="I103" s="1">
        <f>E103/(B103+C103)</f>
        <v/>
      </c>
      <c r="J103">
        <f>AVERAGE(H$22:H103)</f>
        <v/>
      </c>
      <c r="K103">
        <f>AVERAGE(E$22:E103)</f>
        <v/>
      </c>
      <c r="L103">
        <f>K103/J103</f>
        <v/>
      </c>
      <c r="M103">
        <f>AVERAGE(E97:E103)/AVERAGE(H97:H103)</f>
        <v/>
      </c>
    </row>
    <row r="104">
      <c r="A104" s="3" t="n">
        <v>45012</v>
      </c>
      <c r="B104" t="n">
        <v>3505</v>
      </c>
      <c r="C104" t="n">
        <v>397</v>
      </c>
      <c r="D104" t="n">
        <v>0</v>
      </c>
      <c r="E104" t="n">
        <v>293.58</v>
      </c>
      <c r="F104" t="n">
        <v>0.3</v>
      </c>
      <c r="G104" t="n">
        <v>0</v>
      </c>
      <c r="H104" t="n">
        <v>0.15</v>
      </c>
      <c r="I104" s="1">
        <f>E104/(B104+C104)</f>
        <v/>
      </c>
      <c r="J104">
        <f>AVERAGE(H$22:H104)</f>
        <v/>
      </c>
      <c r="K104">
        <f>AVERAGE(E$22:E104)</f>
        <v/>
      </c>
      <c r="L104">
        <f>K104/J104</f>
        <v/>
      </c>
      <c r="M104">
        <f>AVERAGE(E98:E104)/AVERAGE(H98:H104)</f>
        <v/>
      </c>
    </row>
    <row r="105">
      <c r="A105" s="3" t="n">
        <v>45013</v>
      </c>
      <c r="B105" t="n">
        <v>2635</v>
      </c>
      <c r="C105" t="n">
        <v>4450.1</v>
      </c>
      <c r="D105" t="n">
        <v>0</v>
      </c>
      <c r="E105" t="n">
        <v>888.6225000000002</v>
      </c>
      <c r="F105" t="n">
        <v>0.3</v>
      </c>
      <c r="G105" t="n">
        <v>0</v>
      </c>
      <c r="H105" t="n">
        <v>0.9</v>
      </c>
      <c r="I105" s="1">
        <f>E105/(B105+C105)</f>
        <v/>
      </c>
      <c r="J105">
        <f>AVERAGE(H$22:H105)</f>
        <v/>
      </c>
      <c r="K105">
        <f>AVERAGE(E$22:E105)</f>
        <v/>
      </c>
      <c r="L105">
        <f>K105/J105</f>
        <v/>
      </c>
      <c r="M105">
        <f>AVERAGE(E99:E105)/AVERAGE(H99:H105)</f>
        <v/>
      </c>
    </row>
    <row r="106">
      <c r="A106" s="3" t="n">
        <v>45014</v>
      </c>
      <c r="B106" t="n">
        <v>1854</v>
      </c>
      <c r="C106" t="n">
        <v>160</v>
      </c>
      <c r="D106" t="n">
        <v>0</v>
      </c>
      <c r="E106" t="n">
        <v>788.6025</v>
      </c>
      <c r="F106" t="n">
        <v>0.3</v>
      </c>
      <c r="G106" t="n">
        <v>0</v>
      </c>
      <c r="H106" t="n">
        <v>0.6749999999999999</v>
      </c>
      <c r="I106" s="1">
        <f>E106/(B106+C106)</f>
        <v/>
      </c>
      <c r="J106">
        <f>AVERAGE(H$22:H106)</f>
        <v/>
      </c>
      <c r="K106">
        <f>AVERAGE(E$22:E106)</f>
        <v/>
      </c>
      <c r="L106">
        <f>K106/J106</f>
        <v/>
      </c>
      <c r="M106">
        <f>AVERAGE(E100:E106)/AVERAGE(H100:H106)</f>
        <v/>
      </c>
    </row>
    <row r="107">
      <c r="A107" s="3" t="n">
        <v>45015</v>
      </c>
      <c r="B107" t="n">
        <v>2426.48</v>
      </c>
      <c r="C107" t="n">
        <v>327.96</v>
      </c>
      <c r="E107" t="n">
        <v>463.4925000000001</v>
      </c>
      <c r="F107" t="n">
        <v>0.6</v>
      </c>
      <c r="H107" t="n">
        <v>0.525</v>
      </c>
      <c r="I107" s="1">
        <f>E107/(B107+C107)</f>
        <v/>
      </c>
      <c r="J107">
        <f>AVERAGE(H$22:H107)</f>
        <v/>
      </c>
      <c r="K107">
        <f>AVERAGE(E$22:E107)</f>
        <v/>
      </c>
      <c r="L107">
        <f>K107/J107</f>
        <v/>
      </c>
      <c r="M107">
        <f>AVERAGE(E101:E107)/AVERAGE(H101:H107)</f>
        <v/>
      </c>
      <c r="N107">
        <f>(C107+E107)/(F107+H107)</f>
        <v/>
      </c>
    </row>
    <row r="108">
      <c r="A108" s="3" t="n">
        <v>45016</v>
      </c>
      <c r="B108" t="n">
        <v>2632.14</v>
      </c>
      <c r="C108" t="n">
        <v>267.0599999999999</v>
      </c>
      <c r="E108" t="n">
        <v>811.0575000000001</v>
      </c>
      <c r="F108" t="n">
        <v>0.3</v>
      </c>
      <c r="H108" t="n">
        <v>0.8999999999999999</v>
      </c>
      <c r="I108" s="1">
        <f>E108/(B108+C108)</f>
        <v/>
      </c>
      <c r="J108">
        <f>AVERAGE(H$22:H108)</f>
        <v/>
      </c>
      <c r="K108">
        <f>AVERAGE(E$22:E108)</f>
        <v/>
      </c>
      <c r="L108">
        <f>K108/J108</f>
        <v/>
      </c>
      <c r="M108">
        <f>AVERAGE(E102:E108)/AVERAGE(H102:H108)</f>
        <v/>
      </c>
      <c r="N108">
        <f>(C108+E108)/(F108+H108)</f>
        <v/>
      </c>
    </row>
    <row r="109">
      <c r="A109" s="3" t="n">
        <v>45017</v>
      </c>
      <c r="B109" t="n">
        <v>1912.68</v>
      </c>
      <c r="C109" t="n">
        <v>172.17</v>
      </c>
      <c r="E109" t="n">
        <v>410.8575</v>
      </c>
      <c r="F109" t="n">
        <v>0.3</v>
      </c>
      <c r="H109" t="n">
        <v>0.45</v>
      </c>
      <c r="I109" s="1">
        <f>E109/(B109+C109)</f>
        <v/>
      </c>
      <c r="J109">
        <f>AVERAGE(H$22:H109)</f>
        <v/>
      </c>
      <c r="K109">
        <f>AVERAGE(E$22:E109)</f>
        <v/>
      </c>
      <c r="L109">
        <f>K109/J109</f>
        <v/>
      </c>
      <c r="M109">
        <f>AVERAGE(E103:E109)/AVERAGE(H103:H109)</f>
        <v/>
      </c>
      <c r="N109">
        <f>(C109+E109)/(F109+H109)</f>
        <v/>
      </c>
    </row>
    <row r="110">
      <c r="A110" s="3" t="n">
        <v>45018</v>
      </c>
      <c r="B110" t="n">
        <v>1901.83</v>
      </c>
      <c r="C110" t="n">
        <v>350.13</v>
      </c>
      <c r="E110" t="n">
        <v>93.20250000000001</v>
      </c>
      <c r="F110" t="n">
        <v>0.3</v>
      </c>
      <c r="H110" t="n">
        <v>0.15</v>
      </c>
      <c r="I110" s="1">
        <f>E110/(B110+C110)</f>
        <v/>
      </c>
      <c r="J110">
        <f>AVERAGE(H$22:H110)</f>
        <v/>
      </c>
      <c r="K110">
        <f>AVERAGE(E$22:E110)</f>
        <v/>
      </c>
      <c r="L110">
        <f>K110/J110</f>
        <v/>
      </c>
      <c r="M110">
        <f>AVERAGE(E104:E110)/AVERAGE(H104:H110)</f>
        <v/>
      </c>
      <c r="N110">
        <f>(C110+E110)/(F110+H110)</f>
        <v/>
      </c>
    </row>
    <row r="111">
      <c r="A111" s="3" t="n">
        <v>45019</v>
      </c>
      <c r="B111" t="n">
        <v>1488.13</v>
      </c>
      <c r="C111" t="n">
        <v>450.27</v>
      </c>
      <c r="E111" t="n">
        <v>1237.5825</v>
      </c>
      <c r="F111" t="n">
        <v>0.3</v>
      </c>
      <c r="H111" t="n">
        <v>1.425</v>
      </c>
      <c r="I111" s="1">
        <f>E111/(B111+C111)</f>
        <v/>
      </c>
      <c r="J111">
        <f>AVERAGE(H$22:H111)</f>
        <v/>
      </c>
      <c r="K111">
        <f>AVERAGE(E$22:E111)</f>
        <v/>
      </c>
      <c r="L111">
        <f>K111/J111</f>
        <v/>
      </c>
      <c r="M111">
        <f>AVERAGE(E105:E111)/AVERAGE(H105:H111)</f>
        <v/>
      </c>
      <c r="N111">
        <f>(C111+E111)/(F111+H111)</f>
        <v/>
      </c>
    </row>
    <row r="112">
      <c r="A112" s="3" t="n">
        <v>45020</v>
      </c>
      <c r="B112" t="n">
        <v>1433.6</v>
      </c>
      <c r="C112" t="n">
        <v>218.07</v>
      </c>
      <c r="E112" t="n">
        <v>680.6999999999999</v>
      </c>
      <c r="F112" t="n">
        <v>0.3</v>
      </c>
      <c r="H112" t="n">
        <v>0.75</v>
      </c>
      <c r="I112" s="1">
        <f>E112/(B112+C112)</f>
        <v/>
      </c>
      <c r="J112">
        <f>AVERAGE(H$22:H112)</f>
        <v/>
      </c>
      <c r="K112">
        <f>AVERAGE(E$22:E112)</f>
        <v/>
      </c>
      <c r="L112">
        <f>K112/J112</f>
        <v/>
      </c>
      <c r="M112">
        <f>AVERAGE(E106:E112)/AVERAGE(H106:H112)</f>
        <v/>
      </c>
      <c r="N112">
        <f>(C112+E112)/(F112+H112)</f>
        <v/>
      </c>
    </row>
    <row r="113">
      <c r="A113" s="3" t="n">
        <v>45021</v>
      </c>
      <c r="B113" t="n">
        <v>1174.6</v>
      </c>
      <c r="C113" t="n">
        <v>257.2500000000001</v>
      </c>
      <c r="E113" t="n">
        <v>821.6475</v>
      </c>
      <c r="F113" t="n">
        <v>0.3</v>
      </c>
      <c r="H113" t="n">
        <v>1.35</v>
      </c>
      <c r="I113" s="1">
        <f>E113/(B113+C113)</f>
        <v/>
      </c>
      <c r="J113">
        <f>AVERAGE(H$22:H113)</f>
        <v/>
      </c>
      <c r="K113">
        <f>AVERAGE(E$22:E113)</f>
        <v/>
      </c>
      <c r="L113">
        <f>K113/J113</f>
        <v/>
      </c>
      <c r="M113">
        <f>AVERAGE(E107:E113)/AVERAGE(H107:H113)</f>
        <v/>
      </c>
      <c r="N113">
        <f>(C113+E113)/(F113+H113)</f>
        <v/>
      </c>
    </row>
    <row r="114">
      <c r="A114" s="3" t="n">
        <v>45022</v>
      </c>
      <c r="B114" t="n">
        <v>1183.42</v>
      </c>
      <c r="C114" t="n">
        <v>131.97</v>
      </c>
      <c r="E114" t="n">
        <v>650.8575000000001</v>
      </c>
      <c r="F114" t="n">
        <v>0.3</v>
      </c>
      <c r="H114" t="n">
        <v>0.975</v>
      </c>
      <c r="I114" s="1">
        <f>E114/(B114+C114)</f>
        <v/>
      </c>
      <c r="J114">
        <f>AVERAGE(H$22:H114)</f>
        <v/>
      </c>
      <c r="K114">
        <f>AVERAGE(E$22:E114)</f>
        <v/>
      </c>
      <c r="L114">
        <f>K114/J114</f>
        <v/>
      </c>
      <c r="M114">
        <f>AVERAGE(E108:E114)/AVERAGE(H108:H114)</f>
        <v/>
      </c>
      <c r="N114">
        <f>(C114+E114)/(F114+H114)</f>
        <v/>
      </c>
    </row>
    <row r="115">
      <c r="A115" s="3" t="n">
        <v>45023</v>
      </c>
      <c r="B115" t="n">
        <v>1139.32</v>
      </c>
      <c r="C115" t="n">
        <v>150.21</v>
      </c>
      <c r="E115" t="n">
        <v>97.32750000000001</v>
      </c>
      <c r="F115" t="n">
        <v>0.3</v>
      </c>
      <c r="H115" t="n">
        <v>0.15</v>
      </c>
      <c r="I115" s="1">
        <f>E115/(B115+C115)</f>
        <v/>
      </c>
      <c r="J115">
        <f>AVERAGE(H$22:H115)</f>
        <v/>
      </c>
      <c r="K115">
        <f>AVERAGE(E$22:E115)</f>
        <v/>
      </c>
      <c r="L115">
        <f>K115/J115</f>
        <v/>
      </c>
      <c r="M115">
        <f>AVERAGE(E109:E115)/AVERAGE(H109:H115)</f>
        <v/>
      </c>
      <c r="N115">
        <f>(C115+E115)/(F115+H115)</f>
        <v/>
      </c>
    </row>
    <row r="116">
      <c r="A116" s="3" t="n">
        <v>45024</v>
      </c>
      <c r="B116" t="n">
        <v>974.3300000000002</v>
      </c>
      <c r="C116" t="n">
        <v>122.3100000000001</v>
      </c>
      <c r="E116" s="22">
        <f>AVERAGE(E107:E115)</f>
        <v/>
      </c>
      <c r="F116" t="n">
        <v>0.3</v>
      </c>
      <c r="H116">
        <f>AVERAGE(H107:H115)</f>
        <v/>
      </c>
      <c r="I116" s="1">
        <f>E116/(B116+C116)</f>
        <v/>
      </c>
      <c r="J116">
        <f>AVERAGE(H$22:H116)</f>
        <v/>
      </c>
      <c r="K116">
        <f>AVERAGE(E$22:E116)</f>
        <v/>
      </c>
      <c r="L116">
        <f>K116/J116</f>
        <v/>
      </c>
      <c r="M116">
        <f>AVERAGE(E110:E116)/AVERAGE(H110:H116)</f>
        <v/>
      </c>
      <c r="N116">
        <f>(C116+E116)/(F116+H116)</f>
        <v/>
      </c>
    </row>
    <row r="117">
      <c r="A117" s="3" t="n">
        <v>45025</v>
      </c>
      <c r="B117" t="n">
        <v>828.9399999999999</v>
      </c>
      <c r="C117" t="n">
        <v>235.38</v>
      </c>
      <c r="E117" t="n">
        <v>1358.2875</v>
      </c>
      <c r="F117" t="n">
        <v>0.3</v>
      </c>
      <c r="H117" t="n">
        <v>1.725</v>
      </c>
      <c r="I117" s="1">
        <f>E117/(B117+C117)</f>
        <v/>
      </c>
      <c r="J117">
        <f>AVERAGE(H$22:H117)</f>
        <v/>
      </c>
      <c r="K117">
        <f>AVERAGE(E$22:E117)</f>
        <v/>
      </c>
      <c r="L117">
        <f>K117/J117</f>
        <v/>
      </c>
      <c r="M117">
        <f>AVERAGE(E111:E117)/AVERAGE(H111:H117)</f>
        <v/>
      </c>
      <c r="N117">
        <f>(C117+E117)/(F117+H117)</f>
        <v/>
      </c>
    </row>
    <row r="118">
      <c r="A118" s="3" t="n">
        <v>45026</v>
      </c>
      <c r="B118" t="n">
        <v>1193.99</v>
      </c>
      <c r="C118" t="n">
        <v>122.73</v>
      </c>
      <c r="E118" t="n">
        <v>1131.105</v>
      </c>
      <c r="F118" t="n">
        <v>0.3</v>
      </c>
      <c r="H118" t="n">
        <v>0.825</v>
      </c>
      <c r="I118" s="1">
        <f>E118/(B118+C118)</f>
        <v/>
      </c>
      <c r="J118">
        <f>AVERAGE(H$22:H118)</f>
        <v/>
      </c>
      <c r="K118">
        <f>AVERAGE(E$22:E118)</f>
        <v/>
      </c>
      <c r="L118">
        <f>K118/J118</f>
        <v/>
      </c>
      <c r="M118">
        <f>AVERAGE(E112:E118)/AVERAGE(H112:H118)</f>
        <v/>
      </c>
      <c r="N118">
        <f>(C118+E118)/(F118+H118)</f>
        <v/>
      </c>
    </row>
    <row r="119">
      <c r="A119" s="3" t="n">
        <v>45027</v>
      </c>
      <c r="B119" t="n">
        <v>1365.18</v>
      </c>
      <c r="C119" t="n">
        <v>1137.92</v>
      </c>
      <c r="E119" t="n">
        <v>618.5625</v>
      </c>
      <c r="F119" t="n">
        <v>0.7</v>
      </c>
      <c r="H119" t="n">
        <v>0.75</v>
      </c>
      <c r="I119" s="1">
        <f>E119/(B119+C119)</f>
        <v/>
      </c>
      <c r="J119">
        <f>AVERAGE(H$22:H119)</f>
        <v/>
      </c>
      <c r="K119">
        <f>AVERAGE(E$22:E119)</f>
        <v/>
      </c>
      <c r="L119">
        <f>K119/J119</f>
        <v/>
      </c>
      <c r="M119">
        <f>AVERAGE(E113:E119)/AVERAGE(H113:H119)</f>
        <v/>
      </c>
      <c r="N119">
        <f>(C119+E119)/(F119+H119)</f>
        <v/>
      </c>
    </row>
    <row r="120">
      <c r="A120" s="3" t="n">
        <v>45028</v>
      </c>
      <c r="B120" t="n">
        <v>2084.67</v>
      </c>
      <c r="C120" t="n">
        <v>198.87</v>
      </c>
      <c r="E120" t="n">
        <v>1325.6925</v>
      </c>
      <c r="F120" t="n">
        <v>0.3</v>
      </c>
      <c r="H120" t="n">
        <v>1.125</v>
      </c>
      <c r="J120">
        <f>AVERAGE(H$22:H120)</f>
        <v/>
      </c>
      <c r="K120">
        <f>AVERAGE(E$22:E120)</f>
        <v/>
      </c>
      <c r="L120">
        <f>K120/J120</f>
        <v/>
      </c>
      <c r="M120">
        <f>AVERAGE(E114:E120)/AVERAGE(H114:H120)</f>
        <v/>
      </c>
      <c r="N120">
        <f>(C120+E120)/(F120+H120)</f>
        <v/>
      </c>
    </row>
    <row r="121">
      <c r="A121" s="3" t="n">
        <v>45029</v>
      </c>
      <c r="B121" t="n">
        <v>1287.09</v>
      </c>
      <c r="C121" t="n">
        <v>272.4299999999999</v>
      </c>
      <c r="E121" t="n">
        <v>190.6275</v>
      </c>
      <c r="F121" t="n">
        <v>0.6</v>
      </c>
      <c r="H121" t="n">
        <v>0.225</v>
      </c>
      <c r="J121">
        <f>AVERAGE(H$22:H121)</f>
        <v/>
      </c>
      <c r="K121">
        <f>AVERAGE(E$22:E121)</f>
        <v/>
      </c>
      <c r="L121">
        <f>K121/J121</f>
        <v/>
      </c>
      <c r="M121">
        <f>AVERAGE(E115:E121)/AVERAGE(H115:H121)</f>
        <v/>
      </c>
      <c r="N121">
        <f>(C121+E121)/(F121+H121)</f>
        <v/>
      </c>
    </row>
    <row r="122">
      <c r="A122" s="3" t="n">
        <v>45030</v>
      </c>
      <c r="B122" t="n">
        <v>1309.77</v>
      </c>
      <c r="C122" t="n">
        <v>189.9300000000001</v>
      </c>
      <c r="E122" t="n">
        <v>606.15</v>
      </c>
      <c r="F122" t="n">
        <v>0.3</v>
      </c>
      <c r="H122" t="n">
        <v>0.9</v>
      </c>
      <c r="J122">
        <f>AVERAGE(H$22:H122)</f>
        <v/>
      </c>
      <c r="K122">
        <f>AVERAGE(E$22:E122)</f>
        <v/>
      </c>
      <c r="L122">
        <f>K122/J122</f>
        <v/>
      </c>
      <c r="M122">
        <f>AVERAGE(E116:E122)/AVERAGE(H116:H122)</f>
        <v/>
      </c>
      <c r="N122">
        <f>(C122+E122)/(F122+H122)</f>
        <v/>
      </c>
    </row>
    <row r="123">
      <c r="A123" s="3" t="n">
        <v>45031</v>
      </c>
      <c r="B123" t="n">
        <v>1416.8</v>
      </c>
      <c r="C123" t="n">
        <v>157.02</v>
      </c>
      <c r="E123" t="n">
        <v>269.655</v>
      </c>
      <c r="F123" t="n">
        <v>0.3</v>
      </c>
      <c r="H123" t="n">
        <v>0.45</v>
      </c>
      <c r="J123">
        <f>AVERAGE(H$22:H123)</f>
        <v/>
      </c>
      <c r="K123">
        <f>AVERAGE(E$22:E123)</f>
        <v/>
      </c>
      <c r="L123">
        <f>K123/J123</f>
        <v/>
      </c>
      <c r="M123">
        <f>AVERAGE(E117:E123)/AVERAGE(H117:H123)</f>
        <v/>
      </c>
      <c r="N123">
        <f>(C123+E123)/(F123+H123)</f>
        <v/>
      </c>
    </row>
    <row r="124">
      <c r="A124" s="3" t="n">
        <v>45032</v>
      </c>
      <c r="B124" t="n">
        <v>1423.31</v>
      </c>
      <c r="C124" t="n">
        <v>137.22</v>
      </c>
      <c r="E124" t="n">
        <v>127.56</v>
      </c>
      <c r="F124" t="n">
        <v>0.3</v>
      </c>
      <c r="H124" t="n">
        <v>0.225</v>
      </c>
      <c r="J124">
        <f>AVERAGE(H$22:H124)</f>
        <v/>
      </c>
      <c r="K124">
        <f>AVERAGE(E$22:E124)</f>
        <v/>
      </c>
      <c r="L124">
        <f>K124/J124</f>
        <v/>
      </c>
      <c r="M124">
        <f>AVERAGE(E118:E124)/AVERAGE(H118:H124)</f>
        <v/>
      </c>
      <c r="N124">
        <f>(C124+E124)/(F124+H124)</f>
        <v/>
      </c>
    </row>
    <row r="125">
      <c r="A125" s="3" t="n">
        <v>45033</v>
      </c>
      <c r="B125" t="n">
        <v>1455.09</v>
      </c>
      <c r="C125" t="n">
        <v>270.21</v>
      </c>
      <c r="E125" t="n">
        <v>834.4575</v>
      </c>
      <c r="F125" t="n">
        <v>0.3</v>
      </c>
      <c r="H125" t="n">
        <v>0.45</v>
      </c>
      <c r="J125">
        <f>AVERAGE(H$22:H125)</f>
        <v/>
      </c>
      <c r="K125">
        <f>AVERAGE(E$22:E125)</f>
        <v/>
      </c>
      <c r="L125">
        <f>K125/J125</f>
        <v/>
      </c>
      <c r="M125">
        <f>AVERAGE(E119:E125)/AVERAGE(H119:H125)</f>
        <v/>
      </c>
      <c r="N125">
        <f>(C125+E125)/(F125+H125)</f>
        <v/>
      </c>
    </row>
    <row r="126">
      <c r="A126" s="3" t="n">
        <v>45034</v>
      </c>
      <c r="B126" t="n">
        <v>1682.1</v>
      </c>
      <c r="C126" t="n">
        <v>137.28</v>
      </c>
      <c r="E126" s="2" t="n">
        <v>448.815</v>
      </c>
      <c r="F126" t="n">
        <v>0.3</v>
      </c>
      <c r="H126" t="n">
        <v>0.3</v>
      </c>
      <c r="J126">
        <f>AVERAGE(H$22:H126)</f>
        <v/>
      </c>
      <c r="K126">
        <f>AVERAGE(E$22:E126)</f>
        <v/>
      </c>
      <c r="L126">
        <f>K126/J126</f>
        <v/>
      </c>
      <c r="M126">
        <f>AVERAGE(E120:E126)/AVERAGE(H120:H126)</f>
        <v/>
      </c>
      <c r="N126">
        <f>(C126+E126)/(F126+H126)</f>
        <v/>
      </c>
    </row>
    <row r="127">
      <c r="A127" s="3" t="n">
        <v>45035</v>
      </c>
      <c r="B127" t="n">
        <v>2324.7</v>
      </c>
      <c r="C127" t="n">
        <v>384.0599999999999</v>
      </c>
      <c r="E127" t="n">
        <v>760.845</v>
      </c>
      <c r="F127" t="n">
        <v>0.3</v>
      </c>
      <c r="H127" t="n">
        <v>0.675</v>
      </c>
      <c r="J127">
        <f>AVERAGE(H$22:H127)</f>
        <v/>
      </c>
      <c r="K127">
        <f>AVERAGE(E$22:E127)</f>
        <v/>
      </c>
      <c r="L127">
        <f>K127/J127</f>
        <v/>
      </c>
      <c r="M127">
        <f>AVERAGE(E121:E127)/AVERAGE(H121:H127)</f>
        <v/>
      </c>
      <c r="N127">
        <f>(C127+E127)/(F127+H127)</f>
        <v/>
      </c>
    </row>
    <row r="128">
      <c r="A128" s="3" t="n">
        <v>45036</v>
      </c>
      <c r="B128" t="n">
        <v>2056.88</v>
      </c>
      <c r="C128" t="n">
        <v>0</v>
      </c>
      <c r="E128" t="n">
        <v>951.4724999999999</v>
      </c>
      <c r="F128" s="26" t="n">
        <v>0</v>
      </c>
      <c r="H128" t="n">
        <v>0.975</v>
      </c>
      <c r="J128">
        <f>AVERAGE(H$22:H128)</f>
        <v/>
      </c>
      <c r="K128">
        <f>AVERAGE(E$22:E128)</f>
        <v/>
      </c>
      <c r="L128">
        <f>K128/J128</f>
        <v/>
      </c>
      <c r="M128">
        <f>AVERAGE(E122:E128)/AVERAGE(H122:H128)</f>
        <v/>
      </c>
      <c r="N128">
        <f>(C128+E128)/(F128+H128)</f>
        <v/>
      </c>
    </row>
    <row r="129">
      <c r="A129" s="3" t="n">
        <v>45037</v>
      </c>
      <c r="B129" t="n">
        <v>1222.48</v>
      </c>
      <c r="C129" t="n">
        <v>0</v>
      </c>
      <c r="E129" t="n">
        <v>1542.75</v>
      </c>
      <c r="F129" s="26" t="n">
        <v>0</v>
      </c>
      <c r="H129" t="n">
        <v>1.35</v>
      </c>
      <c r="J129">
        <f>AVERAGE(H$22:H129)</f>
        <v/>
      </c>
      <c r="K129">
        <f>AVERAGE(E$22:E129)</f>
        <v/>
      </c>
      <c r="L129">
        <f>K129/J129</f>
        <v/>
      </c>
      <c r="M129">
        <f>AVERAGE(E123:E129)/AVERAGE(H123:H129)</f>
        <v/>
      </c>
      <c r="N129">
        <f>(C129+E129)/(F129+H129)</f>
        <v/>
      </c>
    </row>
    <row r="130">
      <c r="A130" s="3" t="n">
        <v>45038</v>
      </c>
      <c r="B130" t="n">
        <v>1145.06</v>
      </c>
      <c r="C130" t="n">
        <v>0</v>
      </c>
      <c r="E130" t="n">
        <v>1019.25</v>
      </c>
      <c r="F130" s="26" t="n">
        <v>0</v>
      </c>
      <c r="H130" t="n">
        <v>0.975</v>
      </c>
      <c r="J130">
        <f>AVERAGE(H$22:H130)</f>
        <v/>
      </c>
      <c r="K130">
        <f>AVERAGE(E$22:E130)</f>
        <v/>
      </c>
      <c r="L130">
        <f>K130/J130</f>
        <v/>
      </c>
      <c r="M130">
        <f>AVERAGE(E124:E130)/AVERAGE(H124:H130)</f>
        <v/>
      </c>
      <c r="N130">
        <f>(C130+E130)/(F130+H130)</f>
        <v/>
      </c>
    </row>
    <row r="131">
      <c r="A131" s="3" t="n">
        <v>45039</v>
      </c>
      <c r="B131" t="n">
        <v>1468.6</v>
      </c>
      <c r="C131" t="n">
        <v>381.33</v>
      </c>
      <c r="E131" t="n">
        <v>590.9924999999998</v>
      </c>
      <c r="F131" t="n">
        <v>0.3</v>
      </c>
      <c r="H131" t="n">
        <v>0.75</v>
      </c>
      <c r="J131">
        <f>AVERAGE(H$22:H131)</f>
        <v/>
      </c>
      <c r="K131">
        <f>AVERAGE(E$22:E131)</f>
        <v/>
      </c>
      <c r="L131">
        <f>K131/J131</f>
        <v/>
      </c>
      <c r="M131">
        <f>AVERAGE(E125:E131)/AVERAGE(H125:H131)</f>
        <v/>
      </c>
      <c r="N131">
        <f>(C131+E131)/(F131+H131)</f>
        <v/>
      </c>
    </row>
    <row r="132">
      <c r="A132" s="3" t="n">
        <v>45040</v>
      </c>
      <c r="B132" t="n">
        <v>1432.83</v>
      </c>
      <c r="C132" t="n">
        <v>142.71</v>
      </c>
      <c r="E132" t="n">
        <v>1062.2025</v>
      </c>
      <c r="F132" s="26" t="n">
        <v>0</v>
      </c>
      <c r="H132" t="n">
        <v>0.9750000000000001</v>
      </c>
      <c r="J132">
        <f>AVERAGE(H$22:H132)</f>
        <v/>
      </c>
      <c r="K132">
        <f>AVERAGE(E$22:E132)</f>
        <v/>
      </c>
      <c r="L132">
        <f>K132/J132</f>
        <v/>
      </c>
      <c r="M132">
        <f>AVERAGE(E126:E132)/AVERAGE(H126:H132)</f>
        <v/>
      </c>
      <c r="N132">
        <f>(C132+E132)/(F132+H132)</f>
        <v/>
      </c>
    </row>
    <row r="133">
      <c r="A133" s="3" t="n">
        <v>45041</v>
      </c>
      <c r="B133" t="n">
        <v>1326.78</v>
      </c>
      <c r="C133" t="n">
        <v>0</v>
      </c>
      <c r="E133" t="n">
        <v>1234.185</v>
      </c>
      <c r="F133" s="9" t="n">
        <v>0</v>
      </c>
      <c r="H133" t="n">
        <v>0.825</v>
      </c>
      <c r="J133">
        <f>AVERAGE(H$22:H133)</f>
        <v/>
      </c>
      <c r="K133">
        <f>AVERAGE(E$22:E133)</f>
        <v/>
      </c>
      <c r="L133">
        <f>K133/J133</f>
        <v/>
      </c>
      <c r="M133">
        <f>AVERAGE(E127:E133)/AVERAGE(H127:H133)</f>
        <v/>
      </c>
      <c r="N133">
        <f>(C133+E133)/(F133+H133)</f>
        <v/>
      </c>
    </row>
    <row r="134">
      <c r="A134" s="3" t="n">
        <v>45042</v>
      </c>
      <c r="B134" t="n">
        <v>1322</v>
      </c>
      <c r="C134" t="n">
        <v>0</v>
      </c>
      <c r="E134" t="n">
        <v>1122.87</v>
      </c>
      <c r="F134" s="26" t="n">
        <v>0</v>
      </c>
      <c r="H134" t="n">
        <v>1.05</v>
      </c>
      <c r="J134">
        <f>AVERAGE(H$22:H134)</f>
        <v/>
      </c>
      <c r="K134">
        <f>AVERAGE(E$22:E134)</f>
        <v/>
      </c>
      <c r="L134">
        <f>K134/J134</f>
        <v/>
      </c>
      <c r="M134">
        <f>AVERAGE(E128:E134)/AVERAGE(H128:H134)</f>
        <v/>
      </c>
      <c r="N134">
        <f>(C134+E134)/(F134+H134)</f>
        <v/>
      </c>
    </row>
    <row r="135">
      <c r="A135" s="3" t="n">
        <v>45043</v>
      </c>
      <c r="B135" t="n">
        <v>1329</v>
      </c>
      <c r="C135" t="n">
        <v>0</v>
      </c>
      <c r="E135" t="n">
        <v>847.7400000000001</v>
      </c>
      <c r="F135" s="26" t="n">
        <v>0</v>
      </c>
      <c r="H135" t="n">
        <v>1.275</v>
      </c>
      <c r="J135">
        <f>AVERAGE(H$22:H135)</f>
        <v/>
      </c>
      <c r="K135">
        <f>AVERAGE(E$22:E135)</f>
        <v/>
      </c>
      <c r="L135">
        <f>K135/J135</f>
        <v/>
      </c>
      <c r="M135">
        <f>AVERAGE(E129:E135)/AVERAGE(H129:H135)</f>
        <v/>
      </c>
      <c r="N135">
        <f>(C135+E135)/(F135+H135)</f>
        <v/>
      </c>
    </row>
    <row r="136">
      <c r="A136" s="3" t="n">
        <v>45044</v>
      </c>
      <c r="B136" t="n">
        <v>1207</v>
      </c>
      <c r="C136" t="n">
        <v>0</v>
      </c>
      <c r="E136" t="n">
        <v>661.3800000000001</v>
      </c>
      <c r="F136" s="26" t="n">
        <v>0</v>
      </c>
      <c r="H136" t="n">
        <v>0.825</v>
      </c>
      <c r="J136">
        <f>AVERAGE(H$22:H136)</f>
        <v/>
      </c>
      <c r="K136">
        <f>AVERAGE(E$22:E136)</f>
        <v/>
      </c>
      <c r="L136">
        <f>K136/J136</f>
        <v/>
      </c>
      <c r="M136">
        <f>AVERAGE(E130:E136)/AVERAGE(H130:H136)</f>
        <v/>
      </c>
      <c r="N136">
        <f>(C136+E136)/(F136+H136)</f>
        <v/>
      </c>
    </row>
    <row r="137">
      <c r="A137" s="3" t="n">
        <v>45045</v>
      </c>
      <c r="B137" t="n">
        <v>1508</v>
      </c>
      <c r="C137" t="n">
        <v>0</v>
      </c>
      <c r="E137" t="n">
        <v>436.29</v>
      </c>
      <c r="F137" s="26" t="n">
        <v>0</v>
      </c>
      <c r="H137" t="n">
        <v>0.3</v>
      </c>
      <c r="J137">
        <f>AVERAGE(H$22:H137)</f>
        <v/>
      </c>
      <c r="K137">
        <f>AVERAGE(E$22:E137)</f>
        <v/>
      </c>
      <c r="L137">
        <f>K137/J137</f>
        <v/>
      </c>
      <c r="M137">
        <f>AVERAGE(E131:E137)/AVERAGE(H131:H137)</f>
        <v/>
      </c>
      <c r="N137">
        <f>(C137+E137)/(F137+H137)</f>
        <v/>
      </c>
    </row>
    <row r="138">
      <c r="A138" s="3" t="n">
        <v>45046</v>
      </c>
      <c r="B138" t="n">
        <v>3344.18</v>
      </c>
      <c r="C138" t="n">
        <v>380.04</v>
      </c>
      <c r="E138" t="n">
        <v>859.7475000000002</v>
      </c>
      <c r="F138" t="n">
        <v>0.3</v>
      </c>
      <c r="H138" t="n">
        <v>0.525</v>
      </c>
      <c r="J138">
        <f>AVERAGE(H$22:H138)</f>
        <v/>
      </c>
      <c r="K138">
        <f>AVERAGE(E$22:E138)</f>
        <v/>
      </c>
      <c r="L138">
        <f>K138/J138</f>
        <v/>
      </c>
      <c r="M138">
        <f>AVERAGE(E132:E138)/AVERAGE(H132:H138)</f>
        <v/>
      </c>
      <c r="N138">
        <f>(C138+E138)/(F138+H138)</f>
        <v/>
      </c>
    </row>
    <row r="139">
      <c r="A139" s="3" t="n">
        <v>45047</v>
      </c>
      <c r="B139" t="n">
        <v>3044.16</v>
      </c>
      <c r="C139" t="n">
        <v>273.33</v>
      </c>
      <c r="E139" t="n">
        <v>793.5974999999999</v>
      </c>
      <c r="F139" t="n">
        <v>0.3</v>
      </c>
      <c r="H139" t="n">
        <v>1.2</v>
      </c>
      <c r="J139">
        <f>AVERAGE(H$22:H139)</f>
        <v/>
      </c>
      <c r="K139">
        <f>AVERAGE(E$22:E139)</f>
        <v/>
      </c>
      <c r="L139">
        <f>K139/J139</f>
        <v/>
      </c>
      <c r="M139">
        <f>AVERAGE(E133:E139)/AVERAGE(H133:H139)</f>
        <v/>
      </c>
      <c r="N139">
        <f>(C139+E139)/(F139+H139)</f>
        <v/>
      </c>
    </row>
    <row r="140">
      <c r="A140" s="3" t="n">
        <v>45048</v>
      </c>
      <c r="B140" t="n">
        <v>1776.74</v>
      </c>
      <c r="C140" t="n">
        <v>169.6200000000001</v>
      </c>
      <c r="E140" t="n">
        <v>444.7125</v>
      </c>
      <c r="F140" s="26" t="n">
        <v>0</v>
      </c>
      <c r="H140" t="n">
        <v>0.45</v>
      </c>
      <c r="J140">
        <f>AVERAGE(H$22:H140)</f>
        <v/>
      </c>
      <c r="K140">
        <f>AVERAGE(E$22:E140)</f>
        <v/>
      </c>
      <c r="L140">
        <f>K140/J140</f>
        <v/>
      </c>
      <c r="M140">
        <f>AVERAGE(E134:E140)/AVERAGE(H134:H140)</f>
        <v/>
      </c>
      <c r="N140">
        <f>(C140+E140)/(F140+H140)</f>
        <v/>
      </c>
    </row>
    <row r="141">
      <c r="A141" s="3" t="n">
        <v>45049</v>
      </c>
      <c r="B141" t="n">
        <v>1497.72</v>
      </c>
      <c r="C141" t="n">
        <v>289.35</v>
      </c>
      <c r="E141" t="n">
        <v>560.2650000000001</v>
      </c>
      <c r="F141" s="9" t="n">
        <v>0.3</v>
      </c>
      <c r="H141" t="n">
        <v>0.6</v>
      </c>
      <c r="J141">
        <f>AVERAGE(H$22:H141)</f>
        <v/>
      </c>
      <c r="K141">
        <f>AVERAGE(E$22:E141)</f>
        <v/>
      </c>
      <c r="L141">
        <f>K141/J141</f>
        <v/>
      </c>
      <c r="M141">
        <f>AVERAGE(E135:E141)/AVERAGE(H135:H141)</f>
        <v/>
      </c>
      <c r="N141">
        <f>(C141+E141)/(F141+H141)</f>
        <v/>
      </c>
    </row>
    <row r="142">
      <c r="A142" s="3" t="n">
        <v>45050</v>
      </c>
      <c r="B142" t="n">
        <v>1383.13</v>
      </c>
      <c r="C142" s="4" t="n">
        <v>152.04</v>
      </c>
      <c r="E142" s="22" t="n">
        <v>1162.5</v>
      </c>
      <c r="F142" s="26" t="n">
        <v>0</v>
      </c>
      <c r="H142" t="n">
        <v>1.35</v>
      </c>
      <c r="J142">
        <f>AVERAGE(H$22:H142)</f>
        <v/>
      </c>
      <c r="K142">
        <f>AVERAGE(E$22:E142)</f>
        <v/>
      </c>
      <c r="L142">
        <f>K142/J142</f>
        <v/>
      </c>
      <c r="M142">
        <f>AVERAGE(E136:E142)/AVERAGE(H136:H142)</f>
        <v/>
      </c>
      <c r="N142">
        <f>(C142+E142)/(F142+H142)</f>
        <v/>
      </c>
    </row>
    <row r="143">
      <c r="A143" s="3" t="n">
        <v>45051</v>
      </c>
      <c r="B143" t="n">
        <v>1146.39</v>
      </c>
      <c r="C143" t="n">
        <v>150.39</v>
      </c>
      <c r="E143" t="n">
        <v>896.865</v>
      </c>
      <c r="F143" s="26" t="n">
        <v>0</v>
      </c>
      <c r="G143" s="19" t="n"/>
      <c r="H143" t="n">
        <v>0.825</v>
      </c>
      <c r="J143">
        <f>AVERAGE(H$22:H143)</f>
        <v/>
      </c>
      <c r="K143">
        <f>AVERAGE(E$22:E143)</f>
        <v/>
      </c>
      <c r="L143">
        <f>K143/J143</f>
        <v/>
      </c>
      <c r="M143">
        <f>AVERAGE(E137:E143)/AVERAGE(H137:H143)</f>
        <v/>
      </c>
      <c r="N143">
        <f>(C143+E143)/(F143+H143)</f>
        <v/>
      </c>
    </row>
    <row r="144">
      <c r="A144" s="3" t="n">
        <v>45052</v>
      </c>
      <c r="B144" t="n">
        <v>1150.59</v>
      </c>
      <c r="C144" t="n">
        <v>168.18</v>
      </c>
      <c r="E144" t="n">
        <v>244.9875</v>
      </c>
      <c r="F144" s="9" t="n">
        <v>0.3</v>
      </c>
      <c r="G144" s="18" t="n"/>
      <c r="H144" t="n">
        <v>0.225</v>
      </c>
      <c r="J144">
        <f>AVERAGE(H$22:H144)</f>
        <v/>
      </c>
      <c r="K144">
        <f>AVERAGE(E$22:E144)</f>
        <v/>
      </c>
      <c r="L144">
        <f>K144/J144</f>
        <v/>
      </c>
      <c r="M144">
        <f>AVERAGE(E138:E144)/AVERAGE(H138:H144)</f>
        <v/>
      </c>
      <c r="N144">
        <f>(C144+E144)/(F144+H144)</f>
        <v/>
      </c>
    </row>
    <row r="145">
      <c r="A145" s="3" t="n">
        <v>45053</v>
      </c>
      <c r="B145" t="n">
        <v>2044.49</v>
      </c>
      <c r="C145" t="n">
        <v>319.47</v>
      </c>
      <c r="E145" t="n">
        <v>437.04</v>
      </c>
      <c r="F145" s="9" t="n">
        <v>0.3</v>
      </c>
      <c r="H145" t="n">
        <v>0.675</v>
      </c>
      <c r="J145">
        <f>AVERAGE(H$22:H145)</f>
        <v/>
      </c>
      <c r="K145">
        <f>AVERAGE(E$22:E145)</f>
        <v/>
      </c>
      <c r="L145">
        <f>K145/J145</f>
        <v/>
      </c>
      <c r="M145">
        <f>AVERAGE(E139:E145)/AVERAGE(H139:H145)</f>
        <v/>
      </c>
      <c r="N145">
        <f>(C145+E145)/(F145+H145)</f>
        <v/>
      </c>
    </row>
    <row r="146">
      <c r="A146" s="3" t="n">
        <v>45054</v>
      </c>
      <c r="B146" t="n">
        <v>1521.87</v>
      </c>
      <c r="C146" t="n">
        <v>162.96</v>
      </c>
      <c r="E146" t="n">
        <v>1202.2725</v>
      </c>
      <c r="F146" s="26" t="n">
        <v>0</v>
      </c>
      <c r="H146" t="n">
        <v>1.275</v>
      </c>
      <c r="J146">
        <f>AVERAGE(H$22:H146)</f>
        <v/>
      </c>
      <c r="K146">
        <f>AVERAGE(E$22:E146)</f>
        <v/>
      </c>
      <c r="L146">
        <f>K146/J146</f>
        <v/>
      </c>
      <c r="M146">
        <f>AVERAGE(E140:E146)/AVERAGE(H140:H146)</f>
        <v/>
      </c>
      <c r="N146">
        <f>(C146+E146)/(F146+H146)</f>
        <v/>
      </c>
    </row>
    <row r="147">
      <c r="A147" s="3" t="n">
        <v>45055</v>
      </c>
      <c r="B147" t="n">
        <v>1570.87</v>
      </c>
      <c r="C147" t="n">
        <v>168.51</v>
      </c>
      <c r="E147" t="n">
        <v>968.2725000000002</v>
      </c>
      <c r="F147" s="26" t="n">
        <v>0</v>
      </c>
      <c r="H147" t="n">
        <v>0.975</v>
      </c>
      <c r="J147">
        <f>AVERAGE(H$22:H147)</f>
        <v/>
      </c>
      <c r="K147">
        <f>AVERAGE(E$22:E147)</f>
        <v/>
      </c>
      <c r="L147">
        <f>K147/J147</f>
        <v/>
      </c>
      <c r="M147">
        <f>AVERAGE(E141:E147)/AVERAGE(H141:H147)</f>
        <v/>
      </c>
      <c r="N147">
        <f>(C147+E147)/(F147+H147)</f>
        <v/>
      </c>
    </row>
    <row r="148">
      <c r="A148" s="3" t="n">
        <v>45056</v>
      </c>
      <c r="B148" t="n">
        <v>1397.27</v>
      </c>
      <c r="C148" t="n">
        <v>151.98</v>
      </c>
      <c r="E148" t="n">
        <v>611.715</v>
      </c>
      <c r="F148" s="26" t="n">
        <v>0</v>
      </c>
      <c r="H148" t="n">
        <v>0.675</v>
      </c>
      <c r="J148">
        <f>AVERAGE(H$22:H148)</f>
        <v/>
      </c>
      <c r="K148">
        <f>AVERAGE(E$22:E148)</f>
        <v/>
      </c>
      <c r="L148">
        <f>K148/J148</f>
        <v/>
      </c>
      <c r="M148">
        <f>AVERAGE(E142:E148)/AVERAGE(H142:H148)</f>
        <v/>
      </c>
      <c r="N148">
        <f>(C148+E148)/(F148+H148)</f>
        <v/>
      </c>
    </row>
    <row r="149">
      <c r="A149" s="3" t="n">
        <v>45057</v>
      </c>
      <c r="B149" t="n">
        <v>1112.58</v>
      </c>
      <c r="C149" t="n">
        <v>112.47</v>
      </c>
      <c r="E149" t="n">
        <v>649.785</v>
      </c>
      <c r="F149" s="26" t="n">
        <v>0</v>
      </c>
      <c r="H149" t="n">
        <v>0.9</v>
      </c>
      <c r="J149">
        <f>AVERAGE(H$22:H149)</f>
        <v/>
      </c>
      <c r="K149">
        <f>AVERAGE(E$22:E149)</f>
        <v/>
      </c>
      <c r="L149">
        <f>K149/J149</f>
        <v/>
      </c>
      <c r="M149">
        <f>AVERAGE(E143:E149)/AVERAGE(H143:H149)</f>
        <v/>
      </c>
      <c r="N149">
        <f>(C149+E149)/(F149+H149)</f>
        <v/>
      </c>
    </row>
    <row r="150">
      <c r="A150" s="3" t="n">
        <v>45058</v>
      </c>
      <c r="B150" t="n">
        <v>1305.57</v>
      </c>
      <c r="C150" t="n">
        <v>136.65</v>
      </c>
      <c r="E150" t="n">
        <v>200.325</v>
      </c>
      <c r="F150" s="26" t="n">
        <v>0</v>
      </c>
      <c r="H150" t="n">
        <v>0.3</v>
      </c>
      <c r="J150">
        <f>AVERAGE(H$22:H150)</f>
        <v/>
      </c>
      <c r="K150">
        <f>AVERAGE(E$22:E150)</f>
        <v/>
      </c>
      <c r="L150">
        <f>K150/J150</f>
        <v/>
      </c>
      <c r="M150">
        <f>AVERAGE(E144:E150)/AVERAGE(H144:H150)</f>
        <v/>
      </c>
      <c r="N150">
        <f>(C150+E150)/(F150+H150)</f>
        <v/>
      </c>
    </row>
    <row r="151">
      <c r="A151" s="3" t="n">
        <v>45059</v>
      </c>
      <c r="B151" t="n">
        <v>987.6999999999999</v>
      </c>
      <c r="C151" t="n">
        <v>342.78</v>
      </c>
      <c r="E151" t="n">
        <v>444.0375</v>
      </c>
      <c r="F151" s="9" t="n">
        <v>0.3</v>
      </c>
      <c r="H151" t="n">
        <v>0.375</v>
      </c>
      <c r="J151">
        <f>AVERAGE(H$22:H151)</f>
        <v/>
      </c>
      <c r="K151">
        <f>AVERAGE(E$22:E151)</f>
        <v/>
      </c>
      <c r="L151">
        <f>K151/J151</f>
        <v/>
      </c>
      <c r="M151">
        <f>AVERAGE(E145:E151)/AVERAGE(H145:H151)</f>
        <v/>
      </c>
      <c r="N151">
        <f>(C151+E151)/(F151+H151)</f>
        <v/>
      </c>
    </row>
    <row r="152">
      <c r="A152" s="3" t="n">
        <v>45060</v>
      </c>
      <c r="B152" t="n">
        <v>1413.3</v>
      </c>
      <c r="C152" t="n">
        <v>375.84</v>
      </c>
      <c r="E152" s="15">
        <f>616</f>
        <v/>
      </c>
      <c r="F152" s="9" t="n">
        <v>0.3</v>
      </c>
      <c r="H152">
        <f>0.525</f>
        <v/>
      </c>
      <c r="J152">
        <f>AVERAGE(H$22:H152)</f>
        <v/>
      </c>
      <c r="K152">
        <f>AVERAGE(E$22:E152)</f>
        <v/>
      </c>
      <c r="L152">
        <f>K152/J152</f>
        <v/>
      </c>
      <c r="M152">
        <f>AVERAGE(E146:E152)/AVERAGE(H146:H152)</f>
        <v/>
      </c>
      <c r="N152">
        <f>(C152+E152)/(F152+H152)</f>
        <v/>
      </c>
    </row>
    <row r="153">
      <c r="A153" s="3" t="n">
        <v>45061</v>
      </c>
      <c r="B153" t="n">
        <v>1780.52</v>
      </c>
      <c r="C153" t="n">
        <v>123.75</v>
      </c>
      <c r="E153" t="n">
        <v>2279.2725</v>
      </c>
      <c r="F153" s="9" t="n">
        <v>0.3</v>
      </c>
      <c r="H153" t="n">
        <v>0.3</v>
      </c>
      <c r="J153">
        <f>AVERAGE(H$22:H152)</f>
        <v/>
      </c>
      <c r="K153">
        <f>AVERAGE(E$22:E152)</f>
        <v/>
      </c>
      <c r="L153">
        <f>K153/J153</f>
        <v/>
      </c>
      <c r="M153">
        <f>AVERAGE(E147:E152)/AVERAGE(H147:H152)</f>
        <v/>
      </c>
      <c r="N153">
        <f>(C153+E153)/(F153+H153)</f>
        <v/>
      </c>
    </row>
    <row r="154">
      <c r="A154" s="3" t="n">
        <v>45062</v>
      </c>
      <c r="B154" t="n">
        <v>2123.94</v>
      </c>
      <c r="C154" t="n">
        <v>266.52</v>
      </c>
      <c r="E154" t="n">
        <v>373.9425</v>
      </c>
      <c r="F154" s="9" t="n">
        <v>0.3</v>
      </c>
      <c r="H154" t="n">
        <v>0.525</v>
      </c>
      <c r="J154">
        <f>AVERAGE(H$22:H153)</f>
        <v/>
      </c>
      <c r="K154">
        <f>AVERAGE(E$22:E153)</f>
        <v/>
      </c>
      <c r="L154">
        <f>K154/J154</f>
        <v/>
      </c>
      <c r="M154">
        <f>AVERAGE(E148:E153)/AVERAGE(H148:H153)</f>
        <v/>
      </c>
      <c r="N154">
        <f>(C154+E154)/(F154+H154)</f>
        <v/>
      </c>
    </row>
    <row r="155">
      <c r="A155" s="3" t="n">
        <v>45063</v>
      </c>
      <c r="B155" t="n">
        <v>1699.04</v>
      </c>
      <c r="C155" s="15">
        <f>374/2</f>
        <v/>
      </c>
      <c r="E155" t="n">
        <v>466.0575</v>
      </c>
      <c r="F155" s="9" t="n">
        <v>0.3</v>
      </c>
      <c r="H155" t="n">
        <v>0.525</v>
      </c>
      <c r="J155">
        <f>AVERAGE(H$22:H154)</f>
        <v/>
      </c>
      <c r="K155">
        <f>AVERAGE(E$22:E154)</f>
        <v/>
      </c>
      <c r="L155">
        <f>K155/J155</f>
        <v/>
      </c>
      <c r="M155">
        <f>AVERAGE(E149:E154)/AVERAGE(H149:H154)</f>
        <v/>
      </c>
      <c r="N155">
        <f>(C155+E155)/(F155+H155)</f>
        <v/>
      </c>
    </row>
    <row r="156">
      <c r="A156" s="3" t="n">
        <v>45064</v>
      </c>
      <c r="B156" t="n">
        <v>1678.6</v>
      </c>
      <c r="C156" t="n">
        <v>247.05</v>
      </c>
      <c r="E156" t="n">
        <v>388.635</v>
      </c>
      <c r="F156" s="9" t="n">
        <v>0.3</v>
      </c>
      <c r="H156" t="n">
        <v>0.675</v>
      </c>
      <c r="J156">
        <f>AVERAGE(H$22:H155)</f>
        <v/>
      </c>
      <c r="K156">
        <f>AVERAGE(E$22:E155)</f>
        <v/>
      </c>
      <c r="L156">
        <f>K156/J156</f>
        <v/>
      </c>
      <c r="M156">
        <f>AVERAGE(E150:E155)/AVERAGE(H150:H155)</f>
        <v/>
      </c>
      <c r="N156">
        <f>(C156+E156)/(F156+H156)</f>
        <v/>
      </c>
    </row>
    <row r="157">
      <c r="A157" s="3" t="n">
        <v>45065</v>
      </c>
      <c r="B157" t="n">
        <v>1324.26</v>
      </c>
      <c r="C157" t="n">
        <v>166.14</v>
      </c>
      <c r="E157" t="n">
        <v>716.52</v>
      </c>
      <c r="F157" s="9" t="n">
        <v>0.3</v>
      </c>
      <c r="H157" t="n">
        <v>0.9</v>
      </c>
      <c r="J157">
        <f>AVERAGE(H$22:H156)</f>
        <v/>
      </c>
      <c r="K157">
        <f>AVERAGE(E$22:E156)</f>
        <v/>
      </c>
      <c r="L157">
        <f>K157/J157</f>
        <v/>
      </c>
      <c r="M157">
        <f>AVERAGE(E151:E156)/AVERAGE(H151:H156)</f>
        <v/>
      </c>
      <c r="N157">
        <f>(C157+E157)/(F157+H157)</f>
        <v/>
      </c>
    </row>
    <row r="158">
      <c r="A158" s="3" t="n">
        <v>45066</v>
      </c>
      <c r="B158" t="n">
        <v>1613.08</v>
      </c>
      <c r="C158" t="n">
        <v>235.59</v>
      </c>
      <c r="E158" t="n">
        <v>439.6275</v>
      </c>
      <c r="F158" s="9" t="n">
        <v>0.3</v>
      </c>
      <c r="H158" t="n">
        <v>0.45</v>
      </c>
      <c r="J158">
        <f>AVERAGE(H$22:H157)</f>
        <v/>
      </c>
      <c r="K158">
        <f>AVERAGE(E$22:E157)</f>
        <v/>
      </c>
      <c r="L158">
        <f>K158/J158</f>
        <v/>
      </c>
      <c r="M158">
        <f>AVERAGE(E152:E157)/AVERAGE(H152:H157)</f>
        <v/>
      </c>
      <c r="N158">
        <f>(C158+E158)/(F158+H158)</f>
        <v/>
      </c>
    </row>
    <row r="159">
      <c r="A159" s="3" t="n">
        <v>45067</v>
      </c>
      <c r="B159" t="n">
        <v>1692.74</v>
      </c>
      <c r="C159" t="n">
        <v>296.37</v>
      </c>
      <c r="E159" t="n">
        <v>808.2974999999999</v>
      </c>
      <c r="F159" s="9" t="n">
        <v>0.3</v>
      </c>
      <c r="H159" t="n">
        <v>0.525</v>
      </c>
      <c r="J159">
        <f>AVERAGE(H$22:H158)</f>
        <v/>
      </c>
      <c r="K159">
        <f>AVERAGE(E$22:E158)</f>
        <v/>
      </c>
      <c r="L159">
        <f>K159/J159</f>
        <v/>
      </c>
      <c r="M159">
        <f>AVERAGE(E153:E158)/AVERAGE(H153:H158)</f>
        <v/>
      </c>
      <c r="N159">
        <f>(C159+E159)/(F159+H159)</f>
        <v/>
      </c>
    </row>
    <row r="160">
      <c r="A160" s="3" t="n">
        <v>45068</v>
      </c>
      <c r="B160" t="n">
        <v>1629.74</v>
      </c>
      <c r="C160" t="n">
        <v>259.08</v>
      </c>
      <c r="E160" t="n">
        <v>1335.435</v>
      </c>
      <c r="F160" s="26" t="n">
        <v>0</v>
      </c>
      <c r="H160" t="n">
        <v>1.2</v>
      </c>
      <c r="J160">
        <f>AVERAGE(H$22:H159)</f>
        <v/>
      </c>
      <c r="K160">
        <f>AVERAGE(E$22:E159)</f>
        <v/>
      </c>
      <c r="L160">
        <f>K160/J160</f>
        <v/>
      </c>
      <c r="M160">
        <f>AVERAGE(E154:E159)/AVERAGE(H154:H159)</f>
        <v/>
      </c>
      <c r="N160">
        <f>(C160+E160)/(F160+H160)</f>
        <v/>
      </c>
    </row>
    <row r="161">
      <c r="A161" s="3" t="n">
        <v>45069</v>
      </c>
      <c r="B161" t="n">
        <v>1563.38</v>
      </c>
      <c r="C161" t="n">
        <v>264.42</v>
      </c>
      <c r="E161" t="n">
        <v>504.5324999999999</v>
      </c>
      <c r="F161" s="9" t="n">
        <v>0.3</v>
      </c>
      <c r="H161" t="n">
        <v>0.525</v>
      </c>
      <c r="J161">
        <f>AVERAGE(H$22:H160)</f>
        <v/>
      </c>
      <c r="K161">
        <f>AVERAGE(E$22:E160)</f>
        <v/>
      </c>
      <c r="L161">
        <f>K161/J161</f>
        <v/>
      </c>
      <c r="M161">
        <f>AVERAGE(E155:E160)/AVERAGE(H155:H160)</f>
        <v/>
      </c>
      <c r="N161">
        <f>(C161+E161)/(F161+H161)</f>
        <v/>
      </c>
    </row>
    <row r="162">
      <c r="A162" s="3" t="n">
        <v>45070</v>
      </c>
      <c r="B162" t="n">
        <v>1595.86</v>
      </c>
      <c r="C162" t="n">
        <v>299.04</v>
      </c>
      <c r="E162" t="n">
        <v>146.7600000000001</v>
      </c>
      <c r="F162" s="9" t="n">
        <v>0.3</v>
      </c>
      <c r="H162" t="n">
        <v>0.3</v>
      </c>
      <c r="J162">
        <f>AVERAGE(H$22:H161)</f>
        <v/>
      </c>
      <c r="K162">
        <f>AVERAGE(E$22:E161)</f>
        <v/>
      </c>
      <c r="L162">
        <f>K162/J162</f>
        <v/>
      </c>
      <c r="M162">
        <f>AVERAGE(E156:E161)/AVERAGE(H156:H161)</f>
        <v/>
      </c>
      <c r="N162">
        <f>(C162+E162)/(F162+H162)</f>
        <v/>
      </c>
    </row>
    <row r="163">
      <c r="A163" s="3" t="n">
        <v>45071</v>
      </c>
      <c r="B163" t="n">
        <v>2755.76</v>
      </c>
      <c r="C163" t="n">
        <v>343.59</v>
      </c>
      <c r="E163" t="n">
        <v>811.365</v>
      </c>
      <c r="F163" s="9" t="n">
        <v>0.3</v>
      </c>
      <c r="H163" t="n">
        <v>1.2</v>
      </c>
      <c r="J163">
        <f>AVERAGE(H$22:H162)</f>
        <v/>
      </c>
      <c r="K163">
        <f>AVERAGE(E$22:E162)</f>
        <v/>
      </c>
      <c r="L163">
        <f>K163/J163</f>
        <v/>
      </c>
      <c r="M163">
        <f>AVERAGE(E157:E162)/AVERAGE(H157:H162)</f>
        <v/>
      </c>
      <c r="N163">
        <f>(C163+E163)/(F163+H163)</f>
        <v/>
      </c>
    </row>
    <row r="164">
      <c r="A164" s="3" t="n">
        <v>45072</v>
      </c>
      <c r="B164" t="n">
        <v>2507.19</v>
      </c>
      <c r="C164" t="n">
        <v>346.65</v>
      </c>
      <c r="E164" t="n">
        <v>435.3075</v>
      </c>
      <c r="F164" s="9" t="n">
        <v>0.3</v>
      </c>
      <c r="H164" t="n">
        <v>0.6749999999999999</v>
      </c>
      <c r="J164">
        <f>AVERAGE(H$22:H163)</f>
        <v/>
      </c>
      <c r="K164">
        <f>AVERAGE(E$22:E163)</f>
        <v/>
      </c>
      <c r="L164">
        <f>K164/J164</f>
        <v/>
      </c>
      <c r="M164">
        <f>AVERAGE(E158:E163)/AVERAGE(H158:H163)</f>
        <v/>
      </c>
      <c r="N164">
        <f>(C164+E164)/(F164+H164)</f>
        <v/>
      </c>
    </row>
    <row r="165">
      <c r="A165" s="3" t="n">
        <v>45073</v>
      </c>
      <c r="B165" t="n">
        <v>2481.99</v>
      </c>
      <c r="C165" t="n">
        <v>392.88</v>
      </c>
      <c r="E165" t="n">
        <v>877.3950000000002</v>
      </c>
      <c r="F165" s="9" t="n">
        <v>0.3</v>
      </c>
      <c r="H165" t="n">
        <v>1.05</v>
      </c>
      <c r="J165">
        <f>AVERAGE(H$22:H164)</f>
        <v/>
      </c>
      <c r="K165">
        <f>AVERAGE(E$22:E164)</f>
        <v/>
      </c>
      <c r="L165">
        <f>K165/J165</f>
        <v/>
      </c>
      <c r="M165">
        <f>AVERAGE(E159:E164)/AVERAGE(H159:H164)</f>
        <v/>
      </c>
      <c r="N165">
        <f>(C165+E165)/(F165+H165)</f>
        <v/>
      </c>
    </row>
    <row r="166">
      <c r="A166" s="3" t="n">
        <v>45074</v>
      </c>
      <c r="B166" t="n">
        <v>2732.1</v>
      </c>
      <c r="C166" t="n">
        <v>629.9100000000001</v>
      </c>
      <c r="E166" t="n">
        <v>1357.485</v>
      </c>
      <c r="F166" s="9" t="n">
        <v>0.3</v>
      </c>
      <c r="H166" t="n">
        <v>0.825</v>
      </c>
      <c r="J166">
        <f>AVERAGE(H$22:H165)</f>
        <v/>
      </c>
      <c r="K166">
        <f>AVERAGE(E$22:E165)</f>
        <v/>
      </c>
      <c r="L166">
        <f>K166/J166</f>
        <v/>
      </c>
      <c r="M166">
        <f>AVERAGE(E160:E165)/AVERAGE(H160:H165)</f>
        <v/>
      </c>
      <c r="N166">
        <f>(C166+E166)/(F166+H166)</f>
        <v/>
      </c>
      <c r="Q166" s="28" t="n"/>
    </row>
    <row r="167">
      <c r="A167" s="3" t="n">
        <v>45075</v>
      </c>
      <c r="B167" t="n">
        <v>2639.49</v>
      </c>
      <c r="C167" t="n">
        <v>579.6</v>
      </c>
      <c r="E167" t="n">
        <v>1300.3275</v>
      </c>
      <c r="F167" s="9" t="n">
        <v>0.3</v>
      </c>
      <c r="H167" t="n">
        <v>0.675</v>
      </c>
      <c r="J167">
        <f>AVERAGE(H$22:H166)</f>
        <v/>
      </c>
      <c r="K167">
        <f>AVERAGE(E$22:E166)</f>
        <v/>
      </c>
      <c r="L167">
        <f>K167/J167</f>
        <v/>
      </c>
      <c r="M167">
        <f>AVERAGE(E161:E166)/AVERAGE(H161:H166)</f>
        <v/>
      </c>
      <c r="N167">
        <f>(C167+E167)/(F167+H167)</f>
        <v/>
      </c>
    </row>
    <row r="168">
      <c r="A168" s="3" t="n">
        <v>45076</v>
      </c>
      <c r="B168" t="n">
        <v>2380.14</v>
      </c>
      <c r="C168" t="n">
        <v>294.24</v>
      </c>
      <c r="E168" t="n">
        <v>544.41</v>
      </c>
      <c r="F168" t="n">
        <v>0.3</v>
      </c>
      <c r="H168" t="n">
        <v>0.6</v>
      </c>
      <c r="J168">
        <f>AVERAGE(H$22:H167)</f>
        <v/>
      </c>
      <c r="K168">
        <f>AVERAGE(E$22:E167)</f>
        <v/>
      </c>
      <c r="L168">
        <f>K168/J168</f>
        <v/>
      </c>
      <c r="M168">
        <f>AVERAGE(E162:E167)/AVERAGE(H162:H167)</f>
        <v/>
      </c>
      <c r="N168">
        <f>(C168+E168)/(F168+H168)</f>
        <v/>
      </c>
    </row>
    <row r="169">
      <c r="A169" s="3" t="n">
        <v>45077</v>
      </c>
      <c r="B169" t="n">
        <v>1856.12</v>
      </c>
      <c r="C169" t="n">
        <v>358.86</v>
      </c>
      <c r="E169" t="n">
        <v>868.4249999999998</v>
      </c>
      <c r="F169" t="n">
        <v>0.3</v>
      </c>
      <c r="H169" t="n">
        <v>1.2</v>
      </c>
      <c r="J169">
        <f>AVERAGE(H$22:H168)</f>
        <v/>
      </c>
      <c r="K169">
        <f>AVERAGE(E$22:E168)</f>
        <v/>
      </c>
      <c r="L169">
        <f>K169/J169</f>
        <v/>
      </c>
      <c r="M169">
        <f>AVERAGE(E163:E168)/AVERAGE(H163:H168)</f>
        <v/>
      </c>
      <c r="N169">
        <f>(C169+E169)/(F169+H169)</f>
        <v/>
      </c>
    </row>
    <row r="170">
      <c r="A170" s="3" t="n">
        <v>45078</v>
      </c>
      <c r="B170" t="n">
        <v>1947.19</v>
      </c>
      <c r="C170" t="n">
        <v>351.09</v>
      </c>
      <c r="E170" t="n">
        <v>766.1999999999999</v>
      </c>
      <c r="F170" s="26" t="n">
        <v>0.6</v>
      </c>
      <c r="H170" t="n">
        <v>0.525</v>
      </c>
      <c r="J170">
        <f>AVERAGE(H$22:H169)</f>
        <v/>
      </c>
      <c r="K170">
        <f>AVERAGE(E$22:E169)</f>
        <v/>
      </c>
      <c r="L170">
        <f>K170/J170</f>
        <v/>
      </c>
      <c r="M170">
        <f>AVERAGE(E164:E169)/AVERAGE(H164:H169)</f>
        <v/>
      </c>
      <c r="N170">
        <f>(C170+E170)/(F170+H170)</f>
        <v/>
      </c>
    </row>
    <row r="171">
      <c r="A171" s="3" t="n">
        <v>45079</v>
      </c>
      <c r="B171" t="n">
        <v>1401.4</v>
      </c>
      <c r="C171" t="n">
        <v>221.04</v>
      </c>
      <c r="D171" s="4" t="n"/>
      <c r="E171" t="n">
        <v>535.92</v>
      </c>
      <c r="F171" s="9" t="n">
        <v>0</v>
      </c>
      <c r="G171" s="9" t="n"/>
      <c r="H171" t="n">
        <v>0.6749999999999999</v>
      </c>
      <c r="J171">
        <f>AVERAGE(H$22:H170)</f>
        <v/>
      </c>
      <c r="K171">
        <f>AVERAGE(E$22:E170)</f>
        <v/>
      </c>
      <c r="L171">
        <f>K171/J171</f>
        <v/>
      </c>
      <c r="M171">
        <f>AVERAGE(E165:E170)/AVERAGE(H165:H170)</f>
        <v/>
      </c>
      <c r="N171">
        <f>(C171+E171)/(F171+H171)</f>
        <v/>
      </c>
    </row>
    <row r="172">
      <c r="A172" s="3" t="n">
        <v>45080</v>
      </c>
      <c r="B172" t="n">
        <v>1833.3</v>
      </c>
      <c r="C172" t="n">
        <v>299.4300000000001</v>
      </c>
      <c r="E172" s="15" t="n">
        <v>0</v>
      </c>
      <c r="F172" t="n">
        <v>0.3</v>
      </c>
      <c r="H172" t="n">
        <v>0</v>
      </c>
      <c r="J172">
        <f>AVERAGE(H$22:H171)</f>
        <v/>
      </c>
      <c r="K172">
        <f>AVERAGE(E$22:E171)</f>
        <v/>
      </c>
      <c r="L172">
        <f>K172/J172</f>
        <v/>
      </c>
      <c r="M172">
        <f>AVERAGE(E166:E171)/AVERAGE(H166:H171)</f>
        <v/>
      </c>
      <c r="N172">
        <f>(C172+E172)/(F172+H172)</f>
        <v/>
      </c>
    </row>
    <row r="173">
      <c r="A173" s="3" t="n">
        <v>45081</v>
      </c>
      <c r="B173" t="n">
        <v>2285.5</v>
      </c>
      <c r="C173" t="n">
        <v>344.31</v>
      </c>
      <c r="E173" s="15" t="n">
        <v>875.415</v>
      </c>
      <c r="F173" t="n">
        <v>0.3</v>
      </c>
      <c r="H173" t="n">
        <v>1.05</v>
      </c>
      <c r="J173">
        <f>AVERAGE(H$22:H172)</f>
        <v/>
      </c>
      <c r="K173">
        <f>AVERAGE(E$22:E172)</f>
        <v/>
      </c>
      <c r="L173">
        <f>K173/J173</f>
        <v/>
      </c>
      <c r="M173">
        <f>AVERAGE(E167:E172)/AVERAGE(H167:H172)</f>
        <v/>
      </c>
      <c r="N173">
        <f>(C173+E173)/(F173+H173)</f>
        <v/>
      </c>
    </row>
    <row r="174">
      <c r="A174" s="3" t="n">
        <v>45082</v>
      </c>
      <c r="B174" t="n">
        <v>1725.36</v>
      </c>
      <c r="C174" t="n">
        <v>264.12</v>
      </c>
      <c r="E174" t="n">
        <v>500.3100000000001</v>
      </c>
      <c r="F174" t="n">
        <v>0.3</v>
      </c>
      <c r="H174" t="n">
        <v>0.75</v>
      </c>
      <c r="J174">
        <f>AVERAGE(H$22:H173)</f>
        <v/>
      </c>
      <c r="K174">
        <f>AVERAGE(E$22:E173)</f>
        <v/>
      </c>
      <c r="L174">
        <f>K174/J174</f>
        <v/>
      </c>
      <c r="M174">
        <f>AVERAGE(E168:E173)/AVERAGE(H168:H173)</f>
        <v/>
      </c>
      <c r="N174">
        <f>(C174+E174)/(F174+H174)</f>
        <v/>
      </c>
    </row>
    <row r="175">
      <c r="A175" s="3" t="n">
        <v>45083</v>
      </c>
      <c r="B175" t="n">
        <v>1283.52</v>
      </c>
      <c r="C175" t="n">
        <v>245.3700000000001</v>
      </c>
      <c r="E175" t="n">
        <v>637.1624999999999</v>
      </c>
      <c r="F175" s="26" t="n">
        <v>0.3</v>
      </c>
      <c r="H175" t="n">
        <v>0.45</v>
      </c>
      <c r="J175">
        <f>AVERAGE(H$22:H174)</f>
        <v/>
      </c>
      <c r="K175">
        <f>AVERAGE(E$22:E174)</f>
        <v/>
      </c>
      <c r="L175">
        <f>K175/J175</f>
        <v/>
      </c>
      <c r="M175">
        <f>AVERAGE(E169:E174)/AVERAGE(H169:H174)</f>
        <v/>
      </c>
      <c r="N175">
        <f>(C175+E175)/(F175+H175)</f>
        <v/>
      </c>
    </row>
    <row r="176">
      <c r="A176" s="3" t="n">
        <v>45084</v>
      </c>
      <c r="B176" t="n">
        <v>1327.69</v>
      </c>
      <c r="C176" t="n">
        <v>205.95</v>
      </c>
      <c r="E176" t="n">
        <v>1000.5975</v>
      </c>
      <c r="F176" s="26" t="n">
        <v>0</v>
      </c>
      <c r="H176" t="n">
        <v>0.825</v>
      </c>
      <c r="J176">
        <f>AVERAGE(H$22:H175)</f>
        <v/>
      </c>
      <c r="K176">
        <f>AVERAGE(E$22:E175)</f>
        <v/>
      </c>
      <c r="L176">
        <f>K176/J176</f>
        <v/>
      </c>
      <c r="M176">
        <f>AVERAGE(E170:E175)/AVERAGE(H170:H175)</f>
        <v/>
      </c>
      <c r="N176">
        <f>(C176+E176)/(F176+H176)</f>
        <v/>
      </c>
    </row>
    <row r="177">
      <c r="A177" s="3" t="n">
        <v>45085</v>
      </c>
      <c r="B177" t="n">
        <v>1717.52</v>
      </c>
      <c r="C177" t="n">
        <v>149.34</v>
      </c>
      <c r="E177" t="n">
        <v>429.2549999999999</v>
      </c>
      <c r="F177" s="26" t="n">
        <v>0</v>
      </c>
      <c r="H177" t="n">
        <v>0.525</v>
      </c>
      <c r="J177">
        <f>AVERAGE(H$22:H176)</f>
        <v/>
      </c>
      <c r="K177">
        <f>AVERAGE(E$22:E176)</f>
        <v/>
      </c>
      <c r="L177">
        <f>K177/J177</f>
        <v/>
      </c>
      <c r="M177">
        <f>AVERAGE(E171:E176)/AVERAGE(H171:H176)</f>
        <v/>
      </c>
      <c r="N177">
        <f>(C177+E177)/(F177+H177)</f>
        <v/>
      </c>
    </row>
    <row r="178">
      <c r="A178" s="3" t="n">
        <v>45086</v>
      </c>
      <c r="B178" t="n">
        <v>1585.64</v>
      </c>
      <c r="C178" t="n">
        <v>114.18</v>
      </c>
      <c r="E178" t="n">
        <v>792.1949999999999</v>
      </c>
      <c r="F178" s="26" t="n">
        <v>0</v>
      </c>
      <c r="H178" t="n">
        <v>0.825</v>
      </c>
      <c r="J178">
        <f>AVERAGE(H$22:H177)</f>
        <v/>
      </c>
      <c r="K178">
        <f>AVERAGE(E$22:E177)</f>
        <v/>
      </c>
      <c r="L178">
        <f>K178/J178</f>
        <v/>
      </c>
      <c r="M178">
        <f>AVERAGE(E172:E177)/AVERAGE(H172:H177)</f>
        <v/>
      </c>
      <c r="N178">
        <f>(C178+E178)/(F178+H178)</f>
        <v/>
      </c>
    </row>
    <row r="179">
      <c r="A179" s="3" t="n">
        <v>45087</v>
      </c>
      <c r="B179" t="n">
        <v>3254.3</v>
      </c>
      <c r="C179" t="n">
        <v>318.3</v>
      </c>
      <c r="E179" t="n">
        <v>487.545</v>
      </c>
      <c r="F179" s="9" t="n">
        <v>0</v>
      </c>
      <c r="H179" t="n">
        <v>0.525</v>
      </c>
      <c r="J179">
        <f>AVERAGE(H$22:H178)</f>
        <v/>
      </c>
      <c r="K179">
        <f>AVERAGE(E$22:E178)</f>
        <v/>
      </c>
      <c r="L179">
        <f>K179/J179</f>
        <v/>
      </c>
      <c r="M179">
        <f>AVERAGE(E173:E178)/AVERAGE(H173:H178)</f>
        <v/>
      </c>
      <c r="N179">
        <f>(C179+E179)/(F179+H179)</f>
        <v/>
      </c>
    </row>
    <row r="180">
      <c r="A180" s="3" t="n">
        <v>45088</v>
      </c>
      <c r="B180" t="n">
        <v>2982.14</v>
      </c>
      <c r="C180" t="n">
        <v>424.77</v>
      </c>
      <c r="E180" t="n">
        <v>816.6524999999999</v>
      </c>
      <c r="F180" t="n">
        <v>0.3</v>
      </c>
      <c r="H180" t="n">
        <v>0.75</v>
      </c>
      <c r="J180">
        <f>AVERAGE(H$22:H179)</f>
        <v/>
      </c>
      <c r="K180">
        <f>AVERAGE(E$22:E179)</f>
        <v/>
      </c>
      <c r="L180">
        <f>K180/J180</f>
        <v/>
      </c>
      <c r="M180">
        <f>AVERAGE(E174:E179)/AVERAGE(H174:H179)</f>
        <v/>
      </c>
      <c r="N180">
        <f>(C180+E180)/(F180+H180)</f>
        <v/>
      </c>
    </row>
    <row r="181">
      <c r="A181" s="3" t="n">
        <v>45089</v>
      </c>
      <c r="B181" t="n">
        <v>1911</v>
      </c>
      <c r="C181" t="n">
        <v>245.64</v>
      </c>
      <c r="E181" t="n">
        <v>167.34</v>
      </c>
      <c r="F181" t="n">
        <v>0.3</v>
      </c>
      <c r="H181" t="n">
        <v>0.225</v>
      </c>
      <c r="J181">
        <f>AVERAGE(H$22:H180)</f>
        <v/>
      </c>
      <c r="K181">
        <f>AVERAGE(E$22:E180)</f>
        <v/>
      </c>
      <c r="L181">
        <f>K181/J181</f>
        <v/>
      </c>
      <c r="M181">
        <f>AVERAGE(E175:E180)/AVERAGE(H175:H180)</f>
        <v/>
      </c>
      <c r="N181">
        <f>(C181+E181)/(F181+H181)</f>
        <v/>
      </c>
    </row>
    <row r="182">
      <c r="A182" s="3" t="n">
        <v>45090</v>
      </c>
      <c r="B182" t="n">
        <v>1642.9</v>
      </c>
      <c r="C182" t="n">
        <v>214.74</v>
      </c>
      <c r="E182" t="n">
        <v>1074.7125</v>
      </c>
      <c r="F182" t="n">
        <v>0.3</v>
      </c>
      <c r="H182" t="n">
        <v>1.35</v>
      </c>
      <c r="J182">
        <f>AVERAGE(H$22:H181)</f>
        <v/>
      </c>
      <c r="K182">
        <f>AVERAGE(E$22:E181)</f>
        <v/>
      </c>
      <c r="L182">
        <f>K182/J182</f>
        <v/>
      </c>
      <c r="M182">
        <f>AVERAGE(E176:E181)/AVERAGE(H176:H181)</f>
        <v/>
      </c>
      <c r="N182">
        <f>(C182+E182)/(F182+H182)</f>
        <v/>
      </c>
    </row>
    <row r="183">
      <c r="A183" s="3" t="n">
        <v>45091</v>
      </c>
      <c r="B183" t="n">
        <v>1485.68</v>
      </c>
      <c r="C183" t="n">
        <v>234.15</v>
      </c>
      <c r="E183" t="n">
        <v>1121.6475</v>
      </c>
      <c r="F183" t="n">
        <v>0.3</v>
      </c>
      <c r="H183" t="n">
        <v>0.975</v>
      </c>
    </row>
    <row r="184">
      <c r="A184" s="3" t="n">
        <v>45092</v>
      </c>
    </row>
    <row r="185">
      <c r="A185" s="3" t="n">
        <v>45093</v>
      </c>
    </row>
    <row r="186">
      <c r="A186" s="3" t="n">
        <v>45094</v>
      </c>
    </row>
    <row r="187">
      <c r="A187" s="3" t="n">
        <v>45095</v>
      </c>
    </row>
    <row r="188">
      <c r="A188" s="3" t="n">
        <v>45096</v>
      </c>
    </row>
    <row r="189">
      <c r="A189" s="3" t="n">
        <v>45097</v>
      </c>
    </row>
    <row r="190">
      <c r="A190" s="3" t="n">
        <v>45098</v>
      </c>
    </row>
    <row r="191">
      <c r="A191" s="3" t="n">
        <v>45099</v>
      </c>
    </row>
    <row r="192">
      <c r="A192" s="3" t="n">
        <v>45100</v>
      </c>
    </row>
    <row r="193">
      <c r="A193" s="3" t="n">
        <v>45101</v>
      </c>
    </row>
    <row r="194">
      <c r="A194" s="3" t="n">
        <v>45102</v>
      </c>
    </row>
    <row r="195">
      <c r="A195" s="3" t="n">
        <v>45103</v>
      </c>
    </row>
    <row r="196">
      <c r="A196" s="3" t="n">
        <v>45104</v>
      </c>
    </row>
    <row r="197">
      <c r="A197" s="3" t="n">
        <v>45105</v>
      </c>
    </row>
    <row r="198">
      <c r="A198" s="3" t="n">
        <v>45106</v>
      </c>
    </row>
    <row r="199">
      <c r="A199" s="3" t="n">
        <v>45107</v>
      </c>
    </row>
    <row r="200">
      <c r="A200" s="3" t="n">
        <v>45108</v>
      </c>
    </row>
    <row r="201">
      <c r="A201" s="3" t="n">
        <v>45109</v>
      </c>
    </row>
    <row r="202">
      <c r="A202" s="3" t="n">
        <v>45110</v>
      </c>
    </row>
    <row r="203">
      <c r="A203" s="3" t="n">
        <v>45111</v>
      </c>
    </row>
    <row r="204">
      <c r="A204" s="3" t="n">
        <v>45112</v>
      </c>
    </row>
    <row r="205">
      <c r="A205" s="3" t="n">
        <v>45113</v>
      </c>
    </row>
    <row r="206">
      <c r="A206" s="3" t="n">
        <v>45114</v>
      </c>
    </row>
    <row r="207">
      <c r="A207" s="3" t="n">
        <v>45115</v>
      </c>
    </row>
    <row r="208">
      <c r="A208" s="3" t="n">
        <v>45116</v>
      </c>
    </row>
    <row r="209">
      <c r="A209" s="3" t="n">
        <v>45117</v>
      </c>
    </row>
    <row r="210">
      <c r="A210" s="3" t="n">
        <v>45118</v>
      </c>
    </row>
    <row r="211">
      <c r="A211" s="3" t="n">
        <v>45119</v>
      </c>
    </row>
    <row r="212">
      <c r="A212" s="3" t="n">
        <v>45120</v>
      </c>
    </row>
    <row r="213">
      <c r="A213" s="3" t="n">
        <v>45121</v>
      </c>
    </row>
    <row r="214">
      <c r="A214" s="3" t="n">
        <v>45122</v>
      </c>
    </row>
    <row r="215">
      <c r="A215" s="3" t="n">
        <v>45123</v>
      </c>
    </row>
    <row r="216">
      <c r="A216" s="3" t="n">
        <v>45124</v>
      </c>
    </row>
    <row r="217">
      <c r="A217" s="3" t="n">
        <v>45125</v>
      </c>
    </row>
    <row r="218">
      <c r="A218" s="3" t="n">
        <v>45126</v>
      </c>
    </row>
    <row r="219">
      <c r="A219" s="3" t="n">
        <v>45127</v>
      </c>
    </row>
    <row r="220">
      <c r="A220" s="3" t="n">
        <v>45128</v>
      </c>
    </row>
    <row r="221">
      <c r="A221" s="3" t="n">
        <v>45129</v>
      </c>
    </row>
    <row r="222">
      <c r="A222" s="3" t="n">
        <v>45130</v>
      </c>
    </row>
    <row r="223">
      <c r="A223" s="3" t="n">
        <v>45131</v>
      </c>
    </row>
    <row r="224">
      <c r="A224" s="3" t="n">
        <v>45132</v>
      </c>
    </row>
    <row r="225">
      <c r="A225" s="3" t="n">
        <v>45133</v>
      </c>
    </row>
    <row r="226">
      <c r="A226" s="3" t="n">
        <v>45134</v>
      </c>
    </row>
    <row r="227">
      <c r="A227" s="3" t="n">
        <v>45135</v>
      </c>
    </row>
    <row r="228">
      <c r="A228" s="3" t="n">
        <v>45136</v>
      </c>
    </row>
    <row r="229">
      <c r="A229" s="3" t="n">
        <v>45137</v>
      </c>
    </row>
    <row r="230">
      <c r="A230" s="3" t="n">
        <v>45138</v>
      </c>
    </row>
    <row r="231">
      <c r="A231" s="3" t="n">
        <v>45139</v>
      </c>
    </row>
    <row r="232">
      <c r="A232" s="3" t="n">
        <v>45140</v>
      </c>
    </row>
    <row r="233">
      <c r="A233" s="3" t="n">
        <v>45141</v>
      </c>
    </row>
    <row r="234">
      <c r="A234" s="3" t="n">
        <v>45142</v>
      </c>
    </row>
    <row r="235">
      <c r="A235" s="3" t="n">
        <v>45143</v>
      </c>
    </row>
    <row r="236">
      <c r="A236" s="3" t="n">
        <v>45144</v>
      </c>
    </row>
    <row r="237">
      <c r="A237" s="3" t="n">
        <v>45145</v>
      </c>
    </row>
    <row r="238">
      <c r="A238" s="3" t="n">
        <v>45146</v>
      </c>
    </row>
    <row r="239">
      <c r="A239" s="3" t="n">
        <v>45147</v>
      </c>
    </row>
    <row r="240">
      <c r="A240" s="3" t="n">
        <v>45148</v>
      </c>
    </row>
    <row r="241">
      <c r="A241" s="3" t="n">
        <v>45149</v>
      </c>
    </row>
    <row r="242">
      <c r="A242" s="3" t="n">
        <v>45150</v>
      </c>
    </row>
    <row r="243">
      <c r="A243" s="3" t="n">
        <v>45151</v>
      </c>
    </row>
    <row r="244">
      <c r="A244" s="3" t="n">
        <v>45152</v>
      </c>
    </row>
    <row r="245">
      <c r="A245" s="3" t="n">
        <v>45153</v>
      </c>
    </row>
    <row r="246">
      <c r="A246" s="3" t="n">
        <v>45154</v>
      </c>
    </row>
    <row r="247">
      <c r="A247" s="3" t="n">
        <v>45155</v>
      </c>
    </row>
    <row r="248">
      <c r="A248" s="3" t="n">
        <v>45156</v>
      </c>
    </row>
    <row r="249">
      <c r="A249" s="3" t="n">
        <v>45157</v>
      </c>
    </row>
    <row r="250">
      <c r="A250" s="3" t="n">
        <v>45158</v>
      </c>
    </row>
    <row r="251">
      <c r="A251" s="3" t="n">
        <v>45159</v>
      </c>
    </row>
    <row r="252">
      <c r="A252" s="3" t="n">
        <v>45160</v>
      </c>
    </row>
    <row r="253">
      <c r="A253" s="3" t="n">
        <v>45161</v>
      </c>
    </row>
    <row r="254">
      <c r="A254" s="3" t="n">
        <v>45162</v>
      </c>
    </row>
    <row r="255">
      <c r="A255" s="3" t="n">
        <v>45163</v>
      </c>
    </row>
    <row r="256">
      <c r="A256" s="3" t="n">
        <v>45164</v>
      </c>
    </row>
    <row r="257">
      <c r="A257" s="3" t="n">
        <v>45165</v>
      </c>
    </row>
    <row r="258">
      <c r="A258" s="3" t="n">
        <v>45166</v>
      </c>
    </row>
    <row r="259">
      <c r="A259" s="3" t="n">
        <v>45167</v>
      </c>
    </row>
    <row r="260">
      <c r="A260" s="3" t="n">
        <v>45168</v>
      </c>
    </row>
    <row r="261">
      <c r="A261" s="3" t="n">
        <v>45169</v>
      </c>
    </row>
    <row r="262">
      <c r="A262" s="3" t="n">
        <v>45170</v>
      </c>
    </row>
    <row r="263">
      <c r="A263" s="3" t="n">
        <v>45171</v>
      </c>
    </row>
    <row r="264">
      <c r="A264" s="3" t="n">
        <v>45172</v>
      </c>
    </row>
    <row r="265">
      <c r="A265" s="3" t="n">
        <v>45173</v>
      </c>
    </row>
    <row r="266">
      <c r="A266" s="3" t="n">
        <v>45174</v>
      </c>
    </row>
    <row r="267">
      <c r="A267" s="3" t="n">
        <v>45175</v>
      </c>
    </row>
    <row r="268">
      <c r="A268" s="3" t="n">
        <v>45176</v>
      </c>
    </row>
    <row r="269">
      <c r="A269" s="3" t="n">
        <v>45177</v>
      </c>
    </row>
    <row r="270">
      <c r="A270" s="3" t="n">
        <v>45178</v>
      </c>
    </row>
    <row r="271">
      <c r="A271" s="3" t="n">
        <v>45179</v>
      </c>
    </row>
    <row r="272">
      <c r="A272" s="3" t="n">
        <v>45180</v>
      </c>
    </row>
    <row r="273">
      <c r="A273" s="3" t="n">
        <v>45181</v>
      </c>
    </row>
    <row r="274">
      <c r="A274" s="3" t="n">
        <v>45182</v>
      </c>
    </row>
    <row r="275">
      <c r="A275" s="3" t="n">
        <v>45183</v>
      </c>
    </row>
    <row r="276">
      <c r="A276" s="3" t="n">
        <v>45184</v>
      </c>
    </row>
    <row r="277">
      <c r="A277" s="3" t="n">
        <v>45185</v>
      </c>
    </row>
    <row r="278">
      <c r="A278" s="3" t="n">
        <v>45186</v>
      </c>
    </row>
    <row r="279">
      <c r="A279" s="3" t="n">
        <v>45187</v>
      </c>
    </row>
    <row r="280">
      <c r="A280" s="3" t="n">
        <v>45188</v>
      </c>
    </row>
    <row r="281">
      <c r="A281" s="3" t="n">
        <v>45189</v>
      </c>
    </row>
    <row r="282">
      <c r="A282" s="3" t="n">
        <v>45190</v>
      </c>
    </row>
    <row r="283">
      <c r="A283" s="3" t="n">
        <v>45191</v>
      </c>
    </row>
    <row r="284">
      <c r="A284" s="3" t="n">
        <v>45192</v>
      </c>
    </row>
    <row r="285">
      <c r="A285" s="3" t="n">
        <v>45193</v>
      </c>
    </row>
    <row r="286">
      <c r="A286" s="3" t="n">
        <v>45194</v>
      </c>
    </row>
    <row r="287">
      <c r="A287" s="3" t="n">
        <v>45195</v>
      </c>
    </row>
    <row r="288">
      <c r="A288" s="3" t="n">
        <v>45196</v>
      </c>
    </row>
    <row r="289">
      <c r="A289" s="3" t="n">
        <v>45197</v>
      </c>
    </row>
    <row r="290">
      <c r="A290" s="3" t="n">
        <v>45198</v>
      </c>
    </row>
    <row r="291">
      <c r="A291" s="3" t="n">
        <v>45199</v>
      </c>
    </row>
    <row r="292">
      <c r="A292" s="3" t="n">
        <v>45200</v>
      </c>
    </row>
    <row r="293">
      <c r="A293" s="3" t="n">
        <v>45201</v>
      </c>
    </row>
    <row r="294">
      <c r="A294" s="3" t="n">
        <v>45202</v>
      </c>
    </row>
    <row r="295">
      <c r="A295" s="3" t="n">
        <v>45203</v>
      </c>
    </row>
    <row r="296">
      <c r="A296" s="3" t="n">
        <v>45204</v>
      </c>
    </row>
    <row r="297">
      <c r="A297" s="3" t="n">
        <v>45205</v>
      </c>
    </row>
    <row r="298">
      <c r="A298" s="3" t="n">
        <v>45206</v>
      </c>
    </row>
    <row r="299">
      <c r="A299" s="3" t="n">
        <v>45207</v>
      </c>
    </row>
    <row r="300">
      <c r="A300" s="3" t="n">
        <v>45208</v>
      </c>
    </row>
    <row r="301">
      <c r="A301" s="3" t="n">
        <v>45209</v>
      </c>
    </row>
    <row r="302">
      <c r="A302" s="3" t="n">
        <v>45210</v>
      </c>
    </row>
    <row r="303">
      <c r="A303" s="3" t="n">
        <v>45211</v>
      </c>
    </row>
    <row r="304">
      <c r="A304" s="3" t="n">
        <v>45212</v>
      </c>
    </row>
    <row r="305">
      <c r="A305" s="3" t="n">
        <v>45213</v>
      </c>
    </row>
    <row r="306">
      <c r="A306" s="3" t="n">
        <v>45214</v>
      </c>
    </row>
    <row r="307">
      <c r="A307" s="3" t="n">
        <v>45215</v>
      </c>
    </row>
    <row r="308">
      <c r="A308" s="3" t="n">
        <v>45216</v>
      </c>
    </row>
    <row r="309">
      <c r="A309" s="3" t="n">
        <v>45217</v>
      </c>
    </row>
    <row r="310">
      <c r="A310" s="3" t="n">
        <v>45218</v>
      </c>
    </row>
    <row r="311">
      <c r="A311" s="3" t="n">
        <v>45219</v>
      </c>
    </row>
    <row r="312">
      <c r="A312" s="3" t="n">
        <v>45220</v>
      </c>
    </row>
    <row r="313">
      <c r="A313" s="3" t="n">
        <v>45221</v>
      </c>
    </row>
    <row r="314">
      <c r="A314" s="3" t="n">
        <v>45222</v>
      </c>
    </row>
    <row r="315">
      <c r="A315" s="3" t="n">
        <v>45223</v>
      </c>
    </row>
    <row r="316">
      <c r="A316" s="3" t="n">
        <v>45224</v>
      </c>
    </row>
    <row r="317">
      <c r="A317" s="3" t="n">
        <v>45225</v>
      </c>
    </row>
    <row r="318">
      <c r="A318" s="3" t="n">
        <v>45226</v>
      </c>
    </row>
    <row r="319">
      <c r="A319" s="3" t="n">
        <v>45227</v>
      </c>
    </row>
    <row r="320">
      <c r="A320" s="3" t="n">
        <v>45228</v>
      </c>
    </row>
    <row r="321">
      <c r="A321" s="3" t="n">
        <v>45229</v>
      </c>
    </row>
    <row r="322">
      <c r="A322" s="3" t="n">
        <v>45230</v>
      </c>
    </row>
    <row r="323">
      <c r="A323" s="3" t="n">
        <v>45231</v>
      </c>
    </row>
    <row r="324">
      <c r="A324" s="3" t="n">
        <v>45232</v>
      </c>
    </row>
    <row r="325">
      <c r="A325" s="3" t="n">
        <v>45233</v>
      </c>
    </row>
    <row r="326">
      <c r="A326" s="3" t="n">
        <v>45234</v>
      </c>
    </row>
    <row r="327">
      <c r="A327" s="3" t="n">
        <v>45235</v>
      </c>
    </row>
    <row r="328">
      <c r="A328" s="3" t="n">
        <v>45236</v>
      </c>
    </row>
    <row r="329">
      <c r="A329" s="3" t="n">
        <v>45237</v>
      </c>
    </row>
    <row r="330">
      <c r="A330" s="3" t="n">
        <v>45238</v>
      </c>
    </row>
    <row r="331">
      <c r="A331" s="3" t="n">
        <v>45239</v>
      </c>
    </row>
    <row r="332">
      <c r="A332" s="3" t="n">
        <v>45240</v>
      </c>
    </row>
    <row r="333">
      <c r="A333" s="3" t="n">
        <v>45241</v>
      </c>
    </row>
    <row r="334">
      <c r="A334" s="3" t="n">
        <v>45242</v>
      </c>
    </row>
    <row r="335">
      <c r="A335" s="3" t="n">
        <v>45243</v>
      </c>
    </row>
    <row r="336">
      <c r="A336" s="3" t="n">
        <v>45244</v>
      </c>
    </row>
    <row r="337">
      <c r="A337" s="3" t="n">
        <v>45245</v>
      </c>
    </row>
    <row r="338">
      <c r="A338" s="3" t="n">
        <v>45246</v>
      </c>
    </row>
    <row r="339">
      <c r="A339" s="3" t="n">
        <v>45247</v>
      </c>
    </row>
    <row r="340">
      <c r="A340" s="3" t="n">
        <v>45248</v>
      </c>
    </row>
    <row r="341">
      <c r="A341" s="3" t="n">
        <v>45249</v>
      </c>
    </row>
    <row r="342">
      <c r="A342" s="3" t="n">
        <v>45250</v>
      </c>
    </row>
    <row r="343">
      <c r="A343" s="3" t="n">
        <v>45251</v>
      </c>
    </row>
    <row r="344">
      <c r="A344" s="3" t="n">
        <v>45252</v>
      </c>
    </row>
    <row r="345">
      <c r="A345" s="3" t="n">
        <v>45253</v>
      </c>
    </row>
    <row r="346">
      <c r="A346" s="3" t="n">
        <v>45254</v>
      </c>
    </row>
    <row r="347">
      <c r="A347" s="3" t="n">
        <v>45255</v>
      </c>
    </row>
    <row r="348">
      <c r="A348" s="3" t="n">
        <v>45256</v>
      </c>
    </row>
    <row r="349">
      <c r="A349" s="3" t="n">
        <v>45257</v>
      </c>
    </row>
    <row r="350">
      <c r="A350" s="3" t="n">
        <v>45258</v>
      </c>
    </row>
    <row r="351">
      <c r="A351" s="3" t="n">
        <v>45259</v>
      </c>
    </row>
    <row r="352">
      <c r="A352" s="3" t="n">
        <v>45260</v>
      </c>
    </row>
    <row r="353">
      <c r="A353" s="3" t="n">
        <v>45261</v>
      </c>
    </row>
    <row r="354">
      <c r="A354" s="3" t="n">
        <v>45262</v>
      </c>
    </row>
    <row r="355">
      <c r="A355" s="3" t="n">
        <v>45263</v>
      </c>
    </row>
    <row r="356">
      <c r="A356" s="3" t="n">
        <v>45264</v>
      </c>
    </row>
    <row r="357">
      <c r="A357" s="3" t="n">
        <v>45265</v>
      </c>
    </row>
    <row r="358">
      <c r="A358" s="3" t="n">
        <v>45266</v>
      </c>
    </row>
    <row r="359">
      <c r="A359" s="3" t="n">
        <v>45267</v>
      </c>
    </row>
    <row r="360">
      <c r="A360" s="3" t="n">
        <v>45268</v>
      </c>
    </row>
    <row r="361">
      <c r="A361" s="3" t="n">
        <v>45269</v>
      </c>
    </row>
    <row r="362">
      <c r="A362" s="3" t="n">
        <v>45270</v>
      </c>
    </row>
    <row r="363">
      <c r="A363" s="3" t="n">
        <v>45271</v>
      </c>
    </row>
    <row r="364">
      <c r="A364" s="3" t="n">
        <v>45272</v>
      </c>
    </row>
    <row r="365">
      <c r="A365" s="3" t="n">
        <v>45273</v>
      </c>
    </row>
    <row r="366">
      <c r="A366" s="3" t="n">
        <v>45274</v>
      </c>
    </row>
    <row r="367">
      <c r="A367" s="3" t="n">
        <v>45275</v>
      </c>
    </row>
    <row r="368">
      <c r="A368" s="3" t="n">
        <v>45276</v>
      </c>
    </row>
    <row r="369">
      <c r="A369" s="3" t="n">
        <v>45277</v>
      </c>
    </row>
    <row r="370">
      <c r="A370" s="3" t="n">
        <v>45278</v>
      </c>
    </row>
    <row r="371">
      <c r="A371" s="3" t="n">
        <v>45279</v>
      </c>
    </row>
    <row r="372">
      <c r="A372" s="3" t="n">
        <v>45280</v>
      </c>
    </row>
    <row r="373">
      <c r="A373" s="3" t="n">
        <v>45281</v>
      </c>
    </row>
    <row r="374">
      <c r="A374" s="3" t="n">
        <v>45282</v>
      </c>
    </row>
    <row r="375">
      <c r="A375" s="3" t="n">
        <v>45283</v>
      </c>
    </row>
    <row r="376">
      <c r="A376" s="3" t="n">
        <v>45284</v>
      </c>
    </row>
    <row r="377">
      <c r="A377" s="3" t="n">
        <v>45285</v>
      </c>
    </row>
    <row r="378">
      <c r="A378" s="3" t="n">
        <v>45286</v>
      </c>
    </row>
    <row r="379">
      <c r="A379" s="3" t="n">
        <v>45287</v>
      </c>
    </row>
    <row r="380">
      <c r="A380" s="3" t="n">
        <v>45288</v>
      </c>
    </row>
    <row r="381">
      <c r="A381" s="3" t="n">
        <v>45289</v>
      </c>
    </row>
    <row r="382">
      <c r="A382" s="3" t="n">
        <v>45290</v>
      </c>
    </row>
    <row r="383">
      <c r="A383" s="3" t="n">
        <v>45291</v>
      </c>
    </row>
    <row r="384">
      <c r="A384" s="3" t="n">
        <v>45292</v>
      </c>
    </row>
    <row r="385">
      <c r="A385" s="3" t="n">
        <v>45293</v>
      </c>
    </row>
    <row r="386">
      <c r="A386" s="3" t="n">
        <v>45294</v>
      </c>
    </row>
    <row r="387">
      <c r="A387" s="3" t="n">
        <v>45295</v>
      </c>
    </row>
    <row r="388">
      <c r="A388" s="3" t="n">
        <v>45296</v>
      </c>
    </row>
    <row r="389">
      <c r="A389" s="3" t="n">
        <v>45297</v>
      </c>
    </row>
    <row r="390">
      <c r="A390" s="3" t="n">
        <v>45298</v>
      </c>
    </row>
    <row r="391">
      <c r="A391" s="3" t="n">
        <v>45299</v>
      </c>
    </row>
    <row r="392">
      <c r="A392" s="3" t="n">
        <v>45300</v>
      </c>
    </row>
    <row r="393">
      <c r="A393" s="3" t="n">
        <v>45301</v>
      </c>
    </row>
    <row r="394">
      <c r="A394" s="3" t="n">
        <v>45302</v>
      </c>
    </row>
    <row r="395">
      <c r="A395" s="3" t="n">
        <v>45303</v>
      </c>
    </row>
    <row r="396">
      <c r="A396" s="3" t="n">
        <v>45304</v>
      </c>
    </row>
    <row r="397">
      <c r="A397" s="3" t="n">
        <v>45305</v>
      </c>
    </row>
    <row r="398">
      <c r="A398" s="3" t="n">
        <v>45306</v>
      </c>
    </row>
    <row r="399">
      <c r="A399" s="3" t="n">
        <v>45307</v>
      </c>
    </row>
    <row r="400">
      <c r="A400" s="3" t="n">
        <v>45308</v>
      </c>
    </row>
    <row r="401">
      <c r="A401" s="3" t="n">
        <v>45309</v>
      </c>
    </row>
    <row r="402">
      <c r="A402" s="3" t="n">
        <v>45310</v>
      </c>
    </row>
    <row r="403">
      <c r="A403" s="3" t="n">
        <v>45311</v>
      </c>
    </row>
    <row r="404">
      <c r="A404" s="3" t="n">
        <v>45312</v>
      </c>
    </row>
    <row r="405">
      <c r="A405" s="3" t="n">
        <v>45313</v>
      </c>
    </row>
    <row r="406">
      <c r="A406" s="3" t="n">
        <v>45314</v>
      </c>
    </row>
    <row r="407">
      <c r="A407" s="3" t="n">
        <v>45315</v>
      </c>
    </row>
    <row r="408">
      <c r="A408" s="3" t="n">
        <v>45316</v>
      </c>
    </row>
    <row r="409">
      <c r="A409" s="3" t="n">
        <v>45317</v>
      </c>
    </row>
    <row r="410">
      <c r="A410" s="3" t="n">
        <v>45318</v>
      </c>
    </row>
    <row r="411">
      <c r="A411" s="3" t="n">
        <v>45319</v>
      </c>
    </row>
    <row r="412">
      <c r="A412" s="3" t="n">
        <v>45320</v>
      </c>
    </row>
    <row r="413">
      <c r="A413" s="3" t="n">
        <v>45321</v>
      </c>
    </row>
    <row r="414">
      <c r="A414" s="3" t="n">
        <v>45322</v>
      </c>
    </row>
    <row r="415">
      <c r="A415" s="3" t="n">
        <v>45323</v>
      </c>
    </row>
    <row r="416">
      <c r="A416" s="3" t="n">
        <v>45324</v>
      </c>
    </row>
    <row r="417">
      <c r="A417" s="3" t="n">
        <v>45325</v>
      </c>
    </row>
    <row r="418">
      <c r="A418" s="3" t="n">
        <v>45326</v>
      </c>
    </row>
    <row r="419">
      <c r="A419" s="3" t="n">
        <v>45327</v>
      </c>
    </row>
    <row r="420">
      <c r="A420" s="3" t="n">
        <v>45328</v>
      </c>
    </row>
    <row r="421">
      <c r="A421" s="3" t="n">
        <v>45329</v>
      </c>
    </row>
    <row r="422">
      <c r="A422" s="3" t="n">
        <v>45330</v>
      </c>
    </row>
    <row r="423">
      <c r="A423" s="3" t="n">
        <v>45331</v>
      </c>
    </row>
    <row r="424">
      <c r="A424" s="3" t="n">
        <v>45332</v>
      </c>
    </row>
    <row r="425">
      <c r="A425" s="3" t="n">
        <v>45333</v>
      </c>
    </row>
    <row r="426">
      <c r="A426" s="3" t="n">
        <v>45334</v>
      </c>
    </row>
    <row r="427">
      <c r="A427" s="3" t="n">
        <v>45335</v>
      </c>
    </row>
    <row r="428">
      <c r="A428" s="3" t="n">
        <v>45336</v>
      </c>
    </row>
    <row r="429">
      <c r="A429" s="3" t="n">
        <v>45337</v>
      </c>
    </row>
    <row r="430">
      <c r="A430" s="3" t="n">
        <v>45338</v>
      </c>
    </row>
    <row r="431">
      <c r="A431" s="3" t="n">
        <v>45339</v>
      </c>
    </row>
    <row r="432">
      <c r="A432" s="3" t="n">
        <v>45340</v>
      </c>
    </row>
    <row r="433">
      <c r="A433" s="3" t="n">
        <v>45341</v>
      </c>
    </row>
    <row r="434">
      <c r="A434" s="3" t="n">
        <v>45342</v>
      </c>
    </row>
    <row r="435">
      <c r="A435" s="3" t="n">
        <v>45343</v>
      </c>
    </row>
    <row r="436">
      <c r="A436" s="3" t="n">
        <v>45344</v>
      </c>
    </row>
    <row r="437">
      <c r="A437" s="3" t="n">
        <v>45345</v>
      </c>
    </row>
    <row r="438">
      <c r="A438" s="3" t="n">
        <v>45346</v>
      </c>
    </row>
    <row r="439">
      <c r="A439" s="3" t="n">
        <v>45347</v>
      </c>
    </row>
    <row r="440">
      <c r="A440" s="3" t="n">
        <v>45348</v>
      </c>
    </row>
    <row r="441">
      <c r="A441" s="3" t="n">
        <v>45349</v>
      </c>
    </row>
    <row r="442">
      <c r="A442" s="3" t="n">
        <v>45350</v>
      </c>
    </row>
    <row r="443">
      <c r="A443" s="3" t="n">
        <v>45351</v>
      </c>
    </row>
    <row r="444">
      <c r="A444" s="3" t="n">
        <v>45352</v>
      </c>
    </row>
    <row r="445">
      <c r="A445" s="3" t="n">
        <v>45353</v>
      </c>
    </row>
    <row r="446">
      <c r="A446" s="3" t="n">
        <v>45354</v>
      </c>
    </row>
    <row r="447">
      <c r="A447" s="3" t="n">
        <v>45355</v>
      </c>
    </row>
    <row r="448">
      <c r="A448" s="3" t="n">
        <v>45356</v>
      </c>
    </row>
    <row r="449">
      <c r="A449" s="3" t="n">
        <v>45357</v>
      </c>
    </row>
    <row r="450">
      <c r="A450" s="3" t="n">
        <v>45358</v>
      </c>
    </row>
    <row r="451">
      <c r="A451" s="3" t="n">
        <v>45359</v>
      </c>
    </row>
    <row r="452">
      <c r="A452" s="3" t="n">
        <v>45360</v>
      </c>
    </row>
    <row r="453">
      <c r="A453" s="3" t="n">
        <v>45361</v>
      </c>
    </row>
    <row r="454">
      <c r="A454" s="3" t="n">
        <v>45362</v>
      </c>
    </row>
    <row r="455">
      <c r="A455" s="3" t="n">
        <v>45363</v>
      </c>
    </row>
    <row r="456">
      <c r="A456" s="3" t="n">
        <v>45364</v>
      </c>
    </row>
    <row r="457">
      <c r="A457" s="3" t="n">
        <v>45365</v>
      </c>
    </row>
    <row r="458">
      <c r="A458" s="3" t="n">
        <v>45366</v>
      </c>
    </row>
    <row r="459">
      <c r="A459" s="3" t="n">
        <v>45367</v>
      </c>
    </row>
    <row r="460">
      <c r="A460" s="3" t="n">
        <v>45368</v>
      </c>
    </row>
    <row r="461">
      <c r="A461" s="3" t="n">
        <v>45369</v>
      </c>
    </row>
    <row r="462">
      <c r="A462" s="3" t="n">
        <v>45370</v>
      </c>
    </row>
    <row r="463">
      <c r="A463" s="3" t="n">
        <v>45371</v>
      </c>
    </row>
    <row r="464">
      <c r="A464" s="3" t="n">
        <v>45372</v>
      </c>
    </row>
    <row r="465">
      <c r="A465" s="3" t="n">
        <v>45373</v>
      </c>
    </row>
    <row r="466">
      <c r="A466" s="3" t="n">
        <v>45374</v>
      </c>
    </row>
    <row r="467">
      <c r="A467" s="3" t="n">
        <v>45375</v>
      </c>
    </row>
    <row r="468">
      <c r="A468" s="3" t="n">
        <v>45376</v>
      </c>
    </row>
    <row r="469">
      <c r="A469" s="3" t="n">
        <v>45377</v>
      </c>
    </row>
    <row r="470">
      <c r="A470" s="3" t="n">
        <v>45378</v>
      </c>
    </row>
    <row r="471">
      <c r="A471" s="3" t="n">
        <v>45379</v>
      </c>
    </row>
    <row r="472">
      <c r="A472" s="3" t="n">
        <v>45380</v>
      </c>
    </row>
    <row r="473">
      <c r="A473" s="3" t="n">
        <v>45381</v>
      </c>
    </row>
    <row r="474">
      <c r="A474" s="3" t="n">
        <v>45382</v>
      </c>
    </row>
    <row r="475">
      <c r="A475" s="3" t="n">
        <v>45383</v>
      </c>
    </row>
    <row r="476">
      <c r="A476" s="3" t="n">
        <v>45384</v>
      </c>
    </row>
    <row r="477">
      <c r="A477" s="3" t="n">
        <v>45385</v>
      </c>
    </row>
    <row r="478">
      <c r="A478" s="3" t="n">
        <v>45386</v>
      </c>
    </row>
    <row r="479">
      <c r="A479" s="3" t="n">
        <v>45387</v>
      </c>
    </row>
    <row r="480">
      <c r="A480" s="3" t="n">
        <v>45388</v>
      </c>
    </row>
    <row r="481">
      <c r="A481" s="3" t="n">
        <v>45389</v>
      </c>
    </row>
    <row r="482">
      <c r="A482" s="3" t="n">
        <v>45390</v>
      </c>
    </row>
    <row r="483">
      <c r="A483" s="3" t="n">
        <v>45391</v>
      </c>
    </row>
    <row r="484">
      <c r="A484" s="3" t="n">
        <v>45392</v>
      </c>
    </row>
    <row r="485">
      <c r="A485" s="3" t="n">
        <v>45393</v>
      </c>
    </row>
    <row r="486">
      <c r="A486" s="3" t="n">
        <v>45394</v>
      </c>
    </row>
    <row r="487">
      <c r="A487" s="3" t="n">
        <v>45395</v>
      </c>
    </row>
    <row r="488">
      <c r="A488" s="3" t="n">
        <v>45396</v>
      </c>
    </row>
    <row r="489">
      <c r="A489" s="3" t="n">
        <v>45397</v>
      </c>
    </row>
    <row r="490">
      <c r="A490" s="3" t="n">
        <v>45398</v>
      </c>
    </row>
    <row r="491">
      <c r="A491" s="3" t="n">
        <v>45399</v>
      </c>
    </row>
    <row r="492">
      <c r="A492" s="3" t="n">
        <v>45400</v>
      </c>
    </row>
    <row r="493">
      <c r="A493" s="3" t="n">
        <v>45401</v>
      </c>
    </row>
    <row r="494">
      <c r="A494" s="3" t="n">
        <v>45402</v>
      </c>
    </row>
    <row r="495">
      <c r="A495" s="3" t="n">
        <v>45403</v>
      </c>
    </row>
    <row r="496">
      <c r="A496" s="3" t="n">
        <v>45404</v>
      </c>
    </row>
    <row r="497">
      <c r="A497" s="3" t="n">
        <v>45405</v>
      </c>
    </row>
    <row r="498">
      <c r="A498" s="3" t="n">
        <v>45406</v>
      </c>
    </row>
    <row r="499">
      <c r="A499" s="3" t="n">
        <v>45407</v>
      </c>
    </row>
    <row r="500">
      <c r="A500" s="3" t="n">
        <v>45408</v>
      </c>
    </row>
    <row r="501">
      <c r="A501" s="3" t="n">
        <v>45409</v>
      </c>
    </row>
    <row r="502">
      <c r="A502" s="3" t="n">
        <v>45410</v>
      </c>
    </row>
    <row r="503">
      <c r="A503" s="3" t="n">
        <v>45411</v>
      </c>
    </row>
    <row r="504">
      <c r="A504" s="3" t="n">
        <v>45412</v>
      </c>
    </row>
    <row r="505">
      <c r="A505" s="3" t="n">
        <v>45413</v>
      </c>
    </row>
    <row r="506">
      <c r="A506" s="3" t="n">
        <v>45414</v>
      </c>
    </row>
    <row r="507">
      <c r="A507" s="3" t="n">
        <v>45415</v>
      </c>
    </row>
    <row r="508">
      <c r="A508" s="3" t="n">
        <v>45416</v>
      </c>
    </row>
    <row r="509">
      <c r="A509" s="3" t="n">
        <v>45417</v>
      </c>
    </row>
    <row r="510">
      <c r="A510" s="3" t="n">
        <v>45418</v>
      </c>
    </row>
    <row r="511">
      <c r="A511" s="3" t="n">
        <v>45419</v>
      </c>
    </row>
    <row r="512">
      <c r="A512" s="3" t="n">
        <v>45420</v>
      </c>
    </row>
    <row r="513">
      <c r="A513" s="3" t="n">
        <v>45421</v>
      </c>
    </row>
    <row r="514">
      <c r="A514" s="3" t="n">
        <v>45422</v>
      </c>
    </row>
    <row r="515">
      <c r="A515" s="3" t="n">
        <v>45423</v>
      </c>
    </row>
    <row r="516">
      <c r="A516" s="3" t="n">
        <v>45424</v>
      </c>
    </row>
    <row r="517">
      <c r="A517" s="3" t="n">
        <v>45425</v>
      </c>
    </row>
    <row r="518">
      <c r="A518" s="3" t="n">
        <v>45426</v>
      </c>
    </row>
    <row r="519">
      <c r="A519" s="3" t="n">
        <v>45427</v>
      </c>
    </row>
    <row r="520">
      <c r="A520" s="3" t="n">
        <v>45428</v>
      </c>
    </row>
    <row r="521">
      <c r="A521" s="3" t="n">
        <v>45429</v>
      </c>
    </row>
    <row r="522">
      <c r="A522" s="3" t="n">
        <v>45430</v>
      </c>
    </row>
    <row r="523">
      <c r="A523" s="3" t="n">
        <v>45431</v>
      </c>
    </row>
    <row r="524">
      <c r="A524" s="3" t="n">
        <v>45432</v>
      </c>
    </row>
    <row r="525">
      <c r="A525" s="3" t="n">
        <v>45433</v>
      </c>
    </row>
    <row r="526">
      <c r="A526" s="3" t="n">
        <v>45434</v>
      </c>
    </row>
    <row r="527">
      <c r="A527" s="3" t="n">
        <v>45435</v>
      </c>
    </row>
    <row r="528">
      <c r="A528" s="3" t="n">
        <v>45436</v>
      </c>
    </row>
    <row r="529">
      <c r="A529" s="3" t="n">
        <v>45437</v>
      </c>
    </row>
    <row r="530">
      <c r="A530" s="3" t="n">
        <v>45438</v>
      </c>
    </row>
    <row r="531">
      <c r="A531" s="3" t="n">
        <v>45439</v>
      </c>
    </row>
    <row r="532">
      <c r="A532" s="3" t="n">
        <v>45440</v>
      </c>
    </row>
    <row r="533">
      <c r="A533" s="3" t="n">
        <v>45441</v>
      </c>
    </row>
    <row r="534">
      <c r="A534" s="3" t="n">
        <v>45442</v>
      </c>
    </row>
    <row r="535">
      <c r="A535" s="3" t="n">
        <v>45443</v>
      </c>
    </row>
    <row r="536">
      <c r="A536" s="3" t="n">
        <v>45444</v>
      </c>
    </row>
    <row r="537">
      <c r="A537" s="3" t="n">
        <v>45445</v>
      </c>
    </row>
    <row r="538">
      <c r="A538" s="3" t="n">
        <v>45446</v>
      </c>
    </row>
    <row r="539">
      <c r="A539" s="3" t="n">
        <v>45447</v>
      </c>
    </row>
    <row r="540">
      <c r="A540" s="3" t="n">
        <v>45448</v>
      </c>
    </row>
    <row r="541">
      <c r="A541" s="3" t="n">
        <v>45449</v>
      </c>
    </row>
    <row r="542">
      <c r="A542" s="3" t="n">
        <v>45450</v>
      </c>
    </row>
    <row r="543">
      <c r="A543" s="3" t="n">
        <v>45451</v>
      </c>
    </row>
    <row r="544">
      <c r="A544" s="3" t="n">
        <v>45452</v>
      </c>
    </row>
    <row r="545">
      <c r="A545" s="3" t="n">
        <v>45453</v>
      </c>
    </row>
    <row r="546">
      <c r="A546" s="3" t="n">
        <v>45454</v>
      </c>
    </row>
    <row r="547">
      <c r="A547" s="3" t="n">
        <v>45455</v>
      </c>
    </row>
    <row r="548">
      <c r="A548" s="3" t="n">
        <v>45456</v>
      </c>
    </row>
    <row r="549">
      <c r="A549" s="3" t="n">
        <v>45457</v>
      </c>
    </row>
    <row r="550">
      <c r="A550" s="3" t="n">
        <v>45458</v>
      </c>
    </row>
    <row r="551">
      <c r="A551" s="3" t="n">
        <v>45459</v>
      </c>
    </row>
    <row r="552">
      <c r="A552" s="3" t="n">
        <v>45460</v>
      </c>
    </row>
    <row r="553">
      <c r="A553" s="3" t="n">
        <v>45461</v>
      </c>
    </row>
    <row r="554">
      <c r="A554" s="3" t="n">
        <v>45462</v>
      </c>
    </row>
    <row r="555">
      <c r="A555" s="3" t="n">
        <v>45463</v>
      </c>
    </row>
    <row r="556">
      <c r="A556" s="3" t="n">
        <v>45464</v>
      </c>
    </row>
    <row r="557">
      <c r="A557" s="3" t="n">
        <v>45465</v>
      </c>
    </row>
    <row r="558">
      <c r="A558" s="3" t="n">
        <v>45466</v>
      </c>
    </row>
    <row r="559">
      <c r="A559" s="3" t="n">
        <v>45467</v>
      </c>
    </row>
    <row r="560">
      <c r="A560" s="3" t="n">
        <v>45468</v>
      </c>
    </row>
    <row r="561">
      <c r="A561" s="3" t="n">
        <v>45469</v>
      </c>
    </row>
    <row r="562">
      <c r="A562" s="3" t="n">
        <v>45470</v>
      </c>
    </row>
    <row r="563">
      <c r="A563" s="3" t="n">
        <v>45471</v>
      </c>
    </row>
    <row r="564">
      <c r="A564" s="3" t="n">
        <v>45472</v>
      </c>
    </row>
    <row r="565">
      <c r="A565" s="3" t="n">
        <v>45473</v>
      </c>
    </row>
    <row r="566">
      <c r="A566" s="3" t="n">
        <v>45474</v>
      </c>
    </row>
    <row r="567">
      <c r="A567" s="3" t="n">
        <v>45475</v>
      </c>
    </row>
    <row r="568">
      <c r="A568" s="3" t="n">
        <v>45476</v>
      </c>
    </row>
    <row r="569">
      <c r="A569" s="3" t="n">
        <v>45477</v>
      </c>
    </row>
    <row r="570">
      <c r="A570" s="3" t="n">
        <v>45478</v>
      </c>
    </row>
    <row r="571">
      <c r="A571" s="3" t="n">
        <v>45479</v>
      </c>
    </row>
    <row r="572">
      <c r="A572" s="3" t="n">
        <v>45480</v>
      </c>
    </row>
    <row r="573">
      <c r="A573" s="3" t="n">
        <v>45481</v>
      </c>
    </row>
    <row r="574">
      <c r="A574" s="3" t="n">
        <v>45482</v>
      </c>
    </row>
    <row r="575">
      <c r="A575" s="3" t="n">
        <v>45483</v>
      </c>
    </row>
    <row r="576">
      <c r="A576" s="3" t="n">
        <v>45484</v>
      </c>
    </row>
    <row r="577">
      <c r="A577" s="3" t="n">
        <v>45485</v>
      </c>
    </row>
    <row r="578">
      <c r="A578" s="3" t="n">
        <v>45486</v>
      </c>
    </row>
    <row r="579">
      <c r="A579" s="3" t="n">
        <v>45487</v>
      </c>
    </row>
    <row r="580">
      <c r="A580" s="3" t="n">
        <v>45488</v>
      </c>
    </row>
    <row r="581">
      <c r="A581" s="3" t="n">
        <v>45489</v>
      </c>
    </row>
    <row r="582">
      <c r="A582" s="3" t="n">
        <v>45490</v>
      </c>
    </row>
    <row r="583">
      <c r="A583" s="3" t="n">
        <v>45491</v>
      </c>
    </row>
    <row r="584">
      <c r="A584" s="3" t="n">
        <v>45492</v>
      </c>
    </row>
    <row r="585">
      <c r="A585" s="3" t="n">
        <v>45493</v>
      </c>
    </row>
    <row r="586">
      <c r="A586" s="3" t="n">
        <v>45494</v>
      </c>
    </row>
    <row r="587">
      <c r="A587" s="3" t="n">
        <v>45495</v>
      </c>
    </row>
    <row r="588">
      <c r="A588" s="3" t="n">
        <v>45496</v>
      </c>
    </row>
    <row r="589">
      <c r="A589" s="3" t="n">
        <v>45497</v>
      </c>
    </row>
    <row r="590">
      <c r="A590" s="3" t="n">
        <v>45498</v>
      </c>
    </row>
    <row r="591">
      <c r="A591" s="3" t="n">
        <v>45499</v>
      </c>
    </row>
    <row r="592">
      <c r="A592" s="3" t="n">
        <v>45500</v>
      </c>
    </row>
    <row r="593">
      <c r="A593" s="3" t="n">
        <v>45501</v>
      </c>
    </row>
    <row r="594">
      <c r="A594" s="3" t="n">
        <v>45502</v>
      </c>
    </row>
    <row r="595">
      <c r="A595" s="3" t="n">
        <v>45503</v>
      </c>
    </row>
    <row r="596">
      <c r="A596" s="3" t="n">
        <v>45504</v>
      </c>
    </row>
    <row r="597">
      <c r="A597" s="3" t="n">
        <v>45505</v>
      </c>
    </row>
    <row r="598">
      <c r="A598" s="3" t="n">
        <v>45506</v>
      </c>
    </row>
    <row r="599">
      <c r="A599" s="3" t="n">
        <v>45507</v>
      </c>
    </row>
    <row r="600">
      <c r="A600" s="3" t="n">
        <v>45508</v>
      </c>
    </row>
    <row r="601">
      <c r="A601" s="3" t="n">
        <v>45509</v>
      </c>
    </row>
    <row r="602">
      <c r="A602" s="3" t="n">
        <v>45510</v>
      </c>
    </row>
    <row r="603">
      <c r="A603" s="3" t="n">
        <v>45511</v>
      </c>
    </row>
    <row r="604">
      <c r="A604" s="3" t="n">
        <v>45512</v>
      </c>
    </row>
    <row r="605">
      <c r="A605" s="3" t="n">
        <v>45513</v>
      </c>
    </row>
    <row r="606">
      <c r="A606" s="3" t="n">
        <v>45514</v>
      </c>
    </row>
    <row r="607">
      <c r="A607" s="3" t="n">
        <v>45515</v>
      </c>
    </row>
    <row r="608">
      <c r="A608" s="3" t="n">
        <v>45516</v>
      </c>
    </row>
    <row r="609">
      <c r="A609" s="3" t="n">
        <v>45517</v>
      </c>
    </row>
    <row r="610">
      <c r="A610" s="3" t="n">
        <v>45518</v>
      </c>
    </row>
    <row r="611">
      <c r="A611" s="3" t="n">
        <v>45519</v>
      </c>
    </row>
    <row r="612">
      <c r="A612" s="3" t="n">
        <v>45520</v>
      </c>
    </row>
    <row r="613">
      <c r="A613" s="3" t="n">
        <v>45521</v>
      </c>
    </row>
    <row r="614">
      <c r="A614" s="3" t="n">
        <v>45522</v>
      </c>
    </row>
    <row r="615">
      <c r="A615" s="3" t="n">
        <v>45523</v>
      </c>
    </row>
    <row r="616">
      <c r="A616" s="3" t="n">
        <v>45524</v>
      </c>
    </row>
    <row r="617">
      <c r="A617" s="3" t="n">
        <v>45525</v>
      </c>
    </row>
    <row r="618">
      <c r="A618" s="3" t="n">
        <v>45526</v>
      </c>
    </row>
    <row r="619">
      <c r="A619" s="3" t="n">
        <v>45527</v>
      </c>
    </row>
    <row r="620">
      <c r="A620" s="3" t="n">
        <v>45528</v>
      </c>
    </row>
    <row r="621">
      <c r="A621" s="3" t="n">
        <v>45529</v>
      </c>
    </row>
    <row r="622">
      <c r="A622" s="3" t="n">
        <v>45530</v>
      </c>
    </row>
    <row r="623">
      <c r="A623" s="3" t="n">
        <v>45531</v>
      </c>
    </row>
    <row r="624">
      <c r="A624" s="3" t="n">
        <v>45532</v>
      </c>
    </row>
    <row r="625">
      <c r="A625" s="3" t="n">
        <v>45533</v>
      </c>
    </row>
    <row r="626">
      <c r="A626" s="3" t="n">
        <v>45534</v>
      </c>
    </row>
    <row r="627">
      <c r="A627" s="3" t="n">
        <v>45535</v>
      </c>
    </row>
    <row r="628">
      <c r="A628" s="3" t="n">
        <v>45536</v>
      </c>
    </row>
    <row r="629">
      <c r="A629" s="3" t="n">
        <v>45537</v>
      </c>
    </row>
    <row r="630">
      <c r="A630" s="3" t="n">
        <v>45538</v>
      </c>
    </row>
    <row r="631">
      <c r="A631" s="3" t="n">
        <v>45539</v>
      </c>
    </row>
    <row r="632">
      <c r="A632" s="3" t="n">
        <v>45540</v>
      </c>
    </row>
    <row r="633">
      <c r="A633" s="3" t="n">
        <v>45541</v>
      </c>
    </row>
    <row r="634">
      <c r="A634" s="3" t="n">
        <v>45542</v>
      </c>
    </row>
    <row r="635">
      <c r="A635" s="3" t="n">
        <v>45543</v>
      </c>
    </row>
    <row r="636">
      <c r="A636" s="3" t="n">
        <v>45544</v>
      </c>
    </row>
    <row r="637">
      <c r="A637" s="3" t="n">
        <v>45545</v>
      </c>
    </row>
    <row r="638">
      <c r="A638" s="3" t="n">
        <v>45546</v>
      </c>
    </row>
    <row r="639">
      <c r="A639" s="3" t="n">
        <v>45547</v>
      </c>
    </row>
    <row r="640">
      <c r="A640" s="3" t="n">
        <v>45548</v>
      </c>
    </row>
    <row r="641">
      <c r="A641" s="3" t="n">
        <v>45549</v>
      </c>
    </row>
    <row r="642">
      <c r="A642" s="3" t="n">
        <v>45550</v>
      </c>
    </row>
    <row r="643">
      <c r="A643" s="3" t="n">
        <v>45551</v>
      </c>
    </row>
    <row r="644">
      <c r="A644" s="3" t="n">
        <v>45552</v>
      </c>
    </row>
    <row r="645">
      <c r="A645" s="3" t="n">
        <v>45553</v>
      </c>
    </row>
    <row r="646">
      <c r="A646" s="3" t="n">
        <v>45554</v>
      </c>
    </row>
    <row r="647">
      <c r="A647" s="3" t="n">
        <v>45555</v>
      </c>
    </row>
    <row r="648">
      <c r="A648" s="3" t="n">
        <v>45556</v>
      </c>
    </row>
    <row r="649">
      <c r="A649" s="3" t="n">
        <v>45557</v>
      </c>
    </row>
    <row r="650">
      <c r="A650" s="3" t="n">
        <v>45558</v>
      </c>
    </row>
    <row r="651">
      <c r="A651" s="3" t="n">
        <v>45559</v>
      </c>
    </row>
    <row r="652">
      <c r="A652" s="3" t="n">
        <v>45560</v>
      </c>
    </row>
    <row r="653">
      <c r="A653" s="3" t="n">
        <v>45561</v>
      </c>
    </row>
    <row r="654">
      <c r="A654" s="3" t="n">
        <v>45562</v>
      </c>
    </row>
    <row r="655">
      <c r="A655" s="3" t="n">
        <v>45563</v>
      </c>
    </row>
    <row r="656">
      <c r="A656" s="3" t="n">
        <v>45564</v>
      </c>
    </row>
    <row r="657">
      <c r="A657" s="3" t="n">
        <v>45565</v>
      </c>
    </row>
    <row r="658">
      <c r="A658" s="3" t="n">
        <v>45566</v>
      </c>
    </row>
    <row r="659">
      <c r="A659" s="3" t="n">
        <v>45567</v>
      </c>
    </row>
    <row r="660">
      <c r="A660" s="3" t="n">
        <v>45568</v>
      </c>
    </row>
    <row r="661">
      <c r="A661" s="3" t="n">
        <v>45569</v>
      </c>
    </row>
    <row r="662">
      <c r="A662" s="3" t="n">
        <v>45570</v>
      </c>
    </row>
    <row r="663">
      <c r="A663" s="3" t="n">
        <v>45571</v>
      </c>
    </row>
    <row r="664">
      <c r="A664" s="3" t="n">
        <v>45572</v>
      </c>
    </row>
    <row r="665">
      <c r="A665" s="3" t="n">
        <v>45573</v>
      </c>
    </row>
    <row r="666">
      <c r="A666" s="3" t="n">
        <v>45574</v>
      </c>
    </row>
    <row r="667">
      <c r="A667" s="3" t="n">
        <v>45575</v>
      </c>
    </row>
    <row r="668">
      <c r="A668" s="3" t="n">
        <v>45576</v>
      </c>
    </row>
    <row r="669">
      <c r="A669" s="3" t="n">
        <v>45577</v>
      </c>
    </row>
    <row r="670">
      <c r="A670" s="3" t="n">
        <v>45578</v>
      </c>
    </row>
    <row r="671">
      <c r="A671" s="3" t="n">
        <v>45579</v>
      </c>
    </row>
    <row r="672">
      <c r="A672" s="3" t="n">
        <v>45580</v>
      </c>
    </row>
    <row r="673">
      <c r="A673" s="3" t="n">
        <v>45581</v>
      </c>
    </row>
    <row r="674">
      <c r="A674" s="3" t="n">
        <v>45582</v>
      </c>
    </row>
    <row r="675">
      <c r="A675" s="3" t="n">
        <v>45583</v>
      </c>
    </row>
    <row r="676">
      <c r="A676" s="3" t="n">
        <v>45584</v>
      </c>
    </row>
    <row r="677">
      <c r="A677" s="3" t="n">
        <v>45585</v>
      </c>
    </row>
    <row r="678">
      <c r="A678" s="3" t="n">
        <v>45586</v>
      </c>
    </row>
    <row r="679">
      <c r="A679" s="3" t="n">
        <v>45587</v>
      </c>
    </row>
    <row r="680">
      <c r="A680" s="3" t="n">
        <v>45588</v>
      </c>
    </row>
    <row r="681">
      <c r="A681" s="3" t="n">
        <v>45589</v>
      </c>
    </row>
    <row r="682">
      <c r="A682" s="3" t="n">
        <v>45590</v>
      </c>
    </row>
    <row r="683">
      <c r="A683" s="3" t="n">
        <v>45591</v>
      </c>
    </row>
    <row r="684">
      <c r="A684" s="3" t="n">
        <v>45592</v>
      </c>
    </row>
    <row r="685">
      <c r="A685" s="3" t="n">
        <v>45593</v>
      </c>
    </row>
    <row r="686">
      <c r="A686" s="3" t="n">
        <v>45594</v>
      </c>
    </row>
    <row r="687">
      <c r="A687" s="3" t="n">
        <v>45595</v>
      </c>
    </row>
    <row r="688">
      <c r="A688" s="3" t="n">
        <v>45596</v>
      </c>
    </row>
    <row r="689">
      <c r="A689" s="3" t="n">
        <v>45597</v>
      </c>
    </row>
    <row r="690">
      <c r="A690" s="3" t="n">
        <v>45598</v>
      </c>
    </row>
    <row r="691">
      <c r="A691" s="3" t="n">
        <v>45599</v>
      </c>
    </row>
    <row r="692">
      <c r="A692" s="3" t="n">
        <v>45600</v>
      </c>
    </row>
    <row r="693">
      <c r="A693" s="3" t="n">
        <v>45601</v>
      </c>
    </row>
    <row r="694">
      <c r="A694" s="3" t="n">
        <v>45602</v>
      </c>
    </row>
    <row r="695">
      <c r="A695" s="3" t="n">
        <v>45603</v>
      </c>
    </row>
    <row r="696">
      <c r="A696" s="3" t="n">
        <v>45604</v>
      </c>
    </row>
    <row r="697">
      <c r="A697" s="3" t="n">
        <v>45605</v>
      </c>
    </row>
    <row r="698">
      <c r="A698" s="3" t="n">
        <v>45606</v>
      </c>
    </row>
    <row r="699">
      <c r="A699" s="3" t="n">
        <v>45607</v>
      </c>
    </row>
    <row r="700">
      <c r="A700" s="3" t="n">
        <v>45608</v>
      </c>
    </row>
    <row r="701">
      <c r="A701" s="3" t="n">
        <v>45609</v>
      </c>
    </row>
    <row r="702">
      <c r="A702" s="3" t="n">
        <v>45610</v>
      </c>
    </row>
    <row r="703">
      <c r="A703" s="3" t="n">
        <v>45611</v>
      </c>
    </row>
    <row r="704">
      <c r="A704" s="3" t="n">
        <v>45612</v>
      </c>
    </row>
    <row r="705">
      <c r="A705" s="3" t="n">
        <v>45613</v>
      </c>
    </row>
    <row r="706">
      <c r="A706" s="3" t="n">
        <v>45614</v>
      </c>
    </row>
    <row r="707">
      <c r="A707" s="3" t="n">
        <v>45615</v>
      </c>
    </row>
    <row r="708">
      <c r="A708" s="3" t="n">
        <v>45616</v>
      </c>
    </row>
    <row r="709">
      <c r="A709" s="3" t="n">
        <v>45617</v>
      </c>
    </row>
    <row r="710">
      <c r="A710" s="3" t="n">
        <v>45618</v>
      </c>
    </row>
    <row r="711">
      <c r="A711" s="3" t="n">
        <v>45619</v>
      </c>
    </row>
    <row r="712">
      <c r="A712" s="3" t="n">
        <v>45620</v>
      </c>
    </row>
    <row r="713">
      <c r="A713" s="3" t="n">
        <v>45621</v>
      </c>
    </row>
    <row r="714">
      <c r="A714" s="3" t="n">
        <v>45622</v>
      </c>
    </row>
    <row r="715">
      <c r="A715" s="3" t="n">
        <v>45623</v>
      </c>
    </row>
    <row r="716">
      <c r="A716" s="3" t="n">
        <v>45624</v>
      </c>
    </row>
    <row r="717">
      <c r="A717" s="3" t="n">
        <v>45625</v>
      </c>
    </row>
    <row r="718">
      <c r="A718" s="3" t="n">
        <v>45626</v>
      </c>
    </row>
    <row r="719">
      <c r="A719" s="3" t="n">
        <v>45627</v>
      </c>
    </row>
    <row r="720">
      <c r="A720" s="3" t="n">
        <v>45628</v>
      </c>
    </row>
    <row r="721">
      <c r="A721" s="3" t="n">
        <v>45629</v>
      </c>
    </row>
    <row r="722">
      <c r="A722" s="3" t="n">
        <v>45630</v>
      </c>
    </row>
    <row r="723">
      <c r="A723" s="3" t="n">
        <v>45631</v>
      </c>
    </row>
    <row r="724">
      <c r="A724" s="3" t="n">
        <v>45632</v>
      </c>
    </row>
    <row r="725">
      <c r="A725" s="3" t="n">
        <v>45633</v>
      </c>
    </row>
    <row r="726">
      <c r="A726" s="3" t="n">
        <v>45634</v>
      </c>
    </row>
    <row r="727">
      <c r="A727" s="3" t="n">
        <v>45635</v>
      </c>
    </row>
    <row r="728">
      <c r="A728" s="3" t="n">
        <v>45636</v>
      </c>
    </row>
    <row r="729">
      <c r="A729" s="3" t="n">
        <v>45637</v>
      </c>
    </row>
    <row r="730">
      <c r="A730" s="3" t="n">
        <v>45638</v>
      </c>
    </row>
    <row r="731">
      <c r="A731" s="3" t="n">
        <v>45639</v>
      </c>
    </row>
    <row r="732">
      <c r="A732" s="3" t="n">
        <v>45640</v>
      </c>
    </row>
    <row r="733">
      <c r="A733" s="3" t="n">
        <v>45641</v>
      </c>
    </row>
    <row r="734">
      <c r="A734" s="3" t="n">
        <v>45642</v>
      </c>
    </row>
    <row r="735">
      <c r="A735" s="3" t="n">
        <v>45643</v>
      </c>
    </row>
    <row r="736">
      <c r="A736" s="3" t="n">
        <v>45644</v>
      </c>
    </row>
    <row r="737">
      <c r="A737" s="3" t="n">
        <v>45645</v>
      </c>
    </row>
    <row r="738">
      <c r="A738" s="3" t="n">
        <v>45646</v>
      </c>
    </row>
    <row r="739">
      <c r="A739" s="3" t="n">
        <v>45647</v>
      </c>
    </row>
    <row r="740">
      <c r="A740" s="3" t="n">
        <v>45648</v>
      </c>
    </row>
  </sheetData>
  <pageMargins left="0.7" right="0.7" top="0.75" bottom="0.75" header="0.3" footer="0.3"/>
  <pageSetup orientation="portrait" horizontalDpi="300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Lefteris  Nazos</dc:creator>
  <dcterms:created xmlns:dcterms="http://purl.org/dc/terms/" xmlns:xsi="http://www.w3.org/2001/XMLSchema-instance" xsi:type="dcterms:W3CDTF">2022-12-14T09:31:05Z</dcterms:created>
  <dcterms:modified xmlns:dcterms="http://purl.org/dc/terms/" xmlns:xsi="http://www.w3.org/2001/XMLSchema-instance" xsi:type="dcterms:W3CDTF">2023-06-20T15:30:04Z</dcterms:modified>
  <cp:lastModifiedBy>Lefteris  Nazos</cp:lastModifiedBy>
</cp:coreProperties>
</file>