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50CFE220-BF90-4A68-AAE6-D9D53A16A0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N16" i="1" l="1"/>
  <c r="O16" i="1"/>
  <c r="P16" i="1"/>
  <c r="I31" i="1" l="1"/>
  <c r="J31" i="1"/>
  <c r="H31" i="1"/>
  <c r="I32" i="1"/>
  <c r="J32" i="1"/>
  <c r="J33" i="1" l="1"/>
  <c r="J34" i="1" s="1"/>
  <c r="J35" i="1" s="1"/>
  <c r="J37" i="1" s="1"/>
  <c r="J39" i="1" s="1"/>
  <c r="I33" i="1"/>
  <c r="I34" i="1" s="1"/>
  <c r="I35" i="1" s="1"/>
  <c r="I37" i="1" s="1"/>
  <c r="I39" i="1" s="1"/>
  <c r="K34" i="1"/>
  <c r="K35" i="1" s="1"/>
  <c r="K37" i="1" s="1"/>
  <c r="K39" i="1" s="1"/>
  <c r="G33" i="1"/>
  <c r="G34" i="1" s="1"/>
  <c r="H33" i="1"/>
  <c r="H34" i="1" s="1"/>
  <c r="J38" i="1" l="1"/>
  <c r="J40" i="1" s="1"/>
  <c r="I38" i="1"/>
  <c r="I40" i="1" s="1"/>
  <c r="K38" i="1"/>
  <c r="K40" i="1" s="1"/>
  <c r="H38" i="1"/>
  <c r="H35" i="1"/>
  <c r="H37" i="1" s="1"/>
  <c r="H39" i="1" s="1"/>
  <c r="H40" i="1" s="1"/>
  <c r="G38" i="1"/>
  <c r="G35" i="1"/>
  <c r="G37" i="1" s="1"/>
  <c r="G39" i="1" s="1"/>
  <c r="G40" i="1" s="1"/>
</calcChain>
</file>

<file path=xl/sharedStrings.xml><?xml version="1.0" encoding="utf-8"?>
<sst xmlns="http://schemas.openxmlformats.org/spreadsheetml/2006/main" count="38" uniqueCount="38">
  <si>
    <t>ЛН</t>
  </si>
  <si>
    <t>Сдимп</t>
  </si>
  <si>
    <t>Сдпост</t>
  </si>
  <si>
    <t>Сдфил</t>
  </si>
  <si>
    <t>вариант задания, назначение помещения</t>
  </si>
  <si>
    <t>требуемая освещённость Енорм,лк</t>
  </si>
  <si>
    <t>минимальное значение индекса цветопередачи Rа</t>
  </si>
  <si>
    <t>габариты помещения:</t>
  </si>
  <si>
    <t>длина А,м</t>
  </si>
  <si>
    <t>ширина В,м</t>
  </si>
  <si>
    <t>высота Н,м</t>
  </si>
  <si>
    <t>уровень рабочей поверхности hр,м</t>
  </si>
  <si>
    <t>высота света подвеса светильников h=H-hp-hc,м</t>
  </si>
  <si>
    <t>площадь помещения S,м^2</t>
  </si>
  <si>
    <t>коэффициент эксплуатации MF</t>
  </si>
  <si>
    <t>показатель помещения i</t>
  </si>
  <si>
    <t>коэффициенты отражения:</t>
  </si>
  <si>
    <t>потолка Pпот</t>
  </si>
  <si>
    <t>стен Pст</t>
  </si>
  <si>
    <t>пола Pпол</t>
  </si>
  <si>
    <t>коэффициент использования светового потока n</t>
  </si>
  <si>
    <t>тип лампы</t>
  </si>
  <si>
    <t>число светильников:</t>
  </si>
  <si>
    <t>ЛЛ</t>
  </si>
  <si>
    <t>Na,шт</t>
  </si>
  <si>
    <t>Nb,шт</t>
  </si>
  <si>
    <t>N,шт</t>
  </si>
  <si>
    <t>число ламп в осветительной установке N*n, шт</t>
  </si>
  <si>
    <t>минимальный световой поток одной лампы Ф,лм</t>
  </si>
  <si>
    <t>мощность одной лампы P1,Вт</t>
  </si>
  <si>
    <r>
      <t>мощность осветительной установки P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,квт</t>
    </r>
  </si>
  <si>
    <t>затраты на приобретение ламп, тыс.руб.</t>
  </si>
  <si>
    <t>затраты на электроэнергию, тыс.руб.</t>
  </si>
  <si>
    <t>общий затраты, тыс.руб.</t>
  </si>
  <si>
    <t>L лл</t>
  </si>
  <si>
    <t>L лн сдфил</t>
  </si>
  <si>
    <t>L сд</t>
  </si>
  <si>
    <t>16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</si>
</sst>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</xdr:row>
      <xdr:rowOff>53340</xdr:rowOff>
    </xdr:from>
    <xdr:to>
      <xdr:col>9</xdr:col>
      <xdr:colOff>599454</xdr:colOff>
      <xdr:row>12</xdr:row>
      <xdr:rowOff>110245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419100"/>
          <a:ext cx="4971429" cy="1885705"/>
        </a:xfrm>
        <a:prstGeom prst="rect">
          <a:avLst/>
        </a:prstGeom>
      </xdr:spPr>
    </xdr:pic>
    <xdr:clientData/>
  </xdr:twoCellAnchor>
  <xdr:twoCellAnchor editAs="oneCell">
    <xdr:from>
      <xdr:col>19</xdr:col>
      <xdr:colOff>169545</xdr:colOff>
      <xdr:row>2</xdr:row>
      <xdr:rowOff>53340</xdr:rowOff>
    </xdr:from>
    <xdr:to>
      <xdr:col>27</xdr:col>
      <xdr:colOff>207031</xdr:colOff>
      <xdr:row>32</xdr:row>
      <xdr:rowOff>43102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1945" y="419100"/>
          <a:ext cx="4914286" cy="5476162"/>
        </a:xfrm>
        <a:prstGeom prst="rect">
          <a:avLst/>
        </a:prstGeom>
      </xdr:spPr>
    </xdr:pic>
    <xdr:clientData/>
  </xdr:twoCellAnchor>
  <xdr:twoCellAnchor editAs="oneCell">
    <xdr:from>
      <xdr:col>11</xdr:col>
      <xdr:colOff>217170</xdr:colOff>
      <xdr:row>1</xdr:row>
      <xdr:rowOff>180975</xdr:rowOff>
    </xdr:from>
    <xdr:to>
      <xdr:col>19</xdr:col>
      <xdr:colOff>64180</xdr:colOff>
      <xdr:row>34</xdr:row>
      <xdr:rowOff>123047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2770" y="363855"/>
          <a:ext cx="4723810" cy="5977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P40"/>
  <sheetViews>
    <sheetView tabSelected="1" workbookViewId="0">
      <selection activeCell="N39" sqref="N39"/>
    </sheetView>
  </sheetViews>
  <sheetFormatPr defaultRowHeight="14.4" x14ac:dyDescent="0.3"/>
  <sheetData>
    <row r="15" spans="1:16" x14ac:dyDescent="0.3">
      <c r="A15" s="2" t="s">
        <v>4</v>
      </c>
      <c r="B15" s="2"/>
      <c r="C15" s="2"/>
      <c r="D15" s="2"/>
      <c r="E15" s="2"/>
      <c r="F15" s="2"/>
      <c r="G15" s="2" t="s">
        <v>37</v>
      </c>
      <c r="H15" s="2"/>
      <c r="I15" s="2"/>
      <c r="J15" s="2"/>
      <c r="K15" s="2"/>
      <c r="N15" s="1" t="s">
        <v>35</v>
      </c>
      <c r="O15" s="1" t="s">
        <v>34</v>
      </c>
      <c r="P15" s="1" t="s">
        <v>36</v>
      </c>
    </row>
    <row r="16" spans="1:16" x14ac:dyDescent="0.3">
      <c r="A16" s="2" t="s">
        <v>5</v>
      </c>
      <c r="B16" s="2"/>
      <c r="C16" s="2"/>
      <c r="D16" s="2"/>
      <c r="E16" s="2"/>
      <c r="F16" s="2"/>
      <c r="G16" s="2">
        <v>300</v>
      </c>
      <c r="H16" s="2"/>
      <c r="I16" s="2"/>
      <c r="J16" s="2"/>
      <c r="K16" s="2"/>
      <c r="N16" s="1">
        <f>1.5*G22</f>
        <v>3.3000000000000003</v>
      </c>
      <c r="O16" s="1">
        <f>1.2*G22</f>
        <v>2.64</v>
      </c>
      <c r="P16" s="1">
        <f>0.8*G22</f>
        <v>1.7600000000000002</v>
      </c>
    </row>
    <row r="17" spans="1:11" x14ac:dyDescent="0.3">
      <c r="A17" s="2" t="s">
        <v>6</v>
      </c>
      <c r="B17" s="2"/>
      <c r="C17" s="2"/>
      <c r="D17" s="2"/>
      <c r="E17" s="2"/>
      <c r="F17" s="2"/>
      <c r="G17" s="2">
        <v>80</v>
      </c>
      <c r="H17" s="2"/>
      <c r="I17" s="2"/>
      <c r="J17" s="2"/>
      <c r="K17" s="2"/>
    </row>
    <row r="18" spans="1:11" x14ac:dyDescent="0.3">
      <c r="A18" s="3" t="s">
        <v>7</v>
      </c>
      <c r="B18" s="3"/>
      <c r="C18" s="3"/>
      <c r="D18" s="2" t="s">
        <v>8</v>
      </c>
      <c r="E18" s="2"/>
      <c r="F18" s="2"/>
      <c r="G18" s="2">
        <v>10</v>
      </c>
      <c r="H18" s="2"/>
      <c r="I18" s="2"/>
      <c r="J18" s="2"/>
      <c r="K18" s="2"/>
    </row>
    <row r="19" spans="1:11" x14ac:dyDescent="0.3">
      <c r="A19" s="3"/>
      <c r="B19" s="3"/>
      <c r="C19" s="3"/>
      <c r="D19" s="2" t="s">
        <v>9</v>
      </c>
      <c r="E19" s="2"/>
      <c r="F19" s="2"/>
      <c r="G19" s="2">
        <v>3.5</v>
      </c>
      <c r="H19" s="2"/>
      <c r="I19" s="2"/>
      <c r="J19" s="2"/>
      <c r="K19" s="2"/>
    </row>
    <row r="20" spans="1:11" x14ac:dyDescent="0.3">
      <c r="A20" s="3"/>
      <c r="B20" s="3"/>
      <c r="C20" s="3"/>
      <c r="D20" s="2" t="s">
        <v>10</v>
      </c>
      <c r="E20" s="2"/>
      <c r="F20" s="2"/>
      <c r="G20" s="2">
        <v>3</v>
      </c>
      <c r="H20" s="2"/>
      <c r="I20" s="2"/>
      <c r="J20" s="2"/>
      <c r="K20" s="2"/>
    </row>
    <row r="21" spans="1:11" x14ac:dyDescent="0.3">
      <c r="A21" s="2" t="s">
        <v>11</v>
      </c>
      <c r="B21" s="2"/>
      <c r="C21" s="2"/>
      <c r="D21" s="2"/>
      <c r="E21" s="2"/>
      <c r="F21" s="2"/>
      <c r="G21" s="2">
        <v>0.8</v>
      </c>
      <c r="H21" s="2"/>
      <c r="I21" s="2"/>
      <c r="J21" s="2"/>
      <c r="K21" s="2"/>
    </row>
    <row r="22" spans="1:11" x14ac:dyDescent="0.3">
      <c r="A22" s="2" t="s">
        <v>12</v>
      </c>
      <c r="B22" s="2"/>
      <c r="C22" s="2"/>
      <c r="D22" s="2"/>
      <c r="E22" s="2"/>
      <c r="F22" s="2"/>
      <c r="G22" s="2">
        <v>2.2000000000000002</v>
      </c>
      <c r="H22" s="2"/>
      <c r="I22" s="2"/>
      <c r="J22" s="2"/>
      <c r="K22" s="2"/>
    </row>
    <row r="23" spans="1:11" x14ac:dyDescent="0.3">
      <c r="A23" s="2" t="s">
        <v>13</v>
      </c>
      <c r="B23" s="2"/>
      <c r="C23" s="2"/>
      <c r="D23" s="2"/>
      <c r="E23" s="2"/>
      <c r="F23" s="2"/>
      <c r="G23" s="2">
        <f>G18*G19</f>
        <v>35</v>
      </c>
      <c r="H23" s="2"/>
      <c r="I23" s="2"/>
      <c r="J23" s="2"/>
      <c r="K23" s="2"/>
    </row>
    <row r="24" spans="1:11" x14ac:dyDescent="0.3">
      <c r="A24" s="2" t="s">
        <v>14</v>
      </c>
      <c r="B24" s="2"/>
      <c r="C24" s="2"/>
      <c r="D24" s="2"/>
      <c r="E24" s="2"/>
      <c r="F24" s="2"/>
      <c r="G24" s="2">
        <v>0.67</v>
      </c>
      <c r="H24" s="2"/>
      <c r="I24" s="2"/>
      <c r="J24" s="2"/>
      <c r="K24" s="2"/>
    </row>
    <row r="25" spans="1:11" x14ac:dyDescent="0.3">
      <c r="A25" s="2" t="s">
        <v>15</v>
      </c>
      <c r="B25" s="2"/>
      <c r="C25" s="2"/>
      <c r="D25" s="2"/>
      <c r="E25" s="2"/>
      <c r="F25" s="2"/>
      <c r="G25" s="2">
        <f>G18*G19/(G22*(G18+G19))</f>
        <v>1.1784511784511784</v>
      </c>
      <c r="H25" s="2"/>
      <c r="I25" s="2"/>
      <c r="J25" s="2"/>
      <c r="K25" s="2"/>
    </row>
    <row r="26" spans="1:11" x14ac:dyDescent="0.3">
      <c r="A26" s="3" t="s">
        <v>16</v>
      </c>
      <c r="B26" s="3"/>
      <c r="C26" s="3"/>
      <c r="D26" s="2" t="s">
        <v>17</v>
      </c>
      <c r="E26" s="2"/>
      <c r="F26" s="2"/>
      <c r="G26" s="2">
        <v>0.7</v>
      </c>
      <c r="H26" s="2"/>
      <c r="I26" s="2"/>
      <c r="J26" s="2"/>
      <c r="K26" s="2"/>
    </row>
    <row r="27" spans="1:11" x14ac:dyDescent="0.3">
      <c r="A27" s="3"/>
      <c r="B27" s="3"/>
      <c r="C27" s="3"/>
      <c r="D27" s="2" t="s">
        <v>18</v>
      </c>
      <c r="E27" s="2"/>
      <c r="F27" s="2"/>
      <c r="G27" s="2">
        <v>0.5</v>
      </c>
      <c r="H27" s="2"/>
      <c r="I27" s="2"/>
      <c r="J27" s="2"/>
      <c r="K27" s="2"/>
    </row>
    <row r="28" spans="1:11" x14ac:dyDescent="0.3">
      <c r="A28" s="3"/>
      <c r="B28" s="3"/>
      <c r="C28" s="3"/>
      <c r="D28" s="2" t="s">
        <v>19</v>
      </c>
      <c r="E28" s="2"/>
      <c r="F28" s="2"/>
      <c r="G28" s="2">
        <v>0.3</v>
      </c>
      <c r="H28" s="2"/>
      <c r="I28" s="2"/>
      <c r="J28" s="2"/>
      <c r="K28" s="2"/>
    </row>
    <row r="29" spans="1:11" x14ac:dyDescent="0.3">
      <c r="A29" s="2" t="s">
        <v>20</v>
      </c>
      <c r="B29" s="2"/>
      <c r="C29" s="2"/>
      <c r="D29" s="2"/>
      <c r="E29" s="2"/>
      <c r="F29" s="2"/>
      <c r="G29" s="2">
        <v>0.59</v>
      </c>
      <c r="H29" s="2"/>
      <c r="I29" s="2"/>
      <c r="J29" s="2"/>
      <c r="K29" s="2"/>
    </row>
    <row r="30" spans="1:11" x14ac:dyDescent="0.3">
      <c r="A30" s="2" t="s">
        <v>21</v>
      </c>
      <c r="B30" s="2"/>
      <c r="C30" s="2"/>
      <c r="D30" s="2"/>
      <c r="E30" s="2"/>
      <c r="F30" s="2"/>
      <c r="G30" s="1" t="s">
        <v>0</v>
      </c>
      <c r="H30" s="1" t="s">
        <v>23</v>
      </c>
      <c r="I30" s="1" t="s">
        <v>1</v>
      </c>
      <c r="J30" s="1" t="s">
        <v>2</v>
      </c>
      <c r="K30" s="1" t="s">
        <v>3</v>
      </c>
    </row>
    <row r="31" spans="1:11" x14ac:dyDescent="0.3">
      <c r="A31" s="3" t="s">
        <v>22</v>
      </c>
      <c r="B31" s="3"/>
      <c r="C31" s="3"/>
      <c r="D31" s="2" t="s">
        <v>24</v>
      </c>
      <c r="E31" s="2"/>
      <c r="F31" s="2"/>
      <c r="G31" s="1">
        <v>3</v>
      </c>
      <c r="H31" s="1">
        <f>ROUNDUP(G18/O16,0)</f>
        <v>4</v>
      </c>
      <c r="I31" s="1">
        <f>ROUNDUP(G18/P16,0)</f>
        <v>6</v>
      </c>
      <c r="J31" s="1">
        <f>ROUNDUP(G18/P16,0)</f>
        <v>6</v>
      </c>
      <c r="K31" s="1">
        <v>3</v>
      </c>
    </row>
    <row r="32" spans="1:11" x14ac:dyDescent="0.3">
      <c r="A32" s="3"/>
      <c r="B32" s="3"/>
      <c r="C32" s="3"/>
      <c r="D32" s="2" t="s">
        <v>25</v>
      </c>
      <c r="E32" s="2"/>
      <c r="F32" s="2"/>
      <c r="G32" s="1">
        <v>1</v>
      </c>
      <c r="H32" s="1">
        <v>1</v>
      </c>
      <c r="I32" s="1">
        <f>ROUNDUP(G19/P16,0)</f>
        <v>2</v>
      </c>
      <c r="J32" s="1">
        <f>ROUNDUP(G19/P16,0)</f>
        <v>2</v>
      </c>
      <c r="K32" s="1">
        <v>1</v>
      </c>
    </row>
    <row r="33" spans="1:11" x14ac:dyDescent="0.3">
      <c r="A33" s="3"/>
      <c r="B33" s="3"/>
      <c r="C33" s="3"/>
      <c r="D33" s="2" t="s">
        <v>26</v>
      </c>
      <c r="E33" s="2"/>
      <c r="F33" s="2"/>
      <c r="G33" s="1">
        <f>G31*G32</f>
        <v>3</v>
      </c>
      <c r="H33" s="1">
        <f t="shared" ref="H33:J33" si="0">H31*H32</f>
        <v>4</v>
      </c>
      <c r="I33" s="1">
        <f t="shared" si="0"/>
        <v>12</v>
      </c>
      <c r="J33" s="1">
        <f t="shared" si="0"/>
        <v>12</v>
      </c>
      <c r="K33" s="1">
        <v>3</v>
      </c>
    </row>
    <row r="34" spans="1:11" x14ac:dyDescent="0.3">
      <c r="A34" s="2" t="s">
        <v>27</v>
      </c>
      <c r="B34" s="2"/>
      <c r="C34" s="2"/>
      <c r="D34" s="2"/>
      <c r="E34" s="2"/>
      <c r="F34" s="2"/>
      <c r="G34" s="1">
        <f>G33*5</f>
        <v>15</v>
      </c>
      <c r="H34" s="1">
        <f>H33*2</f>
        <v>8</v>
      </c>
      <c r="I34" s="1">
        <f>I33</f>
        <v>12</v>
      </c>
      <c r="J34" s="1">
        <f t="shared" ref="J34:K34" si="1">J33</f>
        <v>12</v>
      </c>
      <c r="K34" s="1">
        <f t="shared" si="1"/>
        <v>3</v>
      </c>
    </row>
    <row r="35" spans="1:11" x14ac:dyDescent="0.3">
      <c r="A35" s="2" t="s">
        <v>28</v>
      </c>
      <c r="B35" s="2"/>
      <c r="C35" s="2"/>
      <c r="D35" s="2"/>
      <c r="E35" s="2"/>
      <c r="F35" s="2"/>
      <c r="G35" s="1">
        <f>$G$16*$G$18*$G$19/($G$29*$G$24*G34)</f>
        <v>1770.8069820389578</v>
      </c>
      <c r="H35" s="1">
        <f t="shared" ref="H35:K35" si="2">$G$16*$G$18*$G$19/($G$29*$G$24*H34)</f>
        <v>3320.263091323046</v>
      </c>
      <c r="I35" s="1">
        <f t="shared" si="2"/>
        <v>2213.5087275486972</v>
      </c>
      <c r="J35" s="1">
        <f t="shared" si="2"/>
        <v>2213.5087275486972</v>
      </c>
      <c r="K35" s="1">
        <f t="shared" si="2"/>
        <v>8854.0349101947886</v>
      </c>
    </row>
    <row r="36" spans="1:11" x14ac:dyDescent="0.3">
      <c r="A36" s="2" t="s">
        <v>29</v>
      </c>
      <c r="B36" s="2"/>
      <c r="C36" s="2"/>
      <c r="D36" s="2"/>
      <c r="E36" s="2"/>
      <c r="F36" s="2"/>
      <c r="G36" s="1">
        <v>211.3</v>
      </c>
      <c r="H36" s="1">
        <v>49.33</v>
      </c>
      <c r="I36" s="1">
        <v>61.31</v>
      </c>
      <c r="J36" s="1">
        <v>21.83</v>
      </c>
      <c r="K36" s="1">
        <v>51.8</v>
      </c>
    </row>
    <row r="37" spans="1:11" x14ac:dyDescent="0.3">
      <c r="A37" s="2" t="s">
        <v>30</v>
      </c>
      <c r="B37" s="2"/>
      <c r="C37" s="2"/>
      <c r="D37" s="2"/>
      <c r="E37" s="2"/>
      <c r="F37" s="2"/>
      <c r="G37" s="1">
        <f>G36*G34/1000</f>
        <v>3.1695000000000002</v>
      </c>
      <c r="H37" s="1">
        <f t="shared" ref="H37:J37" si="3">H36*H34/1000</f>
        <v>0.39463999999999999</v>
      </c>
      <c r="I37" s="1">
        <f t="shared" si="3"/>
        <v>0.73572000000000004</v>
      </c>
      <c r="J37" s="1">
        <f t="shared" si="3"/>
        <v>0.26195999999999997</v>
      </c>
      <c r="K37" s="1">
        <f>K36*K34/1000</f>
        <v>0.15539999999999998</v>
      </c>
    </row>
    <row r="38" spans="1:11" x14ac:dyDescent="0.3">
      <c r="A38" s="2" t="s">
        <v>31</v>
      </c>
      <c r="B38" s="2"/>
      <c r="C38" s="2"/>
      <c r="D38" s="2"/>
      <c r="E38" s="2"/>
      <c r="F38" s="2"/>
      <c r="G38" s="1">
        <f>G34*15/1000</f>
        <v>0.22500000000000001</v>
      </c>
      <c r="H38" s="1">
        <f>H34*100/1000</f>
        <v>0.8</v>
      </c>
      <c r="I38" s="1">
        <f>I34*I36*11/1000</f>
        <v>8.0929199999999994</v>
      </c>
      <c r="J38" s="1">
        <f t="shared" ref="J38" si="4">J34*J36*11/1000</f>
        <v>2.8815599999999999</v>
      </c>
      <c r="K38" s="1">
        <f>K34*K36*11/1000</f>
        <v>1.7093999999999996</v>
      </c>
    </row>
    <row r="39" spans="1:11" x14ac:dyDescent="0.3">
      <c r="A39" s="2" t="s">
        <v>32</v>
      </c>
      <c r="B39" s="2"/>
      <c r="C39" s="2"/>
      <c r="D39" s="2"/>
      <c r="E39" s="2"/>
      <c r="F39" s="2"/>
      <c r="G39" s="1">
        <f>8*250*5*G37*4/1000</f>
        <v>126.78000000000002</v>
      </c>
      <c r="H39" s="1">
        <f>8*250*5*H37*4/1000</f>
        <v>15.785600000000001</v>
      </c>
      <c r="I39" s="1">
        <f>8*250*5*I37*4/1000</f>
        <v>29.428800000000003</v>
      </c>
      <c r="J39" s="1">
        <f>8*250*5*J37*4/1000</f>
        <v>10.478399999999999</v>
      </c>
      <c r="K39" s="1">
        <f>8*250*5*K37*4/1000</f>
        <v>6.2159999999999993</v>
      </c>
    </row>
    <row r="40" spans="1:11" x14ac:dyDescent="0.3">
      <c r="A40" s="2" t="s">
        <v>33</v>
      </c>
      <c r="B40" s="2"/>
      <c r="C40" s="2"/>
      <c r="D40" s="2"/>
      <c r="E40" s="2"/>
      <c r="F40" s="2"/>
      <c r="G40" s="1">
        <f>G39+G38</f>
        <v>127.00500000000001</v>
      </c>
      <c r="H40" s="1">
        <f t="shared" ref="H40:K40" si="5">H39+H38</f>
        <v>16.585599999999999</v>
      </c>
      <c r="I40" s="1">
        <f t="shared" si="5"/>
        <v>37.521720000000002</v>
      </c>
      <c r="J40" s="1">
        <f t="shared" si="5"/>
        <v>13.359959999999999</v>
      </c>
      <c r="K40" s="1">
        <f t="shared" si="5"/>
        <v>7.9253999999999989</v>
      </c>
    </row>
  </sheetData>
  <mergeCells count="44">
    <mergeCell ref="A15:F15"/>
    <mergeCell ref="A16:F16"/>
    <mergeCell ref="A17:F17"/>
    <mergeCell ref="A18:C20"/>
    <mergeCell ref="D18:F18"/>
    <mergeCell ref="D19:F19"/>
    <mergeCell ref="D20:F20"/>
    <mergeCell ref="A21:F21"/>
    <mergeCell ref="A24:F24"/>
    <mergeCell ref="A23:F23"/>
    <mergeCell ref="A22:F22"/>
    <mergeCell ref="A25:F25"/>
    <mergeCell ref="G25:K25"/>
    <mergeCell ref="A34:F34"/>
    <mergeCell ref="A35:F35"/>
    <mergeCell ref="A36:F36"/>
    <mergeCell ref="A37:F37"/>
    <mergeCell ref="D28:F28"/>
    <mergeCell ref="A29:F29"/>
    <mergeCell ref="A30:F30"/>
    <mergeCell ref="A31:C33"/>
    <mergeCell ref="D31:F31"/>
    <mergeCell ref="D32:F32"/>
    <mergeCell ref="D33:F33"/>
    <mergeCell ref="A26:C28"/>
    <mergeCell ref="D26:F26"/>
    <mergeCell ref="D27:F27"/>
    <mergeCell ref="A40:F40"/>
    <mergeCell ref="G29:K29"/>
    <mergeCell ref="G28:K28"/>
    <mergeCell ref="G27:K27"/>
    <mergeCell ref="G26:K26"/>
    <mergeCell ref="A38:F38"/>
    <mergeCell ref="A39:F39"/>
    <mergeCell ref="G18:K18"/>
    <mergeCell ref="G17:K17"/>
    <mergeCell ref="G16:K16"/>
    <mergeCell ref="G15:K15"/>
    <mergeCell ref="G24:K24"/>
    <mergeCell ref="G23:K23"/>
    <mergeCell ref="G22:K22"/>
    <mergeCell ref="G21:K21"/>
    <mergeCell ref="G20:K20"/>
    <mergeCell ref="G19:K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2023-01-20T18:02:25Z</dcterms:modified>
</cp:coreProperties>
</file>