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maksimmanannikov/Desktop/Study/3 курс/5 семестр/БЖД/"/>
    </mc:Choice>
  </mc:AlternateContent>
  <xr:revisionPtr revIDLastSave="0" documentId="13_ncr:1_{206B470A-D48C-2845-BBCE-4116858A8E9E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  <sheet name="Лист2" sheetId="3" state="hidden" r:id="rId2"/>
    <sheet name="Лист4" sheetId="5" state="hidden" r:id="rId3"/>
    <sheet name="Лист3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N21" i="1"/>
  <c r="N16" i="1"/>
  <c r="N15" i="1"/>
  <c r="J26" i="1"/>
  <c r="D20" i="1" s="1"/>
  <c r="I26" i="1"/>
  <c r="H26" i="1"/>
  <c r="E13" i="1"/>
  <c r="D12" i="1"/>
  <c r="C8" i="1"/>
  <c r="E8" i="1"/>
  <c r="C23" i="4"/>
  <c r="C24" i="4"/>
  <c r="C24" i="5"/>
  <c r="C23" i="5"/>
  <c r="C24" i="3"/>
  <c r="C23" i="3"/>
  <c r="J15" i="4"/>
  <c r="I15" i="4"/>
  <c r="H15" i="4"/>
  <c r="J14" i="5"/>
  <c r="I14" i="5"/>
  <c r="H14" i="5"/>
  <c r="J15" i="3"/>
  <c r="I15" i="3"/>
  <c r="H15" i="3"/>
  <c r="M13" i="5"/>
  <c r="O13" i="5" s="1"/>
  <c r="O12" i="5"/>
  <c r="M12" i="5"/>
  <c r="D12" i="5"/>
  <c r="D13" i="5" s="1"/>
  <c r="N9" i="5"/>
  <c r="N8" i="5"/>
  <c r="E8" i="5"/>
  <c r="E13" i="5" s="1"/>
  <c r="C8" i="5"/>
  <c r="C13" i="5" s="1"/>
  <c r="N7" i="5"/>
  <c r="N6" i="5"/>
  <c r="N5" i="5"/>
  <c r="N4" i="5"/>
  <c r="N3" i="5"/>
  <c r="N2" i="5"/>
  <c r="C13" i="4"/>
  <c r="D12" i="4"/>
  <c r="N6" i="4" s="1"/>
  <c r="N9" i="4"/>
  <c r="N8" i="4"/>
  <c r="E8" i="4"/>
  <c r="E13" i="4" s="1"/>
  <c r="C8" i="4"/>
  <c r="N7" i="4"/>
  <c r="N5" i="4"/>
  <c r="N4" i="4"/>
  <c r="N3" i="4"/>
  <c r="N2" i="4"/>
  <c r="D12" i="3"/>
  <c r="N6" i="3" s="1"/>
  <c r="N9" i="3"/>
  <c r="E8" i="3"/>
  <c r="E13" i="3" s="1"/>
  <c r="C8" i="3"/>
  <c r="D13" i="3" s="1"/>
  <c r="N7" i="3"/>
  <c r="N5" i="3"/>
  <c r="N4" i="3"/>
  <c r="D15" i="1" l="1"/>
  <c r="N2" i="3"/>
  <c r="N8" i="3"/>
  <c r="N3" i="3"/>
  <c r="D13" i="4"/>
  <c r="M13" i="4"/>
  <c r="O13" i="4" s="1"/>
  <c r="M12" i="4"/>
  <c r="O12" i="4" s="1"/>
  <c r="C13" i="3"/>
  <c r="M13" i="3"/>
  <c r="O13" i="3" s="1"/>
  <c r="M12" i="3"/>
  <c r="O12" i="3" s="1"/>
  <c r="C24" i="1" l="1"/>
  <c r="C23" i="1"/>
  <c r="M25" i="1"/>
  <c r="D19" i="1"/>
  <c r="N17" i="1"/>
  <c r="N19" i="1"/>
  <c r="N20" i="1"/>
  <c r="N22" i="1"/>
  <c r="N18" i="1"/>
  <c r="D14" i="1" l="1"/>
</calcChain>
</file>

<file path=xl/sharedStrings.xml><?xml version="1.0" encoding="utf-8"?>
<sst xmlns="http://schemas.openxmlformats.org/spreadsheetml/2006/main" count="300" uniqueCount="67">
  <si>
    <t>Категория работ по уровню энергозатрат</t>
  </si>
  <si>
    <t>Время пребывания за смену, ч</t>
  </si>
  <si>
    <t>Атмосферное давление B, мм рт. ст.</t>
  </si>
  <si>
    <t>Температура воздуха T, ℃</t>
  </si>
  <si>
    <t>Относительная влажность R (%), по: расчету, по номограмме, гепгрометру психрометрическому</t>
  </si>
  <si>
    <t>Рабочая зона</t>
  </si>
  <si>
    <t>Скорость движения воздуха V, м/с</t>
  </si>
  <si>
    <t>Интенсивность теплового облучения I, Вт/м^2</t>
  </si>
  <si>
    <t>ТНС-индекс, ℃</t>
  </si>
  <si>
    <t>Экспозиционная доза теплового облучения (ДЭО), Вт*ч</t>
  </si>
  <si>
    <t>Относительная влажность R %</t>
  </si>
  <si>
    <t>Фактические значения показателей микроклимота</t>
  </si>
  <si>
    <t>Оптимальные величины показателей микроклимата</t>
  </si>
  <si>
    <t>Облучаемая поверхность теля, %</t>
  </si>
  <si>
    <t>Класс условия труда в рабочей зоне</t>
  </si>
  <si>
    <t>Средневзвешенный балл УТсрв</t>
  </si>
  <si>
    <t>Класс условий труда</t>
  </si>
  <si>
    <t>f</t>
  </si>
  <si>
    <t>F</t>
  </si>
  <si>
    <t>IIa</t>
  </si>
  <si>
    <t>a</t>
  </si>
  <si>
    <t>-</t>
  </si>
  <si>
    <t>Экран</t>
  </si>
  <si>
    <t>19-21</t>
  </si>
  <si>
    <t>&lt;=0,2</t>
  </si>
  <si>
    <t>60 - 40</t>
  </si>
  <si>
    <t>Iэ, Вт/м:2</t>
  </si>
  <si>
    <t>η</t>
  </si>
  <si>
    <t>Брезентовая ткань</t>
  </si>
  <si>
    <t>Стальные цепи</t>
  </si>
  <si>
    <t>Силикатное стеко 4 мм</t>
  </si>
  <si>
    <t>Стальной лист черный</t>
  </si>
  <si>
    <t>Стальной лист черный (5 мин)</t>
  </si>
  <si>
    <t>Алюминиевый лист</t>
  </si>
  <si>
    <t>Алюминиевый лист (5 мин)</t>
  </si>
  <si>
    <t>Алюминиевая фольга</t>
  </si>
  <si>
    <t>Оргстекло толщиной 6мм</t>
  </si>
  <si>
    <t>Вода 6 мм</t>
  </si>
  <si>
    <t>I, Вт/м^2</t>
  </si>
  <si>
    <t>ηпогл</t>
  </si>
  <si>
    <t>Iэ, Вт/м^2</t>
  </si>
  <si>
    <t>IIб</t>
  </si>
  <si>
    <t>17-19</t>
  </si>
  <si>
    <t>Покрытие тела</t>
  </si>
  <si>
    <t>Часть тела</t>
  </si>
  <si>
    <t>%</t>
  </si>
  <si>
    <t>а)</t>
  </si>
  <si>
    <t>b)</t>
  </si>
  <si>
    <t>Голова и шея</t>
  </si>
  <si>
    <t>Грудь и живот</t>
  </si>
  <si>
    <t>Спина</t>
  </si>
  <si>
    <t>Руки</t>
  </si>
  <si>
    <t>Ноги</t>
  </si>
  <si>
    <t>Да</t>
  </si>
  <si>
    <t>Сумма</t>
  </si>
  <si>
    <t>Тепература по смоченному термометру</t>
  </si>
  <si>
    <t>Белоусов</t>
  </si>
  <si>
    <t>Самедов</t>
  </si>
  <si>
    <t>Христич</t>
  </si>
  <si>
    <t>Ia</t>
  </si>
  <si>
    <t>Iб</t>
  </si>
  <si>
    <t>III</t>
  </si>
  <si>
    <t>22-24</t>
  </si>
  <si>
    <t>21-23</t>
  </si>
  <si>
    <t>&lt;=0,1</t>
  </si>
  <si>
    <t>40 - 60</t>
  </si>
  <si>
    <t>Облучаемая поверхность тела,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</si>
</sst>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3" borderId="3" xfId="0" applyFill="1" applyBorder="1"/>
    <xf numFmtId="165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vertical="center"/>
    </xf>
    <xf numFmtId="0" fontId="0" fillId="4" borderId="1" xfId="0" applyFill="1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9"/>
  <sheetViews>
    <sheetView tabSelected="1" topLeftCell="A6" zoomScale="106" zoomScaleNormal="83" workbookViewId="0">
      <selection activeCell="J25" sqref="J25"/>
    </sheetView>
  </sheetViews>
  <sheetFormatPr baseColWidth="10" defaultColWidth="8.83203125" defaultRowHeight="15" x14ac:dyDescent="0.2"/>
  <cols>
    <col min="1" max="1" width="20" customWidth="1"/>
    <col min="2" max="2" width="32" customWidth="1"/>
    <col min="4" max="4" width="8.83203125" customWidth="1"/>
    <col min="7" max="7" width="12.33203125" customWidth="1"/>
    <col min="12" max="12" width="25" customWidth="1"/>
    <col min="14" max="14" width="15.6640625" customWidth="1"/>
  </cols>
  <sheetData>
    <row r="1" spans="1:14" x14ac:dyDescent="0.2">
      <c r="A1" s="16"/>
      <c r="B1" s="16"/>
      <c r="C1" s="15" t="s">
        <v>5</v>
      </c>
      <c r="D1" s="15"/>
      <c r="E1" s="15"/>
    </row>
    <row r="2" spans="1:14" x14ac:dyDescent="0.2">
      <c r="A2" s="16"/>
      <c r="B2" s="16"/>
      <c r="C2" s="3">
        <v>1</v>
      </c>
      <c r="D2" s="3">
        <v>2</v>
      </c>
      <c r="E2" s="3">
        <v>3</v>
      </c>
    </row>
    <row r="3" spans="1:14" x14ac:dyDescent="0.2">
      <c r="A3" s="15" t="s">
        <v>0</v>
      </c>
      <c r="B3" s="15"/>
      <c r="C3" s="2" t="s">
        <v>59</v>
      </c>
      <c r="D3" s="2" t="s">
        <v>59</v>
      </c>
      <c r="E3" s="2" t="s">
        <v>60</v>
      </c>
    </row>
    <row r="4" spans="1:14" x14ac:dyDescent="0.2">
      <c r="A4" s="15" t="s">
        <v>1</v>
      </c>
      <c r="B4" s="15"/>
      <c r="C4" s="2">
        <v>3</v>
      </c>
      <c r="D4" s="2">
        <v>3</v>
      </c>
      <c r="E4" s="2">
        <v>2</v>
      </c>
      <c r="G4" s="47"/>
    </row>
    <row r="5" spans="1:14" x14ac:dyDescent="0.2">
      <c r="A5" s="18" t="s">
        <v>11</v>
      </c>
      <c r="B5" s="3" t="s">
        <v>2</v>
      </c>
      <c r="C5" s="15">
        <v>745</v>
      </c>
      <c r="D5" s="15"/>
      <c r="E5" s="15"/>
    </row>
    <row r="6" spans="1:14" x14ac:dyDescent="0.2">
      <c r="A6" s="18"/>
      <c r="B6" s="3" t="s">
        <v>3</v>
      </c>
      <c r="C6" s="15">
        <v>24.6</v>
      </c>
      <c r="D6" s="15"/>
      <c r="E6" s="3">
        <v>25.4</v>
      </c>
    </row>
    <row r="7" spans="1:14" ht="32" x14ac:dyDescent="0.2">
      <c r="A7" s="18"/>
      <c r="B7" s="4" t="s">
        <v>55</v>
      </c>
      <c r="C7" s="15">
        <v>18.8</v>
      </c>
      <c r="D7" s="15"/>
      <c r="E7" s="3">
        <v>18.600000000000001</v>
      </c>
    </row>
    <row r="8" spans="1:14" ht="14.5" customHeight="1" x14ac:dyDescent="0.2">
      <c r="A8" s="18"/>
      <c r="B8" s="17" t="s">
        <v>4</v>
      </c>
      <c r="C8" s="23">
        <f>($H$14-J14*(C6-C7)*C5/755)/$I14 * 100</f>
        <v>56.809098761877344</v>
      </c>
      <c r="D8" s="23"/>
      <c r="E8" s="8">
        <f>($H15-J15*(E6-E7)*C5/755)/$I15 * 100</f>
        <v>56.960117733627669</v>
      </c>
    </row>
    <row r="9" spans="1:14" x14ac:dyDescent="0.2">
      <c r="A9" s="18"/>
      <c r="B9" s="17"/>
      <c r="C9" s="15">
        <v>55</v>
      </c>
      <c r="D9" s="15"/>
      <c r="E9" s="5" t="s">
        <v>21</v>
      </c>
    </row>
    <row r="10" spans="1:14" x14ac:dyDescent="0.2">
      <c r="A10" s="18"/>
      <c r="B10" s="17"/>
      <c r="C10" s="16" t="s">
        <v>21</v>
      </c>
      <c r="D10" s="16"/>
      <c r="E10" s="3">
        <v>45</v>
      </c>
    </row>
    <row r="11" spans="1:14" x14ac:dyDescent="0.2">
      <c r="A11" s="18"/>
      <c r="B11" s="3" t="s">
        <v>6</v>
      </c>
      <c r="C11" s="15">
        <v>0</v>
      </c>
      <c r="D11" s="15"/>
      <c r="E11" s="3">
        <v>1.1499999999999999</v>
      </c>
    </row>
    <row r="12" spans="1:14" ht="32" x14ac:dyDescent="0.2">
      <c r="A12" s="18"/>
      <c r="B12" s="4" t="s">
        <v>7</v>
      </c>
      <c r="C12" s="14">
        <v>0</v>
      </c>
      <c r="D12" s="3">
        <f>1094-384</f>
        <v>710</v>
      </c>
      <c r="E12" s="3">
        <v>0</v>
      </c>
    </row>
    <row r="13" spans="1:14" ht="14" customHeight="1" x14ac:dyDescent="0.2">
      <c r="A13" s="18"/>
      <c r="B13" s="3" t="s">
        <v>8</v>
      </c>
      <c r="C13" s="3">
        <f>C6-2*C11+0.01*C12+0.1*C8-6</f>
        <v>24.280909876187735</v>
      </c>
      <c r="D13" s="3">
        <f>C6-2*C11+0.01*D12+0.1*C8-6</f>
        <v>31.380909876187737</v>
      </c>
      <c r="E13" s="3">
        <f>E6-2*E11+0.01*E12+0.1*E8-6</f>
        <v>22.796011773362764</v>
      </c>
      <c r="G13" s="3"/>
      <c r="H13" s="3" t="s">
        <v>17</v>
      </c>
      <c r="I13" s="3" t="s">
        <v>18</v>
      </c>
      <c r="J13" s="3" t="s">
        <v>20</v>
      </c>
    </row>
    <row r="14" spans="1:14" ht="14.5" customHeight="1" x14ac:dyDescent="0.2">
      <c r="A14" s="18"/>
      <c r="B14" s="24" t="s">
        <v>9</v>
      </c>
      <c r="C14" s="19" t="s">
        <v>21</v>
      </c>
      <c r="D14" s="3">
        <f>D12*D4*I26*1.8/100</f>
        <v>1035.18</v>
      </c>
      <c r="E14" s="19" t="s">
        <v>21</v>
      </c>
      <c r="G14" s="3">
        <v>1</v>
      </c>
      <c r="H14" s="12">
        <v>16.5</v>
      </c>
      <c r="I14" s="12">
        <v>23</v>
      </c>
      <c r="J14" s="12">
        <v>0.6</v>
      </c>
      <c r="L14" s="3" t="s">
        <v>22</v>
      </c>
      <c r="M14" s="3" t="s">
        <v>26</v>
      </c>
      <c r="N14" s="9" t="s">
        <v>27</v>
      </c>
    </row>
    <row r="15" spans="1:14" ht="15.5" customHeight="1" x14ac:dyDescent="0.2">
      <c r="A15" s="18"/>
      <c r="B15" s="25"/>
      <c r="C15" s="20"/>
      <c r="D15" s="3">
        <f>D12*D4*J26*1.8/100</f>
        <v>690.12</v>
      </c>
      <c r="E15" s="20"/>
      <c r="G15" s="3">
        <v>2</v>
      </c>
      <c r="H15" s="12">
        <v>15.5</v>
      </c>
      <c r="I15" s="12">
        <v>22.5</v>
      </c>
      <c r="J15" s="12">
        <v>0.4</v>
      </c>
      <c r="L15" s="3" t="s">
        <v>28</v>
      </c>
      <c r="M15" s="2">
        <v>59</v>
      </c>
      <c r="N15" s="3">
        <f>IF(M15 = 0, "Полностью покр.", $D$12/M15)</f>
        <v>12.033898305084746</v>
      </c>
    </row>
    <row r="16" spans="1:14" x14ac:dyDescent="0.2">
      <c r="A16" s="22" t="s">
        <v>12</v>
      </c>
      <c r="B16" s="3" t="s">
        <v>3</v>
      </c>
      <c r="C16" s="2" t="s">
        <v>62</v>
      </c>
      <c r="D16" s="2" t="s">
        <v>62</v>
      </c>
      <c r="E16" s="2" t="s">
        <v>63</v>
      </c>
      <c r="L16" s="3" t="s">
        <v>29</v>
      </c>
      <c r="M16" s="2">
        <v>316</v>
      </c>
      <c r="N16" s="3">
        <f>IF(M16 = 0, "Полностью покр.", $D$12/M16)</f>
        <v>2.2468354430379747</v>
      </c>
    </row>
    <row r="17" spans="1:15" x14ac:dyDescent="0.2">
      <c r="A17" s="22"/>
      <c r="B17" s="3" t="s">
        <v>10</v>
      </c>
      <c r="C17" s="2" t="s">
        <v>65</v>
      </c>
      <c r="D17" s="2" t="s">
        <v>65</v>
      </c>
      <c r="E17" s="2" t="s">
        <v>65</v>
      </c>
      <c r="L17" s="3" t="s">
        <v>30</v>
      </c>
      <c r="M17" s="2">
        <v>537</v>
      </c>
      <c r="N17" s="3">
        <f t="shared" ref="N17" si="0">IF(M17 = 0, "Полностью покр.", $D$12/M17)</f>
        <v>1.3221601489757915</v>
      </c>
    </row>
    <row r="18" spans="1:15" x14ac:dyDescent="0.2">
      <c r="A18" s="22"/>
      <c r="B18" s="3" t="s">
        <v>6</v>
      </c>
      <c r="C18" s="2" t="s">
        <v>64</v>
      </c>
      <c r="D18" s="2" t="s">
        <v>64</v>
      </c>
      <c r="E18" s="2" t="s">
        <v>64</v>
      </c>
      <c r="L18" s="3" t="s">
        <v>31</v>
      </c>
      <c r="M18" s="2">
        <v>0</v>
      </c>
      <c r="N18" s="3" t="str">
        <f>IF(M18 = 0, "Полностью покр.", $D$12/M18)</f>
        <v>Полностью покр.</v>
      </c>
    </row>
    <row r="19" spans="1:15" ht="16" x14ac:dyDescent="0.2">
      <c r="A19" s="26" t="s">
        <v>66</v>
      </c>
      <c r="B19" s="30"/>
      <c r="C19" s="19" t="s">
        <v>21</v>
      </c>
      <c r="D19" s="3">
        <f>I26</f>
        <v>27</v>
      </c>
      <c r="E19" s="19" t="s">
        <v>21</v>
      </c>
      <c r="G19" s="15" t="s">
        <v>43</v>
      </c>
      <c r="H19" s="15"/>
      <c r="I19" s="15"/>
      <c r="J19" s="15"/>
      <c r="L19" s="6" t="s">
        <v>32</v>
      </c>
      <c r="M19" s="2">
        <v>29</v>
      </c>
      <c r="N19" s="3">
        <f t="shared" ref="N19:N22" si="1">IF(M19 = 0, "Полностью покр.", $D$12/M19)</f>
        <v>24.482758620689655</v>
      </c>
    </row>
    <row r="20" spans="1:15" x14ac:dyDescent="0.2">
      <c r="A20" s="28"/>
      <c r="B20" s="31"/>
      <c r="C20" s="20"/>
      <c r="D20" s="3">
        <f>J26</f>
        <v>18</v>
      </c>
      <c r="E20" s="20"/>
      <c r="G20" s="3" t="s">
        <v>44</v>
      </c>
      <c r="H20" s="3" t="s">
        <v>45</v>
      </c>
      <c r="I20" s="3" t="s">
        <v>46</v>
      </c>
      <c r="J20" s="3" t="s">
        <v>47</v>
      </c>
      <c r="L20" s="3" t="s">
        <v>33</v>
      </c>
      <c r="M20" s="2">
        <v>0</v>
      </c>
      <c r="N20" s="3" t="str">
        <f t="shared" si="1"/>
        <v>Полностью покр.</v>
      </c>
    </row>
    <row r="21" spans="1:15" ht="16" x14ac:dyDescent="0.2">
      <c r="A21" s="26" t="s">
        <v>14</v>
      </c>
      <c r="B21" s="30"/>
      <c r="C21" s="41">
        <v>2</v>
      </c>
      <c r="D21" s="7">
        <v>3.1</v>
      </c>
      <c r="E21" s="41">
        <v>3.1</v>
      </c>
      <c r="G21" s="4" t="s">
        <v>48</v>
      </c>
      <c r="H21" s="3">
        <v>9</v>
      </c>
      <c r="I21" s="2" t="s">
        <v>53</v>
      </c>
      <c r="J21" s="2"/>
      <c r="L21" s="3" t="s">
        <v>34</v>
      </c>
      <c r="M21" s="2">
        <v>5</v>
      </c>
      <c r="N21" s="3">
        <f>IF(M21 = 0, "Полностью покр.", $D$12/M21)</f>
        <v>142</v>
      </c>
    </row>
    <row r="22" spans="1:15" x14ac:dyDescent="0.2">
      <c r="A22" s="28"/>
      <c r="B22" s="31"/>
      <c r="C22" s="42"/>
      <c r="D22" s="2">
        <v>3.1</v>
      </c>
      <c r="E22" s="42"/>
      <c r="G22" s="3" t="s">
        <v>49</v>
      </c>
      <c r="H22" s="3">
        <v>16</v>
      </c>
      <c r="I22" s="2"/>
      <c r="J22" s="2"/>
      <c r="L22" s="3" t="s">
        <v>35</v>
      </c>
      <c r="M22" s="2">
        <v>0</v>
      </c>
      <c r="N22" s="3" t="str">
        <f t="shared" si="1"/>
        <v>Полностью покр.</v>
      </c>
    </row>
    <row r="23" spans="1:15" x14ac:dyDescent="0.2">
      <c r="A23" s="26" t="s">
        <v>15</v>
      </c>
      <c r="B23" s="30"/>
      <c r="C23" s="23">
        <f>(IF($C$21 = 1, 1, IF($C$21 = 2, 2, IF($C$21 = 3.1, 3, IF($C$21 = 3.2, 4, IF($C$21 = 3.3, 5, IF($C$21 = 3.4, 6, IF($C$21 = 4, 7, "Ошибка"))))))) + IF($D$21 = 1, 1, IF($D$21 = 2, 2, IF($D$21 = 3.1, 3, IF($D$21 = 3.2, 4, IF($D$21 = 3.3, 5, IF($D$21 = 3.4, 6, IF($D$21 = 4, 7, "Ошибка"))))))) + IF($E$21 = 1, 1, IF($E$21 = 2, 2, IF($E$21 = 3.1, 3, IF($E$21 = 3.2, 4, IF($E$21 = 3.3, 5, IF($E$21 = 3.4, 6, IF($E$21 = 4, 7, "Ошибка")))))))) / 3</f>
        <v>2.6666666666666665</v>
      </c>
      <c r="D23" s="23"/>
      <c r="E23" s="23"/>
      <c r="G23" s="3" t="s">
        <v>50</v>
      </c>
      <c r="H23" s="3">
        <v>18</v>
      </c>
      <c r="I23" s="2"/>
      <c r="J23" s="2"/>
    </row>
    <row r="24" spans="1:15" x14ac:dyDescent="0.2">
      <c r="A24" s="28"/>
      <c r="B24" s="31"/>
      <c r="C24" s="32">
        <f>(IF($C$21 = 1, 1, IF($C$21 = 2, 2, IF($C$21 = 3.1, 3, IF($C$21 = 3.2, 4, IF($C$21 = 3.3, 5, IF($C$21 = 3.4, 6, IF($C$21 = 4, 7, "Ошибка"))))))) + IF($D$22 = 1, 1, IF($D$22 = 2, 2, IF($D$22 = 3.1, 3, IF($D$22 = 3.2, 4, IF($D$22 = 3.3, 5, IF($D$22 = 3.4, 6, IF($D$22 = 4, 7, "Ошибка"))))))) + IF($E$21 = 1, 1, IF($E$21 = 2, 2, IF($E$21 = 3.1, 3, IF($E$21 = 3.2, 4, IF($E$21 = 3.3, 5, IF($E$21 = 3.4, 6, IF($E$21 = 4, 7, "Ошибка")))))))) / 3</f>
        <v>2.6666666666666665</v>
      </c>
      <c r="D24" s="33"/>
      <c r="E24" s="34"/>
      <c r="G24" s="3" t="s">
        <v>51</v>
      </c>
      <c r="H24" s="3">
        <v>18</v>
      </c>
      <c r="I24" s="2" t="s">
        <v>53</v>
      </c>
      <c r="J24" s="2" t="s">
        <v>53</v>
      </c>
      <c r="L24" s="3" t="s">
        <v>22</v>
      </c>
      <c r="M24" s="3" t="s">
        <v>38</v>
      </c>
      <c r="N24" s="3" t="s">
        <v>40</v>
      </c>
      <c r="O24" s="9" t="s">
        <v>39</v>
      </c>
    </row>
    <row r="25" spans="1:15" x14ac:dyDescent="0.2">
      <c r="A25" s="26" t="s">
        <v>16</v>
      </c>
      <c r="B25" s="27"/>
      <c r="C25" s="35">
        <v>3.1</v>
      </c>
      <c r="D25" s="36"/>
      <c r="E25" s="37"/>
      <c r="G25" s="3" t="s">
        <v>52</v>
      </c>
      <c r="H25" s="3">
        <v>39</v>
      </c>
      <c r="I25" s="2"/>
      <c r="J25" s="2"/>
      <c r="L25" s="3" t="s">
        <v>36</v>
      </c>
      <c r="M25" s="3">
        <f>D12</f>
        <v>710</v>
      </c>
      <c r="N25" s="5" t="s">
        <v>21</v>
      </c>
      <c r="O25" s="5" t="s">
        <v>21</v>
      </c>
    </row>
    <row r="26" spans="1:15" x14ac:dyDescent="0.2">
      <c r="A26" s="28"/>
      <c r="B26" s="29"/>
      <c r="C26" s="38">
        <v>3.1</v>
      </c>
      <c r="D26" s="39"/>
      <c r="E26" s="40"/>
      <c r="G26" s="3" t="s">
        <v>54</v>
      </c>
      <c r="H26" s="11">
        <f>SUM(H21:H25)</f>
        <v>100</v>
      </c>
      <c r="I26" s="11">
        <f>IF(I21 ="Да", $H21, 0) + IF(I22 ="Да", $H22, 0) + IF(I23 ="Да", $H23, 0) + IF(I24 ="Да", $H24, 0) + IF(I25 ="Да", $H25, 0)</f>
        <v>27</v>
      </c>
      <c r="J26" s="11">
        <f>IF(J21 ="Да", $H21, 0) + IF(J22 ="Да", $H22, 0) + IF(J23 ="Да", $H23, 0) + IF(J24 ="Да", $H24, 0) + IF(J25 ="Да", $H25, 0)</f>
        <v>18</v>
      </c>
      <c r="K26" s="10"/>
      <c r="L26" s="3" t="s">
        <v>37</v>
      </c>
      <c r="M26" s="5" t="s">
        <v>21</v>
      </c>
      <c r="N26" s="2">
        <v>148</v>
      </c>
      <c r="O26" s="5" t="s">
        <v>21</v>
      </c>
    </row>
    <row r="75" spans="8:8" x14ac:dyDescent="0.2">
      <c r="H75" s="1"/>
    </row>
    <row r="820" spans="5:13" x14ac:dyDescent="0.2">
      <c r="E820" s="21"/>
      <c r="F820" s="21"/>
      <c r="G820" s="21"/>
      <c r="H820" s="21"/>
      <c r="I820" s="21"/>
      <c r="J820" s="21"/>
      <c r="K820" s="21"/>
      <c r="L820" s="21"/>
      <c r="M820" s="21"/>
    </row>
    <row r="821" spans="5:13" x14ac:dyDescent="0.2">
      <c r="E821" s="21"/>
      <c r="F821" s="21"/>
      <c r="G821" s="21"/>
      <c r="H821" s="21"/>
      <c r="I821" s="21"/>
      <c r="J821" s="21"/>
      <c r="K821" s="21"/>
      <c r="L821" s="21"/>
      <c r="M821" s="21"/>
    </row>
    <row r="822" spans="5:13" x14ac:dyDescent="0.2">
      <c r="E822" s="21"/>
      <c r="F822" s="21"/>
      <c r="G822" s="21"/>
      <c r="H822" s="21"/>
      <c r="I822" s="21"/>
      <c r="J822" s="21"/>
      <c r="K822" s="21"/>
      <c r="L822" s="21"/>
      <c r="M822" s="21"/>
    </row>
    <row r="823" spans="5:13" x14ac:dyDescent="0.2">
      <c r="E823" s="21"/>
      <c r="F823" s="21"/>
      <c r="G823" s="21"/>
      <c r="H823" s="21"/>
      <c r="I823" s="21"/>
      <c r="J823" s="21"/>
      <c r="K823" s="21"/>
      <c r="L823" s="21"/>
      <c r="M823" s="21"/>
    </row>
    <row r="824" spans="5:13" x14ac:dyDescent="0.2">
      <c r="E824" s="21"/>
      <c r="F824" s="21"/>
      <c r="G824" s="21"/>
      <c r="H824" s="21"/>
      <c r="I824" s="21"/>
      <c r="J824" s="21"/>
      <c r="K824" s="21"/>
      <c r="L824" s="21"/>
      <c r="M824" s="21"/>
    </row>
    <row r="825" spans="5:13" x14ac:dyDescent="0.2">
      <c r="E825" s="21"/>
      <c r="F825" s="21"/>
      <c r="G825" s="21"/>
      <c r="H825" s="21"/>
      <c r="I825" s="21"/>
      <c r="J825" s="21"/>
      <c r="K825" s="21"/>
      <c r="L825" s="21"/>
      <c r="M825" s="21"/>
    </row>
    <row r="826" spans="5:13" x14ac:dyDescent="0.2">
      <c r="E826" s="21"/>
      <c r="F826" s="21"/>
      <c r="G826" s="21"/>
      <c r="H826" s="21"/>
      <c r="I826" s="21"/>
      <c r="J826" s="21"/>
      <c r="K826" s="21"/>
      <c r="L826" s="21"/>
      <c r="M826" s="21"/>
    </row>
    <row r="827" spans="5:13" x14ac:dyDescent="0.2">
      <c r="E827" s="21"/>
      <c r="F827" s="21"/>
      <c r="G827" s="21"/>
      <c r="H827" s="21"/>
      <c r="I827" s="21"/>
      <c r="J827" s="21"/>
      <c r="K827" s="21"/>
      <c r="L827" s="21"/>
      <c r="M827" s="21"/>
    </row>
    <row r="828" spans="5:13" x14ac:dyDescent="0.2">
      <c r="E828" s="21"/>
      <c r="F828" s="21"/>
      <c r="G828" s="21"/>
      <c r="H828" s="21"/>
      <c r="I828" s="21"/>
      <c r="J828" s="21"/>
      <c r="K828" s="21"/>
      <c r="L828" s="21"/>
      <c r="M828" s="21"/>
    </row>
    <row r="829" spans="5:13" x14ac:dyDescent="0.2">
      <c r="E829" s="21"/>
      <c r="F829" s="21"/>
      <c r="G829" s="21"/>
      <c r="H829" s="21"/>
      <c r="I829" s="21"/>
      <c r="J829" s="21"/>
      <c r="K829" s="21"/>
      <c r="L829" s="21"/>
      <c r="M829" s="21"/>
    </row>
  </sheetData>
  <mergeCells count="34">
    <mergeCell ref="C19:C20"/>
    <mergeCell ref="E19:E20"/>
    <mergeCell ref="E821:M823"/>
    <mergeCell ref="C23:E23"/>
    <mergeCell ref="C24:E24"/>
    <mergeCell ref="C25:E25"/>
    <mergeCell ref="C26:E26"/>
    <mergeCell ref="C21:C22"/>
    <mergeCell ref="E21:E22"/>
    <mergeCell ref="E824:M826"/>
    <mergeCell ref="E827:M829"/>
    <mergeCell ref="E820:M820"/>
    <mergeCell ref="A16:A18"/>
    <mergeCell ref="C5:E5"/>
    <mergeCell ref="C6:D6"/>
    <mergeCell ref="C7:D7"/>
    <mergeCell ref="C8:D8"/>
    <mergeCell ref="C9:D9"/>
    <mergeCell ref="C11:D11"/>
    <mergeCell ref="B14:B15"/>
    <mergeCell ref="A25:B26"/>
    <mergeCell ref="A21:B22"/>
    <mergeCell ref="A23:B24"/>
    <mergeCell ref="A19:B20"/>
    <mergeCell ref="G19:J19"/>
    <mergeCell ref="A3:B3"/>
    <mergeCell ref="A1:B2"/>
    <mergeCell ref="A4:B4"/>
    <mergeCell ref="B8:B10"/>
    <mergeCell ref="C1:E1"/>
    <mergeCell ref="C10:D10"/>
    <mergeCell ref="A5:A15"/>
    <mergeCell ref="C14:C15"/>
    <mergeCell ref="E14:E1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B17A-952D-4478-A060-9E28988B3074}">
  <dimension ref="A1:P26"/>
  <sheetViews>
    <sheetView zoomScale="106" workbookViewId="0">
      <selection activeCell="D27" sqref="D27"/>
    </sheetView>
  </sheetViews>
  <sheetFormatPr baseColWidth="10" defaultColWidth="8.83203125" defaultRowHeight="15" x14ac:dyDescent="0.2"/>
  <cols>
    <col min="1" max="1" width="26.1640625" customWidth="1"/>
    <col min="2" max="2" width="28.5" customWidth="1"/>
    <col min="12" max="12" width="28.83203125" customWidth="1"/>
    <col min="14" max="14" width="21.5" customWidth="1"/>
  </cols>
  <sheetData>
    <row r="1" spans="1:16" x14ac:dyDescent="0.2">
      <c r="A1" s="16" t="s">
        <v>56</v>
      </c>
      <c r="B1" s="16"/>
      <c r="C1" s="15" t="s">
        <v>5</v>
      </c>
      <c r="D1" s="15"/>
      <c r="E1" s="15"/>
      <c r="G1" s="3"/>
      <c r="H1" s="3" t="s">
        <v>17</v>
      </c>
      <c r="I1" s="3" t="s">
        <v>18</v>
      </c>
      <c r="J1" s="3" t="s">
        <v>20</v>
      </c>
      <c r="L1" s="3" t="s">
        <v>22</v>
      </c>
      <c r="M1" s="3" t="s">
        <v>26</v>
      </c>
      <c r="N1" s="9" t="s">
        <v>27</v>
      </c>
    </row>
    <row r="2" spans="1:16" x14ac:dyDescent="0.2">
      <c r="A2" s="16"/>
      <c r="B2" s="16"/>
      <c r="C2" s="3">
        <v>1</v>
      </c>
      <c r="D2" s="3">
        <v>2</v>
      </c>
      <c r="E2" s="3">
        <v>3</v>
      </c>
      <c r="G2" s="3">
        <v>1</v>
      </c>
      <c r="H2" s="12">
        <v>16.5</v>
      </c>
      <c r="I2" s="12">
        <v>23</v>
      </c>
      <c r="J2" s="12">
        <v>0.6</v>
      </c>
      <c r="L2" s="3" t="s">
        <v>28</v>
      </c>
      <c r="M2" s="2">
        <v>59</v>
      </c>
      <c r="N2" s="3">
        <f t="shared" ref="N2:N4" si="0">IF(M2 = 0, "Полностью покр.", $D$12/M2)</f>
        <v>12.033898305084746</v>
      </c>
    </row>
    <row r="3" spans="1:16" x14ac:dyDescent="0.2">
      <c r="A3" s="15" t="s">
        <v>0</v>
      </c>
      <c r="B3" s="15"/>
      <c r="C3" s="2" t="s">
        <v>19</v>
      </c>
      <c r="D3" s="2" t="s">
        <v>19</v>
      </c>
      <c r="E3" s="2" t="s">
        <v>41</v>
      </c>
      <c r="G3" s="3">
        <v>2</v>
      </c>
      <c r="H3" s="12">
        <v>15.5</v>
      </c>
      <c r="I3" s="12">
        <v>22.5</v>
      </c>
      <c r="J3" s="12">
        <v>0.4</v>
      </c>
      <c r="L3" s="3" t="s">
        <v>29</v>
      </c>
      <c r="M3" s="2">
        <v>316</v>
      </c>
      <c r="N3" s="3">
        <f t="shared" si="0"/>
        <v>2.2468354430379747</v>
      </c>
    </row>
    <row r="4" spans="1:16" x14ac:dyDescent="0.2">
      <c r="A4" s="15" t="s">
        <v>1</v>
      </c>
      <c r="B4" s="15"/>
      <c r="C4" s="2">
        <v>1</v>
      </c>
      <c r="D4" s="2">
        <v>5</v>
      </c>
      <c r="E4" s="2">
        <v>2</v>
      </c>
      <c r="L4" s="3" t="s">
        <v>30</v>
      </c>
      <c r="M4" s="2">
        <v>537</v>
      </c>
      <c r="N4" s="3">
        <f t="shared" si="0"/>
        <v>1.3221601489757915</v>
      </c>
    </row>
    <row r="5" spans="1:16" x14ac:dyDescent="0.2">
      <c r="A5" s="18" t="s">
        <v>11</v>
      </c>
      <c r="B5" s="3" t="s">
        <v>2</v>
      </c>
      <c r="C5" s="15">
        <v>745</v>
      </c>
      <c r="D5" s="15"/>
      <c r="E5" s="15"/>
      <c r="L5" s="3" t="s">
        <v>31</v>
      </c>
      <c r="M5" s="2">
        <v>0</v>
      </c>
      <c r="N5" s="3" t="str">
        <f>IF(M5 = 0, "Полностью покр.", $D$12/M5)</f>
        <v>Полностью покр.</v>
      </c>
    </row>
    <row r="6" spans="1:16" ht="28.75" customHeight="1" x14ac:dyDescent="0.2">
      <c r="A6" s="18"/>
      <c r="B6" s="3" t="s">
        <v>3</v>
      </c>
      <c r="C6" s="15">
        <v>24.6</v>
      </c>
      <c r="D6" s="15"/>
      <c r="E6" s="3">
        <v>25.4</v>
      </c>
      <c r="L6" s="6" t="s">
        <v>32</v>
      </c>
      <c r="M6" s="2">
        <v>29</v>
      </c>
      <c r="N6" s="3">
        <f t="shared" ref="N6:N9" si="1">IF(M6 = 0, "Полностью покр.", $D$12/M6)</f>
        <v>24.482758620689655</v>
      </c>
    </row>
    <row r="7" spans="1:16" ht="37.25" customHeight="1" x14ac:dyDescent="0.2">
      <c r="A7" s="18"/>
      <c r="B7" s="4" t="s">
        <v>55</v>
      </c>
      <c r="C7" s="15">
        <v>18.8</v>
      </c>
      <c r="D7" s="15"/>
      <c r="E7" s="3">
        <v>18.600000000000001</v>
      </c>
      <c r="L7" s="3" t="s">
        <v>33</v>
      </c>
      <c r="M7" s="2">
        <v>0</v>
      </c>
      <c r="N7" s="3" t="str">
        <f t="shared" si="1"/>
        <v>Полностью покр.</v>
      </c>
    </row>
    <row r="8" spans="1:16" x14ac:dyDescent="0.2">
      <c r="A8" s="18"/>
      <c r="B8" s="17" t="s">
        <v>4</v>
      </c>
      <c r="C8" s="23">
        <f>($H$2-J2*(C6-C7)*C5/755)/$I2 * 100</f>
        <v>56.809098761877344</v>
      </c>
      <c r="D8" s="23"/>
      <c r="E8" s="8">
        <f>($H3-J3*(E6-E7)*C5/755)/$I3 * 100</f>
        <v>56.960117733627669</v>
      </c>
      <c r="G8" s="15" t="s">
        <v>43</v>
      </c>
      <c r="H8" s="15"/>
      <c r="I8" s="15"/>
      <c r="J8" s="15"/>
      <c r="L8" s="3" t="s">
        <v>34</v>
      </c>
      <c r="M8" s="2">
        <v>5</v>
      </c>
      <c r="N8" s="3">
        <f t="shared" si="1"/>
        <v>142</v>
      </c>
    </row>
    <row r="9" spans="1:16" x14ac:dyDescent="0.2">
      <c r="A9" s="18"/>
      <c r="B9" s="17"/>
      <c r="C9" s="15">
        <v>55</v>
      </c>
      <c r="D9" s="15"/>
      <c r="E9" s="5" t="s">
        <v>21</v>
      </c>
      <c r="G9" s="3" t="s">
        <v>44</v>
      </c>
      <c r="H9" s="3" t="s">
        <v>45</v>
      </c>
      <c r="I9" s="3" t="s">
        <v>46</v>
      </c>
      <c r="J9" s="3" t="s">
        <v>47</v>
      </c>
      <c r="L9" s="3" t="s">
        <v>35</v>
      </c>
      <c r="M9" s="2">
        <v>0</v>
      </c>
      <c r="N9" s="3" t="str">
        <f t="shared" si="1"/>
        <v>Полностью покр.</v>
      </c>
    </row>
    <row r="10" spans="1:16" ht="32" x14ac:dyDescent="0.2">
      <c r="A10" s="18"/>
      <c r="B10" s="17"/>
      <c r="C10" s="16" t="s">
        <v>21</v>
      </c>
      <c r="D10" s="16"/>
      <c r="E10" s="3">
        <v>45</v>
      </c>
      <c r="G10" s="4" t="s">
        <v>48</v>
      </c>
      <c r="H10" s="3">
        <v>9</v>
      </c>
      <c r="I10" s="2" t="s">
        <v>53</v>
      </c>
      <c r="J10" s="2" t="s">
        <v>53</v>
      </c>
    </row>
    <row r="11" spans="1:16" x14ac:dyDescent="0.2">
      <c r="A11" s="18"/>
      <c r="B11" s="3" t="s">
        <v>6</v>
      </c>
      <c r="C11" s="15">
        <v>0</v>
      </c>
      <c r="D11" s="15"/>
      <c r="E11" s="3">
        <v>1.1499999999999999</v>
      </c>
      <c r="G11" s="3" t="s">
        <v>49</v>
      </c>
      <c r="H11" s="3">
        <v>16</v>
      </c>
      <c r="I11" s="2" t="s">
        <v>53</v>
      </c>
      <c r="J11" s="2"/>
      <c r="L11" s="3" t="s">
        <v>22</v>
      </c>
      <c r="M11" s="3" t="s">
        <v>38</v>
      </c>
      <c r="N11" s="3" t="s">
        <v>40</v>
      </c>
      <c r="O11" s="9" t="s">
        <v>39</v>
      </c>
    </row>
    <row r="12" spans="1:16" ht="28.75" customHeight="1" x14ac:dyDescent="0.2">
      <c r="A12" s="18"/>
      <c r="B12" s="4" t="s">
        <v>7</v>
      </c>
      <c r="C12" s="14">
        <v>0</v>
      </c>
      <c r="D12" s="3">
        <f>1094-384</f>
        <v>710</v>
      </c>
      <c r="E12" s="3">
        <v>0</v>
      </c>
      <c r="G12" s="3" t="s">
        <v>50</v>
      </c>
      <c r="H12" s="3">
        <v>18</v>
      </c>
      <c r="I12" s="2" t="s">
        <v>53</v>
      </c>
      <c r="J12" s="2"/>
      <c r="L12" s="3" t="s">
        <v>36</v>
      </c>
      <c r="M12" s="3">
        <f>D12</f>
        <v>710</v>
      </c>
      <c r="N12" s="2">
        <v>276</v>
      </c>
      <c r="O12" s="3">
        <f>M12/N12</f>
        <v>2.5724637681159419</v>
      </c>
    </row>
    <row r="13" spans="1:16" x14ac:dyDescent="0.2">
      <c r="A13" s="18"/>
      <c r="B13" s="3" t="s">
        <v>8</v>
      </c>
      <c r="C13" s="3">
        <f>C6-2*C11+0.01*C12+0.1*C8-6</f>
        <v>24.280909876187735</v>
      </c>
      <c r="D13" s="3">
        <f>C6-2*C11+0.01*D12+0.1*C8-6</f>
        <v>31.380909876187737</v>
      </c>
      <c r="E13" s="3">
        <f t="shared" ref="E13" si="2">E6-2*E11+0.01*E12+0.1*E8-6</f>
        <v>22.796011773362764</v>
      </c>
      <c r="G13" s="3" t="s">
        <v>51</v>
      </c>
      <c r="H13" s="3">
        <v>18</v>
      </c>
      <c r="I13" s="2" t="s">
        <v>53</v>
      </c>
      <c r="J13" s="2"/>
      <c r="L13" s="3" t="s">
        <v>37</v>
      </c>
      <c r="M13" s="3">
        <f>D12</f>
        <v>710</v>
      </c>
      <c r="N13" s="2">
        <v>148</v>
      </c>
      <c r="O13" s="3">
        <f>M13/N13</f>
        <v>4.7972972972972974</v>
      </c>
    </row>
    <row r="14" spans="1:16" x14ac:dyDescent="0.2">
      <c r="A14" s="18"/>
      <c r="B14" s="24" t="s">
        <v>9</v>
      </c>
      <c r="C14" s="19" t="s">
        <v>21</v>
      </c>
      <c r="D14">
        <v>1648.62</v>
      </c>
      <c r="E14" s="19" t="s">
        <v>21</v>
      </c>
      <c r="G14" s="3" t="s">
        <v>52</v>
      </c>
      <c r="H14" s="3">
        <v>39</v>
      </c>
      <c r="I14" s="2" t="s">
        <v>53</v>
      </c>
      <c r="J14" s="2"/>
    </row>
    <row r="15" spans="1:16" x14ac:dyDescent="0.2">
      <c r="A15" s="18"/>
      <c r="B15" s="25"/>
      <c r="C15" s="20"/>
      <c r="D15">
        <v>613.44000000000005</v>
      </c>
      <c r="E15" s="20"/>
      <c r="G15" s="3" t="s">
        <v>54</v>
      </c>
      <c r="H15" s="11">
        <f>SUM(H10:H14)</f>
        <v>100</v>
      </c>
      <c r="I15" s="11">
        <f>IF(I10 ="Да", $H10, 0) + IF(I11 ="Да", $H11, 0) + IF(I12 ="Да", $H12, 0) + IF(I13 ="Да", $H13, 0) + IF(I14 ="Да", $H14, 0)</f>
        <v>100</v>
      </c>
      <c r="J15" s="11">
        <f>IF(J10 ="Да", $H10, 0) + IF(J11 ="Да", $H11, 0) + IF(J12 ="Да", $H12, 0) + IF(J13 ="Да", $H13, 0) + IF(J14 ="Да", $H14, 0)</f>
        <v>9</v>
      </c>
      <c r="P15">
        <v>384</v>
      </c>
    </row>
    <row r="16" spans="1:16" x14ac:dyDescent="0.2">
      <c r="A16" s="22" t="s">
        <v>12</v>
      </c>
      <c r="B16" s="3" t="s">
        <v>3</v>
      </c>
      <c r="C16" s="2" t="s">
        <v>23</v>
      </c>
      <c r="D16" s="2" t="s">
        <v>23</v>
      </c>
      <c r="E16" s="2" t="s">
        <v>42</v>
      </c>
    </row>
    <row r="17" spans="1:5" x14ac:dyDescent="0.2">
      <c r="A17" s="22"/>
      <c r="B17" s="3" t="s">
        <v>10</v>
      </c>
      <c r="C17" s="2" t="s">
        <v>25</v>
      </c>
      <c r="D17" s="2" t="s">
        <v>25</v>
      </c>
      <c r="E17" s="2" t="s">
        <v>25</v>
      </c>
    </row>
    <row r="18" spans="1:5" x14ac:dyDescent="0.2">
      <c r="A18" s="22"/>
      <c r="B18" s="3" t="s">
        <v>6</v>
      </c>
      <c r="C18" s="2" t="s">
        <v>24</v>
      </c>
      <c r="D18" s="2" t="s">
        <v>24</v>
      </c>
      <c r="E18" s="2" t="s">
        <v>24</v>
      </c>
    </row>
    <row r="19" spans="1:5" x14ac:dyDescent="0.2">
      <c r="A19" s="26" t="s">
        <v>13</v>
      </c>
      <c r="B19" s="30"/>
      <c r="C19" s="19" t="s">
        <v>21</v>
      </c>
      <c r="D19" s="3">
        <v>100</v>
      </c>
      <c r="E19" s="19" t="s">
        <v>21</v>
      </c>
    </row>
    <row r="20" spans="1:5" x14ac:dyDescent="0.2">
      <c r="A20" s="28"/>
      <c r="B20" s="31"/>
      <c r="C20" s="20"/>
      <c r="D20" s="3">
        <v>9</v>
      </c>
      <c r="E20" s="20"/>
    </row>
    <row r="21" spans="1:5" x14ac:dyDescent="0.2">
      <c r="A21" s="26" t="s">
        <v>14</v>
      </c>
      <c r="B21" s="30"/>
      <c r="C21" s="41">
        <v>2</v>
      </c>
      <c r="D21" s="7">
        <v>4</v>
      </c>
      <c r="E21" s="41">
        <v>3.1</v>
      </c>
    </row>
    <row r="22" spans="1:5" x14ac:dyDescent="0.2">
      <c r="A22" s="28"/>
      <c r="B22" s="31"/>
      <c r="C22" s="42"/>
      <c r="D22" s="2">
        <v>4</v>
      </c>
      <c r="E22" s="42"/>
    </row>
    <row r="23" spans="1:5" x14ac:dyDescent="0.2">
      <c r="A23" s="26" t="s">
        <v>15</v>
      </c>
      <c r="B23" s="30"/>
      <c r="C23" s="23">
        <f>(IF($C$21 = 1, 1, IF($C$21 = 2, 2, IF($C$21 = 3.1, 3, IF($C$21 = 3.2, 4, IF($C$21 = 3.3, 5, IF($C$21 = 3.4, 6, IF($C$21 = 4, 7, "Ошибка"))))))) + IF($D$21 = 1, 1, IF($D$21 = 2, 2, IF($D$21 = 3.1, 3, IF($D$21 = 3.2, 4, IF($D$21 = 3.3, 5, IF($D$21 = 3.4, 6, IF($D$21 = 4, 7, "Ошибка"))))))) + IF($E$21 = 1, 1, IF($E$21 = 2, 2, IF($E$21 = 3.1, 3, IF($E$21 = 3.2, 4, IF($E$21 = 3.3, 5, IF($E$21 = 3.4, 6, IF($E$21 = 4, 7, "Ошибка")))))))) / 3</f>
        <v>4</v>
      </c>
      <c r="D23" s="23"/>
      <c r="E23" s="23"/>
    </row>
    <row r="24" spans="1:5" x14ac:dyDescent="0.2">
      <c r="A24" s="28"/>
      <c r="B24" s="31"/>
      <c r="C24" s="44">
        <f>(IF($C$21 = 1, 1, IF($C$21 = 2, 2, IF($C$21 = 3.1, 3, IF($C$21 = 3.2, 4, IF($C$21 = 3.3, 5, IF($C$21 = 3.4, 6, IF($C$21 = 4, 7, "Ошибка"))))))) + IF($D$22 = 1, 1, IF($D$22 = 2, 2, IF($D$22 = 3.1, 3, IF($D$22 = 3.2, 4, IF($D$22 = 3.3, 5, IF($D$22 = 3.4, 6, IF($D$22 = 4, 7, "Ошибка"))))))) + IF($E$21 = 1, 1, IF($E$21 = 2, 2, IF($E$21 = 3.1, 3, IF($E$21 = 3.2, 4, IF($E$21 = 3.3, 5, IF($E$21 = 3.4, 6, IF($E$21 = 4, 7, "Ошибка")))))))) / 3</f>
        <v>4</v>
      </c>
      <c r="D24" s="45"/>
      <c r="E24" s="46"/>
    </row>
    <row r="25" spans="1:5" x14ac:dyDescent="0.2">
      <c r="A25" s="26" t="s">
        <v>16</v>
      </c>
      <c r="B25" s="30"/>
      <c r="C25" s="43">
        <v>3.2</v>
      </c>
      <c r="D25" s="43"/>
      <c r="E25" s="43"/>
    </row>
    <row r="26" spans="1:5" x14ac:dyDescent="0.2">
      <c r="A26" s="28"/>
      <c r="B26" s="31"/>
      <c r="C26" s="38">
        <v>3.2</v>
      </c>
      <c r="D26" s="39"/>
      <c r="E26" s="40"/>
    </row>
  </sheetData>
  <mergeCells count="30">
    <mergeCell ref="A25:B26"/>
    <mergeCell ref="C25:E25"/>
    <mergeCell ref="C26:E26"/>
    <mergeCell ref="A21:B22"/>
    <mergeCell ref="C21:C22"/>
    <mergeCell ref="E21:E22"/>
    <mergeCell ref="A23:B24"/>
    <mergeCell ref="C23:E23"/>
    <mergeCell ref="C24:E24"/>
    <mergeCell ref="G8:J8"/>
    <mergeCell ref="A16:A18"/>
    <mergeCell ref="A19:B20"/>
    <mergeCell ref="C19:C20"/>
    <mergeCell ref="E19:E20"/>
    <mergeCell ref="C9:D9"/>
    <mergeCell ref="C10:D10"/>
    <mergeCell ref="C11:D11"/>
    <mergeCell ref="B14:B15"/>
    <mergeCell ref="C14:C15"/>
    <mergeCell ref="E14:E15"/>
    <mergeCell ref="A1:B2"/>
    <mergeCell ref="C1:E1"/>
    <mergeCell ref="A3:B3"/>
    <mergeCell ref="A4:B4"/>
    <mergeCell ref="A5:A15"/>
    <mergeCell ref="C5:E5"/>
    <mergeCell ref="C6:D6"/>
    <mergeCell ref="C7:D7"/>
    <mergeCell ref="B8:B10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6C37-C182-49D4-879F-7A69B7295ED4}">
  <dimension ref="A1:P26"/>
  <sheetViews>
    <sheetView zoomScale="99" workbookViewId="0">
      <selection activeCell="P15" sqref="P15"/>
    </sheetView>
  </sheetViews>
  <sheetFormatPr baseColWidth="10" defaultColWidth="8.83203125" defaultRowHeight="15" x14ac:dyDescent="0.2"/>
  <cols>
    <col min="1" max="1" width="24.5" customWidth="1"/>
    <col min="2" max="2" width="26.5" customWidth="1"/>
    <col min="12" max="12" width="25.6640625" customWidth="1"/>
    <col min="13" max="13" width="25.1640625" customWidth="1"/>
  </cols>
  <sheetData>
    <row r="1" spans="1:16" x14ac:dyDescent="0.2">
      <c r="A1" s="16" t="s">
        <v>57</v>
      </c>
      <c r="B1" s="16"/>
      <c r="C1" s="15" t="s">
        <v>5</v>
      </c>
      <c r="D1" s="15"/>
      <c r="E1" s="15"/>
      <c r="G1" s="3"/>
      <c r="H1" s="3" t="s">
        <v>17</v>
      </c>
      <c r="I1" s="3" t="s">
        <v>18</v>
      </c>
      <c r="J1" s="3" t="s">
        <v>20</v>
      </c>
      <c r="L1" s="3" t="s">
        <v>22</v>
      </c>
      <c r="M1" s="3" t="s">
        <v>26</v>
      </c>
      <c r="N1" s="9" t="s">
        <v>27</v>
      </c>
    </row>
    <row r="2" spans="1:16" x14ac:dyDescent="0.2">
      <c r="A2" s="16"/>
      <c r="B2" s="16"/>
      <c r="C2" s="3">
        <v>1</v>
      </c>
      <c r="D2" s="3">
        <v>2</v>
      </c>
      <c r="E2" s="3">
        <v>3</v>
      </c>
      <c r="G2" s="3">
        <v>1</v>
      </c>
      <c r="H2" s="12">
        <v>16.5</v>
      </c>
      <c r="I2" s="12">
        <v>23</v>
      </c>
      <c r="J2" s="12">
        <v>0.6</v>
      </c>
      <c r="L2" s="3" t="s">
        <v>28</v>
      </c>
      <c r="M2" s="2">
        <v>59</v>
      </c>
      <c r="N2" s="3">
        <f t="shared" ref="N2:N4" si="0">IF(M2 = 0, "Полностью покр.", $D$12/M2)</f>
        <v>12.033898305084746</v>
      </c>
    </row>
    <row r="3" spans="1:16" x14ac:dyDescent="0.2">
      <c r="A3" s="15" t="s">
        <v>0</v>
      </c>
      <c r="B3" s="15"/>
      <c r="C3" s="2" t="s">
        <v>60</v>
      </c>
      <c r="D3" s="2" t="s">
        <v>60</v>
      </c>
      <c r="E3" s="2" t="s">
        <v>60</v>
      </c>
      <c r="G3" s="3">
        <v>2</v>
      </c>
      <c r="H3" s="12">
        <v>15.5</v>
      </c>
      <c r="I3" s="12">
        <v>22.5</v>
      </c>
      <c r="J3" s="12">
        <v>0.4</v>
      </c>
      <c r="L3" s="3" t="s">
        <v>29</v>
      </c>
      <c r="M3" s="2">
        <v>316</v>
      </c>
      <c r="N3" s="3">
        <f t="shared" si="0"/>
        <v>2.2468354430379747</v>
      </c>
    </row>
    <row r="4" spans="1:16" x14ac:dyDescent="0.2">
      <c r="A4" s="15" t="s">
        <v>1</v>
      </c>
      <c r="B4" s="15"/>
      <c r="C4" s="2">
        <v>4</v>
      </c>
      <c r="D4" s="2">
        <v>3</v>
      </c>
      <c r="E4" s="2">
        <v>1</v>
      </c>
      <c r="L4" s="3" t="s">
        <v>30</v>
      </c>
      <c r="M4" s="2">
        <v>537</v>
      </c>
      <c r="N4" s="3">
        <f t="shared" si="0"/>
        <v>1.3221601489757915</v>
      </c>
    </row>
    <row r="5" spans="1:16" ht="25.75" customHeight="1" x14ac:dyDescent="0.2">
      <c r="A5" s="18" t="s">
        <v>11</v>
      </c>
      <c r="B5" s="3" t="s">
        <v>2</v>
      </c>
      <c r="C5" s="15">
        <v>745</v>
      </c>
      <c r="D5" s="15"/>
      <c r="E5" s="15"/>
      <c r="L5" s="3" t="s">
        <v>31</v>
      </c>
      <c r="M5" s="2">
        <v>0</v>
      </c>
      <c r="N5" s="3" t="str">
        <f>IF(M5 = 0, "Полностью покр.", $D$12/M5)</f>
        <v>Полностью покр.</v>
      </c>
    </row>
    <row r="6" spans="1:16" ht="38.5" customHeight="1" x14ac:dyDescent="0.2">
      <c r="A6" s="18"/>
      <c r="B6" s="3" t="s">
        <v>3</v>
      </c>
      <c r="C6" s="15">
        <v>24.6</v>
      </c>
      <c r="D6" s="15"/>
      <c r="E6" s="3">
        <v>25.4</v>
      </c>
      <c r="L6" s="6" t="s">
        <v>32</v>
      </c>
      <c r="M6" s="2">
        <v>29</v>
      </c>
      <c r="N6" s="3">
        <f t="shared" ref="N6:N9" si="1">IF(M6 = 0, "Полностью покр.", $D$12/M6)</f>
        <v>24.482758620689655</v>
      </c>
    </row>
    <row r="7" spans="1:16" ht="39.5" customHeight="1" x14ac:dyDescent="0.2">
      <c r="A7" s="18"/>
      <c r="B7" s="4" t="s">
        <v>55</v>
      </c>
      <c r="C7" s="15">
        <v>18.8</v>
      </c>
      <c r="D7" s="15"/>
      <c r="E7" s="3">
        <v>18.600000000000001</v>
      </c>
      <c r="G7" s="13" t="s">
        <v>43</v>
      </c>
      <c r="H7" s="13"/>
      <c r="I7" s="13"/>
      <c r="J7" s="13"/>
      <c r="L7" s="3" t="s">
        <v>33</v>
      </c>
      <c r="M7" s="2">
        <v>0</v>
      </c>
      <c r="N7" s="3" t="str">
        <f t="shared" si="1"/>
        <v>Полностью покр.</v>
      </c>
    </row>
    <row r="8" spans="1:16" x14ac:dyDescent="0.2">
      <c r="A8" s="18"/>
      <c r="B8" s="17" t="s">
        <v>4</v>
      </c>
      <c r="C8" s="23">
        <f>($H$2-J2*(C6-C7)*C5/755)/$I2 * 100</f>
        <v>56.809098761877344</v>
      </c>
      <c r="D8" s="23"/>
      <c r="E8" s="8">
        <f>($H3-J3*(E6-E7)*C5/755)/$I3 * 100</f>
        <v>56.960117733627669</v>
      </c>
      <c r="G8" s="3" t="s">
        <v>44</v>
      </c>
      <c r="H8" s="3" t="s">
        <v>45</v>
      </c>
      <c r="I8" s="3" t="s">
        <v>46</v>
      </c>
      <c r="J8" s="3" t="s">
        <v>47</v>
      </c>
      <c r="L8" s="3" t="s">
        <v>34</v>
      </c>
      <c r="M8" s="2">
        <v>5</v>
      </c>
      <c r="N8" s="3">
        <f t="shared" si="1"/>
        <v>142</v>
      </c>
    </row>
    <row r="9" spans="1:16" ht="32" x14ac:dyDescent="0.2">
      <c r="A9" s="18"/>
      <c r="B9" s="17"/>
      <c r="C9" s="15">
        <v>55</v>
      </c>
      <c r="D9" s="15"/>
      <c r="E9" s="5" t="s">
        <v>21</v>
      </c>
      <c r="G9" s="4" t="s">
        <v>48</v>
      </c>
      <c r="H9" s="3">
        <v>9</v>
      </c>
      <c r="I9" s="2"/>
      <c r="J9" s="2"/>
      <c r="L9" s="3" t="s">
        <v>35</v>
      </c>
      <c r="M9" s="2">
        <v>0</v>
      </c>
      <c r="N9" s="3" t="str">
        <f t="shared" si="1"/>
        <v>Полностью покр.</v>
      </c>
    </row>
    <row r="10" spans="1:16" x14ac:dyDescent="0.2">
      <c r="A10" s="18"/>
      <c r="B10" s="17"/>
      <c r="C10" s="16" t="s">
        <v>21</v>
      </c>
      <c r="D10" s="16"/>
      <c r="E10" s="3">
        <v>45</v>
      </c>
      <c r="G10" s="3" t="s">
        <v>49</v>
      </c>
      <c r="H10" s="3">
        <v>16</v>
      </c>
      <c r="I10" s="2" t="s">
        <v>53</v>
      </c>
      <c r="J10" s="2"/>
    </row>
    <row r="11" spans="1:16" x14ac:dyDescent="0.2">
      <c r="A11" s="18"/>
      <c r="B11" s="3" t="s">
        <v>6</v>
      </c>
      <c r="C11" s="15">
        <v>0</v>
      </c>
      <c r="D11" s="15"/>
      <c r="E11" s="3">
        <v>1.1499999999999999</v>
      </c>
      <c r="G11" s="3" t="s">
        <v>50</v>
      </c>
      <c r="H11" s="3">
        <v>18</v>
      </c>
      <c r="I11" s="2" t="s">
        <v>53</v>
      </c>
      <c r="J11" s="2" t="s">
        <v>53</v>
      </c>
      <c r="L11" s="3" t="s">
        <v>22</v>
      </c>
      <c r="M11" s="3" t="s">
        <v>38</v>
      </c>
      <c r="N11" s="3" t="s">
        <v>40</v>
      </c>
      <c r="O11" s="9" t="s">
        <v>39</v>
      </c>
    </row>
    <row r="12" spans="1:16" ht="23.5" customHeight="1" x14ac:dyDescent="0.2">
      <c r="A12" s="18"/>
      <c r="B12" s="4" t="s">
        <v>7</v>
      </c>
      <c r="C12" s="14">
        <v>0</v>
      </c>
      <c r="D12" s="3">
        <f>1094-384</f>
        <v>710</v>
      </c>
      <c r="E12" s="3">
        <v>0</v>
      </c>
      <c r="G12" s="3" t="s">
        <v>51</v>
      </c>
      <c r="H12" s="3">
        <v>18</v>
      </c>
      <c r="I12" s="2"/>
      <c r="J12" s="2"/>
      <c r="L12" s="3" t="s">
        <v>36</v>
      </c>
      <c r="M12" s="3">
        <f>D12</f>
        <v>710</v>
      </c>
      <c r="N12" s="2">
        <v>276</v>
      </c>
      <c r="O12" s="3">
        <f>M12/N12</f>
        <v>2.5724637681159419</v>
      </c>
    </row>
    <row r="13" spans="1:16" x14ac:dyDescent="0.2">
      <c r="A13" s="18"/>
      <c r="B13" s="3" t="s">
        <v>8</v>
      </c>
      <c r="C13" s="3">
        <f>C6-2*C11+0.01*C12+0.1*C8-6</f>
        <v>24.280909876187735</v>
      </c>
      <c r="D13" s="3">
        <f>C6-2*C11+0.01*D12+0.1*C8-6</f>
        <v>31.380909876187737</v>
      </c>
      <c r="E13" s="3">
        <f t="shared" ref="E13" si="2">E6-2*E11+0.01*E12+0.1*E8-6</f>
        <v>22.796011773362764</v>
      </c>
      <c r="G13" s="3" t="s">
        <v>52</v>
      </c>
      <c r="H13" s="3">
        <v>39</v>
      </c>
      <c r="I13" s="2"/>
      <c r="J13" s="2"/>
      <c r="L13" s="3" t="s">
        <v>37</v>
      </c>
      <c r="M13" s="3">
        <f>D12</f>
        <v>710</v>
      </c>
      <c r="N13" s="2">
        <v>148</v>
      </c>
      <c r="O13" s="3">
        <f>M13/N13</f>
        <v>4.7972972972972974</v>
      </c>
    </row>
    <row r="14" spans="1:16" x14ac:dyDescent="0.2">
      <c r="A14" s="18"/>
      <c r="B14" s="24" t="s">
        <v>9</v>
      </c>
      <c r="C14" s="19" t="s">
        <v>21</v>
      </c>
      <c r="D14">
        <v>1648.62</v>
      </c>
      <c r="E14" s="19" t="s">
        <v>21</v>
      </c>
      <c r="G14" s="3" t="s">
        <v>54</v>
      </c>
      <c r="H14" s="11">
        <f>SUM(H9:H13)</f>
        <v>100</v>
      </c>
      <c r="I14" s="11">
        <f>IF(I9 ="Да", $H9, 0) + IF(I10 ="Да", $H10, 0) + IF(I11 ="Да", $H11, 0) + IF(I12 ="Да", $H12, 0) + IF(I13 ="Да", $H13, 0)</f>
        <v>34</v>
      </c>
      <c r="J14" s="11">
        <f>IF(J9 ="Да", $H9, 0) + IF(J10 ="Да", $H10, 0) + IF(J11 ="Да", $H11, 0) + IF(J12 ="Да", $H12, 0) + IF(J13 ="Да", $H13, 0)</f>
        <v>18</v>
      </c>
    </row>
    <row r="15" spans="1:16" x14ac:dyDescent="0.2">
      <c r="A15" s="18"/>
      <c r="B15" s="25"/>
      <c r="C15" s="20"/>
      <c r="D15">
        <v>613.44000000000005</v>
      </c>
      <c r="E15" s="20"/>
      <c r="P15">
        <v>384</v>
      </c>
    </row>
    <row r="16" spans="1:16" x14ac:dyDescent="0.2">
      <c r="A16" s="22" t="s">
        <v>12</v>
      </c>
      <c r="B16" s="3" t="s">
        <v>3</v>
      </c>
      <c r="C16" s="2" t="s">
        <v>63</v>
      </c>
      <c r="D16" s="2" t="s">
        <v>63</v>
      </c>
      <c r="E16" s="2" t="s">
        <v>63</v>
      </c>
    </row>
    <row r="17" spans="1:5" x14ac:dyDescent="0.2">
      <c r="A17" s="22"/>
      <c r="B17" s="3" t="s">
        <v>10</v>
      </c>
      <c r="C17" s="2" t="s">
        <v>25</v>
      </c>
      <c r="D17" s="2" t="s">
        <v>25</v>
      </c>
      <c r="E17" s="2" t="s">
        <v>25</v>
      </c>
    </row>
    <row r="18" spans="1:5" x14ac:dyDescent="0.2">
      <c r="A18" s="22"/>
      <c r="B18" s="3" t="s">
        <v>6</v>
      </c>
      <c r="C18" s="2" t="s">
        <v>24</v>
      </c>
      <c r="D18" s="2" t="s">
        <v>24</v>
      </c>
      <c r="E18" s="2" t="s">
        <v>24</v>
      </c>
    </row>
    <row r="19" spans="1:5" x14ac:dyDescent="0.2">
      <c r="A19" s="26" t="s">
        <v>13</v>
      </c>
      <c r="B19" s="30"/>
      <c r="C19" s="19" t="s">
        <v>21</v>
      </c>
      <c r="D19" s="3">
        <v>34</v>
      </c>
      <c r="E19" s="19" t="s">
        <v>21</v>
      </c>
    </row>
    <row r="20" spans="1:5" x14ac:dyDescent="0.2">
      <c r="A20" s="28"/>
      <c r="B20" s="31"/>
      <c r="C20" s="20"/>
      <c r="D20" s="3">
        <v>18</v>
      </c>
      <c r="E20" s="20"/>
    </row>
    <row r="21" spans="1:5" x14ac:dyDescent="0.2">
      <c r="A21" s="26" t="s">
        <v>14</v>
      </c>
      <c r="B21" s="30"/>
      <c r="C21" s="41">
        <v>2</v>
      </c>
      <c r="D21" s="7">
        <v>4</v>
      </c>
      <c r="E21" s="41">
        <v>3.1</v>
      </c>
    </row>
    <row r="22" spans="1:5" x14ac:dyDescent="0.2">
      <c r="A22" s="28"/>
      <c r="B22" s="31"/>
      <c r="C22" s="42"/>
      <c r="D22" s="2">
        <v>4</v>
      </c>
      <c r="E22" s="42"/>
    </row>
    <row r="23" spans="1:5" x14ac:dyDescent="0.2">
      <c r="A23" s="26" t="s">
        <v>15</v>
      </c>
      <c r="B23" s="30"/>
      <c r="C23" s="23">
        <f>(IF($C$21 = 1, 1, IF($C$21 = 2, 2, IF($C$21 = 3.1, 3, IF($C$21 = 3.2, 4, IF($C$21 = 3.3, 5, IF($C$21 = 3.4, 6, IF($C$21 = 4, 7, "Ошибка"))))))) + IF($D$21 = 1, 1, IF($D$21 = 2, 2, IF($D$21 = 3.1, 3, IF($D$21 = 3.2, 4, IF($D$21 = 3.3, 5, IF($D$21 = 3.4, 6, IF($D$21 = 4, 7, "Ошибка"))))))) + IF($E$21 = 1, 1, IF($E$21 = 2, 2, IF($E$21 = 3.1, 3, IF($E$21 = 3.2, 4, IF($E$21 = 3.3, 5, IF($E$21 = 3.4, 6, IF($E$21 = 4, 7, "Ошибка")))))))) / 3</f>
        <v>4</v>
      </c>
      <c r="D23" s="23"/>
      <c r="E23" s="23"/>
    </row>
    <row r="24" spans="1:5" x14ac:dyDescent="0.2">
      <c r="A24" s="28"/>
      <c r="B24" s="31"/>
      <c r="C24" s="44">
        <f>(IF($C$21 = 1, 1, IF($C$21 = 2, 2, IF($C$21 = 3.1, 3, IF($C$21 = 3.2, 4, IF($C$21 = 3.3, 5, IF($C$21 = 3.4, 6, IF($C$21 = 4, 7, "Ошибка"))))))) + IF($D$22 = 1, 1, IF($D$22 = 2, 2, IF($D$22 = 3.1, 3, IF($D$22 = 3.2, 4, IF($D$22 = 3.3, 5, IF($D$22 = 3.4, 6, IF($D$22 = 4, 7, "Ошибка"))))))) + IF($E$21 = 1, 1, IF($E$21 = 2, 2, IF($E$21 = 3.1, 3, IF($E$21 = 3.2, 4, IF($E$21 = 3.3, 5, IF($E$21 = 3.4, 6, IF($E$21 = 4, 7, "Ошибка")))))))) / 3</f>
        <v>4</v>
      </c>
      <c r="D24" s="45"/>
      <c r="E24" s="46"/>
    </row>
    <row r="25" spans="1:5" x14ac:dyDescent="0.2">
      <c r="A25" s="26" t="s">
        <v>16</v>
      </c>
      <c r="B25" s="30"/>
      <c r="C25" s="43">
        <v>3.2</v>
      </c>
      <c r="D25" s="43"/>
      <c r="E25" s="43"/>
    </row>
    <row r="26" spans="1:5" x14ac:dyDescent="0.2">
      <c r="A26" s="28"/>
      <c r="B26" s="31"/>
      <c r="C26" s="38">
        <v>3.2</v>
      </c>
      <c r="D26" s="39"/>
      <c r="E26" s="40"/>
    </row>
  </sheetData>
  <mergeCells count="29">
    <mergeCell ref="A25:B26"/>
    <mergeCell ref="C25:E25"/>
    <mergeCell ref="C26:E26"/>
    <mergeCell ref="A21:B22"/>
    <mergeCell ref="C21:C22"/>
    <mergeCell ref="E21:E22"/>
    <mergeCell ref="A23:B24"/>
    <mergeCell ref="C23:E23"/>
    <mergeCell ref="C24:E24"/>
    <mergeCell ref="A16:A18"/>
    <mergeCell ref="A19:B20"/>
    <mergeCell ref="C19:C20"/>
    <mergeCell ref="E19:E20"/>
    <mergeCell ref="C9:D9"/>
    <mergeCell ref="C10:D10"/>
    <mergeCell ref="C11:D11"/>
    <mergeCell ref="B14:B15"/>
    <mergeCell ref="C14:C15"/>
    <mergeCell ref="E14:E15"/>
    <mergeCell ref="A1:B2"/>
    <mergeCell ref="C1:E1"/>
    <mergeCell ref="A3:B3"/>
    <mergeCell ref="A4:B4"/>
    <mergeCell ref="A5:A15"/>
    <mergeCell ref="C5:E5"/>
    <mergeCell ref="C6:D6"/>
    <mergeCell ref="C7:D7"/>
    <mergeCell ref="B8:B10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F155-C41E-4241-BCB5-85C325BC6FCE}">
  <dimension ref="A1:O26"/>
  <sheetViews>
    <sheetView zoomScale="93" workbookViewId="0">
      <selection activeCell="D27" sqref="D27"/>
    </sheetView>
  </sheetViews>
  <sheetFormatPr baseColWidth="10" defaultColWidth="8.83203125" defaultRowHeight="15" x14ac:dyDescent="0.2"/>
  <cols>
    <col min="1" max="1" width="18.83203125" customWidth="1"/>
    <col min="2" max="2" width="20.5" customWidth="1"/>
    <col min="12" max="12" width="20.83203125" customWidth="1"/>
    <col min="13" max="13" width="10.83203125" customWidth="1"/>
    <col min="14" max="14" width="18.5" customWidth="1"/>
  </cols>
  <sheetData>
    <row r="1" spans="1:15" x14ac:dyDescent="0.2">
      <c r="A1" s="16" t="s">
        <v>58</v>
      </c>
      <c r="B1" s="16"/>
      <c r="C1" s="15" t="s">
        <v>5</v>
      </c>
      <c r="D1" s="15"/>
      <c r="E1" s="15"/>
      <c r="G1" s="3"/>
      <c r="H1" s="3" t="s">
        <v>17</v>
      </c>
      <c r="I1" s="3" t="s">
        <v>18</v>
      </c>
      <c r="J1" s="3" t="s">
        <v>20</v>
      </c>
      <c r="L1" s="3" t="s">
        <v>22</v>
      </c>
      <c r="M1" s="3" t="s">
        <v>26</v>
      </c>
      <c r="N1" s="9" t="s">
        <v>27</v>
      </c>
    </row>
    <row r="2" spans="1:15" x14ac:dyDescent="0.2">
      <c r="A2" s="16"/>
      <c r="B2" s="16"/>
      <c r="C2" s="3">
        <v>1</v>
      </c>
      <c r="D2" s="3">
        <v>2</v>
      </c>
      <c r="E2" s="3">
        <v>3</v>
      </c>
      <c r="G2" s="3">
        <v>1</v>
      </c>
      <c r="H2" s="12">
        <v>16.5</v>
      </c>
      <c r="I2" s="12">
        <v>23</v>
      </c>
      <c r="J2" s="12">
        <v>0.6</v>
      </c>
      <c r="L2" s="3" t="s">
        <v>28</v>
      </c>
      <c r="M2" s="2">
        <v>59</v>
      </c>
      <c r="N2" s="3">
        <f t="shared" ref="N2:N4" si="0">IF(M2 = 0, "Полностью покр.", $D$12/M2)</f>
        <v>12.033898305084746</v>
      </c>
    </row>
    <row r="3" spans="1:15" x14ac:dyDescent="0.2">
      <c r="A3" s="15" t="s">
        <v>0</v>
      </c>
      <c r="B3" s="15"/>
      <c r="C3" s="2" t="s">
        <v>61</v>
      </c>
      <c r="D3" s="2" t="s">
        <v>61</v>
      </c>
      <c r="E3" s="2" t="s">
        <v>41</v>
      </c>
      <c r="G3" s="3">
        <v>2</v>
      </c>
      <c r="H3" s="12">
        <v>15.5</v>
      </c>
      <c r="I3" s="12">
        <v>22.5</v>
      </c>
      <c r="J3" s="12">
        <v>0.4</v>
      </c>
      <c r="L3" s="3" t="s">
        <v>29</v>
      </c>
      <c r="M3" s="2">
        <v>316</v>
      </c>
      <c r="N3" s="3">
        <f t="shared" si="0"/>
        <v>2.2468354430379747</v>
      </c>
    </row>
    <row r="4" spans="1:15" x14ac:dyDescent="0.2">
      <c r="A4" s="15" t="s">
        <v>1</v>
      </c>
      <c r="B4" s="15"/>
      <c r="C4" s="2">
        <v>1</v>
      </c>
      <c r="D4" s="2">
        <v>3</v>
      </c>
      <c r="E4" s="2">
        <v>4</v>
      </c>
      <c r="L4" s="3" t="s">
        <v>30</v>
      </c>
      <c r="M4" s="2">
        <v>537</v>
      </c>
      <c r="N4" s="3">
        <f t="shared" si="0"/>
        <v>1.3221601489757915</v>
      </c>
    </row>
    <row r="5" spans="1:15" x14ac:dyDescent="0.2">
      <c r="A5" s="18" t="s">
        <v>11</v>
      </c>
      <c r="B5" s="3" t="s">
        <v>2</v>
      </c>
      <c r="C5" s="15">
        <v>745</v>
      </c>
      <c r="D5" s="15"/>
      <c r="E5" s="15"/>
      <c r="L5" s="3" t="s">
        <v>31</v>
      </c>
      <c r="M5" s="2">
        <v>0</v>
      </c>
      <c r="N5" s="3" t="str">
        <f>IF(M5 = 0, "Полностью покр.", $D$12/M5)</f>
        <v>Полностью покр.</v>
      </c>
    </row>
    <row r="6" spans="1:15" ht="21" customHeight="1" x14ac:dyDescent="0.2">
      <c r="A6" s="18"/>
      <c r="B6" s="3" t="s">
        <v>3</v>
      </c>
      <c r="C6" s="15">
        <v>24.6</v>
      </c>
      <c r="D6" s="15"/>
      <c r="E6" s="3">
        <v>25.4</v>
      </c>
      <c r="L6" s="6" t="s">
        <v>32</v>
      </c>
      <c r="M6" s="2">
        <v>29</v>
      </c>
      <c r="N6" s="3">
        <f t="shared" ref="N6:N9" si="1">IF(M6 = 0, "Полностью покр.", $D$12/M6)</f>
        <v>24.482758620689655</v>
      </c>
    </row>
    <row r="7" spans="1:15" ht="29.5" customHeight="1" x14ac:dyDescent="0.2">
      <c r="A7" s="18"/>
      <c r="B7" s="4" t="s">
        <v>55</v>
      </c>
      <c r="C7" s="15">
        <v>18.8</v>
      </c>
      <c r="D7" s="15"/>
      <c r="E7" s="3">
        <v>18.600000000000001</v>
      </c>
      <c r="L7" s="3" t="s">
        <v>33</v>
      </c>
      <c r="M7" s="2">
        <v>0</v>
      </c>
      <c r="N7" s="3" t="str">
        <f t="shared" si="1"/>
        <v>Полностью покр.</v>
      </c>
    </row>
    <row r="8" spans="1:15" x14ac:dyDescent="0.2">
      <c r="A8" s="18"/>
      <c r="B8" s="17" t="s">
        <v>4</v>
      </c>
      <c r="C8" s="23">
        <f>($H$2-J2*(C6-C7)*C5/755)/$I2 * 100</f>
        <v>56.809098761877344</v>
      </c>
      <c r="D8" s="23"/>
      <c r="E8" s="8">
        <f>($H3-J3*(E6-E7)*C5/755)/$I3 * 100</f>
        <v>56.960117733627669</v>
      </c>
      <c r="G8" s="15" t="s">
        <v>43</v>
      </c>
      <c r="H8" s="15"/>
      <c r="I8" s="15"/>
      <c r="J8" s="15"/>
      <c r="L8" s="3" t="s">
        <v>34</v>
      </c>
      <c r="M8" s="2">
        <v>5</v>
      </c>
      <c r="N8" s="3">
        <f t="shared" si="1"/>
        <v>142</v>
      </c>
    </row>
    <row r="9" spans="1:15" x14ac:dyDescent="0.2">
      <c r="A9" s="18"/>
      <c r="B9" s="17"/>
      <c r="C9" s="15">
        <v>55</v>
      </c>
      <c r="D9" s="15"/>
      <c r="E9" s="5" t="s">
        <v>21</v>
      </c>
      <c r="G9" s="3" t="s">
        <v>44</v>
      </c>
      <c r="H9" s="3" t="s">
        <v>45</v>
      </c>
      <c r="I9" s="3" t="s">
        <v>46</v>
      </c>
      <c r="J9" s="3" t="s">
        <v>47</v>
      </c>
      <c r="L9" s="3" t="s">
        <v>35</v>
      </c>
      <c r="M9" s="2">
        <v>0</v>
      </c>
      <c r="N9" s="3" t="str">
        <f t="shared" si="1"/>
        <v>Полностью покр.</v>
      </c>
    </row>
    <row r="10" spans="1:15" ht="32" x14ac:dyDescent="0.2">
      <c r="A10" s="18"/>
      <c r="B10" s="17"/>
      <c r="C10" s="16" t="s">
        <v>21</v>
      </c>
      <c r="D10" s="16"/>
      <c r="E10" s="3">
        <v>45</v>
      </c>
      <c r="G10" s="4" t="s">
        <v>48</v>
      </c>
      <c r="H10" s="3">
        <v>9</v>
      </c>
      <c r="I10" s="2" t="s">
        <v>53</v>
      </c>
      <c r="J10" s="2"/>
    </row>
    <row r="11" spans="1:15" x14ac:dyDescent="0.2">
      <c r="A11" s="18"/>
      <c r="B11" s="3" t="s">
        <v>6</v>
      </c>
      <c r="C11" s="15">
        <v>0</v>
      </c>
      <c r="D11" s="15"/>
      <c r="E11" s="3">
        <v>1.1499999999999999</v>
      </c>
      <c r="G11" s="3" t="s">
        <v>49</v>
      </c>
      <c r="H11" s="3">
        <v>16</v>
      </c>
      <c r="I11" s="2" t="s">
        <v>53</v>
      </c>
      <c r="J11" s="2" t="s">
        <v>53</v>
      </c>
      <c r="L11" s="3" t="s">
        <v>22</v>
      </c>
      <c r="M11" s="3" t="s">
        <v>38</v>
      </c>
      <c r="N11" s="3" t="s">
        <v>40</v>
      </c>
      <c r="O11" s="9" t="s">
        <v>39</v>
      </c>
    </row>
    <row r="12" spans="1:15" ht="27" customHeight="1" x14ac:dyDescent="0.2">
      <c r="A12" s="18"/>
      <c r="B12" s="4" t="s">
        <v>7</v>
      </c>
      <c r="C12" s="14">
        <v>0</v>
      </c>
      <c r="D12" s="3">
        <f>1094-384</f>
        <v>710</v>
      </c>
      <c r="E12" s="3">
        <v>0</v>
      </c>
      <c r="G12" s="3" t="s">
        <v>50</v>
      </c>
      <c r="H12" s="3">
        <v>18</v>
      </c>
      <c r="I12" s="2" t="s">
        <v>53</v>
      </c>
      <c r="J12" s="2"/>
      <c r="L12" s="3" t="s">
        <v>36</v>
      </c>
      <c r="M12" s="3">
        <f>D12</f>
        <v>710</v>
      </c>
      <c r="N12" s="2">
        <v>276</v>
      </c>
      <c r="O12" s="3">
        <f>M12/N12</f>
        <v>2.5724637681159419</v>
      </c>
    </row>
    <row r="13" spans="1:15" x14ac:dyDescent="0.2">
      <c r="A13" s="18"/>
      <c r="B13" s="3" t="s">
        <v>8</v>
      </c>
      <c r="C13" s="3">
        <f>C6-2*C11+0.01*C12+0.1*C8-6</f>
        <v>24.280909876187735</v>
      </c>
      <c r="D13" s="3">
        <f>C6-2*C11+0.01*D12+0.1*C8-6</f>
        <v>31.380909876187737</v>
      </c>
      <c r="E13" s="3">
        <f t="shared" ref="E13" si="2">E6-2*E11+0.01*E12+0.1*E8-6</f>
        <v>22.796011773362764</v>
      </c>
      <c r="G13" s="3" t="s">
        <v>51</v>
      </c>
      <c r="H13" s="3">
        <v>18</v>
      </c>
      <c r="I13" s="2" t="s">
        <v>53</v>
      </c>
      <c r="J13" s="2"/>
      <c r="L13" s="3" t="s">
        <v>37</v>
      </c>
      <c r="M13" s="3">
        <f>D12</f>
        <v>710</v>
      </c>
      <c r="N13" s="2">
        <v>148</v>
      </c>
      <c r="O13" s="3">
        <f>M13/N13</f>
        <v>4.7972972972972974</v>
      </c>
    </row>
    <row r="14" spans="1:15" x14ac:dyDescent="0.2">
      <c r="A14" s="18"/>
      <c r="B14" s="24" t="s">
        <v>9</v>
      </c>
      <c r="C14" s="19" t="s">
        <v>21</v>
      </c>
      <c r="D14">
        <v>1648.62</v>
      </c>
      <c r="E14" s="19" t="s">
        <v>21</v>
      </c>
      <c r="G14" s="3" t="s">
        <v>52</v>
      </c>
      <c r="H14" s="3">
        <v>39</v>
      </c>
      <c r="I14" s="2"/>
      <c r="J14" s="2"/>
    </row>
    <row r="15" spans="1:15" x14ac:dyDescent="0.2">
      <c r="A15" s="18"/>
      <c r="B15" s="25"/>
      <c r="C15" s="20"/>
      <c r="D15">
        <v>613.44000000000005</v>
      </c>
      <c r="E15" s="20"/>
      <c r="G15" s="3" t="s">
        <v>54</v>
      </c>
      <c r="H15" s="11">
        <f>SUM(H10:H14)</f>
        <v>100</v>
      </c>
      <c r="I15" s="11">
        <f>IF(I10 ="Да", $H10, 0) + IF(I11 ="Да", $H11, 0) + IF(I12 ="Да", $H12, 0) + IF(I13 ="Да", $H13, 0) + IF(I14 ="Да", $H14, 0)</f>
        <v>61</v>
      </c>
      <c r="J15" s="11">
        <f>IF(J10 ="Да", $H10, 0) + IF(J11 ="Да", $H11, 0) + IF(J12 ="Да", $H12, 0) + IF(J13 ="Да", $H13, 0) + IF(J14 ="Да", $H14, 0)</f>
        <v>16</v>
      </c>
    </row>
    <row r="16" spans="1:15" x14ac:dyDescent="0.2">
      <c r="A16" s="22" t="s">
        <v>12</v>
      </c>
      <c r="B16" s="3" t="s">
        <v>3</v>
      </c>
      <c r="C16" s="2" t="s">
        <v>23</v>
      </c>
      <c r="D16" s="2" t="s">
        <v>23</v>
      </c>
      <c r="E16" s="2" t="s">
        <v>42</v>
      </c>
    </row>
    <row r="17" spans="1:5" x14ac:dyDescent="0.2">
      <c r="A17" s="22"/>
      <c r="B17" s="3" t="s">
        <v>10</v>
      </c>
      <c r="C17" s="2" t="s">
        <v>25</v>
      </c>
      <c r="D17" s="2" t="s">
        <v>25</v>
      </c>
      <c r="E17" s="2" t="s">
        <v>25</v>
      </c>
    </row>
    <row r="18" spans="1:5" x14ac:dyDescent="0.2">
      <c r="A18" s="22"/>
      <c r="B18" s="3" t="s">
        <v>6</v>
      </c>
      <c r="C18" s="2" t="s">
        <v>24</v>
      </c>
      <c r="D18" s="2" t="s">
        <v>24</v>
      </c>
      <c r="E18" s="2" t="s">
        <v>24</v>
      </c>
    </row>
    <row r="19" spans="1:5" x14ac:dyDescent="0.2">
      <c r="A19" s="26" t="s">
        <v>13</v>
      </c>
      <c r="B19" s="30"/>
      <c r="C19" s="19" t="s">
        <v>21</v>
      </c>
      <c r="D19" s="3">
        <v>61</v>
      </c>
      <c r="E19" s="19" t="s">
        <v>21</v>
      </c>
    </row>
    <row r="20" spans="1:5" x14ac:dyDescent="0.2">
      <c r="A20" s="28"/>
      <c r="B20" s="31"/>
      <c r="C20" s="20"/>
      <c r="D20" s="3">
        <v>16</v>
      </c>
      <c r="E20" s="20"/>
    </row>
    <row r="21" spans="1:5" x14ac:dyDescent="0.2">
      <c r="A21" s="26" t="s">
        <v>14</v>
      </c>
      <c r="B21" s="30"/>
      <c r="C21" s="41">
        <v>3.3</v>
      </c>
      <c r="D21" s="7">
        <v>4</v>
      </c>
      <c r="E21" s="41">
        <v>3.1</v>
      </c>
    </row>
    <row r="22" spans="1:5" x14ac:dyDescent="0.2">
      <c r="A22" s="28"/>
      <c r="B22" s="31"/>
      <c r="C22" s="42"/>
      <c r="D22" s="2">
        <v>4</v>
      </c>
      <c r="E22" s="42"/>
    </row>
    <row r="23" spans="1:5" x14ac:dyDescent="0.2">
      <c r="A23" s="26" t="s">
        <v>15</v>
      </c>
      <c r="B23" s="30"/>
      <c r="C23" s="23">
        <f>(IF($C$21 = 1, 1, IF($C$21 = 2, 2, IF($C$21 = 3.1, 3, IF($C$21 = 3.2, 4, IF($C$21 = 3.3, 5, IF($C$21 = 3.4, 6, IF($C$21 = 4, 7, "Ошибка"))))))) + IF($D$21 = 1, 1, IF($D$21 = 2, 2, IF($D$21 = 3.1, 3, IF($D$21 = 3.2, 4, IF($D$21 = 3.3, 5, IF($D$21 = 3.4, 6, IF($D$21 = 4, 7, "Ошибка"))))))) + IF($E$21 = 1, 1, IF($E$21 = 2, 2, IF($E$21 = 3.1, 3, IF($E$21 = 3.2, 4, IF($E$21 = 3.3, 5, IF($E$21 = 3.4, 6, IF($E$21 = 4, 7, "Ошибка")))))))) / 3</f>
        <v>5</v>
      </c>
      <c r="D23" s="23"/>
      <c r="E23" s="23"/>
    </row>
    <row r="24" spans="1:5" x14ac:dyDescent="0.2">
      <c r="A24" s="28"/>
      <c r="B24" s="31"/>
      <c r="C24" s="44">
        <f>(IF($C$21 = 1, 1, IF($C$21 = 2, 2, IF($C$21 = 3.1, 3, IF($C$21 = 3.2, 4, IF($C$21 = 3.3, 5, IF($C$21 = 3.4, 6, IF($C$21 = 4, 7, "Ошибка"))))))) + IF($D$22 = 1, 1, IF($D$22 = 2, 2, IF($D$22 = 3.1, 3, IF($D$22 = 3.2, 4, IF($D$22 = 3.3, 5, IF($D$22 = 3.4, 6, IF($D$22 = 4, 7, "Ошибка"))))))) + IF($E$21 = 1, 1, IF($E$21 = 2, 2, IF($E$21 = 3.1, 3, IF($E$21 = 3.2, 4, IF($E$21 = 3.3, 5, IF($E$21 = 3.4, 6, IF($E$21 = 4, 7, "Ошибка")))))))) / 3</f>
        <v>5</v>
      </c>
      <c r="D24" s="45"/>
      <c r="E24" s="46"/>
    </row>
    <row r="25" spans="1:5" x14ac:dyDescent="0.2">
      <c r="A25" s="26" t="s">
        <v>16</v>
      </c>
      <c r="B25" s="30"/>
      <c r="C25" s="43">
        <v>3.3</v>
      </c>
      <c r="D25" s="43"/>
      <c r="E25" s="43"/>
    </row>
    <row r="26" spans="1:5" x14ac:dyDescent="0.2">
      <c r="A26" s="28"/>
      <c r="B26" s="31"/>
      <c r="C26" s="38">
        <v>3.3</v>
      </c>
      <c r="D26" s="39"/>
      <c r="E26" s="40"/>
    </row>
  </sheetData>
  <mergeCells count="30">
    <mergeCell ref="A23:B24"/>
    <mergeCell ref="C23:E23"/>
    <mergeCell ref="C24:E24"/>
    <mergeCell ref="A25:B26"/>
    <mergeCell ref="C25:E25"/>
    <mergeCell ref="C26:E26"/>
    <mergeCell ref="G8:J8"/>
    <mergeCell ref="A16:A18"/>
    <mergeCell ref="A19:B20"/>
    <mergeCell ref="C19:C20"/>
    <mergeCell ref="E19:E20"/>
    <mergeCell ref="A21:B22"/>
    <mergeCell ref="C21:C22"/>
    <mergeCell ref="E21:E22"/>
    <mergeCell ref="C9:D9"/>
    <mergeCell ref="C10:D10"/>
    <mergeCell ref="C11:D11"/>
    <mergeCell ref="B14:B15"/>
    <mergeCell ref="C14:C15"/>
    <mergeCell ref="E14:E15"/>
    <mergeCell ref="A1:B2"/>
    <mergeCell ref="C1:E1"/>
    <mergeCell ref="A3:B3"/>
    <mergeCell ref="A4:B4"/>
    <mergeCell ref="A5:A15"/>
    <mergeCell ref="C5:E5"/>
    <mergeCell ref="C6:D6"/>
    <mergeCell ref="C7:D7"/>
    <mergeCell ref="B8:B10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kaypesh</dc:creator>
  <cp:lastModifiedBy>Максим Мананников</cp:lastModifiedBy>
  <dcterms:created xsi:type="dcterms:W3CDTF">2015-06-05T18:17:20Z</dcterms:created>
  <dcterms:modified xsi:type="dcterms:W3CDTF">2023-12-18T11:00:10Z</dcterms:modified>
</cp:coreProperties>
</file>