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2" sheetId="1" r:id="rId4"/>
    <sheet state="visible" name="v1.3" sheetId="2" r:id="rId5"/>
    <sheet state="visible" name="&lt;=V1.2" sheetId="3" r:id="rId6"/>
    <sheet state="visible" name="PartsDB" sheetId="4" r:id="rId7"/>
  </sheets>
  <definedNames>
    <definedName hidden="1" localSheetId="0" name="_xlnm._FilterDatabase">'v2'!$A$2:$F$57</definedName>
    <definedName hidden="1" localSheetId="1" name="_xlnm._FilterDatabase">v1.3!$A$2:$F$57</definedName>
    <definedName hidden="1" localSheetId="2" name="_xlnm._FilterDatabase">'&lt;=V1.2'!$A$2:$F$57</definedName>
  </definedNames>
  <calcPr/>
</workbook>
</file>

<file path=xl/sharedStrings.xml><?xml version="1.0" encoding="utf-8"?>
<sst xmlns="http://schemas.openxmlformats.org/spreadsheetml/2006/main" count="823" uniqueCount="220">
  <si>
    <t>Frog Boy Color BOM for board revision v2</t>
  </si>
  <si>
    <t>Designator(s)</t>
  </si>
  <si>
    <t>Quantity</t>
  </si>
  <si>
    <t>Value/Part Number</t>
  </si>
  <si>
    <t>Package</t>
  </si>
  <si>
    <t>Notes</t>
  </si>
  <si>
    <t>URL</t>
  </si>
  <si>
    <t>Battery</t>
  </si>
  <si>
    <t>-</t>
  </si>
  <si>
    <t>802040</t>
  </si>
  <si>
    <t>Only one battery is necessary. When using two, balance charge prior to installation.</t>
  </si>
  <si>
    <t>C11,C10</t>
  </si>
  <si>
    <t>4.7uF</t>
  </si>
  <si>
    <t>0603</t>
  </si>
  <si>
    <t>C13</t>
  </si>
  <si>
    <t>10uF</t>
  </si>
  <si>
    <t>C15</t>
  </si>
  <si>
    <t>22uF</t>
  </si>
  <si>
    <t>1206</t>
  </si>
  <si>
    <t>C18,C19</t>
  </si>
  <si>
    <t>100uF</t>
  </si>
  <si>
    <t>Use tantalum capacitors. 22uF MLCC can be substituted in a pinch</t>
  </si>
  <si>
    <t>C2</t>
  </si>
  <si>
    <t>18pF</t>
  </si>
  <si>
    <t>C22,C16,C21,C31,C14,C24,C30,C17,C29</t>
  </si>
  <si>
    <t>1uF</t>
  </si>
  <si>
    <t>C23,C20</t>
  </si>
  <si>
    <t>0.22uF</t>
  </si>
  <si>
    <t>C25</t>
  </si>
  <si>
    <t>22pF</t>
  </si>
  <si>
    <t>C26,C27,C28</t>
  </si>
  <si>
    <t>100pF</t>
  </si>
  <si>
    <t>C3</t>
  </si>
  <si>
    <t>27pF</t>
  </si>
  <si>
    <t>C7,C9,C4,C1,C5,C6,C32,C12,C8</t>
  </si>
  <si>
    <t>100nF</t>
  </si>
  <si>
    <t>D4,D3,D1</t>
  </si>
  <si>
    <t>LED</t>
  </si>
  <si>
    <t>D1: Charge, D3: High batt, D4: Low batt</t>
  </si>
  <si>
    <t>F1</t>
  </si>
  <si>
    <t>2.5A</t>
  </si>
  <si>
    <t>F2</t>
  </si>
  <si>
    <t>1A</t>
  </si>
  <si>
    <t>FB1</t>
  </si>
  <si>
    <t>FBx4</t>
  </si>
  <si>
    <t xml:space="preserve">Can harvest from CGB-CPU-04 and earlier: FB1 </t>
  </si>
  <si>
    <t>J1</t>
  </si>
  <si>
    <t>Link port</t>
  </si>
  <si>
    <t>Harvest from GBC/GBP</t>
  </si>
  <si>
    <t>J2</t>
  </si>
  <si>
    <t>Cartridge slot</t>
  </si>
  <si>
    <t>Harvest from GBC</t>
  </si>
  <si>
    <t>J3</t>
  </si>
  <si>
    <t>62684-502100ALF</t>
  </si>
  <si>
    <t>Can harvest from GBC: P2</t>
  </si>
  <si>
    <t>J6</t>
  </si>
  <si>
    <t>USB4105-GF-A</t>
  </si>
  <si>
    <t>GCT_USB4105-GF-A</t>
  </si>
  <si>
    <t>J7</t>
  </si>
  <si>
    <t>SJ2-3593D-SMT-TR</t>
  </si>
  <si>
    <t>SJ23593DSMTTR</t>
  </si>
  <si>
    <t>Headphone jack</t>
  </si>
  <si>
    <t>L1</t>
  </si>
  <si>
    <t>VLS3012HBX-2R2M-N</t>
  </si>
  <si>
    <t>VLS3012</t>
  </si>
  <si>
    <t>Q1,Q4</t>
  </si>
  <si>
    <t>DMP6350SQ-7</t>
  </si>
  <si>
    <t>SOT-23</t>
  </si>
  <si>
    <t>R1,R10,R12</t>
  </si>
  <si>
    <t>10K</t>
  </si>
  <si>
    <t>R11,R8,R19</t>
  </si>
  <si>
    <t>5.1K</t>
  </si>
  <si>
    <t>R15</t>
  </si>
  <si>
    <t>100K</t>
  </si>
  <si>
    <t>R17</t>
  </si>
  <si>
    <t>15K</t>
  </si>
  <si>
    <t>R18,R20</t>
  </si>
  <si>
    <t>5.6K</t>
  </si>
  <si>
    <t>R2</t>
  </si>
  <si>
    <t>100</t>
  </si>
  <si>
    <t>R21,R14</t>
  </si>
  <si>
    <t>150</t>
  </si>
  <si>
    <t>R23</t>
  </si>
  <si>
    <t>430K</t>
  </si>
  <si>
    <t>R24</t>
  </si>
  <si>
    <t>20K</t>
  </si>
  <si>
    <t>R25</t>
  </si>
  <si>
    <t>47K</t>
  </si>
  <si>
    <t>R3</t>
  </si>
  <si>
    <t>1.5M</t>
  </si>
  <si>
    <t>R4</t>
  </si>
  <si>
    <t>200K</t>
  </si>
  <si>
    <t>R5,R22</t>
  </si>
  <si>
    <t>3.3K</t>
  </si>
  <si>
    <t>R6, R16</t>
  </si>
  <si>
    <t>49.9K</t>
  </si>
  <si>
    <t>R7</t>
  </si>
  <si>
    <t>2.2K</t>
  </si>
  <si>
    <t>R9</t>
  </si>
  <si>
    <t>1K</t>
  </si>
  <si>
    <t>X1</t>
  </si>
  <si>
    <t>8.388608MHz</t>
  </si>
  <si>
    <t>5x7Crystal</t>
  </si>
  <si>
    <t>Choose one of X1 or Y1</t>
  </si>
  <si>
    <t>RN1</t>
  </si>
  <si>
    <t>270x4</t>
  </si>
  <si>
    <t>Can harvest from GBC: RA3</t>
  </si>
  <si>
    <t>S2</t>
  </si>
  <si>
    <t>SKRTLAE010</t>
  </si>
  <si>
    <t>SW_SKRTLAE010</t>
  </si>
  <si>
    <t>Speaker</t>
  </si>
  <si>
    <t>OWS-111535LA-8H</t>
  </si>
  <si>
    <t>SW8,SW7,SW5,SW3,SW1,SW2,SW4,SW6</t>
  </si>
  <si>
    <t>SKRRAAE010</t>
  </si>
  <si>
    <t>U1</t>
  </si>
  <si>
    <t>CGB CPU</t>
  </si>
  <si>
    <t>U10</t>
  </si>
  <si>
    <t>MAX16054AZT+T</t>
  </si>
  <si>
    <t>SOT-23-6</t>
  </si>
  <si>
    <t>U2</t>
  </si>
  <si>
    <t>CGB RAM</t>
  </si>
  <si>
    <t>U3</t>
  </si>
  <si>
    <t>BQ24072TRGTR</t>
  </si>
  <si>
    <t>VQFN-16</t>
  </si>
  <si>
    <t>U4</t>
  </si>
  <si>
    <t>TPS61202DSC</t>
  </si>
  <si>
    <t>WSON-10</t>
  </si>
  <si>
    <t>U5,U6</t>
  </si>
  <si>
    <t>LM4875MM_NOPB</t>
  </si>
  <si>
    <t>VSSOP-8</t>
  </si>
  <si>
    <t>U7</t>
  </si>
  <si>
    <t>MCP1700T-3302E/TT</t>
  </si>
  <si>
    <t>U8</t>
  </si>
  <si>
    <t>TLV803EB33VDBZR</t>
  </si>
  <si>
    <t>U9</t>
  </si>
  <si>
    <t>TLV3201AIDBVR</t>
  </si>
  <si>
    <t>SOT-23-5</t>
  </si>
  <si>
    <t>VR1</t>
  </si>
  <si>
    <t>RK08H113003Q</t>
  </si>
  <si>
    <t>Y1</t>
  </si>
  <si>
    <t>Frog Boy Color BOM for board revision v1.3</t>
  </si>
  <si>
    <t>https://www.aliexpress.us/item/3256802244810488.html</t>
  </si>
  <si>
    <t>https://www.mouser.com/ProductDetail/81-GRM188Z71A475ME5D</t>
  </si>
  <si>
    <t>https://www.mouser.com/ProductDetail/81-GRM188Z71A106KA3D</t>
  </si>
  <si>
    <t>C15 can alternatively be replaced with 100uF tantalum capacitor</t>
  </si>
  <si>
    <t>https://www.mouser.com/ProductDetail/581-1206ZC226MAT2A</t>
  </si>
  <si>
    <t>C16,C31,C14,C30,C29,C22,C21,C24,C17</t>
  </si>
  <si>
    <t>https://www.mouser.com/ProductDetail/581-0603YC105KAT2A</t>
  </si>
  <si>
    <t>https://www.mouser.com/ProductDetail/581-TLJA107M10R1400</t>
  </si>
  <si>
    <t>https://www.mouser.com/ProductDetail/581-06035A180J</t>
  </si>
  <si>
    <t>https://www.mouser.com/ProductDetail/603-AC0603X7R9BB224</t>
  </si>
  <si>
    <t>https://www.mouser.com/ProductDetail/581-06035C220JAT2A</t>
  </si>
  <si>
    <t>https://www.mouser.com/ProductDetail/581-0603YC101KAT2A</t>
  </si>
  <si>
    <t>https://www.mouser.com/ProductDetail/581-06035A270J</t>
  </si>
  <si>
    <t>https://www.mouser.com/ProductDetail/581-06035C104KAT2A</t>
  </si>
  <si>
    <t>2.5A, ERB-RG2R50V</t>
  </si>
  <si>
    <t>https://www.mouser.com/ProductDetail/667-ERB-RG2R50V</t>
  </si>
  <si>
    <t>https://www.mouser.com/ProductDetail/594-MFU0603FF01000P1</t>
  </si>
  <si>
    <t>https://www.mouser.com/ProductDetail/81-BLA3216A601SG4</t>
  </si>
  <si>
    <t>https://www.mouser.com/ProductDetail/649-62684-502100ALF</t>
  </si>
  <si>
    <t>J5,J4</t>
  </si>
  <si>
    <t>JST PH 2-pin</t>
  </si>
  <si>
    <t>OPTIONAL: Reduces battery size that can be used to 602040</t>
  </si>
  <si>
    <t>https://www.lcsc.com/product-detail/USB-Connectors_Korean-Hroparts-Elec-TYPE-C-31-M-12_C165948.html</t>
  </si>
  <si>
    <t>https://www.mouser.com/ProductDetail/490-SJ2-3593D-SMT-TR</t>
  </si>
  <si>
    <t>https://www.mouser.com/ProductDetail/810-VLS3012HBX2R2M-N</t>
  </si>
  <si>
    <t>https://www.mouser.com/ProductDetail/621-DMP6350SQ-7</t>
  </si>
  <si>
    <t>https://www.mouser.com/ProductDetail/71-CRCW0603-5.1K-E3</t>
  </si>
  <si>
    <t>https://www.mouser.com/ProductDetail/603-RC0603FR-07100KL</t>
  </si>
  <si>
    <t>https://www.mouser.com/ProductDetail/Bourns/CR0603-FX-1502ELF</t>
  </si>
  <si>
    <t>https://www.mouser.com/ProductDetail/71-CRCW0603-5.6K-E3</t>
  </si>
  <si>
    <t>https://www.mouser.com/ProductDetail/603-RC0603FR-07100RL</t>
  </si>
  <si>
    <t>https://www.mouser.com/ProductDetail/603-RT0603FRE13150RL</t>
  </si>
  <si>
    <t>https://www.mouser.com/ProductDetail/603-RC0603FR-13430KL</t>
  </si>
  <si>
    <t>https://www.mouser.com/ProductDetail/603-RC0603FR-0720KL</t>
  </si>
  <si>
    <t>https://www.mouser.com/ProductDetail/603-RC0603FR-0747KL</t>
  </si>
  <si>
    <t>https://www.mouser.com/ProductDetail/71-CRCW0603-1.5M-E3</t>
  </si>
  <si>
    <t>https://www.mouser.com/ProductDetail/603-RC0603FR-07200KL</t>
  </si>
  <si>
    <t>https://www.mouser.com/ProductDetail/71-CRCW0603-3.3K-E3</t>
  </si>
  <si>
    <t>https://www.mouser.com/ProductDetail/71-CRCW0603-49.9K-E3</t>
  </si>
  <si>
    <t>https://www.mouser.com/ProductDetail/71-CRCW0603-2.2K-E3</t>
  </si>
  <si>
    <t>R8, R11, R19</t>
  </si>
  <si>
    <t>https://www.mouser.com/ProductDetail/652-CR0603FX-1001ELF</t>
  </si>
  <si>
    <t>https://www.mouser.com/ProductDetail/603-TC164-JR-07270RL</t>
  </si>
  <si>
    <t>https://www.mouser.com/ProductDetail/688-SKRTLA</t>
  </si>
  <si>
    <t>CMS-151103-088SP</t>
  </si>
  <si>
    <t>https://www.mouser.com/ProductDetail/490-CMS-151103-088SP</t>
  </si>
  <si>
    <t>https://www.mouser.com/ProductDetail/688-SKRRAA</t>
  </si>
  <si>
    <t>https://www.mouser.com/ProductDetail/700-MAX16054AZTT</t>
  </si>
  <si>
    <t>https://www.mouser.com/ProductDetail/595-BQ24072TRGTR</t>
  </si>
  <si>
    <t>https://www.mouser.com/ProductDetail/595-TPS61202DSCR</t>
  </si>
  <si>
    <t>https://www.mouser.com/ProductDetail/926-LM4875MM-NOPB</t>
  </si>
  <si>
    <t>https://www.mouser.com/ProductDetail/579-MCP1700T3302E-TT</t>
  </si>
  <si>
    <t>https://www.mouser.com/ProductDetail/595-TLV803EB33VDBZR</t>
  </si>
  <si>
    <t>https://www.mouser.com/ProductDetail/595-TLV3201AIDBVR</t>
  </si>
  <si>
    <t>https://www.mouser.com/ProductDetail/688-RK08H113003Q</t>
  </si>
  <si>
    <t>Frog Boy Color BOM for board revision &lt;= v1.2</t>
  </si>
  <si>
    <t>Designators</t>
  </si>
  <si>
    <t>C12,C15</t>
  </si>
  <si>
    <t>0606</t>
  </si>
  <si>
    <t>C7,C9,C4,C1,C5,C6,C32,C8</t>
  </si>
  <si>
    <t>Optional</t>
  </si>
  <si>
    <t>https://www.mouser.com/ProductDetail/485-1769</t>
  </si>
  <si>
    <t>TYPE-C-31-M-12</t>
  </si>
  <si>
    <t>Q3,Q2</t>
  </si>
  <si>
    <t>SI2312BDS-T1-BE3</t>
  </si>
  <si>
    <t>https://www.mouser.com/ProductDetail/78-SI2312BDS-T1-BE3</t>
  </si>
  <si>
    <t>R1</t>
  </si>
  <si>
    <t>R11,R8</t>
  </si>
  <si>
    <t>R13,R12,R10,R15</t>
  </si>
  <si>
    <t>10k</t>
  </si>
  <si>
    <t>https://www.mouser.com/ProductDetail/603-RC0603FR-0710KL</t>
  </si>
  <si>
    <t>0605</t>
  </si>
  <si>
    <t>R7, R19</t>
  </si>
  <si>
    <t>MCP1799T-3302H_TT</t>
  </si>
  <si>
    <t>https://www.mouser.com/ProductDetail/579-CP1799T-3302H-TT</t>
  </si>
  <si>
    <t>Value</t>
  </si>
  <si>
    <t>https://www.mouser.com/ProductDetail/640-USB4105-GF-A</t>
  </si>
  <si>
    <t>https://www.aliexpress.us/item/3256805403138830.html</t>
  </si>
  <si>
    <t>https://www.digikey.com/en/products/detail/ole-wolff-electronics-inc/OWS-111535LA-8H/17634911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</si>
</sst>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2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color rgb="FF333333"/>
      <name val="Arial"/>
    </font>
    <font>
      <b/>
      <color theme="1"/>
      <name val="Arial"/>
    </font>
    <font>
      <u/>
      <color rgb="FF0000FF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D9D9D9"/>
      </bottom>
    </border>
    <border>
      <top style="thin">
        <color rgb="FFD9D9D9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2" numFmtId="0" xfId="0" applyAlignment="1" applyFont="1">
      <alignment horizontal="center" readingOrder="0"/>
    </xf>
    <xf borderId="0" fillId="0" fontId="3" numFmtId="164" xfId="0" applyAlignment="1" applyFont="1" applyNumberForma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49" xfId="0" applyAlignment="1" applyFont="1" applyNumberFormat="1">
      <alignment readingOrder="0" vertical="bottom"/>
    </xf>
    <xf borderId="0" fillId="0" fontId="5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3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0" fillId="4" fontId="2" numFmtId="0" xfId="0" applyFont="1"/>
    <xf borderId="0" fillId="0" fontId="6" numFmtId="0" xfId="0" applyAlignment="1" applyFont="1">
      <alignment shrinkToFit="0" vertical="bottom" wrapText="0"/>
    </xf>
    <xf borderId="1" fillId="0" fontId="3" numFmtId="49" xfId="0" applyAlignment="1" applyBorder="1" applyFont="1" applyNumberFormat="1">
      <alignment vertical="bottom"/>
    </xf>
    <xf borderId="2" fillId="0" fontId="3" numFmtId="49" xfId="0" applyAlignment="1" applyBorder="1" applyFont="1" applyNumberFormat="1">
      <alignment vertical="bottom"/>
    </xf>
    <xf borderId="0" fillId="0" fontId="7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5" fontId="8" numFmtId="0" xfId="0" applyAlignment="1" applyFill="1" applyFont="1">
      <alignment vertical="bottom"/>
    </xf>
    <xf borderId="0" fillId="5" fontId="8" numFmtId="0" xfId="0" applyAlignment="1" applyFont="1">
      <alignment vertical="bottom"/>
    </xf>
    <xf borderId="0" fillId="5" fontId="8" numFmtId="0" xfId="0" applyAlignment="1" applyFont="1">
      <alignment vertical="top"/>
    </xf>
    <xf borderId="1" fillId="0" fontId="2" numFmtId="49" xfId="0" applyAlignment="1" applyBorder="1" applyFont="1" applyNumberFormat="1">
      <alignment readingOrder="0"/>
    </xf>
    <xf borderId="0" fillId="5" fontId="8" numFmtId="0" xfId="0" applyAlignment="1" applyFont="1">
      <alignment readingOrder="0"/>
    </xf>
    <xf borderId="0" fillId="5" fontId="8" numFmtId="0" xfId="0" applyAlignment="1" applyFont="1">
      <alignment readingOrder="0" vertical="top"/>
    </xf>
    <xf borderId="0" fillId="3" fontId="9" numFmtId="0" xfId="0" applyAlignment="1" applyFont="1">
      <alignment readingOrder="0" vertical="bottom"/>
    </xf>
    <xf borderId="0" fillId="3" fontId="9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4" fontId="3" numFmtId="0" xfId="0" applyAlignment="1" applyFont="1">
      <alignment vertical="bottom"/>
    </xf>
    <xf borderId="0" fillId="0" fontId="11" numFmtId="0" xfId="0" applyFont="1"/>
    <xf borderId="0" fillId="5" fontId="8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ProductDetail/688-SKRRAA" TargetMode="External"/><Relationship Id="rId42" Type="http://schemas.openxmlformats.org/officeDocument/2006/relationships/hyperlink" Target="https://www.mouser.com/ProductDetail/595-BQ24072TRGTR" TargetMode="External"/><Relationship Id="rId41" Type="http://schemas.openxmlformats.org/officeDocument/2006/relationships/hyperlink" Target="https://www.mouser.com/ProductDetail/700-MAX16054AZTT" TargetMode="External"/><Relationship Id="rId44" Type="http://schemas.openxmlformats.org/officeDocument/2006/relationships/hyperlink" Target="https://www.mouser.com/ProductDetail/926-LM4875MM-NOPB" TargetMode="External"/><Relationship Id="rId43" Type="http://schemas.openxmlformats.org/officeDocument/2006/relationships/hyperlink" Target="https://www.mouser.com/ProductDetail/595-TPS61202DSCR" TargetMode="External"/><Relationship Id="rId46" Type="http://schemas.openxmlformats.org/officeDocument/2006/relationships/hyperlink" Target="https://www.mouser.com/ProductDetail/595-TLV803EB33VDBZR" TargetMode="External"/><Relationship Id="rId45" Type="http://schemas.openxmlformats.org/officeDocument/2006/relationships/hyperlink" Target="https://www.mouser.com/ProductDetail/579-MCP1700T3302E-TT" TargetMode="External"/><Relationship Id="rId1" Type="http://schemas.openxmlformats.org/officeDocument/2006/relationships/hyperlink" Target="https://www.aliexpress.us/item/3256802244810488.html" TargetMode="External"/><Relationship Id="rId2" Type="http://schemas.openxmlformats.org/officeDocument/2006/relationships/hyperlink" Target="https://www.mouser.com/ProductDetail/81-GRM188Z71A475ME5D" TargetMode="External"/><Relationship Id="rId3" Type="http://schemas.openxmlformats.org/officeDocument/2006/relationships/hyperlink" Target="https://www.mouser.com/ProductDetail/81-GRM188Z71A106KA3D" TargetMode="External"/><Relationship Id="rId4" Type="http://schemas.openxmlformats.org/officeDocument/2006/relationships/hyperlink" Target="https://www.mouser.com/ProductDetail/581-1206ZC226MAT2A" TargetMode="External"/><Relationship Id="rId9" Type="http://schemas.openxmlformats.org/officeDocument/2006/relationships/hyperlink" Target="https://www.mouser.com/ProductDetail/581-06035C220JAT2A" TargetMode="External"/><Relationship Id="rId48" Type="http://schemas.openxmlformats.org/officeDocument/2006/relationships/hyperlink" Target="https://www.mouser.com/ProductDetail/688-RK08H113003Q" TargetMode="External"/><Relationship Id="rId47" Type="http://schemas.openxmlformats.org/officeDocument/2006/relationships/hyperlink" Target="https://www.mouser.com/ProductDetail/595-TLV3201AIDBVR" TargetMode="External"/><Relationship Id="rId49" Type="http://schemas.openxmlformats.org/officeDocument/2006/relationships/drawing" Target="../drawings/drawing2.xml"/><Relationship Id="rId5" Type="http://schemas.openxmlformats.org/officeDocument/2006/relationships/hyperlink" Target="https://www.mouser.com/ProductDetail/581-0603YC105KAT2A" TargetMode="External"/><Relationship Id="rId6" Type="http://schemas.openxmlformats.org/officeDocument/2006/relationships/hyperlink" Target="https://www.mouser.com/ProductDetail/581-TLJA107M10R1400" TargetMode="External"/><Relationship Id="rId7" Type="http://schemas.openxmlformats.org/officeDocument/2006/relationships/hyperlink" Target="https://www.mouser.com/ProductDetail/581-06035A180J" TargetMode="External"/><Relationship Id="rId8" Type="http://schemas.openxmlformats.org/officeDocument/2006/relationships/hyperlink" Target="https://www.mouser.com/ProductDetail/603-AC0603X7R9BB224" TargetMode="External"/><Relationship Id="rId31" Type="http://schemas.openxmlformats.org/officeDocument/2006/relationships/hyperlink" Target="https://www.mouser.com/ProductDetail/603-RC0603FR-07200KL" TargetMode="External"/><Relationship Id="rId30" Type="http://schemas.openxmlformats.org/officeDocument/2006/relationships/hyperlink" Target="https://www.mouser.com/ProductDetail/71-CRCW0603-1.5M-E3" TargetMode="External"/><Relationship Id="rId33" Type="http://schemas.openxmlformats.org/officeDocument/2006/relationships/hyperlink" Target="https://www.mouser.com/ProductDetail/71-CRCW0603-49.9K-E3" TargetMode="External"/><Relationship Id="rId32" Type="http://schemas.openxmlformats.org/officeDocument/2006/relationships/hyperlink" Target="https://www.mouser.com/ProductDetail/71-CRCW0603-3.3K-E3" TargetMode="External"/><Relationship Id="rId35" Type="http://schemas.openxmlformats.org/officeDocument/2006/relationships/hyperlink" Target="https://www.mouser.com/ProductDetail/71-CRCW0603-5.1K-E3" TargetMode="External"/><Relationship Id="rId34" Type="http://schemas.openxmlformats.org/officeDocument/2006/relationships/hyperlink" Target="https://www.mouser.com/ProductDetail/71-CRCW0603-2.2K-E3" TargetMode="External"/><Relationship Id="rId37" Type="http://schemas.openxmlformats.org/officeDocument/2006/relationships/hyperlink" Target="https://www.mouser.com/ProductDetail/603-TC164-JR-07270RL" TargetMode="External"/><Relationship Id="rId36" Type="http://schemas.openxmlformats.org/officeDocument/2006/relationships/hyperlink" Target="https://www.mouser.com/ProductDetail/652-CR0603FX-1001ELF" TargetMode="External"/><Relationship Id="rId39" Type="http://schemas.openxmlformats.org/officeDocument/2006/relationships/hyperlink" Target="https://www.mouser.com/ProductDetail/490-CMS-151103-088SP" TargetMode="External"/><Relationship Id="rId38" Type="http://schemas.openxmlformats.org/officeDocument/2006/relationships/hyperlink" Target="https://www.mouser.com/ProductDetail/688-SKRTLA" TargetMode="External"/><Relationship Id="rId20" Type="http://schemas.openxmlformats.org/officeDocument/2006/relationships/hyperlink" Target="https://www.mouser.com/ProductDetail/621-DMP6350SQ-7" TargetMode="External"/><Relationship Id="rId22" Type="http://schemas.openxmlformats.org/officeDocument/2006/relationships/hyperlink" Target="https://www.mouser.com/ProductDetail/603-RC0603FR-07100KL" TargetMode="External"/><Relationship Id="rId21" Type="http://schemas.openxmlformats.org/officeDocument/2006/relationships/hyperlink" Target="https://www.mouser.com/ProductDetail/71-CRCW0603-5.1K-E3" TargetMode="External"/><Relationship Id="rId24" Type="http://schemas.openxmlformats.org/officeDocument/2006/relationships/hyperlink" Target="https://www.mouser.com/ProductDetail/71-CRCW0603-5.6K-E3" TargetMode="External"/><Relationship Id="rId23" Type="http://schemas.openxmlformats.org/officeDocument/2006/relationships/hyperlink" Target="https://www.mouser.com/ProductDetail/Bourns/CR0603-FX-1502ELF" TargetMode="External"/><Relationship Id="rId26" Type="http://schemas.openxmlformats.org/officeDocument/2006/relationships/hyperlink" Target="https://www.mouser.com/ProductDetail/603-RT0603FRE13150RL" TargetMode="External"/><Relationship Id="rId25" Type="http://schemas.openxmlformats.org/officeDocument/2006/relationships/hyperlink" Target="https://www.mouser.com/ProductDetail/603-RC0603FR-07100RL" TargetMode="External"/><Relationship Id="rId28" Type="http://schemas.openxmlformats.org/officeDocument/2006/relationships/hyperlink" Target="https://www.mouser.com/ProductDetail/603-RC0603FR-0720KL" TargetMode="External"/><Relationship Id="rId27" Type="http://schemas.openxmlformats.org/officeDocument/2006/relationships/hyperlink" Target="https://www.mouser.com/ProductDetail/603-RC0603FR-13430KL" TargetMode="External"/><Relationship Id="rId29" Type="http://schemas.openxmlformats.org/officeDocument/2006/relationships/hyperlink" Target="https://www.mouser.com/ProductDetail/603-RC0603FR-0747KL" TargetMode="External"/><Relationship Id="rId11" Type="http://schemas.openxmlformats.org/officeDocument/2006/relationships/hyperlink" Target="https://www.mouser.com/ProductDetail/581-06035A270J" TargetMode="External"/><Relationship Id="rId10" Type="http://schemas.openxmlformats.org/officeDocument/2006/relationships/hyperlink" Target="https://www.mouser.com/ProductDetail/581-0603YC101KAT2A" TargetMode="External"/><Relationship Id="rId13" Type="http://schemas.openxmlformats.org/officeDocument/2006/relationships/hyperlink" Target="https://www.mouser.com/ProductDetail/667-ERB-RG2R50V" TargetMode="External"/><Relationship Id="rId12" Type="http://schemas.openxmlformats.org/officeDocument/2006/relationships/hyperlink" Target="https://www.mouser.com/ProductDetail/581-06035C104KAT2A" TargetMode="External"/><Relationship Id="rId15" Type="http://schemas.openxmlformats.org/officeDocument/2006/relationships/hyperlink" Target="https://www.mouser.com/ProductDetail/81-BLA3216A601SG4" TargetMode="External"/><Relationship Id="rId14" Type="http://schemas.openxmlformats.org/officeDocument/2006/relationships/hyperlink" Target="https://www.mouser.com/ProductDetail/594-MFU0603FF01000P1" TargetMode="External"/><Relationship Id="rId17" Type="http://schemas.openxmlformats.org/officeDocument/2006/relationships/hyperlink" Target="https://www.lcsc.com/product-detail/USB-Connectors_Korean-Hroparts-Elec-TYPE-C-31-M-12_C165948.html" TargetMode="External"/><Relationship Id="rId16" Type="http://schemas.openxmlformats.org/officeDocument/2006/relationships/hyperlink" Target="https://www.mouser.com/ProductDetail/649-62684-502100ALF" TargetMode="External"/><Relationship Id="rId19" Type="http://schemas.openxmlformats.org/officeDocument/2006/relationships/hyperlink" Target="https://www.mouser.com/ProductDetail/810-VLS3012HBX2R2M-N" TargetMode="External"/><Relationship Id="rId18" Type="http://schemas.openxmlformats.org/officeDocument/2006/relationships/hyperlink" Target="https://www.mouser.com/ProductDetail/490-SJ2-3593D-SMT-TR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ProductDetail/688-SKRRAA" TargetMode="External"/><Relationship Id="rId42" Type="http://schemas.openxmlformats.org/officeDocument/2006/relationships/hyperlink" Target="https://www.mouser.com/ProductDetail/595-TPS61202DSCR" TargetMode="External"/><Relationship Id="rId41" Type="http://schemas.openxmlformats.org/officeDocument/2006/relationships/hyperlink" Target="https://www.mouser.com/ProductDetail/595-BQ24072TRGTR" TargetMode="External"/><Relationship Id="rId44" Type="http://schemas.openxmlformats.org/officeDocument/2006/relationships/hyperlink" Target="https://www.mouser.com/ProductDetail/579-CP1799T-3302H-TT" TargetMode="External"/><Relationship Id="rId43" Type="http://schemas.openxmlformats.org/officeDocument/2006/relationships/hyperlink" Target="https://www.mouser.com/ProductDetail/926-LM4875MM-NOPB" TargetMode="External"/><Relationship Id="rId46" Type="http://schemas.openxmlformats.org/officeDocument/2006/relationships/hyperlink" Target="https://www.mouser.com/ProductDetail/595-TLV3201AIDBVR" TargetMode="External"/><Relationship Id="rId45" Type="http://schemas.openxmlformats.org/officeDocument/2006/relationships/hyperlink" Target="https://www.mouser.com/ProductDetail/595-TLV803EB33VDBZR" TargetMode="External"/><Relationship Id="rId1" Type="http://schemas.openxmlformats.org/officeDocument/2006/relationships/hyperlink" Target="https://www.mouser.com/ProductDetail/81-GRM188Z71A475ME5D" TargetMode="External"/><Relationship Id="rId2" Type="http://schemas.openxmlformats.org/officeDocument/2006/relationships/hyperlink" Target="https://www.mouser.com/ProductDetail/581-1206ZC226MAT2A" TargetMode="External"/><Relationship Id="rId3" Type="http://schemas.openxmlformats.org/officeDocument/2006/relationships/hyperlink" Target="https://www.mouser.com/ProductDetail/81-GRM188Z71A106KA3D" TargetMode="External"/><Relationship Id="rId4" Type="http://schemas.openxmlformats.org/officeDocument/2006/relationships/hyperlink" Target="https://www.mouser.com/ProductDetail/581-0603YC105KAT2A" TargetMode="External"/><Relationship Id="rId9" Type="http://schemas.openxmlformats.org/officeDocument/2006/relationships/hyperlink" Target="https://www.mouser.com/ProductDetail/581-0603YC101KAT2A" TargetMode="External"/><Relationship Id="rId48" Type="http://schemas.openxmlformats.org/officeDocument/2006/relationships/hyperlink" Target="https://www.mouser.com/ProductDetail/490-CMS-151103-088SP" TargetMode="External"/><Relationship Id="rId47" Type="http://schemas.openxmlformats.org/officeDocument/2006/relationships/hyperlink" Target="https://www.mouser.com/ProductDetail/688-RK08H113003Q" TargetMode="External"/><Relationship Id="rId49" Type="http://schemas.openxmlformats.org/officeDocument/2006/relationships/hyperlink" Target="https://www.aliexpress.us/item/3256802244810488.html" TargetMode="External"/><Relationship Id="rId5" Type="http://schemas.openxmlformats.org/officeDocument/2006/relationships/hyperlink" Target="https://www.mouser.com/ProductDetail/581-TLJA107M10R1400" TargetMode="External"/><Relationship Id="rId6" Type="http://schemas.openxmlformats.org/officeDocument/2006/relationships/hyperlink" Target="https://www.mouser.com/ProductDetail/581-06035A180J" TargetMode="External"/><Relationship Id="rId7" Type="http://schemas.openxmlformats.org/officeDocument/2006/relationships/hyperlink" Target="https://www.mouser.com/ProductDetail/603-AC0603X7R9BB224" TargetMode="External"/><Relationship Id="rId8" Type="http://schemas.openxmlformats.org/officeDocument/2006/relationships/hyperlink" Target="https://www.mouser.com/ProductDetail/581-06035C220JAT2A" TargetMode="External"/><Relationship Id="rId31" Type="http://schemas.openxmlformats.org/officeDocument/2006/relationships/hyperlink" Target="https://www.mouser.com/ProductDetail/603-RC0603FR-0747KL" TargetMode="External"/><Relationship Id="rId30" Type="http://schemas.openxmlformats.org/officeDocument/2006/relationships/hyperlink" Target="https://www.mouser.com/ProductDetail/603-RC0603FR-0720KL" TargetMode="External"/><Relationship Id="rId33" Type="http://schemas.openxmlformats.org/officeDocument/2006/relationships/hyperlink" Target="https://www.mouser.com/ProductDetail/603-RC0603FR-07200KL" TargetMode="External"/><Relationship Id="rId32" Type="http://schemas.openxmlformats.org/officeDocument/2006/relationships/hyperlink" Target="https://www.mouser.com/ProductDetail/71-CRCW0603-1.5M-E3" TargetMode="External"/><Relationship Id="rId35" Type="http://schemas.openxmlformats.org/officeDocument/2006/relationships/hyperlink" Target="https://www.mouser.com/ProductDetail/71-CRCW0603-49.9K-E3" TargetMode="External"/><Relationship Id="rId34" Type="http://schemas.openxmlformats.org/officeDocument/2006/relationships/hyperlink" Target="https://www.mouser.com/ProductDetail/71-CRCW0603-3.3K-E3" TargetMode="External"/><Relationship Id="rId37" Type="http://schemas.openxmlformats.org/officeDocument/2006/relationships/hyperlink" Target="https://www.mouser.com/ProductDetail/652-CR0603FX-1001ELF" TargetMode="External"/><Relationship Id="rId36" Type="http://schemas.openxmlformats.org/officeDocument/2006/relationships/hyperlink" Target="https://www.mouser.com/ProductDetail/71-CRCW0603-2.2K-E3" TargetMode="External"/><Relationship Id="rId39" Type="http://schemas.openxmlformats.org/officeDocument/2006/relationships/hyperlink" Target="https://www.mouser.com/ProductDetail/688-SKRTLA" TargetMode="External"/><Relationship Id="rId38" Type="http://schemas.openxmlformats.org/officeDocument/2006/relationships/hyperlink" Target="https://www.mouser.com/ProductDetail/603-TC164-JR-07270RL" TargetMode="External"/><Relationship Id="rId20" Type="http://schemas.openxmlformats.org/officeDocument/2006/relationships/hyperlink" Target="https://www.mouser.com/ProductDetail/621-DMP6350SQ-7" TargetMode="External"/><Relationship Id="rId22" Type="http://schemas.openxmlformats.org/officeDocument/2006/relationships/hyperlink" Target="https://www.mouser.com/ProductDetail/71-CRCW0603-5.1K-E3" TargetMode="External"/><Relationship Id="rId21" Type="http://schemas.openxmlformats.org/officeDocument/2006/relationships/hyperlink" Target="https://www.mouser.com/ProductDetail/78-SI2312BDS-T1-BE3" TargetMode="External"/><Relationship Id="rId24" Type="http://schemas.openxmlformats.org/officeDocument/2006/relationships/hyperlink" Target="https://www.mouser.com/ProductDetail/603-RC0603FR-07100KL" TargetMode="External"/><Relationship Id="rId23" Type="http://schemas.openxmlformats.org/officeDocument/2006/relationships/hyperlink" Target="https://www.mouser.com/ProductDetail/71-CRCW0603-5.1K-E3" TargetMode="External"/><Relationship Id="rId26" Type="http://schemas.openxmlformats.org/officeDocument/2006/relationships/hyperlink" Target="https://www.mouser.com/ProductDetail/71-CRCW0603-5.6K-E3" TargetMode="External"/><Relationship Id="rId25" Type="http://schemas.openxmlformats.org/officeDocument/2006/relationships/hyperlink" Target="https://www.mouser.com/ProductDetail/603-RC0603FR-0710KL" TargetMode="External"/><Relationship Id="rId28" Type="http://schemas.openxmlformats.org/officeDocument/2006/relationships/hyperlink" Target="https://www.mouser.com/ProductDetail/603-RT0603FRE13150RL" TargetMode="External"/><Relationship Id="rId27" Type="http://schemas.openxmlformats.org/officeDocument/2006/relationships/hyperlink" Target="https://www.mouser.com/ProductDetail/603-RC0603FR-07100RL" TargetMode="External"/><Relationship Id="rId29" Type="http://schemas.openxmlformats.org/officeDocument/2006/relationships/hyperlink" Target="https://www.mouser.com/ProductDetail/603-RC0603FR-13430KL" TargetMode="External"/><Relationship Id="rId50" Type="http://schemas.openxmlformats.org/officeDocument/2006/relationships/drawing" Target="../drawings/drawing3.xml"/><Relationship Id="rId11" Type="http://schemas.openxmlformats.org/officeDocument/2006/relationships/hyperlink" Target="https://www.mouser.com/ProductDetail/581-06035C104KAT2A" TargetMode="External"/><Relationship Id="rId10" Type="http://schemas.openxmlformats.org/officeDocument/2006/relationships/hyperlink" Target="https://www.mouser.com/ProductDetail/581-06035A270J" TargetMode="External"/><Relationship Id="rId13" Type="http://schemas.openxmlformats.org/officeDocument/2006/relationships/hyperlink" Target="https://www.mouser.com/ProductDetail/594-MFU0603FF01000P1" TargetMode="External"/><Relationship Id="rId12" Type="http://schemas.openxmlformats.org/officeDocument/2006/relationships/hyperlink" Target="https://www.mouser.com/ProductDetail/667-ERB-RG2R50V" TargetMode="External"/><Relationship Id="rId15" Type="http://schemas.openxmlformats.org/officeDocument/2006/relationships/hyperlink" Target="https://www.mouser.com/ProductDetail/649-62684-502100ALF" TargetMode="External"/><Relationship Id="rId14" Type="http://schemas.openxmlformats.org/officeDocument/2006/relationships/hyperlink" Target="https://www.mouser.com/ProductDetail/81-BLA3216A601SG4" TargetMode="External"/><Relationship Id="rId17" Type="http://schemas.openxmlformats.org/officeDocument/2006/relationships/hyperlink" Target="https://www.lcsc.com/product-detail/USB-Connectors_Korean-Hroparts-Elec-TYPE-C-31-M-12_C165948.html" TargetMode="External"/><Relationship Id="rId16" Type="http://schemas.openxmlformats.org/officeDocument/2006/relationships/hyperlink" Target="https://www.mouser.com/ProductDetail/485-1769" TargetMode="External"/><Relationship Id="rId19" Type="http://schemas.openxmlformats.org/officeDocument/2006/relationships/hyperlink" Target="https://www.mouser.com/ProductDetail/810-VLS3012HBX2R2M-N" TargetMode="External"/><Relationship Id="rId18" Type="http://schemas.openxmlformats.org/officeDocument/2006/relationships/hyperlink" Target="https://www.mouser.com/ProductDetail/490-SJ2-3593D-SMT-TR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ProductDetail/688-SKRRAA" TargetMode="External"/><Relationship Id="rId42" Type="http://schemas.openxmlformats.org/officeDocument/2006/relationships/hyperlink" Target="https://www.mouser.com/ProductDetail/595-BQ24072TRGTR" TargetMode="External"/><Relationship Id="rId41" Type="http://schemas.openxmlformats.org/officeDocument/2006/relationships/hyperlink" Target="https://www.mouser.com/ProductDetail/700-MAX16054AZTT" TargetMode="External"/><Relationship Id="rId44" Type="http://schemas.openxmlformats.org/officeDocument/2006/relationships/hyperlink" Target="https://www.mouser.com/ProductDetail/926-LM4875MM-NOPB" TargetMode="External"/><Relationship Id="rId43" Type="http://schemas.openxmlformats.org/officeDocument/2006/relationships/hyperlink" Target="https://www.mouser.com/ProductDetail/595-TPS61202DSCR" TargetMode="External"/><Relationship Id="rId46" Type="http://schemas.openxmlformats.org/officeDocument/2006/relationships/hyperlink" Target="https://www.mouser.com/ProductDetail/595-TLV803EB33VDBZR" TargetMode="External"/><Relationship Id="rId45" Type="http://schemas.openxmlformats.org/officeDocument/2006/relationships/hyperlink" Target="https://www.mouser.com/ProductDetail/579-MCP1700T3302E-TT" TargetMode="External"/><Relationship Id="rId1" Type="http://schemas.openxmlformats.org/officeDocument/2006/relationships/hyperlink" Target="https://www.aliexpress.us/item/3256802244810488.html" TargetMode="External"/><Relationship Id="rId2" Type="http://schemas.openxmlformats.org/officeDocument/2006/relationships/hyperlink" Target="https://www.mouser.com/ProductDetail/81-GRM188Z71A475ME5D" TargetMode="External"/><Relationship Id="rId3" Type="http://schemas.openxmlformats.org/officeDocument/2006/relationships/hyperlink" Target="https://www.mouser.com/ProductDetail/81-GRM188Z71A106KA3D" TargetMode="External"/><Relationship Id="rId4" Type="http://schemas.openxmlformats.org/officeDocument/2006/relationships/hyperlink" Target="https://www.mouser.com/ProductDetail/581-1206ZC226MAT2A" TargetMode="External"/><Relationship Id="rId9" Type="http://schemas.openxmlformats.org/officeDocument/2006/relationships/hyperlink" Target="https://www.mouser.com/ProductDetail/581-06035C220JAT2A" TargetMode="External"/><Relationship Id="rId48" Type="http://schemas.openxmlformats.org/officeDocument/2006/relationships/hyperlink" Target="https://www.mouser.com/ProductDetail/688-RK08H113003Q" TargetMode="External"/><Relationship Id="rId47" Type="http://schemas.openxmlformats.org/officeDocument/2006/relationships/hyperlink" Target="https://www.mouser.com/ProductDetail/595-TLV3201AIDBVR" TargetMode="External"/><Relationship Id="rId49" Type="http://schemas.openxmlformats.org/officeDocument/2006/relationships/hyperlink" Target="https://www.aliexpress.us/item/3256805403138830.html" TargetMode="External"/><Relationship Id="rId5" Type="http://schemas.openxmlformats.org/officeDocument/2006/relationships/hyperlink" Target="https://www.mouser.com/ProductDetail/581-0603YC105KAT2A" TargetMode="External"/><Relationship Id="rId6" Type="http://schemas.openxmlformats.org/officeDocument/2006/relationships/hyperlink" Target="https://www.mouser.com/ProductDetail/581-TLJA107M10R1400" TargetMode="External"/><Relationship Id="rId7" Type="http://schemas.openxmlformats.org/officeDocument/2006/relationships/hyperlink" Target="https://www.mouser.com/ProductDetail/581-06035A180J" TargetMode="External"/><Relationship Id="rId8" Type="http://schemas.openxmlformats.org/officeDocument/2006/relationships/hyperlink" Target="https://www.mouser.com/ProductDetail/603-AC0603X7R9BB224" TargetMode="External"/><Relationship Id="rId31" Type="http://schemas.openxmlformats.org/officeDocument/2006/relationships/hyperlink" Target="https://www.mouser.com/ProductDetail/603-RC0603FR-07200KL" TargetMode="External"/><Relationship Id="rId30" Type="http://schemas.openxmlformats.org/officeDocument/2006/relationships/hyperlink" Target="https://www.mouser.com/ProductDetail/71-CRCW0603-1.5M-E3" TargetMode="External"/><Relationship Id="rId33" Type="http://schemas.openxmlformats.org/officeDocument/2006/relationships/hyperlink" Target="https://www.mouser.com/ProductDetail/71-CRCW0603-49.9K-E3" TargetMode="External"/><Relationship Id="rId32" Type="http://schemas.openxmlformats.org/officeDocument/2006/relationships/hyperlink" Target="https://www.mouser.com/ProductDetail/71-CRCW0603-3.3K-E3" TargetMode="External"/><Relationship Id="rId35" Type="http://schemas.openxmlformats.org/officeDocument/2006/relationships/hyperlink" Target="https://www.mouser.com/ProductDetail/71-CRCW0603-5.1K-E3" TargetMode="External"/><Relationship Id="rId34" Type="http://schemas.openxmlformats.org/officeDocument/2006/relationships/hyperlink" Target="https://www.mouser.com/ProductDetail/71-CRCW0603-2.2K-E3" TargetMode="External"/><Relationship Id="rId37" Type="http://schemas.openxmlformats.org/officeDocument/2006/relationships/hyperlink" Target="https://www.mouser.com/ProductDetail/603-TC164-JR-07270RL" TargetMode="External"/><Relationship Id="rId36" Type="http://schemas.openxmlformats.org/officeDocument/2006/relationships/hyperlink" Target="https://www.mouser.com/ProductDetail/652-CR0603FX-1001ELF" TargetMode="External"/><Relationship Id="rId39" Type="http://schemas.openxmlformats.org/officeDocument/2006/relationships/hyperlink" Target="https://www.mouser.com/ProductDetail/490-CMS-151103-088SP" TargetMode="External"/><Relationship Id="rId38" Type="http://schemas.openxmlformats.org/officeDocument/2006/relationships/hyperlink" Target="https://www.mouser.com/ProductDetail/688-SKRTLA" TargetMode="External"/><Relationship Id="rId20" Type="http://schemas.openxmlformats.org/officeDocument/2006/relationships/hyperlink" Target="https://www.mouser.com/ProductDetail/621-DMP6350SQ-7" TargetMode="External"/><Relationship Id="rId22" Type="http://schemas.openxmlformats.org/officeDocument/2006/relationships/hyperlink" Target="https://www.mouser.com/ProductDetail/603-RC0603FR-07100KL" TargetMode="External"/><Relationship Id="rId21" Type="http://schemas.openxmlformats.org/officeDocument/2006/relationships/hyperlink" Target="https://www.mouser.com/ProductDetail/71-CRCW0603-5.1K-E3" TargetMode="External"/><Relationship Id="rId24" Type="http://schemas.openxmlformats.org/officeDocument/2006/relationships/hyperlink" Target="https://www.mouser.com/ProductDetail/71-CRCW0603-5.6K-E3" TargetMode="External"/><Relationship Id="rId23" Type="http://schemas.openxmlformats.org/officeDocument/2006/relationships/hyperlink" Target="https://www.mouser.com/ProductDetail/Bourns/CR0603-FX-1502ELF" TargetMode="External"/><Relationship Id="rId26" Type="http://schemas.openxmlformats.org/officeDocument/2006/relationships/hyperlink" Target="https://www.mouser.com/ProductDetail/603-RT0603FRE13150RL" TargetMode="External"/><Relationship Id="rId25" Type="http://schemas.openxmlformats.org/officeDocument/2006/relationships/hyperlink" Target="https://www.mouser.com/ProductDetail/603-RC0603FR-07100RL" TargetMode="External"/><Relationship Id="rId28" Type="http://schemas.openxmlformats.org/officeDocument/2006/relationships/hyperlink" Target="https://www.mouser.com/ProductDetail/603-RC0603FR-0720KL" TargetMode="External"/><Relationship Id="rId27" Type="http://schemas.openxmlformats.org/officeDocument/2006/relationships/hyperlink" Target="https://www.mouser.com/ProductDetail/603-RC0603FR-13430KL" TargetMode="External"/><Relationship Id="rId29" Type="http://schemas.openxmlformats.org/officeDocument/2006/relationships/hyperlink" Target="https://www.mouser.com/ProductDetail/603-RC0603FR-0747KL" TargetMode="External"/><Relationship Id="rId51" Type="http://schemas.openxmlformats.org/officeDocument/2006/relationships/drawing" Target="../drawings/drawing4.xml"/><Relationship Id="rId50" Type="http://schemas.openxmlformats.org/officeDocument/2006/relationships/hyperlink" Target="https://www.digikey.com/en/products/detail/ole-wolff-electronics-inc/OWS-111535LA-8H/17634911" TargetMode="External"/><Relationship Id="rId11" Type="http://schemas.openxmlformats.org/officeDocument/2006/relationships/hyperlink" Target="https://www.mouser.com/ProductDetail/581-06035A270J" TargetMode="External"/><Relationship Id="rId10" Type="http://schemas.openxmlformats.org/officeDocument/2006/relationships/hyperlink" Target="https://www.mouser.com/ProductDetail/581-0603YC101KAT2A" TargetMode="External"/><Relationship Id="rId13" Type="http://schemas.openxmlformats.org/officeDocument/2006/relationships/hyperlink" Target="https://www.mouser.com/ProductDetail/667-ERB-RG2R50V" TargetMode="External"/><Relationship Id="rId12" Type="http://schemas.openxmlformats.org/officeDocument/2006/relationships/hyperlink" Target="https://www.mouser.com/ProductDetail/581-06035C104KAT2A" TargetMode="External"/><Relationship Id="rId15" Type="http://schemas.openxmlformats.org/officeDocument/2006/relationships/hyperlink" Target="https://www.mouser.com/ProductDetail/81-BLA3216A601SG4" TargetMode="External"/><Relationship Id="rId14" Type="http://schemas.openxmlformats.org/officeDocument/2006/relationships/hyperlink" Target="https://www.mouser.com/ProductDetail/594-MFU0603FF01000P1" TargetMode="External"/><Relationship Id="rId17" Type="http://schemas.openxmlformats.org/officeDocument/2006/relationships/hyperlink" Target="https://www.mouser.com/ProductDetail/640-USB4105-GF-A" TargetMode="External"/><Relationship Id="rId16" Type="http://schemas.openxmlformats.org/officeDocument/2006/relationships/hyperlink" Target="https://www.mouser.com/ProductDetail/649-62684-502100ALF" TargetMode="External"/><Relationship Id="rId19" Type="http://schemas.openxmlformats.org/officeDocument/2006/relationships/hyperlink" Target="https://www.mouser.com/ProductDetail/810-VLS3012HBX2R2M-N" TargetMode="External"/><Relationship Id="rId18" Type="http://schemas.openxmlformats.org/officeDocument/2006/relationships/hyperlink" Target="https://www.mouser.com/ProductDetail/490-SJ2-3593D-SMT-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  <col customWidth="1" min="2" max="2" width="10.25"/>
    <col customWidth="1" min="3" max="3" width="18.0"/>
    <col customWidth="1" min="4" max="4" width="48.0"/>
    <col customWidth="1" min="5" max="5" width="62.38"/>
    <col customWidth="1" min="6" max="6" width="72.88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3" t="s">
        <v>7</v>
      </c>
      <c r="B3" s="4">
        <v>45293.0</v>
      </c>
      <c r="C3" s="3" t="s">
        <v>8</v>
      </c>
      <c r="D3" s="5" t="s">
        <v>9</v>
      </c>
      <c r="E3" s="6" t="s">
        <v>10</v>
      </c>
      <c r="F3" s="7" t="str">
        <f>IFERROR(__xludf.DUMMYFUNCTION("QUERY(PartsDB!$A$1:$C$1000, ""SELECT C WHERE A = '""&amp;C3&amp;""' AND B = '""&amp;D3&amp;""' LIMIT 1"", 0)"),"https://www.aliexpress.us/item/3256802244810488.html")</f>
        <v>https://www.aliexpress.us/item/3256802244810488.html</v>
      </c>
    </row>
    <row r="4">
      <c r="A4" s="3" t="s">
        <v>11</v>
      </c>
      <c r="B4" s="3">
        <v>2.0</v>
      </c>
      <c r="C4" s="3" t="s">
        <v>12</v>
      </c>
      <c r="D4" s="5" t="s">
        <v>13</v>
      </c>
      <c r="F4" s="7" t="str">
        <f>IFERROR(__xludf.DUMMYFUNCTION("QUERY(PartsDB!$A$1:$C$1000, ""SELECT C WHERE A = '""&amp;C4&amp;""' AND B = '""&amp;D4&amp;""' LIMIT 1"", 0)"),"https://www.mouser.com/ProductDetail/81-GRM188Z71A475ME5D")</f>
        <v>https://www.mouser.com/ProductDetail/81-GRM188Z71A475ME5D</v>
      </c>
    </row>
    <row r="5">
      <c r="A5" s="3" t="s">
        <v>14</v>
      </c>
      <c r="B5" s="3">
        <v>1.0</v>
      </c>
      <c r="C5" s="3" t="s">
        <v>15</v>
      </c>
      <c r="D5" s="5" t="s">
        <v>13</v>
      </c>
      <c r="F5" s="7" t="str">
        <f>IFERROR(__xludf.DUMMYFUNCTION("QUERY(PartsDB!$A$1:$C$1000, ""SELECT C WHERE A = '""&amp;C5&amp;""' AND B = '""&amp;D5&amp;""' LIMIT 1"", 0)"),"https://www.mouser.com/ProductDetail/81-GRM188Z71A106KA3D")</f>
        <v>https://www.mouser.com/ProductDetail/81-GRM188Z71A106KA3D</v>
      </c>
    </row>
    <row r="6">
      <c r="A6" s="3" t="s">
        <v>16</v>
      </c>
      <c r="B6" s="3">
        <v>1.0</v>
      </c>
      <c r="C6" s="3" t="s">
        <v>17</v>
      </c>
      <c r="D6" s="5" t="s">
        <v>18</v>
      </c>
      <c r="F6" s="7" t="str">
        <f>IFERROR(__xludf.DUMMYFUNCTION("QUERY(PartsDB!$A$1:$C$1000, ""SELECT C WHERE A = '""&amp;C6&amp;""' AND B = '""&amp;D6&amp;""' LIMIT 1"", 0)"),"https://www.mouser.com/ProductDetail/581-1206ZC226MAT2A")</f>
        <v>https://www.mouser.com/ProductDetail/581-1206ZC226MAT2A</v>
      </c>
    </row>
    <row r="7">
      <c r="A7" s="3" t="s">
        <v>19</v>
      </c>
      <c r="B7" s="3">
        <v>2.0</v>
      </c>
      <c r="C7" s="3" t="s">
        <v>20</v>
      </c>
      <c r="D7" s="5" t="s">
        <v>18</v>
      </c>
      <c r="E7" s="6" t="s">
        <v>21</v>
      </c>
      <c r="F7" s="7" t="str">
        <f>IFERROR(__xludf.DUMMYFUNCTION("QUERY(PartsDB!$A$1:$C$1000, ""SELECT C WHERE A = '""&amp;C7&amp;""' AND B = '""&amp;D7&amp;""' LIMIT 1"", 0)"),"https://www.mouser.com/ProductDetail/581-TLJA107M10R1400")</f>
        <v>https://www.mouser.com/ProductDetail/581-TLJA107M10R1400</v>
      </c>
    </row>
    <row r="8">
      <c r="A8" s="3" t="s">
        <v>22</v>
      </c>
      <c r="B8" s="3">
        <v>1.0</v>
      </c>
      <c r="C8" s="3" t="s">
        <v>23</v>
      </c>
      <c r="D8" s="5" t="s">
        <v>13</v>
      </c>
      <c r="F8" s="7" t="str">
        <f>IFERROR(__xludf.DUMMYFUNCTION("QUERY(PartsDB!$A$1:$C$1000, ""SELECT C WHERE A = '""&amp;C8&amp;""' AND B = '""&amp;D8&amp;""' LIMIT 1"", 0)"),"https://www.mouser.com/ProductDetail/581-06035A180J")</f>
        <v>https://www.mouser.com/ProductDetail/581-06035A180J</v>
      </c>
    </row>
    <row r="9">
      <c r="A9" s="3" t="s">
        <v>24</v>
      </c>
      <c r="B9" s="3">
        <v>9.0</v>
      </c>
      <c r="C9" s="3" t="s">
        <v>25</v>
      </c>
      <c r="D9" s="5" t="s">
        <v>13</v>
      </c>
      <c r="F9" s="7" t="str">
        <f>IFERROR(__xludf.DUMMYFUNCTION("QUERY(PartsDB!$A$1:$C$1000, ""SELECT C WHERE A = '""&amp;C9&amp;""' AND B = '""&amp;D9&amp;""' LIMIT 1"", 0)"),"https://www.mouser.com/ProductDetail/581-0603YC105KAT2A")</f>
        <v>https://www.mouser.com/ProductDetail/581-0603YC105KAT2A</v>
      </c>
    </row>
    <row r="10">
      <c r="A10" s="3" t="s">
        <v>26</v>
      </c>
      <c r="B10" s="3">
        <v>2.0</v>
      </c>
      <c r="C10" s="3" t="s">
        <v>27</v>
      </c>
      <c r="D10" s="5" t="s">
        <v>13</v>
      </c>
      <c r="F10" s="7" t="str">
        <f>IFERROR(__xludf.DUMMYFUNCTION("QUERY(PartsDB!$A$1:$C$1000, ""SELECT C WHERE A = '""&amp;C10&amp;""' AND B = '""&amp;D10&amp;""' LIMIT 1"", 0)"),"https://www.mouser.com/ProductDetail/603-AC0603X7R9BB224")</f>
        <v>https://www.mouser.com/ProductDetail/603-AC0603X7R9BB224</v>
      </c>
    </row>
    <row r="11">
      <c r="A11" s="3" t="s">
        <v>28</v>
      </c>
      <c r="B11" s="3">
        <v>1.0</v>
      </c>
      <c r="C11" s="3" t="s">
        <v>29</v>
      </c>
      <c r="D11" s="5" t="s">
        <v>13</v>
      </c>
      <c r="F11" s="7" t="str">
        <f>IFERROR(__xludf.DUMMYFUNCTION("QUERY(PartsDB!$A$1:$C$1000, ""SELECT C WHERE A = '""&amp;C11&amp;""' AND B = '""&amp;D11&amp;""' LIMIT 1"", 0)"),"https://www.mouser.com/ProductDetail/581-06035C220JAT2A")</f>
        <v>https://www.mouser.com/ProductDetail/581-06035C220JAT2A</v>
      </c>
    </row>
    <row r="12">
      <c r="A12" s="3" t="s">
        <v>30</v>
      </c>
      <c r="B12" s="3">
        <v>3.0</v>
      </c>
      <c r="C12" s="3" t="s">
        <v>31</v>
      </c>
      <c r="D12" s="5" t="s">
        <v>13</v>
      </c>
      <c r="F12" s="7" t="str">
        <f>IFERROR(__xludf.DUMMYFUNCTION("QUERY(PartsDB!$A$1:$C$1000, ""SELECT C WHERE A = '""&amp;C12&amp;""' AND B = '""&amp;D12&amp;""' LIMIT 1"", 0)"),"https://www.mouser.com/ProductDetail/581-0603YC101KAT2A")</f>
        <v>https://www.mouser.com/ProductDetail/581-0603YC101KAT2A</v>
      </c>
    </row>
    <row r="13">
      <c r="A13" s="3" t="s">
        <v>32</v>
      </c>
      <c r="B13" s="3">
        <v>1.0</v>
      </c>
      <c r="C13" s="3" t="s">
        <v>33</v>
      </c>
      <c r="D13" s="5" t="s">
        <v>13</v>
      </c>
      <c r="F13" s="7" t="str">
        <f>IFERROR(__xludf.DUMMYFUNCTION("QUERY(PartsDB!$A$1:$C$1000, ""SELECT C WHERE A = '""&amp;C13&amp;""' AND B = '""&amp;D13&amp;""' LIMIT 1"", 0)"),"https://www.mouser.com/ProductDetail/581-06035A270J")</f>
        <v>https://www.mouser.com/ProductDetail/581-06035A270J</v>
      </c>
    </row>
    <row r="14">
      <c r="A14" s="3" t="s">
        <v>34</v>
      </c>
      <c r="B14" s="3">
        <v>9.0</v>
      </c>
      <c r="C14" s="3" t="s">
        <v>35</v>
      </c>
      <c r="D14" s="5" t="s">
        <v>13</v>
      </c>
      <c r="F14" s="7" t="str">
        <f>IFERROR(__xludf.DUMMYFUNCTION("QUERY(PartsDB!$A$1:$C$1000, ""SELECT C WHERE A = '""&amp;C14&amp;""' AND B = '""&amp;D14&amp;""' LIMIT 1"", 0)"),"https://www.mouser.com/ProductDetail/581-06035C104KAT2A")</f>
        <v>https://www.mouser.com/ProductDetail/581-06035C104KAT2A</v>
      </c>
    </row>
    <row r="15">
      <c r="A15" s="3" t="s">
        <v>36</v>
      </c>
      <c r="B15" s="3">
        <v>3.0</v>
      </c>
      <c r="C15" s="3" t="s">
        <v>37</v>
      </c>
      <c r="D15" s="5" t="s">
        <v>13</v>
      </c>
      <c r="E15" s="6" t="s">
        <v>38</v>
      </c>
      <c r="F15" s="7" t="str">
        <f>IFERROR(__xludf.DUMMYFUNCTION("QUERY(PartsDB!$A$1:$C$1000, ""SELECT C WHERE A = '""&amp;C15&amp;""' AND B = '""&amp;D15&amp;""' LIMIT 1"", 0)"),"")</f>
        <v/>
      </c>
    </row>
    <row r="16">
      <c r="A16" s="3" t="s">
        <v>39</v>
      </c>
      <c r="B16" s="3">
        <v>1.0</v>
      </c>
      <c r="C16" s="3" t="s">
        <v>40</v>
      </c>
      <c r="D16" s="5" t="s">
        <v>18</v>
      </c>
      <c r="F16" s="7" t="str">
        <f>IFERROR(__xludf.DUMMYFUNCTION("QUERY(PartsDB!$A$1:$C$1000, ""SELECT C WHERE A = '""&amp;C16&amp;""' AND B = '""&amp;D16&amp;""' LIMIT 1"", 0)"),"https://www.mouser.com/ProductDetail/667-ERB-RG2R50V")</f>
        <v>https://www.mouser.com/ProductDetail/667-ERB-RG2R50V</v>
      </c>
    </row>
    <row r="17">
      <c r="A17" s="3" t="s">
        <v>41</v>
      </c>
      <c r="B17" s="3">
        <v>1.0</v>
      </c>
      <c r="C17" s="3" t="s">
        <v>42</v>
      </c>
      <c r="D17" s="5" t="s">
        <v>13</v>
      </c>
      <c r="F17" s="7" t="str">
        <f>IFERROR(__xludf.DUMMYFUNCTION("QUERY(PartsDB!$A$1:$C$1000, ""SELECT C WHERE A = '""&amp;C17&amp;""' AND B = '""&amp;D17&amp;""' LIMIT 1"", 0)"),"https://www.mouser.com/ProductDetail/594-MFU0603FF01000P1")</f>
        <v>https://www.mouser.com/ProductDetail/594-MFU0603FF01000P1</v>
      </c>
    </row>
    <row r="18">
      <c r="A18" s="3" t="s">
        <v>43</v>
      </c>
      <c r="B18" s="3">
        <v>1.0</v>
      </c>
      <c r="C18" s="3" t="s">
        <v>44</v>
      </c>
      <c r="D18" s="5" t="s">
        <v>18</v>
      </c>
      <c r="E18" s="6" t="s">
        <v>45</v>
      </c>
      <c r="F18" s="7" t="str">
        <f>IFERROR(__xludf.DUMMYFUNCTION("QUERY(PartsDB!$A$1:$C$1000, ""SELECT C WHERE A = '""&amp;C18&amp;""' AND B = '""&amp;D18&amp;""' LIMIT 1"", 0)"),"https://www.mouser.com/ProductDetail/81-BLA3216A601SG4")</f>
        <v>https://www.mouser.com/ProductDetail/81-BLA3216A601SG4</v>
      </c>
    </row>
    <row r="19">
      <c r="A19" s="3" t="s">
        <v>46</v>
      </c>
      <c r="B19" s="3">
        <v>1.0</v>
      </c>
      <c r="C19" s="3" t="s">
        <v>47</v>
      </c>
      <c r="D19" s="5" t="s">
        <v>8</v>
      </c>
      <c r="E19" s="6" t="s">
        <v>48</v>
      </c>
      <c r="F19" s="7" t="str">
        <f>IFERROR(__xludf.DUMMYFUNCTION("QUERY(PartsDB!$A$1:$C$1000, ""SELECT C WHERE A = '""&amp;C19&amp;""' AND B = '""&amp;D19&amp;""' LIMIT 1"", 0)"),"")</f>
        <v/>
      </c>
    </row>
    <row r="20">
      <c r="A20" s="3" t="s">
        <v>49</v>
      </c>
      <c r="B20" s="3">
        <v>1.0</v>
      </c>
      <c r="C20" s="8" t="s">
        <v>50</v>
      </c>
      <c r="D20" s="5" t="s">
        <v>8</v>
      </c>
      <c r="E20" s="6" t="s">
        <v>51</v>
      </c>
      <c r="F20" s="7" t="str">
        <f>IFERROR(__xludf.DUMMYFUNCTION("QUERY(PartsDB!$A$1:$C$1000, ""SELECT C WHERE A = '""&amp;C20&amp;""' AND B = '""&amp;D20&amp;""' LIMIT 1"", 0)"),"")</f>
        <v/>
      </c>
    </row>
    <row r="21">
      <c r="A21" s="3" t="s">
        <v>52</v>
      </c>
      <c r="B21" s="3">
        <v>1.0</v>
      </c>
      <c r="C21" s="8" t="s">
        <v>53</v>
      </c>
      <c r="D21" s="5" t="s">
        <v>53</v>
      </c>
      <c r="E21" s="6" t="s">
        <v>54</v>
      </c>
      <c r="F21" s="7" t="str">
        <f>IFERROR(__xludf.DUMMYFUNCTION("QUERY(PartsDB!$A$1:$C$1000, ""SELECT C WHERE A = '""&amp;C21&amp;""' AND B = '""&amp;D21&amp;""' LIMIT 1"", 0)"),"https://www.mouser.com/ProductDetail/649-62684-502100ALF")</f>
        <v>https://www.mouser.com/ProductDetail/649-62684-502100ALF</v>
      </c>
    </row>
    <row r="22">
      <c r="A22" s="3" t="s">
        <v>55</v>
      </c>
      <c r="B22" s="3">
        <v>1.0</v>
      </c>
      <c r="C22" s="3" t="s">
        <v>56</v>
      </c>
      <c r="D22" s="5" t="s">
        <v>57</v>
      </c>
      <c r="F22" s="7" t="str">
        <f>IFERROR(__xludf.DUMMYFUNCTION("QUERY(PartsDB!$A$1:$C$1000, ""SELECT C WHERE A = '""&amp;C22&amp;""' AND B = '""&amp;D22&amp;""' LIMIT 1"", 0)"),"https://www.mouser.com/ProductDetail/640-USB4105-GF-A")</f>
        <v>https://www.mouser.com/ProductDetail/640-USB4105-GF-A</v>
      </c>
    </row>
    <row r="23">
      <c r="A23" s="3" t="s">
        <v>58</v>
      </c>
      <c r="B23" s="3">
        <v>1.0</v>
      </c>
      <c r="C23" s="3" t="s">
        <v>59</v>
      </c>
      <c r="D23" s="5" t="s">
        <v>60</v>
      </c>
      <c r="E23" s="9" t="s">
        <v>61</v>
      </c>
      <c r="F23" s="7" t="str">
        <f>IFERROR(__xludf.DUMMYFUNCTION("QUERY(PartsDB!$A$1:$C$1000, ""SELECT C WHERE A = '""&amp;C23&amp;""' AND B = '""&amp;D23&amp;""' LIMIT 1"", 0)"),"https://www.mouser.com/ProductDetail/490-SJ2-3593D-SMT-TR")</f>
        <v>https://www.mouser.com/ProductDetail/490-SJ2-3593D-SMT-TR</v>
      </c>
    </row>
    <row r="24">
      <c r="A24" s="3" t="s">
        <v>62</v>
      </c>
      <c r="B24" s="3">
        <v>1.0</v>
      </c>
      <c r="C24" s="3" t="s">
        <v>63</v>
      </c>
      <c r="D24" s="5" t="s">
        <v>64</v>
      </c>
      <c r="F24" s="7" t="str">
        <f>IFERROR(__xludf.DUMMYFUNCTION("QUERY(PartsDB!$A$1:$C$1000, ""SELECT C WHERE A = '""&amp;C24&amp;""' AND B = '""&amp;D24&amp;""' LIMIT 1"", 0)"),"https://www.mouser.com/ProductDetail/810-VLS3012HBX2R2M-N")</f>
        <v>https://www.mouser.com/ProductDetail/810-VLS3012HBX2R2M-N</v>
      </c>
    </row>
    <row r="25">
      <c r="A25" s="3" t="s">
        <v>65</v>
      </c>
      <c r="B25" s="3">
        <v>2.0</v>
      </c>
      <c r="C25" s="3" t="s">
        <v>66</v>
      </c>
      <c r="D25" s="5" t="s">
        <v>67</v>
      </c>
      <c r="F25" s="7" t="str">
        <f>IFERROR(__xludf.DUMMYFUNCTION("QUERY(PartsDB!$A$1:$C$1000, ""SELECT C WHERE A = '""&amp;C25&amp;""' AND B = '""&amp;D25&amp;""' LIMIT 1"", 0)"),"https://www.mouser.com/ProductDetail/621-DMP6350SQ-7")</f>
        <v>https://www.mouser.com/ProductDetail/621-DMP6350SQ-7</v>
      </c>
    </row>
    <row r="26">
      <c r="A26" s="3" t="s">
        <v>68</v>
      </c>
      <c r="B26" s="3">
        <v>3.0</v>
      </c>
      <c r="C26" s="3" t="s">
        <v>69</v>
      </c>
      <c r="D26" s="5" t="s">
        <v>13</v>
      </c>
      <c r="F26" s="7" t="str">
        <f>IFERROR(__xludf.DUMMYFUNCTION("QUERY(PartsDB!$A$1:$C$1000, ""SELECT C WHERE A = '""&amp;C26&amp;""' AND B = '""&amp;D26&amp;""' LIMIT 1"", 0)"),"https://www.mouser.com/ProductDetail/71-CRCW0603-5.1K-E3")</f>
        <v>https://www.mouser.com/ProductDetail/71-CRCW0603-5.1K-E3</v>
      </c>
    </row>
    <row r="27">
      <c r="A27" s="3" t="s">
        <v>70</v>
      </c>
      <c r="B27" s="3">
        <v>3.0</v>
      </c>
      <c r="C27" s="3" t="s">
        <v>71</v>
      </c>
      <c r="D27" s="5" t="s">
        <v>13</v>
      </c>
      <c r="F27" s="7" t="str">
        <f>IFERROR(__xludf.DUMMYFUNCTION("QUERY(PartsDB!$A$1:$C$1000, ""SELECT C WHERE A = '""&amp;C27&amp;""' AND B = '""&amp;D27&amp;""' LIMIT 1"", 0)"),"https://www.mouser.com/ProductDetail/71-CRCW0603-5.1K-E3")</f>
        <v>https://www.mouser.com/ProductDetail/71-CRCW0603-5.1K-E3</v>
      </c>
    </row>
    <row r="28">
      <c r="A28" s="3" t="s">
        <v>72</v>
      </c>
      <c r="B28" s="3">
        <v>1.0</v>
      </c>
      <c r="C28" s="3" t="s">
        <v>73</v>
      </c>
      <c r="D28" s="5" t="s">
        <v>13</v>
      </c>
      <c r="F28" s="7" t="str">
        <f>IFERROR(__xludf.DUMMYFUNCTION("QUERY(PartsDB!$A$1:$C$1000, ""SELECT C WHERE A = '""&amp;C28&amp;""' AND B = '""&amp;D28&amp;""' LIMIT 1"", 0)"),"https://www.mouser.com/ProductDetail/603-RC0603FR-07100KL")</f>
        <v>https://www.mouser.com/ProductDetail/603-RC0603FR-07100KL</v>
      </c>
    </row>
    <row r="29">
      <c r="A29" s="3" t="s">
        <v>74</v>
      </c>
      <c r="B29" s="3">
        <v>1.0</v>
      </c>
      <c r="C29" s="3" t="s">
        <v>75</v>
      </c>
      <c r="D29" s="5" t="s">
        <v>13</v>
      </c>
      <c r="F29" s="7" t="str">
        <f>IFERROR(__xludf.DUMMYFUNCTION("QUERY(PartsDB!$A$1:$C$1000, ""SELECT C WHERE A = '""&amp;C29&amp;""' AND B = '""&amp;D29&amp;""' LIMIT 1"", 0)"),"https://www.mouser.com/ProductDetail/Bourns/CR0603-FX-1502ELF")</f>
        <v>https://www.mouser.com/ProductDetail/Bourns/CR0603-FX-1502ELF</v>
      </c>
    </row>
    <row r="30">
      <c r="A30" s="3" t="s">
        <v>76</v>
      </c>
      <c r="B30" s="3">
        <v>2.0</v>
      </c>
      <c r="C30" s="3" t="s">
        <v>77</v>
      </c>
      <c r="D30" s="5" t="s">
        <v>13</v>
      </c>
      <c r="F30" s="7" t="str">
        <f>IFERROR(__xludf.DUMMYFUNCTION("QUERY(PartsDB!$A$1:$C$1000, ""SELECT C WHERE A = '""&amp;C30&amp;""' AND B = '""&amp;D30&amp;""' LIMIT 1"", 0)"),"https://www.mouser.com/ProductDetail/71-CRCW0603-5.6K-E3")</f>
        <v>https://www.mouser.com/ProductDetail/71-CRCW0603-5.6K-E3</v>
      </c>
    </row>
    <row r="31">
      <c r="A31" s="3" t="s">
        <v>78</v>
      </c>
      <c r="B31" s="3">
        <v>1.0</v>
      </c>
      <c r="C31" s="5" t="s">
        <v>79</v>
      </c>
      <c r="D31" s="5" t="s">
        <v>13</v>
      </c>
      <c r="F31" s="7" t="str">
        <f>IFERROR(__xludf.DUMMYFUNCTION("QUERY(PartsDB!$A$1:$C$1000, ""SELECT C WHERE A = '""&amp;C31&amp;""' AND B = '""&amp;D31&amp;""' LIMIT 1"", 0)"),"https://www.mouser.com/ProductDetail/603-RC0603FR-07100RL")</f>
        <v>https://www.mouser.com/ProductDetail/603-RC0603FR-07100RL</v>
      </c>
    </row>
    <row r="32">
      <c r="A32" s="3" t="s">
        <v>80</v>
      </c>
      <c r="B32" s="3">
        <v>2.0</v>
      </c>
      <c r="C32" s="5" t="s">
        <v>81</v>
      </c>
      <c r="D32" s="5" t="s">
        <v>13</v>
      </c>
      <c r="F32" s="7" t="str">
        <f>IFERROR(__xludf.DUMMYFUNCTION("QUERY(PartsDB!$A$1:$C$1000, ""SELECT C WHERE A = '""&amp;C32&amp;""' AND B = '""&amp;D32&amp;""' LIMIT 1"", 0)"),"https://www.mouser.com/ProductDetail/603-RT0603FRE13150RL")</f>
        <v>https://www.mouser.com/ProductDetail/603-RT0603FRE13150RL</v>
      </c>
    </row>
    <row r="33">
      <c r="A33" s="3" t="s">
        <v>82</v>
      </c>
      <c r="B33" s="3">
        <v>1.0</v>
      </c>
      <c r="C33" s="3" t="s">
        <v>83</v>
      </c>
      <c r="D33" s="5" t="s">
        <v>13</v>
      </c>
      <c r="F33" s="7" t="str">
        <f>IFERROR(__xludf.DUMMYFUNCTION("QUERY(PartsDB!$A$1:$C$1000, ""SELECT C WHERE A = '""&amp;C33&amp;""' AND B = '""&amp;D33&amp;""' LIMIT 1"", 0)"),"https://www.mouser.com/ProductDetail/603-RC0603FR-13430KL")</f>
        <v>https://www.mouser.com/ProductDetail/603-RC0603FR-13430KL</v>
      </c>
    </row>
    <row r="34">
      <c r="A34" s="3" t="s">
        <v>84</v>
      </c>
      <c r="B34" s="3">
        <v>1.0</v>
      </c>
      <c r="C34" s="3" t="s">
        <v>85</v>
      </c>
      <c r="D34" s="5" t="s">
        <v>13</v>
      </c>
      <c r="F34" s="7" t="str">
        <f>IFERROR(__xludf.DUMMYFUNCTION("QUERY(PartsDB!$A$1:$C$1000, ""SELECT C WHERE A = '""&amp;C34&amp;""' AND B = '""&amp;D34&amp;""' LIMIT 1"", 0)"),"https://www.mouser.com/ProductDetail/603-RC0603FR-0720KL")</f>
        <v>https://www.mouser.com/ProductDetail/603-RC0603FR-0720KL</v>
      </c>
    </row>
    <row r="35">
      <c r="A35" s="3" t="s">
        <v>86</v>
      </c>
      <c r="B35" s="3">
        <v>1.0</v>
      </c>
      <c r="C35" s="3" t="s">
        <v>87</v>
      </c>
      <c r="D35" s="5" t="s">
        <v>13</v>
      </c>
      <c r="F35" s="7" t="str">
        <f>IFERROR(__xludf.DUMMYFUNCTION("QUERY(PartsDB!$A$1:$C$1000, ""SELECT C WHERE A = '""&amp;C35&amp;""' AND B = '""&amp;D35&amp;""' LIMIT 1"", 0)"),"https://www.mouser.com/ProductDetail/603-RC0603FR-0747KL")</f>
        <v>https://www.mouser.com/ProductDetail/603-RC0603FR-0747KL</v>
      </c>
    </row>
    <row r="36">
      <c r="A36" s="3" t="s">
        <v>88</v>
      </c>
      <c r="B36" s="3">
        <v>1.0</v>
      </c>
      <c r="C36" s="3" t="s">
        <v>89</v>
      </c>
      <c r="D36" s="5" t="s">
        <v>13</v>
      </c>
      <c r="F36" s="7" t="str">
        <f>IFERROR(__xludf.DUMMYFUNCTION("QUERY(PartsDB!$A$1:$C$1000, ""SELECT C WHERE A = '""&amp;C36&amp;""' AND B = '""&amp;D36&amp;""' LIMIT 1"", 0)"),"https://www.mouser.com/ProductDetail/71-CRCW0603-1.5M-E3")</f>
        <v>https://www.mouser.com/ProductDetail/71-CRCW0603-1.5M-E3</v>
      </c>
    </row>
    <row r="37">
      <c r="A37" s="3" t="s">
        <v>90</v>
      </c>
      <c r="B37" s="3">
        <v>1.0</v>
      </c>
      <c r="C37" s="3" t="s">
        <v>91</v>
      </c>
      <c r="D37" s="5" t="s">
        <v>13</v>
      </c>
      <c r="F37" s="7" t="str">
        <f>IFERROR(__xludf.DUMMYFUNCTION("QUERY(PartsDB!$A$1:$C$1000, ""SELECT C WHERE A = '""&amp;C37&amp;""' AND B = '""&amp;D37&amp;""' LIMIT 1"", 0)"),"https://www.mouser.com/ProductDetail/603-RC0603FR-07200KL")</f>
        <v>https://www.mouser.com/ProductDetail/603-RC0603FR-07200KL</v>
      </c>
    </row>
    <row r="38">
      <c r="A38" s="3" t="s">
        <v>92</v>
      </c>
      <c r="B38" s="3">
        <v>2.0</v>
      </c>
      <c r="C38" s="3" t="s">
        <v>93</v>
      </c>
      <c r="D38" s="5" t="s">
        <v>13</v>
      </c>
      <c r="F38" s="7" t="str">
        <f>IFERROR(__xludf.DUMMYFUNCTION("QUERY(PartsDB!$A$1:$C$1000, ""SELECT C WHERE A = '""&amp;C38&amp;""' AND B = '""&amp;D38&amp;""' LIMIT 1"", 0)"),"https://www.mouser.com/ProductDetail/71-CRCW0603-3.3K-E3")</f>
        <v>https://www.mouser.com/ProductDetail/71-CRCW0603-3.3K-E3</v>
      </c>
    </row>
    <row r="39">
      <c r="A39" s="3" t="s">
        <v>94</v>
      </c>
      <c r="B39" s="3">
        <v>2.0</v>
      </c>
      <c r="C39" s="3" t="s">
        <v>95</v>
      </c>
      <c r="D39" s="5" t="s">
        <v>13</v>
      </c>
      <c r="F39" s="7" t="str">
        <f>IFERROR(__xludf.DUMMYFUNCTION("QUERY(PartsDB!$A$1:$C$1000, ""SELECT C WHERE A = '""&amp;C39&amp;""' AND B = '""&amp;D39&amp;""' LIMIT 1"", 0)"),"https://www.mouser.com/ProductDetail/71-CRCW0603-49.9K-E3")</f>
        <v>https://www.mouser.com/ProductDetail/71-CRCW0603-49.9K-E3</v>
      </c>
    </row>
    <row r="40">
      <c r="A40" s="3" t="s">
        <v>96</v>
      </c>
      <c r="B40" s="3">
        <v>1.0</v>
      </c>
      <c r="C40" s="3" t="s">
        <v>97</v>
      </c>
      <c r="D40" s="5" t="s">
        <v>13</v>
      </c>
      <c r="F40" s="7" t="str">
        <f>IFERROR(__xludf.DUMMYFUNCTION("QUERY(PartsDB!$A$1:$C$1000, ""SELECT C WHERE A = '""&amp;C40&amp;""' AND B = '""&amp;D40&amp;""' LIMIT 1"", 0)"),"https://www.mouser.com/ProductDetail/71-CRCW0603-2.2K-E3")</f>
        <v>https://www.mouser.com/ProductDetail/71-CRCW0603-2.2K-E3</v>
      </c>
    </row>
    <row r="41">
      <c r="A41" s="3" t="s">
        <v>98</v>
      </c>
      <c r="B41" s="3">
        <v>1.0</v>
      </c>
      <c r="C41" s="3" t="s">
        <v>99</v>
      </c>
      <c r="D41" s="5" t="s">
        <v>13</v>
      </c>
      <c r="F41" s="7" t="str">
        <f>IFERROR(__xludf.DUMMYFUNCTION("QUERY(PartsDB!$A$1:$C$1000, ""SELECT C WHERE A = '""&amp;C41&amp;""' AND B = '""&amp;D41&amp;""' LIMIT 1"", 0)"),"https://www.mouser.com/ProductDetail/652-CR0603FX-1001ELF")</f>
        <v>https://www.mouser.com/ProductDetail/652-CR0603FX-1001ELF</v>
      </c>
    </row>
    <row r="42">
      <c r="A42" s="3" t="s">
        <v>100</v>
      </c>
      <c r="B42" s="3">
        <v>1.0</v>
      </c>
      <c r="C42" s="3" t="s">
        <v>101</v>
      </c>
      <c r="D42" s="5" t="s">
        <v>102</v>
      </c>
      <c r="E42" s="3" t="s">
        <v>103</v>
      </c>
      <c r="F42" s="7" t="str">
        <f>IFERROR(__xludf.DUMMYFUNCTION("QUERY(PartsDB!$A$1:$C$1000, ""SELECT C WHERE A = '""&amp;C42&amp;""' AND B = '""&amp;D42&amp;""' LIMIT 1"", 0)"),"https://www.aliexpress.us/item/3256805403138830.html")</f>
        <v>https://www.aliexpress.us/item/3256805403138830.html</v>
      </c>
    </row>
    <row r="43">
      <c r="A43" s="3" t="s">
        <v>104</v>
      </c>
      <c r="B43" s="3">
        <v>1.0</v>
      </c>
      <c r="C43" s="3" t="s">
        <v>105</v>
      </c>
      <c r="D43" s="5" t="s">
        <v>18</v>
      </c>
      <c r="E43" s="6" t="s">
        <v>106</v>
      </c>
      <c r="F43" s="7" t="str">
        <f>IFERROR(__xludf.DUMMYFUNCTION("QUERY(PartsDB!$A$1:$C$1000, ""SELECT C WHERE A = '""&amp;C43&amp;""' AND B = '""&amp;D43&amp;""' LIMIT 1"", 0)"),"https://www.mouser.com/ProductDetail/603-TC164-JR-07270RL")</f>
        <v>https://www.mouser.com/ProductDetail/603-TC164-JR-07270RL</v>
      </c>
    </row>
    <row r="44">
      <c r="A44" s="3" t="s">
        <v>107</v>
      </c>
      <c r="B44" s="3">
        <v>1.0</v>
      </c>
      <c r="C44" s="3" t="s">
        <v>108</v>
      </c>
      <c r="D44" s="5" t="s">
        <v>109</v>
      </c>
      <c r="F44" s="7" t="str">
        <f>IFERROR(__xludf.DUMMYFUNCTION("QUERY(PartsDB!$A$1:$C$1000, ""SELECT C WHERE A = '""&amp;C44&amp;""' AND B = '""&amp;D44&amp;""' LIMIT 1"", 0)"),"https://www.mouser.com/ProductDetail/688-SKRTLA")</f>
        <v>https://www.mouser.com/ProductDetail/688-SKRTLA</v>
      </c>
    </row>
    <row r="45">
      <c r="A45" s="3" t="s">
        <v>110</v>
      </c>
      <c r="B45" s="3">
        <v>2.0</v>
      </c>
      <c r="C45" s="3" t="s">
        <v>111</v>
      </c>
      <c r="D45" s="5" t="s">
        <v>8</v>
      </c>
      <c r="F45" s="7" t="str">
        <f>IFERROR(__xludf.DUMMYFUNCTION("QUERY(PartsDB!$A$1:$C$1000, ""SELECT C WHERE A = '""&amp;C45&amp;""' AND B = '""&amp;D45&amp;""' LIMIT 1"", 0)"),"https://www.digikey.com/en/products/detail/ole-wolff-electronics-inc/OWS-111535LA-8H/17634911")</f>
        <v>https://www.digikey.com/en/products/detail/ole-wolff-electronics-inc/OWS-111535LA-8H/17634911</v>
      </c>
    </row>
    <row r="46">
      <c r="A46" s="3" t="s">
        <v>112</v>
      </c>
      <c r="B46" s="3">
        <v>8.0</v>
      </c>
      <c r="C46" s="8" t="s">
        <v>113</v>
      </c>
      <c r="D46" s="5" t="s">
        <v>8</v>
      </c>
      <c r="F46" s="7" t="str">
        <f>IFERROR(__xludf.DUMMYFUNCTION("QUERY(PartsDB!$A$1:$C$1000, ""SELECT C WHERE A = '""&amp;C46&amp;""' AND B = '""&amp;D46&amp;""' LIMIT 1"", 0)"),"https://www.mouser.com/ProductDetail/688-SKRRAA")</f>
        <v>https://www.mouser.com/ProductDetail/688-SKRRAA</v>
      </c>
    </row>
    <row r="47">
      <c r="A47" s="3" t="s">
        <v>114</v>
      </c>
      <c r="B47" s="3">
        <v>1.0</v>
      </c>
      <c r="C47" s="3" t="s">
        <v>115</v>
      </c>
      <c r="D47" s="5" t="s">
        <v>8</v>
      </c>
      <c r="E47" s="3" t="s">
        <v>51</v>
      </c>
      <c r="F47" s="7" t="str">
        <f>IFERROR(__xludf.DUMMYFUNCTION("QUERY(PartsDB!$A$1:$C$1000, ""SELECT C WHERE A = '""&amp;C47&amp;""' AND B = '""&amp;D47&amp;""' LIMIT 1"", 0)"),"")</f>
        <v/>
      </c>
    </row>
    <row r="48">
      <c r="A48" s="3" t="s">
        <v>116</v>
      </c>
      <c r="B48" s="3">
        <v>1.0</v>
      </c>
      <c r="C48" s="3" t="s">
        <v>117</v>
      </c>
      <c r="D48" s="5" t="s">
        <v>118</v>
      </c>
      <c r="F48" s="7" t="str">
        <f>IFERROR(__xludf.DUMMYFUNCTION("QUERY(PartsDB!$A$1:$C$1000, ""SELECT C WHERE A = '""&amp;C48&amp;""' AND B = '""&amp;D48&amp;""' LIMIT 1"", 0)"),"https://www.mouser.com/ProductDetail/700-MAX16054AZTT")</f>
        <v>https://www.mouser.com/ProductDetail/700-MAX16054AZTT</v>
      </c>
    </row>
    <row r="49">
      <c r="A49" s="3" t="s">
        <v>119</v>
      </c>
      <c r="B49" s="3">
        <v>1.0</v>
      </c>
      <c r="C49" s="3" t="s">
        <v>120</v>
      </c>
      <c r="D49" s="5" t="s">
        <v>8</v>
      </c>
      <c r="E49" s="3" t="s">
        <v>51</v>
      </c>
      <c r="F49" s="7" t="str">
        <f>IFERROR(__xludf.DUMMYFUNCTION("QUERY(PartsDB!$A$1:$C$1000, ""SELECT C WHERE A = '""&amp;C49&amp;""' AND B = '""&amp;D49&amp;""' LIMIT 1"", 0)"),"")</f>
        <v/>
      </c>
    </row>
    <row r="50">
      <c r="A50" s="3" t="s">
        <v>121</v>
      </c>
      <c r="B50" s="3">
        <v>1.0</v>
      </c>
      <c r="C50" s="3" t="s">
        <v>122</v>
      </c>
      <c r="D50" s="5" t="s">
        <v>123</v>
      </c>
      <c r="F50" s="7" t="str">
        <f>IFERROR(__xludf.DUMMYFUNCTION("QUERY(PartsDB!$A$1:$C$1000, ""SELECT C WHERE A = '""&amp;C50&amp;""' AND B = '""&amp;D50&amp;""' LIMIT 1"", 0)"),"https://www.mouser.com/ProductDetail/595-BQ24072TRGTR")</f>
        <v>https://www.mouser.com/ProductDetail/595-BQ24072TRGTR</v>
      </c>
    </row>
    <row r="51">
      <c r="A51" s="3" t="s">
        <v>124</v>
      </c>
      <c r="B51" s="3">
        <v>1.0</v>
      </c>
      <c r="C51" s="3" t="s">
        <v>125</v>
      </c>
      <c r="D51" s="5" t="s">
        <v>126</v>
      </c>
      <c r="F51" s="7" t="str">
        <f>IFERROR(__xludf.DUMMYFUNCTION("QUERY(PartsDB!$A$1:$C$1000, ""SELECT C WHERE A = '""&amp;C51&amp;""' AND B = '""&amp;D51&amp;""' LIMIT 1"", 0)"),"https://www.mouser.com/ProductDetail/595-TPS61202DSCR")</f>
        <v>https://www.mouser.com/ProductDetail/595-TPS61202DSCR</v>
      </c>
    </row>
    <row r="52">
      <c r="A52" s="3" t="s">
        <v>127</v>
      </c>
      <c r="B52" s="3">
        <v>2.0</v>
      </c>
      <c r="C52" s="3" t="s">
        <v>128</v>
      </c>
      <c r="D52" s="5" t="s">
        <v>129</v>
      </c>
      <c r="F52" s="7" t="str">
        <f>IFERROR(__xludf.DUMMYFUNCTION("QUERY(PartsDB!$A$1:$C$1000, ""SELECT C WHERE A = '""&amp;C52&amp;""' AND B = '""&amp;D52&amp;""' LIMIT 1"", 0)"),"https://www.mouser.com/ProductDetail/926-LM4875MM-NOPB")</f>
        <v>https://www.mouser.com/ProductDetail/926-LM4875MM-NOPB</v>
      </c>
    </row>
    <row r="53">
      <c r="A53" s="3" t="s">
        <v>130</v>
      </c>
      <c r="B53" s="3">
        <v>1.0</v>
      </c>
      <c r="C53" s="3" t="s">
        <v>131</v>
      </c>
      <c r="D53" s="5" t="s">
        <v>67</v>
      </c>
      <c r="F53" s="7" t="str">
        <f>IFERROR(__xludf.DUMMYFUNCTION("QUERY(PartsDB!$A$1:$C$1000, ""SELECT C WHERE A = '""&amp;C53&amp;""' AND B = '""&amp;D53&amp;""' LIMIT 1"", 0)"),"https://www.mouser.com/ProductDetail/579-MCP1700T3302E-TT")</f>
        <v>https://www.mouser.com/ProductDetail/579-MCP1700T3302E-TT</v>
      </c>
    </row>
    <row r="54">
      <c r="A54" s="3" t="s">
        <v>132</v>
      </c>
      <c r="B54" s="3">
        <v>1.0</v>
      </c>
      <c r="C54" s="3" t="s">
        <v>133</v>
      </c>
      <c r="D54" s="5" t="s">
        <v>67</v>
      </c>
      <c r="F54" s="7" t="str">
        <f>IFERROR(__xludf.DUMMYFUNCTION("QUERY(PartsDB!$A$1:$C$1000, ""SELECT C WHERE A = '""&amp;C54&amp;""' AND B = '""&amp;D54&amp;""' LIMIT 1"", 0)"),"https://www.mouser.com/ProductDetail/595-TLV803EB33VDBZR")</f>
        <v>https://www.mouser.com/ProductDetail/595-TLV803EB33VDBZR</v>
      </c>
    </row>
    <row r="55">
      <c r="A55" s="3" t="s">
        <v>134</v>
      </c>
      <c r="B55" s="3">
        <v>1.0</v>
      </c>
      <c r="C55" s="3" t="s">
        <v>135</v>
      </c>
      <c r="D55" s="5" t="s">
        <v>136</v>
      </c>
      <c r="F55" s="7" t="str">
        <f>IFERROR(__xludf.DUMMYFUNCTION("QUERY(PartsDB!$A$1:$C$1000, ""SELECT C WHERE A = '""&amp;C55&amp;""' AND B = '""&amp;D55&amp;""' LIMIT 1"", 0)"),"https://www.mouser.com/ProductDetail/595-TLV3201AIDBVR")</f>
        <v>https://www.mouser.com/ProductDetail/595-TLV3201AIDBVR</v>
      </c>
    </row>
    <row r="56">
      <c r="A56" s="3" t="s">
        <v>137</v>
      </c>
      <c r="B56" s="3">
        <v>1.0</v>
      </c>
      <c r="C56" s="3" t="s">
        <v>138</v>
      </c>
      <c r="D56" s="5" t="s">
        <v>138</v>
      </c>
      <c r="F56" s="7" t="str">
        <f>IFERROR(__xludf.DUMMYFUNCTION("QUERY(PartsDB!$A$1:$C$1000, ""SELECT C WHERE A = '""&amp;C56&amp;""' AND B = '""&amp;D56&amp;""' LIMIT 1"", 0)"),"https://www.mouser.com/ProductDetail/688-RK08H113003Q")</f>
        <v>https://www.mouser.com/ProductDetail/688-RK08H113003Q</v>
      </c>
    </row>
    <row r="57">
      <c r="A57" s="3" t="s">
        <v>139</v>
      </c>
      <c r="B57" s="3">
        <v>1.0</v>
      </c>
      <c r="C57" s="6" t="s">
        <v>101</v>
      </c>
      <c r="D57" s="6" t="s">
        <v>8</v>
      </c>
      <c r="E57" s="3" t="s">
        <v>103</v>
      </c>
      <c r="F57" s="7" t="str">
        <f>IFERROR(__xludf.DUMMYFUNCTION("QUERY(PartsDB!$A$1:$C$1000, ""SELECT C WHERE A = '""&amp;C57&amp;""' AND B = '""&amp;D57&amp;""' LIMIT 1"", 0)"),"")</f>
        <v/>
      </c>
    </row>
  </sheetData>
  <autoFilter ref="$A$2:$F$57">
    <sortState ref="A2:F57">
      <sortCondition ref="A2:A57"/>
    </sortState>
  </autoFilter>
  <mergeCells count="1">
    <mergeCell ref="A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3" max="3" width="18.75"/>
    <col customWidth="1" min="4" max="4" width="17.63"/>
    <col customWidth="1" min="5" max="5" width="55.0"/>
    <col customWidth="1" min="6" max="6" width="78.38"/>
  </cols>
  <sheetData>
    <row r="1">
      <c r="A1" s="10" t="s">
        <v>140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6" t="s">
        <v>7</v>
      </c>
      <c r="B3" s="11">
        <v>44928.0</v>
      </c>
      <c r="C3" s="6" t="s">
        <v>8</v>
      </c>
      <c r="D3" s="12" t="s">
        <v>9</v>
      </c>
      <c r="E3" s="6" t="s">
        <v>10</v>
      </c>
      <c r="F3" s="7" t="s">
        <v>141</v>
      </c>
    </row>
    <row r="4">
      <c r="A4" s="3" t="s">
        <v>11</v>
      </c>
      <c r="B4" s="3">
        <v>2.0</v>
      </c>
      <c r="C4" s="8" t="s">
        <v>12</v>
      </c>
      <c r="D4" s="12" t="s">
        <v>13</v>
      </c>
      <c r="E4" s="6"/>
      <c r="F4" s="7" t="s">
        <v>142</v>
      </c>
    </row>
    <row r="5">
      <c r="A5" s="3" t="s">
        <v>14</v>
      </c>
      <c r="B5" s="3">
        <v>1.0</v>
      </c>
      <c r="C5" s="8" t="s">
        <v>15</v>
      </c>
      <c r="D5" s="13" t="s">
        <v>13</v>
      </c>
      <c r="E5" s="6"/>
      <c r="F5" s="7" t="s">
        <v>143</v>
      </c>
    </row>
    <row r="6">
      <c r="A6" s="3" t="s">
        <v>16</v>
      </c>
      <c r="B6" s="3">
        <v>1.0</v>
      </c>
      <c r="C6" s="8" t="s">
        <v>17</v>
      </c>
      <c r="D6" s="12" t="s">
        <v>18</v>
      </c>
      <c r="E6" s="6" t="s">
        <v>144</v>
      </c>
      <c r="F6" s="7" t="s">
        <v>145</v>
      </c>
    </row>
    <row r="7">
      <c r="A7" s="3" t="s">
        <v>146</v>
      </c>
      <c r="B7" s="3">
        <v>9.0</v>
      </c>
      <c r="C7" s="8" t="s">
        <v>25</v>
      </c>
      <c r="D7" s="12" t="s">
        <v>13</v>
      </c>
      <c r="E7" s="6"/>
      <c r="F7" s="7" t="s">
        <v>147</v>
      </c>
    </row>
    <row r="8">
      <c r="A8" s="3" t="s">
        <v>19</v>
      </c>
      <c r="B8" s="3">
        <v>2.0</v>
      </c>
      <c r="C8" s="8" t="s">
        <v>20</v>
      </c>
      <c r="D8" s="12" t="s">
        <v>18</v>
      </c>
      <c r="E8" s="6" t="s">
        <v>21</v>
      </c>
      <c r="F8" s="7" t="s">
        <v>148</v>
      </c>
    </row>
    <row r="9">
      <c r="A9" s="3" t="s">
        <v>22</v>
      </c>
      <c r="B9" s="3">
        <v>1.0</v>
      </c>
      <c r="C9" s="8" t="s">
        <v>23</v>
      </c>
      <c r="D9" s="12" t="s">
        <v>13</v>
      </c>
      <c r="E9" s="6"/>
      <c r="F9" s="7" t="s">
        <v>149</v>
      </c>
    </row>
    <row r="10">
      <c r="A10" s="3" t="s">
        <v>26</v>
      </c>
      <c r="B10" s="3">
        <v>2.0</v>
      </c>
      <c r="C10" s="8" t="s">
        <v>27</v>
      </c>
      <c r="D10" s="12" t="s">
        <v>13</v>
      </c>
      <c r="E10" s="6"/>
      <c r="F10" s="7" t="s">
        <v>150</v>
      </c>
    </row>
    <row r="11">
      <c r="A11" s="3" t="s">
        <v>28</v>
      </c>
      <c r="B11" s="3">
        <v>1.0</v>
      </c>
      <c r="C11" s="8" t="s">
        <v>29</v>
      </c>
      <c r="D11" s="12" t="s">
        <v>13</v>
      </c>
      <c r="E11" s="6"/>
      <c r="F11" s="7" t="s">
        <v>151</v>
      </c>
    </row>
    <row r="12">
      <c r="A12" s="3" t="s">
        <v>30</v>
      </c>
      <c r="B12" s="3">
        <v>3.0</v>
      </c>
      <c r="C12" s="8" t="s">
        <v>31</v>
      </c>
      <c r="D12" s="12" t="s">
        <v>13</v>
      </c>
      <c r="E12" s="6"/>
      <c r="F12" s="7" t="s">
        <v>152</v>
      </c>
    </row>
    <row r="13">
      <c r="A13" s="3" t="s">
        <v>32</v>
      </c>
      <c r="B13" s="3">
        <v>1.0</v>
      </c>
      <c r="C13" s="8" t="s">
        <v>33</v>
      </c>
      <c r="D13" s="12" t="s">
        <v>13</v>
      </c>
      <c r="E13" s="6"/>
      <c r="F13" s="7" t="s">
        <v>153</v>
      </c>
    </row>
    <row r="14">
      <c r="A14" s="3" t="s">
        <v>34</v>
      </c>
      <c r="B14" s="3">
        <v>9.0</v>
      </c>
      <c r="C14" s="8" t="s">
        <v>35</v>
      </c>
      <c r="D14" s="12" t="s">
        <v>13</v>
      </c>
      <c r="E14" s="6"/>
      <c r="F14" s="7" t="s">
        <v>154</v>
      </c>
    </row>
    <row r="15">
      <c r="A15" s="3" t="s">
        <v>36</v>
      </c>
      <c r="B15" s="3">
        <v>3.0</v>
      </c>
      <c r="C15" s="8" t="s">
        <v>37</v>
      </c>
      <c r="D15" s="12" t="s">
        <v>13</v>
      </c>
      <c r="E15" s="6" t="s">
        <v>38</v>
      </c>
    </row>
    <row r="16">
      <c r="A16" s="3" t="s">
        <v>39</v>
      </c>
      <c r="B16" s="3">
        <v>1.0</v>
      </c>
      <c r="C16" s="8" t="s">
        <v>155</v>
      </c>
      <c r="D16" s="12" t="s">
        <v>18</v>
      </c>
      <c r="E16" s="6"/>
      <c r="F16" s="7" t="s">
        <v>156</v>
      </c>
    </row>
    <row r="17">
      <c r="A17" s="3" t="s">
        <v>41</v>
      </c>
      <c r="B17" s="3">
        <v>1.0</v>
      </c>
      <c r="C17" s="8" t="s">
        <v>42</v>
      </c>
      <c r="D17" s="12" t="s">
        <v>13</v>
      </c>
      <c r="E17" s="6"/>
      <c r="F17" s="7" t="s">
        <v>157</v>
      </c>
    </row>
    <row r="18">
      <c r="A18" s="3" t="s">
        <v>43</v>
      </c>
      <c r="B18" s="3">
        <v>1.0</v>
      </c>
      <c r="C18" s="8" t="s">
        <v>44</v>
      </c>
      <c r="D18" s="12" t="s">
        <v>18</v>
      </c>
      <c r="E18" s="6" t="s">
        <v>45</v>
      </c>
      <c r="F18" s="7" t="s">
        <v>158</v>
      </c>
    </row>
    <row r="19">
      <c r="A19" s="3" t="s">
        <v>46</v>
      </c>
      <c r="B19" s="3">
        <v>1.0</v>
      </c>
      <c r="C19" s="8" t="s">
        <v>47</v>
      </c>
      <c r="D19" s="8" t="s">
        <v>8</v>
      </c>
      <c r="E19" s="6" t="s">
        <v>48</v>
      </c>
    </row>
    <row r="20">
      <c r="A20" s="3" t="s">
        <v>49</v>
      </c>
      <c r="B20" s="3">
        <v>1.0</v>
      </c>
      <c r="C20" s="8" t="s">
        <v>50</v>
      </c>
      <c r="D20" s="8" t="s">
        <v>8</v>
      </c>
      <c r="E20" s="6" t="s">
        <v>51</v>
      </c>
    </row>
    <row r="21">
      <c r="A21" s="3" t="s">
        <v>52</v>
      </c>
      <c r="B21" s="3">
        <v>1.0</v>
      </c>
      <c r="C21" s="8" t="s">
        <v>53</v>
      </c>
      <c r="D21" s="8" t="s">
        <v>53</v>
      </c>
      <c r="E21" s="6" t="s">
        <v>54</v>
      </c>
      <c r="F21" s="14" t="s">
        <v>159</v>
      </c>
    </row>
    <row r="22">
      <c r="A22" s="15" t="s">
        <v>160</v>
      </c>
      <c r="B22" s="15">
        <v>2.0</v>
      </c>
      <c r="C22" s="16" t="s">
        <v>161</v>
      </c>
      <c r="D22" s="16" t="s">
        <v>8</v>
      </c>
      <c r="E22" s="17" t="s">
        <v>162</v>
      </c>
      <c r="F22" s="18"/>
    </row>
    <row r="23">
      <c r="A23" s="3" t="s">
        <v>55</v>
      </c>
      <c r="B23" s="3">
        <v>1.0</v>
      </c>
      <c r="C23" s="3" t="s">
        <v>56</v>
      </c>
      <c r="D23" s="5" t="s">
        <v>57</v>
      </c>
      <c r="E23" s="6"/>
      <c r="F23" s="19" t="s">
        <v>163</v>
      </c>
    </row>
    <row r="24">
      <c r="A24" s="3" t="s">
        <v>58</v>
      </c>
      <c r="B24" s="3">
        <v>1.0</v>
      </c>
      <c r="C24" s="8" t="s">
        <v>59</v>
      </c>
      <c r="D24" s="8" t="s">
        <v>60</v>
      </c>
      <c r="E24" s="9" t="s">
        <v>61</v>
      </c>
      <c r="F24" s="7" t="s">
        <v>164</v>
      </c>
    </row>
    <row r="25">
      <c r="A25" s="3" t="s">
        <v>62</v>
      </c>
      <c r="B25" s="3">
        <v>1.0</v>
      </c>
      <c r="C25" s="8" t="s">
        <v>63</v>
      </c>
      <c r="D25" s="8" t="s">
        <v>64</v>
      </c>
      <c r="E25" s="9"/>
      <c r="F25" s="7" t="s">
        <v>165</v>
      </c>
    </row>
    <row r="26">
      <c r="A26" s="3" t="s">
        <v>65</v>
      </c>
      <c r="B26" s="3">
        <v>2.0</v>
      </c>
      <c r="C26" s="8" t="s">
        <v>66</v>
      </c>
      <c r="D26" s="8" t="s">
        <v>67</v>
      </c>
      <c r="E26" s="6"/>
      <c r="F26" s="7" t="s">
        <v>166</v>
      </c>
    </row>
    <row r="27">
      <c r="A27" s="3" t="s">
        <v>68</v>
      </c>
      <c r="B27" s="3">
        <v>3.0</v>
      </c>
      <c r="C27" s="8" t="s">
        <v>69</v>
      </c>
      <c r="D27" s="20" t="s">
        <v>13</v>
      </c>
      <c r="E27" s="6"/>
      <c r="F27" s="7" t="s">
        <v>167</v>
      </c>
    </row>
    <row r="28">
      <c r="A28" s="3" t="s">
        <v>72</v>
      </c>
      <c r="B28" s="3">
        <v>1.0</v>
      </c>
      <c r="C28" s="8" t="s">
        <v>73</v>
      </c>
      <c r="D28" s="21" t="s">
        <v>13</v>
      </c>
      <c r="E28" s="6"/>
      <c r="F28" s="7" t="s">
        <v>168</v>
      </c>
    </row>
    <row r="29">
      <c r="A29" s="3" t="s">
        <v>74</v>
      </c>
      <c r="B29" s="3">
        <v>1.0</v>
      </c>
      <c r="C29" s="9" t="s">
        <v>75</v>
      </c>
      <c r="D29" s="13" t="s">
        <v>13</v>
      </c>
      <c r="E29" s="6"/>
      <c r="F29" s="22" t="s">
        <v>169</v>
      </c>
    </row>
    <row r="30">
      <c r="A30" s="3" t="s">
        <v>76</v>
      </c>
      <c r="B30" s="3">
        <v>2.0</v>
      </c>
      <c r="C30" s="8" t="s">
        <v>77</v>
      </c>
      <c r="D30" s="12" t="s">
        <v>13</v>
      </c>
      <c r="E30" s="6"/>
      <c r="F30" s="7" t="s">
        <v>170</v>
      </c>
    </row>
    <row r="31">
      <c r="A31" s="3" t="s">
        <v>78</v>
      </c>
      <c r="B31" s="3">
        <v>1.0</v>
      </c>
      <c r="C31" s="12" t="s">
        <v>79</v>
      </c>
      <c r="D31" s="12" t="s">
        <v>13</v>
      </c>
      <c r="E31" s="6"/>
      <c r="F31" s="7" t="s">
        <v>171</v>
      </c>
    </row>
    <row r="32">
      <c r="A32" s="3" t="s">
        <v>80</v>
      </c>
      <c r="B32" s="3">
        <v>2.0</v>
      </c>
      <c r="C32" s="12" t="s">
        <v>81</v>
      </c>
      <c r="D32" s="12" t="s">
        <v>13</v>
      </c>
      <c r="E32" s="6"/>
      <c r="F32" s="7" t="s">
        <v>172</v>
      </c>
    </row>
    <row r="33">
      <c r="A33" s="3" t="s">
        <v>82</v>
      </c>
      <c r="B33" s="3">
        <v>1.0</v>
      </c>
      <c r="C33" s="8" t="s">
        <v>83</v>
      </c>
      <c r="D33" s="13" t="s">
        <v>13</v>
      </c>
      <c r="E33" s="6"/>
      <c r="F33" s="7" t="s">
        <v>173</v>
      </c>
    </row>
    <row r="34">
      <c r="A34" s="3" t="s">
        <v>84</v>
      </c>
      <c r="B34" s="3">
        <v>1.0</v>
      </c>
      <c r="C34" s="8" t="s">
        <v>85</v>
      </c>
      <c r="D34" s="12" t="s">
        <v>13</v>
      </c>
      <c r="E34" s="6"/>
      <c r="F34" s="7" t="s">
        <v>174</v>
      </c>
    </row>
    <row r="35">
      <c r="A35" s="3" t="s">
        <v>86</v>
      </c>
      <c r="B35" s="3">
        <v>1.0</v>
      </c>
      <c r="C35" s="8" t="s">
        <v>87</v>
      </c>
      <c r="D35" s="12" t="s">
        <v>13</v>
      </c>
      <c r="E35" s="6"/>
      <c r="F35" s="7" t="s">
        <v>175</v>
      </c>
    </row>
    <row r="36">
      <c r="A36" s="3" t="s">
        <v>88</v>
      </c>
      <c r="B36" s="3">
        <v>1.0</v>
      </c>
      <c r="C36" s="8" t="s">
        <v>89</v>
      </c>
      <c r="D36" s="12" t="s">
        <v>13</v>
      </c>
      <c r="E36" s="6"/>
      <c r="F36" s="7" t="s">
        <v>176</v>
      </c>
    </row>
    <row r="37">
      <c r="A37" s="3" t="s">
        <v>90</v>
      </c>
      <c r="B37" s="3">
        <v>1.0</v>
      </c>
      <c r="C37" s="8" t="s">
        <v>91</v>
      </c>
      <c r="D37" s="12" t="s">
        <v>13</v>
      </c>
      <c r="E37" s="6"/>
      <c r="F37" s="7" t="s">
        <v>177</v>
      </c>
    </row>
    <row r="38">
      <c r="A38" s="3" t="s">
        <v>92</v>
      </c>
      <c r="B38" s="3">
        <v>2.0</v>
      </c>
      <c r="C38" s="8" t="s">
        <v>93</v>
      </c>
      <c r="D38" s="12" t="s">
        <v>13</v>
      </c>
      <c r="E38" s="6"/>
      <c r="F38" s="7" t="s">
        <v>178</v>
      </c>
    </row>
    <row r="39">
      <c r="A39" s="3" t="s">
        <v>94</v>
      </c>
      <c r="B39" s="3">
        <v>2.0</v>
      </c>
      <c r="C39" s="8" t="s">
        <v>95</v>
      </c>
      <c r="D39" s="12" t="s">
        <v>13</v>
      </c>
      <c r="E39" s="6"/>
      <c r="F39" s="7" t="s">
        <v>179</v>
      </c>
    </row>
    <row r="40">
      <c r="A40" s="3" t="s">
        <v>96</v>
      </c>
      <c r="B40" s="3">
        <v>1.0</v>
      </c>
      <c r="C40" s="8" t="s">
        <v>97</v>
      </c>
      <c r="D40" s="12" t="s">
        <v>13</v>
      </c>
      <c r="E40" s="6"/>
      <c r="F40" s="7" t="s">
        <v>180</v>
      </c>
    </row>
    <row r="41">
      <c r="A41" s="3" t="s">
        <v>181</v>
      </c>
      <c r="B41" s="3">
        <v>3.0</v>
      </c>
      <c r="C41" s="8" t="s">
        <v>71</v>
      </c>
      <c r="D41" s="12" t="s">
        <v>13</v>
      </c>
      <c r="E41" s="6"/>
      <c r="F41" s="7" t="s">
        <v>167</v>
      </c>
    </row>
    <row r="42">
      <c r="A42" s="3" t="s">
        <v>98</v>
      </c>
      <c r="B42" s="3">
        <v>1.0</v>
      </c>
      <c r="C42" s="8" t="s">
        <v>99</v>
      </c>
      <c r="D42" s="12" t="s">
        <v>13</v>
      </c>
      <c r="E42" s="6"/>
      <c r="F42" s="7" t="s">
        <v>182</v>
      </c>
    </row>
    <row r="43">
      <c r="A43" s="3" t="s">
        <v>104</v>
      </c>
      <c r="B43" s="3">
        <v>1.0</v>
      </c>
      <c r="C43" s="12" t="s">
        <v>105</v>
      </c>
      <c r="D43" s="12" t="s">
        <v>18</v>
      </c>
      <c r="E43" s="6" t="s">
        <v>106</v>
      </c>
      <c r="F43" s="7" t="s">
        <v>183</v>
      </c>
    </row>
    <row r="44">
      <c r="A44" s="3" t="s">
        <v>107</v>
      </c>
      <c r="B44" s="3">
        <v>1.0</v>
      </c>
      <c r="C44" s="8" t="s">
        <v>108</v>
      </c>
      <c r="D44" s="8" t="s">
        <v>8</v>
      </c>
      <c r="E44" s="6"/>
      <c r="F44" s="7" t="s">
        <v>184</v>
      </c>
    </row>
    <row r="45">
      <c r="A45" s="6" t="s">
        <v>110</v>
      </c>
      <c r="B45" s="23">
        <v>2.0</v>
      </c>
      <c r="C45" s="24" t="s">
        <v>185</v>
      </c>
      <c r="D45" s="6" t="s">
        <v>8</v>
      </c>
      <c r="E45" s="6"/>
      <c r="F45" s="7" t="s">
        <v>186</v>
      </c>
    </row>
    <row r="46">
      <c r="A46" s="3" t="s">
        <v>112</v>
      </c>
      <c r="B46" s="3">
        <v>8.0</v>
      </c>
      <c r="C46" s="8" t="s">
        <v>113</v>
      </c>
      <c r="D46" s="8" t="s">
        <v>8</v>
      </c>
      <c r="E46" s="6"/>
      <c r="F46" s="7" t="s">
        <v>187</v>
      </c>
    </row>
    <row r="47">
      <c r="A47" s="3" t="s">
        <v>114</v>
      </c>
      <c r="B47" s="3">
        <v>1.0</v>
      </c>
      <c r="C47" s="8" t="s">
        <v>115</v>
      </c>
      <c r="D47" s="8" t="s">
        <v>8</v>
      </c>
      <c r="E47" s="6" t="s">
        <v>51</v>
      </c>
    </row>
    <row r="48">
      <c r="A48" s="3" t="s">
        <v>116</v>
      </c>
      <c r="B48" s="3">
        <v>1.0</v>
      </c>
      <c r="C48" s="3" t="s">
        <v>117</v>
      </c>
      <c r="D48" s="3" t="s">
        <v>118</v>
      </c>
      <c r="F48" s="14" t="s">
        <v>188</v>
      </c>
    </row>
    <row r="49">
      <c r="A49" s="3" t="s">
        <v>119</v>
      </c>
      <c r="B49" s="3">
        <v>1.0</v>
      </c>
      <c r="C49" s="8" t="s">
        <v>120</v>
      </c>
      <c r="D49" s="8" t="s">
        <v>8</v>
      </c>
      <c r="E49" s="6" t="s">
        <v>51</v>
      </c>
    </row>
    <row r="50">
      <c r="A50" s="3" t="s">
        <v>121</v>
      </c>
      <c r="B50" s="3">
        <v>1.0</v>
      </c>
      <c r="C50" s="8" t="s">
        <v>122</v>
      </c>
      <c r="D50" s="25" t="s">
        <v>123</v>
      </c>
      <c r="E50" s="6"/>
      <c r="F50" s="7" t="s">
        <v>189</v>
      </c>
    </row>
    <row r="51">
      <c r="A51" s="3" t="s">
        <v>124</v>
      </c>
      <c r="B51" s="3">
        <v>1.0</v>
      </c>
      <c r="C51" s="8" t="s">
        <v>125</v>
      </c>
      <c r="D51" s="26" t="s">
        <v>126</v>
      </c>
      <c r="E51" s="6"/>
      <c r="F51" s="7" t="s">
        <v>190</v>
      </c>
    </row>
    <row r="52">
      <c r="A52" s="3" t="s">
        <v>127</v>
      </c>
      <c r="B52" s="3">
        <v>2.0</v>
      </c>
      <c r="C52" s="8" t="s">
        <v>128</v>
      </c>
      <c r="D52" s="25" t="s">
        <v>129</v>
      </c>
      <c r="E52" s="6"/>
      <c r="F52" s="7" t="s">
        <v>191</v>
      </c>
    </row>
    <row r="53">
      <c r="A53" s="3" t="s">
        <v>130</v>
      </c>
      <c r="B53" s="3">
        <v>1.0</v>
      </c>
      <c r="C53" s="3" t="s">
        <v>131</v>
      </c>
      <c r="D53" s="3" t="s">
        <v>67</v>
      </c>
      <c r="F53" s="14" t="s">
        <v>192</v>
      </c>
    </row>
    <row r="54">
      <c r="A54" s="3" t="s">
        <v>132</v>
      </c>
      <c r="B54" s="3">
        <v>1.0</v>
      </c>
      <c r="C54" s="8" t="s">
        <v>133</v>
      </c>
      <c r="D54" s="8" t="s">
        <v>67</v>
      </c>
      <c r="E54" s="6"/>
      <c r="F54" s="7" t="s">
        <v>193</v>
      </c>
    </row>
    <row r="55">
      <c r="A55" s="3" t="s">
        <v>134</v>
      </c>
      <c r="B55" s="3">
        <v>1.0</v>
      </c>
      <c r="C55" s="8" t="s">
        <v>135</v>
      </c>
      <c r="D55" s="8" t="s">
        <v>136</v>
      </c>
      <c r="E55" s="6"/>
      <c r="F55" s="7" t="s">
        <v>194</v>
      </c>
    </row>
    <row r="56">
      <c r="A56" s="3" t="s">
        <v>137</v>
      </c>
      <c r="B56" s="3">
        <v>1.0</v>
      </c>
      <c r="C56" s="8" t="s">
        <v>138</v>
      </c>
      <c r="D56" s="8" t="s">
        <v>138</v>
      </c>
      <c r="E56" s="6"/>
      <c r="F56" s="7" t="s">
        <v>195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3" t="s">
        <v>139</v>
      </c>
      <c r="B57" s="3">
        <v>1.0</v>
      </c>
      <c r="C57" s="8" t="s">
        <v>101</v>
      </c>
      <c r="D57" s="8" t="s">
        <v>8</v>
      </c>
      <c r="E57" s="6" t="s">
        <v>51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</sheetData>
  <autoFilter ref="$A$2:$F$57">
    <sortState ref="A2:F57">
      <sortCondition ref="A2:A57"/>
    </sortState>
  </autoFilter>
  <mergeCells count="1">
    <mergeCell ref="A1:F1"/>
  </mergeCells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6"/>
    <hyperlink r:id="rId14" ref="F17"/>
    <hyperlink r:id="rId15" ref="F18"/>
    <hyperlink r:id="rId16" ref="F21"/>
    <hyperlink r:id="rId17" ref="F23"/>
    <hyperlink r:id="rId18" ref="F24"/>
    <hyperlink r:id="rId19" ref="F25"/>
    <hyperlink r:id="rId20" ref="F26"/>
    <hyperlink r:id="rId21" ref="F27"/>
    <hyperlink r:id="rId22" ref="F28"/>
    <hyperlink r:id="rId23" ref="F29"/>
    <hyperlink r:id="rId24" ref="F30"/>
    <hyperlink r:id="rId25" ref="F31"/>
    <hyperlink r:id="rId26" ref="F32"/>
    <hyperlink r:id="rId27" ref="F33"/>
    <hyperlink r:id="rId28" ref="F34"/>
    <hyperlink r:id="rId29" ref="F35"/>
    <hyperlink r:id="rId30" ref="F36"/>
    <hyperlink r:id="rId31" ref="F37"/>
    <hyperlink r:id="rId32" ref="F38"/>
    <hyperlink r:id="rId33" ref="F39"/>
    <hyperlink r:id="rId34" ref="F40"/>
    <hyperlink r:id="rId35" ref="F41"/>
    <hyperlink r:id="rId36" ref="F42"/>
    <hyperlink r:id="rId37" ref="F43"/>
    <hyperlink r:id="rId38" ref="F44"/>
    <hyperlink r:id="rId39" ref="F45"/>
    <hyperlink r:id="rId40" ref="F46"/>
    <hyperlink r:id="rId41" ref="F48"/>
    <hyperlink r:id="rId42" ref="F50"/>
    <hyperlink r:id="rId43" ref="F51"/>
    <hyperlink r:id="rId44" ref="F52"/>
    <hyperlink r:id="rId45" ref="F53"/>
    <hyperlink r:id="rId46" ref="F54"/>
    <hyperlink r:id="rId47" ref="F55"/>
    <hyperlink r:id="rId48" ref="F56"/>
  </hyperlinks>
  <drawing r:id="rId4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  <col customWidth="1" min="3" max="3" width="23.25"/>
    <col customWidth="1" min="4" max="4" width="30.13"/>
    <col customWidth="1" min="5" max="5" width="63.0"/>
    <col customWidth="1" min="6" max="6" width="51.13"/>
  </cols>
  <sheetData>
    <row r="1">
      <c r="A1" s="10" t="s">
        <v>196</v>
      </c>
      <c r="G1" s="10" t="s">
        <v>140</v>
      </c>
      <c r="M1" s="10" t="s">
        <v>140</v>
      </c>
      <c r="S1" s="10" t="s">
        <v>140</v>
      </c>
    </row>
    <row r="2">
      <c r="A2" s="2" t="s">
        <v>197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3" t="s">
        <v>11</v>
      </c>
      <c r="B3" s="3">
        <v>2.0</v>
      </c>
      <c r="C3" s="3" t="s">
        <v>12</v>
      </c>
      <c r="D3" s="5" t="s">
        <v>13</v>
      </c>
      <c r="F3" s="14" t="s">
        <v>142</v>
      </c>
    </row>
    <row r="4">
      <c r="A4" s="3" t="s">
        <v>198</v>
      </c>
      <c r="B4" s="3">
        <v>2.0</v>
      </c>
      <c r="C4" s="3" t="s">
        <v>17</v>
      </c>
      <c r="D4" s="5" t="s">
        <v>18</v>
      </c>
      <c r="E4" s="3" t="s">
        <v>144</v>
      </c>
      <c r="F4" s="14" t="s">
        <v>145</v>
      </c>
    </row>
    <row r="5">
      <c r="A5" s="3" t="s">
        <v>14</v>
      </c>
      <c r="B5" s="3">
        <v>1.0</v>
      </c>
      <c r="C5" s="3" t="s">
        <v>15</v>
      </c>
      <c r="D5" s="5" t="s">
        <v>199</v>
      </c>
      <c r="F5" s="14" t="s">
        <v>143</v>
      </c>
    </row>
    <row r="6">
      <c r="A6" s="3" t="s">
        <v>146</v>
      </c>
      <c r="B6" s="3">
        <v>9.0</v>
      </c>
      <c r="C6" s="3" t="s">
        <v>25</v>
      </c>
      <c r="D6" s="5" t="s">
        <v>13</v>
      </c>
      <c r="F6" s="14" t="s">
        <v>147</v>
      </c>
    </row>
    <row r="7">
      <c r="A7" s="3" t="s">
        <v>19</v>
      </c>
      <c r="B7" s="3">
        <v>2.0</v>
      </c>
      <c r="C7" s="3" t="s">
        <v>20</v>
      </c>
      <c r="D7" s="5" t="s">
        <v>18</v>
      </c>
      <c r="E7" s="3" t="s">
        <v>21</v>
      </c>
      <c r="F7" s="14" t="s">
        <v>148</v>
      </c>
    </row>
    <row r="8">
      <c r="A8" s="3" t="s">
        <v>22</v>
      </c>
      <c r="B8" s="3">
        <v>1.0</v>
      </c>
      <c r="C8" s="3" t="s">
        <v>23</v>
      </c>
      <c r="D8" s="5" t="s">
        <v>13</v>
      </c>
      <c r="F8" s="14" t="s">
        <v>149</v>
      </c>
    </row>
    <row r="9">
      <c r="A9" s="3" t="s">
        <v>26</v>
      </c>
      <c r="B9" s="3">
        <v>2.0</v>
      </c>
      <c r="C9" s="3" t="s">
        <v>27</v>
      </c>
      <c r="D9" s="5" t="s">
        <v>13</v>
      </c>
      <c r="F9" s="14" t="s">
        <v>150</v>
      </c>
    </row>
    <row r="10">
      <c r="A10" s="3" t="s">
        <v>28</v>
      </c>
      <c r="B10" s="3">
        <v>1.0</v>
      </c>
      <c r="C10" s="3" t="s">
        <v>29</v>
      </c>
      <c r="D10" s="5" t="s">
        <v>13</v>
      </c>
      <c r="F10" s="14" t="s">
        <v>151</v>
      </c>
    </row>
    <row r="11">
      <c r="A11" s="3" t="s">
        <v>30</v>
      </c>
      <c r="B11" s="3">
        <v>3.0</v>
      </c>
      <c r="C11" s="3" t="s">
        <v>31</v>
      </c>
      <c r="D11" s="5" t="s">
        <v>13</v>
      </c>
      <c r="F11" s="14" t="s">
        <v>152</v>
      </c>
    </row>
    <row r="12">
      <c r="A12" s="3" t="s">
        <v>32</v>
      </c>
      <c r="B12" s="3">
        <v>1.0</v>
      </c>
      <c r="C12" s="3" t="s">
        <v>33</v>
      </c>
      <c r="D12" s="5" t="s">
        <v>13</v>
      </c>
      <c r="F12" s="14" t="s">
        <v>153</v>
      </c>
    </row>
    <row r="13">
      <c r="A13" s="3" t="s">
        <v>200</v>
      </c>
      <c r="B13" s="3">
        <v>8.0</v>
      </c>
      <c r="C13" s="3" t="s">
        <v>35</v>
      </c>
      <c r="D13" s="5" t="s">
        <v>13</v>
      </c>
      <c r="F13" s="14" t="s">
        <v>154</v>
      </c>
    </row>
    <row r="14">
      <c r="A14" s="3" t="s">
        <v>36</v>
      </c>
      <c r="B14" s="3">
        <v>3.0</v>
      </c>
      <c r="C14" s="3" t="s">
        <v>37</v>
      </c>
      <c r="D14" s="5" t="s">
        <v>13</v>
      </c>
      <c r="E14" s="3" t="s">
        <v>38</v>
      </c>
    </row>
    <row r="15">
      <c r="A15" s="3" t="s">
        <v>39</v>
      </c>
      <c r="B15" s="3">
        <v>1.0</v>
      </c>
      <c r="C15" s="3" t="s">
        <v>155</v>
      </c>
      <c r="D15" s="5" t="s">
        <v>18</v>
      </c>
      <c r="F15" s="14" t="s">
        <v>156</v>
      </c>
    </row>
    <row r="16">
      <c r="A16" s="3" t="s">
        <v>41</v>
      </c>
      <c r="B16" s="3">
        <v>1.0</v>
      </c>
      <c r="C16" s="3" t="s">
        <v>42</v>
      </c>
      <c r="D16" s="5" t="s">
        <v>13</v>
      </c>
      <c r="F16" s="14" t="s">
        <v>157</v>
      </c>
    </row>
    <row r="17">
      <c r="A17" s="3" t="s">
        <v>43</v>
      </c>
      <c r="B17" s="3">
        <v>1.0</v>
      </c>
      <c r="C17" s="3" t="s">
        <v>44</v>
      </c>
      <c r="D17" s="5" t="s">
        <v>18</v>
      </c>
      <c r="E17" s="3" t="s">
        <v>45</v>
      </c>
      <c r="F17" s="14" t="s">
        <v>158</v>
      </c>
    </row>
    <row r="18">
      <c r="A18" s="3" t="s">
        <v>46</v>
      </c>
      <c r="B18" s="3">
        <v>1.0</v>
      </c>
      <c r="C18" s="3" t="s">
        <v>47</v>
      </c>
      <c r="D18" s="3" t="s">
        <v>8</v>
      </c>
      <c r="E18" s="3" t="s">
        <v>48</v>
      </c>
    </row>
    <row r="19">
      <c r="A19" s="3" t="s">
        <v>49</v>
      </c>
      <c r="B19" s="3">
        <v>1.0</v>
      </c>
      <c r="C19" s="3" t="s">
        <v>50</v>
      </c>
      <c r="D19" s="3" t="s">
        <v>8</v>
      </c>
      <c r="E19" s="3" t="s">
        <v>51</v>
      </c>
    </row>
    <row r="20">
      <c r="A20" s="3" t="s">
        <v>52</v>
      </c>
      <c r="B20" s="3">
        <v>1.0</v>
      </c>
      <c r="C20" s="3" t="s">
        <v>53</v>
      </c>
      <c r="D20" s="3" t="s">
        <v>53</v>
      </c>
      <c r="E20" s="3" t="s">
        <v>54</v>
      </c>
      <c r="F20" s="14" t="s">
        <v>159</v>
      </c>
    </row>
    <row r="21">
      <c r="A21" s="3" t="s">
        <v>160</v>
      </c>
      <c r="B21" s="3">
        <v>2.0</v>
      </c>
      <c r="C21" s="3" t="s">
        <v>161</v>
      </c>
      <c r="D21" s="3" t="s">
        <v>8</v>
      </c>
      <c r="E21" s="3" t="s">
        <v>201</v>
      </c>
      <c r="F21" s="14" t="s">
        <v>202</v>
      </c>
    </row>
    <row r="22">
      <c r="A22" s="3" t="s">
        <v>55</v>
      </c>
      <c r="B22" s="3">
        <v>1.0</v>
      </c>
      <c r="C22" s="3" t="s">
        <v>203</v>
      </c>
      <c r="D22" s="3" t="s">
        <v>8</v>
      </c>
      <c r="F22" s="14" t="s">
        <v>163</v>
      </c>
    </row>
    <row r="23">
      <c r="A23" s="3" t="s">
        <v>58</v>
      </c>
      <c r="B23" s="3">
        <v>1.0</v>
      </c>
      <c r="C23" s="3" t="s">
        <v>59</v>
      </c>
      <c r="D23" s="3" t="s">
        <v>60</v>
      </c>
      <c r="F23" s="14" t="s">
        <v>164</v>
      </c>
    </row>
    <row r="24">
      <c r="A24" s="3" t="s">
        <v>62</v>
      </c>
      <c r="B24" s="3">
        <v>1.0</v>
      </c>
      <c r="C24" s="3" t="s">
        <v>63</v>
      </c>
      <c r="D24" s="3" t="s">
        <v>64</v>
      </c>
      <c r="F24" s="14" t="s">
        <v>165</v>
      </c>
    </row>
    <row r="25">
      <c r="A25" s="3" t="s">
        <v>65</v>
      </c>
      <c r="B25" s="3">
        <v>2.0</v>
      </c>
      <c r="C25" s="3" t="s">
        <v>66</v>
      </c>
      <c r="D25" s="3" t="s">
        <v>67</v>
      </c>
      <c r="F25" s="14" t="s">
        <v>166</v>
      </c>
    </row>
    <row r="26">
      <c r="A26" s="3" t="s">
        <v>204</v>
      </c>
      <c r="B26" s="3">
        <v>2.0</v>
      </c>
      <c r="C26" s="3" t="s">
        <v>205</v>
      </c>
      <c r="D26" s="3" t="s">
        <v>67</v>
      </c>
      <c r="F26" s="14" t="s">
        <v>206</v>
      </c>
    </row>
    <row r="27">
      <c r="A27" s="3" t="s">
        <v>207</v>
      </c>
      <c r="B27" s="3">
        <v>1.0</v>
      </c>
      <c r="C27" s="3" t="s">
        <v>69</v>
      </c>
      <c r="D27" s="5" t="s">
        <v>13</v>
      </c>
      <c r="F27" s="14" t="s">
        <v>167</v>
      </c>
    </row>
    <row r="28">
      <c r="A28" s="3" t="s">
        <v>208</v>
      </c>
      <c r="B28" s="3">
        <v>2.0</v>
      </c>
      <c r="C28" s="3" t="s">
        <v>71</v>
      </c>
      <c r="D28" s="27" t="s">
        <v>13</v>
      </c>
      <c r="F28" s="14" t="s">
        <v>167</v>
      </c>
    </row>
    <row r="29">
      <c r="A29" s="3" t="s">
        <v>209</v>
      </c>
      <c r="B29" s="3">
        <v>4.0</v>
      </c>
      <c r="C29" s="3" t="s">
        <v>73</v>
      </c>
      <c r="D29" s="5" t="s">
        <v>13</v>
      </c>
      <c r="F29" s="14" t="s">
        <v>168</v>
      </c>
    </row>
    <row r="30">
      <c r="A30" s="3" t="s">
        <v>74</v>
      </c>
      <c r="B30" s="3">
        <v>1.0</v>
      </c>
      <c r="C30" s="3" t="s">
        <v>210</v>
      </c>
      <c r="D30" s="5" t="s">
        <v>13</v>
      </c>
      <c r="F30" s="14" t="s">
        <v>211</v>
      </c>
    </row>
    <row r="31">
      <c r="A31" s="3" t="s">
        <v>76</v>
      </c>
      <c r="B31" s="3">
        <v>2.0</v>
      </c>
      <c r="C31" s="3" t="s">
        <v>77</v>
      </c>
      <c r="D31" s="5" t="s">
        <v>13</v>
      </c>
      <c r="F31" s="14" t="s">
        <v>170</v>
      </c>
    </row>
    <row r="32">
      <c r="A32" s="3" t="s">
        <v>78</v>
      </c>
      <c r="B32" s="3">
        <v>1.0</v>
      </c>
      <c r="C32" s="5" t="s">
        <v>79</v>
      </c>
      <c r="D32" s="5" t="s">
        <v>13</v>
      </c>
      <c r="F32" s="14" t="s">
        <v>171</v>
      </c>
    </row>
    <row r="33">
      <c r="A33" s="3" t="s">
        <v>80</v>
      </c>
      <c r="B33" s="3">
        <v>2.0</v>
      </c>
      <c r="C33" s="5" t="s">
        <v>81</v>
      </c>
      <c r="D33" s="5" t="s">
        <v>13</v>
      </c>
      <c r="F33" s="14" t="s">
        <v>172</v>
      </c>
    </row>
    <row r="34">
      <c r="A34" s="3" t="s">
        <v>82</v>
      </c>
      <c r="B34" s="3">
        <v>1.0</v>
      </c>
      <c r="C34" s="3" t="s">
        <v>83</v>
      </c>
      <c r="D34" s="5" t="s">
        <v>212</v>
      </c>
      <c r="F34" s="14" t="s">
        <v>173</v>
      </c>
    </row>
    <row r="35">
      <c r="A35" s="3" t="s">
        <v>84</v>
      </c>
      <c r="B35" s="3">
        <v>1.0</v>
      </c>
      <c r="C35" s="3" t="s">
        <v>85</v>
      </c>
      <c r="D35" s="5" t="s">
        <v>13</v>
      </c>
      <c r="F35" s="14" t="s">
        <v>174</v>
      </c>
    </row>
    <row r="36">
      <c r="A36" s="3" t="s">
        <v>86</v>
      </c>
      <c r="B36" s="3">
        <v>1.0</v>
      </c>
      <c r="C36" s="3" t="s">
        <v>87</v>
      </c>
      <c r="D36" s="5" t="s">
        <v>13</v>
      </c>
      <c r="F36" s="14" t="s">
        <v>175</v>
      </c>
    </row>
    <row r="37">
      <c r="A37" s="3" t="s">
        <v>88</v>
      </c>
      <c r="B37" s="3">
        <v>1.0</v>
      </c>
      <c r="C37" s="3" t="s">
        <v>89</v>
      </c>
      <c r="D37" s="5" t="s">
        <v>13</v>
      </c>
      <c r="F37" s="14" t="s">
        <v>176</v>
      </c>
    </row>
    <row r="38">
      <c r="A38" s="3" t="s">
        <v>90</v>
      </c>
      <c r="B38" s="3">
        <v>1.0</v>
      </c>
      <c r="C38" s="3" t="s">
        <v>91</v>
      </c>
      <c r="D38" s="5" t="s">
        <v>13</v>
      </c>
      <c r="F38" s="14" t="s">
        <v>177</v>
      </c>
    </row>
    <row r="39">
      <c r="A39" s="3" t="s">
        <v>92</v>
      </c>
      <c r="B39" s="3">
        <v>2.0</v>
      </c>
      <c r="C39" s="3" t="s">
        <v>93</v>
      </c>
      <c r="D39" s="5" t="s">
        <v>13</v>
      </c>
      <c r="F39" s="14" t="s">
        <v>178</v>
      </c>
    </row>
    <row r="40">
      <c r="A40" s="3" t="s">
        <v>94</v>
      </c>
      <c r="B40" s="3">
        <v>2.0</v>
      </c>
      <c r="C40" s="3" t="s">
        <v>95</v>
      </c>
      <c r="D40" s="5" t="s">
        <v>13</v>
      </c>
      <c r="F40" s="14" t="s">
        <v>179</v>
      </c>
    </row>
    <row r="41">
      <c r="A41" s="3" t="s">
        <v>213</v>
      </c>
      <c r="B41" s="3">
        <v>2.0</v>
      </c>
      <c r="C41" s="3" t="s">
        <v>97</v>
      </c>
      <c r="D41" s="5" t="s">
        <v>13</v>
      </c>
      <c r="F41" s="14" t="s">
        <v>180</v>
      </c>
    </row>
    <row r="42">
      <c r="A42" s="3" t="s">
        <v>98</v>
      </c>
      <c r="B42" s="3">
        <v>1.0</v>
      </c>
      <c r="C42" s="3" t="s">
        <v>99</v>
      </c>
      <c r="D42" s="5" t="s">
        <v>13</v>
      </c>
      <c r="F42" s="14" t="s">
        <v>182</v>
      </c>
    </row>
    <row r="43">
      <c r="A43" s="3" t="s">
        <v>104</v>
      </c>
      <c r="B43" s="3">
        <v>1.0</v>
      </c>
      <c r="C43" s="5" t="s">
        <v>105</v>
      </c>
      <c r="D43" s="5" t="s">
        <v>18</v>
      </c>
      <c r="E43" s="3" t="s">
        <v>106</v>
      </c>
      <c r="F43" s="14" t="s">
        <v>183</v>
      </c>
    </row>
    <row r="44">
      <c r="A44" s="3" t="s">
        <v>107</v>
      </c>
      <c r="B44" s="3">
        <v>1.0</v>
      </c>
      <c r="C44" s="3" t="s">
        <v>108</v>
      </c>
      <c r="D44" s="3" t="s">
        <v>8</v>
      </c>
      <c r="F44" s="14" t="s">
        <v>184</v>
      </c>
    </row>
    <row r="45">
      <c r="A45" s="3" t="s">
        <v>112</v>
      </c>
      <c r="B45" s="3">
        <v>8.0</v>
      </c>
      <c r="C45" s="3" t="s">
        <v>113</v>
      </c>
      <c r="D45" s="3" t="s">
        <v>8</v>
      </c>
      <c r="F45" s="14" t="s">
        <v>187</v>
      </c>
    </row>
    <row r="46">
      <c r="A46" s="3" t="s">
        <v>114</v>
      </c>
      <c r="B46" s="3">
        <v>1.0</v>
      </c>
      <c r="C46" s="3" t="s">
        <v>115</v>
      </c>
      <c r="D46" s="3" t="s">
        <v>8</v>
      </c>
      <c r="E46" s="3" t="s">
        <v>51</v>
      </c>
    </row>
    <row r="47">
      <c r="A47" s="3" t="s">
        <v>119</v>
      </c>
      <c r="B47" s="3">
        <v>1.0</v>
      </c>
      <c r="C47" s="3" t="s">
        <v>120</v>
      </c>
      <c r="D47" s="3" t="s">
        <v>8</v>
      </c>
      <c r="E47" s="3" t="s">
        <v>51</v>
      </c>
    </row>
    <row r="48">
      <c r="A48" s="3" t="s">
        <v>121</v>
      </c>
      <c r="B48" s="3">
        <v>1.0</v>
      </c>
      <c r="C48" s="3" t="s">
        <v>122</v>
      </c>
      <c r="D48" s="28" t="s">
        <v>123</v>
      </c>
      <c r="F48" s="14" t="s">
        <v>189</v>
      </c>
    </row>
    <row r="49">
      <c r="A49" s="3" t="s">
        <v>124</v>
      </c>
      <c r="B49" s="3">
        <v>1.0</v>
      </c>
      <c r="C49" s="3" t="s">
        <v>125</v>
      </c>
      <c r="D49" s="29" t="s">
        <v>126</v>
      </c>
      <c r="F49" s="14" t="s">
        <v>190</v>
      </c>
    </row>
    <row r="50">
      <c r="A50" s="3" t="s">
        <v>127</v>
      </c>
      <c r="B50" s="3">
        <v>2.0</v>
      </c>
      <c r="C50" s="3" t="s">
        <v>128</v>
      </c>
      <c r="D50" s="28" t="s">
        <v>129</v>
      </c>
      <c r="F50" s="14" t="s">
        <v>191</v>
      </c>
    </row>
    <row r="51">
      <c r="A51" s="3" t="s">
        <v>130</v>
      </c>
      <c r="B51" s="3">
        <v>1.0</v>
      </c>
      <c r="C51" s="3" t="s">
        <v>214</v>
      </c>
      <c r="D51" s="3" t="s">
        <v>67</v>
      </c>
      <c r="F51" s="14" t="s">
        <v>215</v>
      </c>
    </row>
    <row r="52">
      <c r="A52" s="3" t="s">
        <v>132</v>
      </c>
      <c r="B52" s="3">
        <v>1.0</v>
      </c>
      <c r="C52" s="3" t="s">
        <v>133</v>
      </c>
      <c r="D52" s="3" t="s">
        <v>67</v>
      </c>
      <c r="F52" s="14" t="s">
        <v>193</v>
      </c>
    </row>
    <row r="53">
      <c r="A53" s="3" t="s">
        <v>134</v>
      </c>
      <c r="B53" s="3">
        <v>1.0</v>
      </c>
      <c r="C53" s="3" t="s">
        <v>135</v>
      </c>
      <c r="D53" s="3" t="s">
        <v>136</v>
      </c>
      <c r="F53" s="14" t="s">
        <v>194</v>
      </c>
    </row>
    <row r="54">
      <c r="A54" s="3" t="s">
        <v>137</v>
      </c>
      <c r="B54" s="3">
        <v>1.0</v>
      </c>
      <c r="C54" s="3" t="s">
        <v>138</v>
      </c>
      <c r="D54" s="3" t="s">
        <v>138</v>
      </c>
      <c r="F54" s="14" t="s">
        <v>195</v>
      </c>
    </row>
    <row r="55">
      <c r="A55" s="3" t="s">
        <v>139</v>
      </c>
      <c r="B55" s="3">
        <v>1.0</v>
      </c>
      <c r="C55" s="3" t="s">
        <v>101</v>
      </c>
      <c r="D55" s="3" t="s">
        <v>8</v>
      </c>
      <c r="E55" s="3" t="s">
        <v>51</v>
      </c>
    </row>
    <row r="56">
      <c r="A56" s="3" t="s">
        <v>110</v>
      </c>
      <c r="B56" s="3">
        <v>2.0</v>
      </c>
      <c r="C56" s="28" t="s">
        <v>185</v>
      </c>
      <c r="D56" s="3" t="s">
        <v>8</v>
      </c>
      <c r="F56" s="14" t="s">
        <v>186</v>
      </c>
    </row>
    <row r="57">
      <c r="A57" s="3" t="s">
        <v>7</v>
      </c>
      <c r="B57" s="4">
        <v>44928.0</v>
      </c>
      <c r="C57" s="3" t="s">
        <v>8</v>
      </c>
      <c r="D57" s="5" t="s">
        <v>9</v>
      </c>
      <c r="E57" s="3" t="s">
        <v>10</v>
      </c>
      <c r="F57" s="14" t="s">
        <v>141</v>
      </c>
    </row>
  </sheetData>
  <autoFilter ref="$A$2:$F$57"/>
  <mergeCells count="4">
    <mergeCell ref="A1:F1"/>
    <mergeCell ref="G1:L1"/>
    <mergeCell ref="M1:R1"/>
    <mergeCell ref="S1:X1"/>
  </mergeCells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5"/>
    <hyperlink r:id="rId13" ref="F16"/>
    <hyperlink r:id="rId14" ref="F17"/>
    <hyperlink r:id="rId15" ref="F20"/>
    <hyperlink r:id="rId16" ref="F21"/>
    <hyperlink r:id="rId17" ref="F22"/>
    <hyperlink r:id="rId18" ref="F23"/>
    <hyperlink r:id="rId19" ref="F24"/>
    <hyperlink r:id="rId20" ref="F25"/>
    <hyperlink r:id="rId21" ref="F26"/>
    <hyperlink r:id="rId22" ref="F27"/>
    <hyperlink r:id="rId23" ref="F28"/>
    <hyperlink r:id="rId24" ref="F29"/>
    <hyperlink r:id="rId25" ref="F30"/>
    <hyperlink r:id="rId26" ref="F31"/>
    <hyperlink r:id="rId27" ref="F32"/>
    <hyperlink r:id="rId28" ref="F33"/>
    <hyperlink r:id="rId29" ref="F34"/>
    <hyperlink r:id="rId30" ref="F35"/>
    <hyperlink r:id="rId31" ref="F36"/>
    <hyperlink r:id="rId32" ref="F37"/>
    <hyperlink r:id="rId33" ref="F38"/>
    <hyperlink r:id="rId34" ref="F39"/>
    <hyperlink r:id="rId35" ref="F40"/>
    <hyperlink r:id="rId36" ref="F41"/>
    <hyperlink r:id="rId37" ref="F42"/>
    <hyperlink r:id="rId38" ref="F43"/>
    <hyperlink r:id="rId39" ref="F44"/>
    <hyperlink r:id="rId40" ref="F45"/>
    <hyperlink r:id="rId41" ref="F48"/>
    <hyperlink r:id="rId42" ref="F49"/>
    <hyperlink r:id="rId43" ref="F50"/>
    <hyperlink r:id="rId44" ref="F51"/>
    <hyperlink r:id="rId45" ref="F52"/>
    <hyperlink r:id="rId46" ref="F53"/>
    <hyperlink r:id="rId47" ref="F54"/>
    <hyperlink r:id="rId48" ref="F56"/>
    <hyperlink r:id="rId49" ref="F57"/>
  </hyperlinks>
  <drawing r:id="rId5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4.75"/>
    <col customWidth="1" min="3" max="3" width="81.75"/>
  </cols>
  <sheetData>
    <row r="1">
      <c r="A1" s="30" t="s">
        <v>216</v>
      </c>
      <c r="B1" s="31" t="s">
        <v>4</v>
      </c>
      <c r="C1" s="32" t="s">
        <v>6</v>
      </c>
    </row>
    <row r="2">
      <c r="A2" s="6" t="s">
        <v>8</v>
      </c>
      <c r="B2" s="12" t="s">
        <v>9</v>
      </c>
      <c r="C2" s="7" t="s">
        <v>141</v>
      </c>
    </row>
    <row r="3">
      <c r="A3" s="6" t="s">
        <v>12</v>
      </c>
      <c r="B3" s="12" t="s">
        <v>13</v>
      </c>
      <c r="C3" s="7" t="s">
        <v>142</v>
      </c>
    </row>
    <row r="4">
      <c r="A4" s="6" t="s">
        <v>15</v>
      </c>
      <c r="B4" s="12" t="s">
        <v>13</v>
      </c>
      <c r="C4" s="7" t="s">
        <v>143</v>
      </c>
    </row>
    <row r="5">
      <c r="A5" s="6" t="s">
        <v>17</v>
      </c>
      <c r="B5" s="12" t="s">
        <v>18</v>
      </c>
      <c r="C5" s="7" t="s">
        <v>145</v>
      </c>
    </row>
    <row r="6">
      <c r="A6" s="6" t="s">
        <v>25</v>
      </c>
      <c r="B6" s="12" t="s">
        <v>13</v>
      </c>
      <c r="C6" s="7" t="s">
        <v>147</v>
      </c>
    </row>
    <row r="7">
      <c r="A7" s="6" t="s">
        <v>20</v>
      </c>
      <c r="B7" s="12" t="s">
        <v>18</v>
      </c>
      <c r="C7" s="7" t="s">
        <v>148</v>
      </c>
    </row>
    <row r="8">
      <c r="A8" s="6" t="s">
        <v>23</v>
      </c>
      <c r="B8" s="12" t="s">
        <v>13</v>
      </c>
      <c r="C8" s="7" t="s">
        <v>149</v>
      </c>
    </row>
    <row r="9">
      <c r="A9" s="6" t="s">
        <v>27</v>
      </c>
      <c r="B9" s="12" t="s">
        <v>13</v>
      </c>
      <c r="C9" s="7" t="s">
        <v>150</v>
      </c>
    </row>
    <row r="10">
      <c r="A10" s="6" t="s">
        <v>29</v>
      </c>
      <c r="B10" s="12" t="s">
        <v>13</v>
      </c>
      <c r="C10" s="7" t="s">
        <v>151</v>
      </c>
    </row>
    <row r="11">
      <c r="A11" s="6" t="s">
        <v>31</v>
      </c>
      <c r="B11" s="12" t="s">
        <v>13</v>
      </c>
      <c r="C11" s="7" t="s">
        <v>152</v>
      </c>
    </row>
    <row r="12">
      <c r="A12" s="6" t="s">
        <v>33</v>
      </c>
      <c r="B12" s="12" t="s">
        <v>13</v>
      </c>
      <c r="C12" s="7" t="s">
        <v>153</v>
      </c>
    </row>
    <row r="13">
      <c r="A13" s="6" t="s">
        <v>35</v>
      </c>
      <c r="B13" s="12" t="s">
        <v>13</v>
      </c>
      <c r="C13" s="7" t="s">
        <v>154</v>
      </c>
    </row>
    <row r="14">
      <c r="A14" s="6" t="s">
        <v>37</v>
      </c>
      <c r="B14" s="12" t="s">
        <v>13</v>
      </c>
      <c r="C14" s="6"/>
    </row>
    <row r="15">
      <c r="A15" s="9" t="s">
        <v>40</v>
      </c>
      <c r="B15" s="12" t="s">
        <v>18</v>
      </c>
      <c r="C15" s="7" t="s">
        <v>156</v>
      </c>
    </row>
    <row r="16">
      <c r="A16" s="6" t="s">
        <v>42</v>
      </c>
      <c r="B16" s="12" t="s">
        <v>13</v>
      </c>
      <c r="C16" s="33" t="s">
        <v>157</v>
      </c>
    </row>
    <row r="17">
      <c r="A17" s="6" t="s">
        <v>44</v>
      </c>
      <c r="B17" s="12" t="s">
        <v>18</v>
      </c>
      <c r="C17" s="7" t="s">
        <v>158</v>
      </c>
    </row>
    <row r="18">
      <c r="A18" s="6" t="s">
        <v>47</v>
      </c>
      <c r="B18" s="6" t="s">
        <v>8</v>
      </c>
      <c r="C18" s="6"/>
    </row>
    <row r="19">
      <c r="A19" s="6" t="s">
        <v>50</v>
      </c>
      <c r="B19" s="6" t="s">
        <v>8</v>
      </c>
      <c r="C19" s="6"/>
    </row>
    <row r="20">
      <c r="A20" s="6" t="s">
        <v>53</v>
      </c>
      <c r="B20" s="6" t="s">
        <v>53</v>
      </c>
      <c r="C20" s="7" t="s">
        <v>159</v>
      </c>
    </row>
    <row r="21">
      <c r="A21" s="34" t="s">
        <v>161</v>
      </c>
      <c r="B21" s="34" t="s">
        <v>8</v>
      </c>
      <c r="C21" s="34"/>
    </row>
    <row r="22">
      <c r="A22" s="3" t="s">
        <v>56</v>
      </c>
      <c r="B22" s="5" t="s">
        <v>57</v>
      </c>
      <c r="C22" s="35" t="s">
        <v>217</v>
      </c>
    </row>
    <row r="23">
      <c r="A23" s="6" t="s">
        <v>59</v>
      </c>
      <c r="B23" s="6" t="s">
        <v>60</v>
      </c>
      <c r="C23" s="7" t="s">
        <v>164</v>
      </c>
    </row>
    <row r="24">
      <c r="A24" s="6" t="s">
        <v>63</v>
      </c>
      <c r="B24" s="6" t="s">
        <v>64</v>
      </c>
      <c r="C24" s="7" t="s">
        <v>165</v>
      </c>
    </row>
    <row r="25">
      <c r="A25" s="6" t="s">
        <v>66</v>
      </c>
      <c r="B25" s="6" t="s">
        <v>67</v>
      </c>
      <c r="C25" s="7" t="s">
        <v>166</v>
      </c>
    </row>
    <row r="26">
      <c r="A26" s="6" t="s">
        <v>69</v>
      </c>
      <c r="B26" s="20" t="s">
        <v>13</v>
      </c>
      <c r="C26" s="7" t="s">
        <v>167</v>
      </c>
    </row>
    <row r="27">
      <c r="A27" s="6" t="s">
        <v>73</v>
      </c>
      <c r="B27" s="12" t="s">
        <v>13</v>
      </c>
      <c r="C27" s="7" t="s">
        <v>168</v>
      </c>
    </row>
    <row r="28">
      <c r="A28" s="6" t="s">
        <v>75</v>
      </c>
      <c r="B28" s="12" t="s">
        <v>13</v>
      </c>
      <c r="C28" s="7" t="s">
        <v>169</v>
      </c>
    </row>
    <row r="29">
      <c r="A29" s="6" t="s">
        <v>77</v>
      </c>
      <c r="B29" s="12" t="s">
        <v>13</v>
      </c>
      <c r="C29" s="7" t="s">
        <v>170</v>
      </c>
    </row>
    <row r="30">
      <c r="A30" s="12" t="s">
        <v>79</v>
      </c>
      <c r="B30" s="12" t="s">
        <v>13</v>
      </c>
      <c r="C30" s="7" t="s">
        <v>171</v>
      </c>
    </row>
    <row r="31">
      <c r="A31" s="12" t="s">
        <v>81</v>
      </c>
      <c r="B31" s="12" t="s">
        <v>13</v>
      </c>
      <c r="C31" s="7" t="s">
        <v>172</v>
      </c>
    </row>
    <row r="32">
      <c r="A32" s="6" t="s">
        <v>83</v>
      </c>
      <c r="B32" s="12" t="s">
        <v>13</v>
      </c>
      <c r="C32" s="7" t="s">
        <v>173</v>
      </c>
    </row>
    <row r="33">
      <c r="A33" s="6" t="s">
        <v>85</v>
      </c>
      <c r="B33" s="12" t="s">
        <v>13</v>
      </c>
      <c r="C33" s="7" t="s">
        <v>174</v>
      </c>
    </row>
    <row r="34">
      <c r="A34" s="6" t="s">
        <v>87</v>
      </c>
      <c r="B34" s="12" t="s">
        <v>13</v>
      </c>
      <c r="C34" s="7" t="s">
        <v>175</v>
      </c>
    </row>
    <row r="35">
      <c r="A35" s="6" t="s">
        <v>89</v>
      </c>
      <c r="B35" s="12" t="s">
        <v>13</v>
      </c>
      <c r="C35" s="7" t="s">
        <v>176</v>
      </c>
    </row>
    <row r="36">
      <c r="A36" s="6" t="s">
        <v>91</v>
      </c>
      <c r="B36" s="12" t="s">
        <v>13</v>
      </c>
      <c r="C36" s="7" t="s">
        <v>177</v>
      </c>
    </row>
    <row r="37">
      <c r="A37" s="6" t="s">
        <v>93</v>
      </c>
      <c r="B37" s="12" t="s">
        <v>13</v>
      </c>
      <c r="C37" s="7" t="s">
        <v>178</v>
      </c>
    </row>
    <row r="38">
      <c r="A38" s="6" t="s">
        <v>95</v>
      </c>
      <c r="B38" s="12" t="s">
        <v>13</v>
      </c>
      <c r="C38" s="7" t="s">
        <v>179</v>
      </c>
    </row>
    <row r="39">
      <c r="A39" s="6" t="s">
        <v>97</v>
      </c>
      <c r="B39" s="12" t="s">
        <v>13</v>
      </c>
      <c r="C39" s="7" t="s">
        <v>180</v>
      </c>
    </row>
    <row r="40">
      <c r="A40" s="6" t="s">
        <v>71</v>
      </c>
      <c r="B40" s="12" t="s">
        <v>13</v>
      </c>
      <c r="C40" s="7" t="s">
        <v>167</v>
      </c>
    </row>
    <row r="41">
      <c r="A41" s="6" t="s">
        <v>99</v>
      </c>
      <c r="B41" s="12" t="s">
        <v>13</v>
      </c>
      <c r="C41" s="7" t="s">
        <v>182</v>
      </c>
    </row>
    <row r="42">
      <c r="A42" s="12" t="s">
        <v>105</v>
      </c>
      <c r="B42" s="12" t="s">
        <v>18</v>
      </c>
      <c r="C42" s="7" t="s">
        <v>183</v>
      </c>
    </row>
    <row r="43">
      <c r="A43" s="6" t="s">
        <v>108</v>
      </c>
      <c r="B43" s="5" t="s">
        <v>109</v>
      </c>
      <c r="C43" s="7" t="s">
        <v>184</v>
      </c>
    </row>
    <row r="44">
      <c r="A44" s="24" t="s">
        <v>185</v>
      </c>
      <c r="B44" s="6" t="s">
        <v>8</v>
      </c>
      <c r="C44" s="7" t="s">
        <v>186</v>
      </c>
    </row>
    <row r="45">
      <c r="A45" s="6" t="s">
        <v>113</v>
      </c>
      <c r="B45" s="6" t="s">
        <v>8</v>
      </c>
      <c r="C45" s="7" t="s">
        <v>187</v>
      </c>
    </row>
    <row r="46">
      <c r="A46" s="6" t="s">
        <v>115</v>
      </c>
      <c r="B46" s="6" t="s">
        <v>8</v>
      </c>
      <c r="C46" s="6"/>
    </row>
    <row r="47">
      <c r="A47" s="6" t="s">
        <v>117</v>
      </c>
      <c r="B47" s="6" t="s">
        <v>118</v>
      </c>
      <c r="C47" s="7" t="s">
        <v>188</v>
      </c>
    </row>
    <row r="48">
      <c r="A48" s="6" t="s">
        <v>120</v>
      </c>
      <c r="B48" s="6" t="s">
        <v>8</v>
      </c>
      <c r="C48" s="6"/>
    </row>
    <row r="49">
      <c r="A49" s="6" t="s">
        <v>122</v>
      </c>
      <c r="B49" s="24" t="s">
        <v>123</v>
      </c>
      <c r="C49" s="7" t="s">
        <v>189</v>
      </c>
    </row>
    <row r="50">
      <c r="A50" s="6" t="s">
        <v>125</v>
      </c>
      <c r="B50" s="36" t="s">
        <v>126</v>
      </c>
      <c r="C50" s="7" t="s">
        <v>190</v>
      </c>
    </row>
    <row r="51">
      <c r="A51" s="6" t="s">
        <v>128</v>
      </c>
      <c r="B51" s="24" t="s">
        <v>129</v>
      </c>
      <c r="C51" s="7" t="s">
        <v>191</v>
      </c>
    </row>
    <row r="52">
      <c r="A52" s="6" t="s">
        <v>131</v>
      </c>
      <c r="B52" s="6" t="s">
        <v>67</v>
      </c>
      <c r="C52" s="7" t="s">
        <v>192</v>
      </c>
    </row>
    <row r="53">
      <c r="A53" s="6" t="s">
        <v>133</v>
      </c>
      <c r="B53" s="6" t="s">
        <v>67</v>
      </c>
      <c r="C53" s="7" t="s">
        <v>193</v>
      </c>
    </row>
    <row r="54">
      <c r="A54" s="6" t="s">
        <v>135</v>
      </c>
      <c r="B54" s="6" t="s">
        <v>136</v>
      </c>
      <c r="C54" s="7" t="s">
        <v>194</v>
      </c>
    </row>
    <row r="55">
      <c r="A55" s="6" t="s">
        <v>138</v>
      </c>
      <c r="B55" s="6" t="s">
        <v>138</v>
      </c>
      <c r="C55" s="7" t="s">
        <v>195</v>
      </c>
    </row>
    <row r="56">
      <c r="A56" s="6" t="s">
        <v>101</v>
      </c>
      <c r="B56" s="6" t="s">
        <v>8</v>
      </c>
      <c r="C56" s="6"/>
    </row>
    <row r="57">
      <c r="A57" s="3" t="s">
        <v>101</v>
      </c>
      <c r="B57" s="3" t="s">
        <v>102</v>
      </c>
      <c r="C57" s="14" t="s">
        <v>218</v>
      </c>
    </row>
    <row r="58">
      <c r="A58" s="3" t="s">
        <v>111</v>
      </c>
      <c r="B58" s="5" t="s">
        <v>8</v>
      </c>
      <c r="C58" s="14" t="s">
        <v>219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5"/>
    <hyperlink r:id="rId14" ref="C16"/>
    <hyperlink r:id="rId15" ref="C17"/>
    <hyperlink r:id="rId16" ref="C20"/>
    <hyperlink r:id="rId17" ref="C22"/>
    <hyperlink r:id="rId18" ref="C23"/>
    <hyperlink r:id="rId19" ref="C24"/>
    <hyperlink r:id="rId20" ref="C25"/>
    <hyperlink r:id="rId21" ref="C26"/>
    <hyperlink r:id="rId22" ref="C27"/>
    <hyperlink r:id="rId23" ref="C28"/>
    <hyperlink r:id="rId24" ref="C29"/>
    <hyperlink r:id="rId25" ref="C30"/>
    <hyperlink r:id="rId26" ref="C31"/>
    <hyperlink r:id="rId27" ref="C32"/>
    <hyperlink r:id="rId28" ref="C33"/>
    <hyperlink r:id="rId29" ref="C34"/>
    <hyperlink r:id="rId30" ref="C35"/>
    <hyperlink r:id="rId31" ref="C36"/>
    <hyperlink r:id="rId32" ref="C37"/>
    <hyperlink r:id="rId33" ref="C38"/>
    <hyperlink r:id="rId34" ref="C39"/>
    <hyperlink r:id="rId35" ref="C40"/>
    <hyperlink r:id="rId36" ref="C41"/>
    <hyperlink r:id="rId37" ref="C42"/>
    <hyperlink r:id="rId38" ref="C43"/>
    <hyperlink r:id="rId39" ref="C44"/>
    <hyperlink r:id="rId40" ref="C45"/>
    <hyperlink r:id="rId41" ref="C47"/>
    <hyperlink r:id="rId42" ref="C49"/>
    <hyperlink r:id="rId43" ref="C50"/>
    <hyperlink r:id="rId44" ref="C51"/>
    <hyperlink r:id="rId45" ref="C52"/>
    <hyperlink r:id="rId46" ref="C53"/>
    <hyperlink r:id="rId47" ref="C54"/>
    <hyperlink r:id="rId48" ref="C55"/>
    <hyperlink r:id="rId49" ref="C57"/>
    <hyperlink r:id="rId50" ref="C58"/>
  </hyperlinks>
  <drawing r:id="rId51"/>
</worksheet>
</file>