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U567194\Documents\1_勤怠\"/>
    </mc:Choice>
  </mc:AlternateContent>
  <bookViews>
    <workbookView xWindow="-15" yWindow="30" windowWidth="14520" windowHeight="11715"/>
  </bookViews>
  <sheets>
    <sheet name="①作業報告書" sheetId="5" r:id="rId1"/>
    <sheet name="②詳細作業報告" sheetId="19" r:id="rId2"/>
    <sheet name="③請求書" sheetId="18" r:id="rId3"/>
    <sheet name="④交通費清算書" sheetId="12" r:id="rId4"/>
    <sheet name="⑤出張旅費精算書" sheetId="15" r:id="rId5"/>
  </sheets>
  <externalReferences>
    <externalReference r:id="rId6"/>
  </externalReferences>
  <definedNames>
    <definedName name="HOLYDAY">①作業報告書!$L$13:$M$35</definedName>
    <definedName name="_xlnm.Print_Area" localSheetId="0">①作業報告書!$A$1:$I$51</definedName>
    <definedName name="_xlnm.Print_Area" localSheetId="2">③請求書!$A$1:$Q$39</definedName>
    <definedName name="_xlnm.Print_Area" localSheetId="3">④交通費清算書!$A$1:$G$51</definedName>
    <definedName name="_xlnm.Print_Area" localSheetId="4">⑤出張旅費精算書!$A$1:$I$50</definedName>
    <definedName name="祝日" localSheetId="3">④交通費清算書!$K$9:$K$45</definedName>
    <definedName name="祝日" localSheetId="4">⑤出張旅費精算書!$L$8:$L$44</definedName>
    <definedName name="祝日">①作業報告書!$L$15:$L$56</definedName>
    <definedName name="祝日A">②詳細作業報告!$B$202:$B$229</definedName>
    <definedName name="祝日名">①作業報告書!$M$20:$M$56</definedName>
    <definedName name="曜日テーブル">[1]定義!$E$3:$H$33</definedName>
  </definedNames>
  <calcPr calcId="162913"/>
</workbook>
</file>

<file path=xl/calcChain.xml><?xml version="1.0" encoding="utf-8"?>
<calcChain xmlns="http://schemas.openxmlformats.org/spreadsheetml/2006/main">
  <c r="F39" i="5" l="1"/>
  <c r="F14" i="5" l="1"/>
  <c r="F15" i="5"/>
  <c r="F16" i="5"/>
  <c r="F17" i="5"/>
  <c r="F18" i="5"/>
  <c r="F19" i="5" l="1"/>
  <c r="F20" i="5"/>
  <c r="F21" i="5" l="1"/>
  <c r="F22" i="5" l="1"/>
  <c r="A1" i="19" l="1"/>
  <c r="C229" i="19" l="1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H181" i="19" s="1"/>
  <c r="G186" i="19"/>
  <c r="G187" i="19"/>
  <c r="G188" i="19"/>
  <c r="G189" i="19"/>
  <c r="G190" i="19"/>
  <c r="G191" i="19"/>
  <c r="G192" i="19"/>
  <c r="G5" i="19"/>
  <c r="H163" i="19" l="1"/>
  <c r="H139" i="19"/>
  <c r="H115" i="19"/>
  <c r="H169" i="19"/>
  <c r="H145" i="19"/>
  <c r="H121" i="19"/>
  <c r="H133" i="19"/>
  <c r="H187" i="19"/>
  <c r="H175" i="19"/>
  <c r="H127" i="19"/>
  <c r="H157" i="19"/>
  <c r="H151" i="19"/>
  <c r="H109" i="19"/>
  <c r="H103" i="19"/>
  <c r="A1" i="5"/>
  <c r="C6" i="18"/>
  <c r="D4" i="18"/>
  <c r="A3" i="18"/>
  <c r="B5" i="19" l="1"/>
  <c r="B11" i="19" s="1"/>
  <c r="P195" i="19"/>
  <c r="O195" i="19"/>
  <c r="N195" i="19"/>
  <c r="M195" i="19"/>
  <c r="L195" i="19"/>
  <c r="K195" i="19"/>
  <c r="J195" i="19"/>
  <c r="P194" i="19"/>
  <c r="O194" i="19"/>
  <c r="N194" i="19"/>
  <c r="M194" i="19"/>
  <c r="L194" i="19"/>
  <c r="K194" i="19"/>
  <c r="J194" i="19"/>
  <c r="P193" i="19"/>
  <c r="O193" i="19"/>
  <c r="N193" i="19"/>
  <c r="M193" i="19"/>
  <c r="L193" i="19"/>
  <c r="K193" i="19"/>
  <c r="J19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6" i="19"/>
  <c r="G15" i="19"/>
  <c r="G14" i="19"/>
  <c r="G13" i="19"/>
  <c r="G12" i="19"/>
  <c r="G10" i="19"/>
  <c r="G9" i="19"/>
  <c r="G8" i="19"/>
  <c r="G7" i="19"/>
  <c r="G6" i="19"/>
  <c r="H85" i="19" l="1"/>
  <c r="H97" i="19"/>
  <c r="H54" i="19"/>
  <c r="H73" i="19"/>
  <c r="H35" i="19"/>
  <c r="H41" i="19"/>
  <c r="H79" i="19"/>
  <c r="H91" i="19"/>
  <c r="H11" i="19"/>
  <c r="H23" i="19"/>
  <c r="H61" i="19"/>
  <c r="G194" i="19"/>
  <c r="H17" i="19"/>
  <c r="H29" i="19"/>
  <c r="H48" i="19"/>
  <c r="H67" i="19"/>
  <c r="B17" i="19"/>
  <c r="C11" i="19"/>
  <c r="H5" i="19"/>
  <c r="C5" i="19"/>
  <c r="H194" i="19" l="1"/>
  <c r="B23" i="19"/>
  <c r="C17" i="19"/>
  <c r="B29" i="19" l="1"/>
  <c r="C23" i="19"/>
  <c r="B35" i="19" l="1"/>
  <c r="C29" i="19"/>
  <c r="B41" i="19" l="1"/>
  <c r="C35" i="19"/>
  <c r="C41" i="19" l="1"/>
  <c r="B48" i="19"/>
  <c r="B54" i="19" l="1"/>
  <c r="C48" i="19"/>
  <c r="B61" i="19" l="1"/>
  <c r="C54" i="19"/>
  <c r="B67" i="19" l="1"/>
  <c r="C61" i="19"/>
  <c r="B73" i="19" l="1"/>
  <c r="C67" i="19"/>
  <c r="B79" i="19" l="1"/>
  <c r="C73" i="19"/>
  <c r="B85" i="19" l="1"/>
  <c r="C79" i="19"/>
  <c r="B91" i="19" l="1"/>
  <c r="C85" i="19"/>
  <c r="B97" i="19" l="1"/>
  <c r="B103" i="19" s="1"/>
  <c r="C91" i="19"/>
  <c r="C103" i="19" l="1"/>
  <c r="B109" i="19"/>
  <c r="C97" i="19"/>
  <c r="C109" i="19" l="1"/>
  <c r="B115" i="19"/>
  <c r="O27" i="18"/>
  <c r="O26" i="18"/>
  <c r="O25" i="18"/>
  <c r="O24" i="18"/>
  <c r="O23" i="18"/>
  <c r="O18" i="18"/>
  <c r="C115" i="19" l="1"/>
  <c r="B121" i="19"/>
  <c r="G26" i="12"/>
  <c r="G25" i="12"/>
  <c r="G24" i="12"/>
  <c r="G23" i="12"/>
  <c r="C121" i="19" l="1"/>
  <c r="B127" i="19"/>
  <c r="E5" i="12"/>
  <c r="E3" i="12"/>
  <c r="C127" i="19" l="1"/>
  <c r="B133" i="19"/>
  <c r="G29" i="12"/>
  <c r="C133" i="19" l="1"/>
  <c r="B139" i="19"/>
  <c r="F31" i="5"/>
  <c r="B145" i="19" l="1"/>
  <c r="C139" i="19"/>
  <c r="A15" i="5"/>
  <c r="C145" i="19" l="1"/>
  <c r="B151" i="19"/>
  <c r="A42" i="5"/>
  <c r="B42" i="5" s="1"/>
  <c r="C151" i="19" l="1"/>
  <c r="B157" i="19"/>
  <c r="F23" i="5"/>
  <c r="F24" i="5"/>
  <c r="F25" i="5"/>
  <c r="F26" i="5"/>
  <c r="F27" i="5"/>
  <c r="F28" i="5"/>
  <c r="F29" i="5"/>
  <c r="F30" i="5"/>
  <c r="F32" i="5"/>
  <c r="F33" i="5"/>
  <c r="F34" i="5"/>
  <c r="F35" i="5"/>
  <c r="F36" i="5"/>
  <c r="F37" i="5"/>
  <c r="F38" i="5"/>
  <c r="F40" i="5"/>
  <c r="F43" i="5"/>
  <c r="F44" i="5"/>
  <c r="C157" i="19" l="1"/>
  <c r="B163" i="19"/>
  <c r="C50" i="5"/>
  <c r="C163" i="19" l="1"/>
  <c r="B169" i="19"/>
  <c r="B3" i="15"/>
  <c r="H42" i="15"/>
  <c r="G42" i="15"/>
  <c r="F42" i="15"/>
  <c r="E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C169" i="19" l="1"/>
  <c r="B175" i="19"/>
  <c r="I42" i="15"/>
  <c r="B3" i="12"/>
  <c r="L22" i="18" l="1"/>
  <c r="J22" i="18"/>
  <c r="O22" i="18" s="1"/>
  <c r="C175" i="19"/>
  <c r="B181" i="19"/>
  <c r="C181" i="19" s="1"/>
  <c r="G9" i="12"/>
  <c r="G10" i="12" l="1"/>
  <c r="G11" i="12"/>
  <c r="G12" i="12"/>
  <c r="G13" i="12"/>
  <c r="G14" i="12"/>
  <c r="G15" i="12"/>
  <c r="G16" i="12"/>
  <c r="G17" i="12"/>
  <c r="G18" i="12"/>
  <c r="G19" i="12"/>
  <c r="G20" i="12"/>
  <c r="G21" i="12"/>
  <c r="G22" i="12"/>
  <c r="G27" i="12"/>
  <c r="G28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 l="1"/>
  <c r="L21" i="18" l="1"/>
  <c r="J21" i="18"/>
  <c r="D5" i="5"/>
  <c r="M15" i="18" s="1"/>
  <c r="O21" i="18" l="1"/>
  <c r="A18" i="5"/>
  <c r="A41" i="5"/>
  <c r="A27" i="5"/>
  <c r="A25" i="5"/>
  <c r="A14" i="5"/>
  <c r="E43" i="12"/>
  <c r="F43" i="12"/>
  <c r="D6" i="5"/>
  <c r="N4" i="18" s="1"/>
  <c r="B18" i="18" s="1"/>
  <c r="A16" i="5"/>
  <c r="A17" i="5"/>
  <c r="A19" i="5"/>
  <c r="A20" i="5"/>
  <c r="A21" i="5"/>
  <c r="A22" i="5"/>
  <c r="A23" i="5"/>
  <c r="A24" i="5"/>
  <c r="A26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B21" i="18" l="1"/>
  <c r="B22" i="18"/>
  <c r="B19" i="18"/>
  <c r="N3" i="18"/>
  <c r="B20" i="18"/>
  <c r="I3" i="5"/>
  <c r="H2" i="15" s="1"/>
  <c r="B29" i="5"/>
  <c r="B40" i="5"/>
  <c r="B36" i="5"/>
  <c r="B32" i="5"/>
  <c r="B28" i="5"/>
  <c r="B17" i="5"/>
  <c r="B18" i="5"/>
  <c r="B23" i="5"/>
  <c r="B19" i="5"/>
  <c r="B14" i="5"/>
  <c r="B15" i="5"/>
  <c r="B25" i="5"/>
  <c r="B37" i="5"/>
  <c r="B38" i="5"/>
  <c r="B34" i="5"/>
  <c r="B24" i="5"/>
  <c r="B20" i="5"/>
  <c r="B41" i="5"/>
  <c r="B39" i="5"/>
  <c r="B35" i="5"/>
  <c r="B31" i="5"/>
  <c r="B26" i="5"/>
  <c r="B21" i="5"/>
  <c r="B16" i="5"/>
  <c r="B27" i="5"/>
  <c r="F45" i="5"/>
  <c r="F50" i="5" s="1"/>
  <c r="A43" i="5"/>
  <c r="B30" i="5"/>
  <c r="B22" i="5"/>
  <c r="B33" i="5"/>
  <c r="J28" i="18" l="1"/>
  <c r="F2" i="12"/>
  <c r="B43" i="5"/>
  <c r="A44" i="5"/>
  <c r="C49" i="5" s="1"/>
  <c r="J19" i="18" l="1"/>
  <c r="O19" i="18" s="1"/>
  <c r="J20" i="18"/>
  <c r="O20" i="18" s="1"/>
  <c r="B44" i="5"/>
  <c r="L30" i="18" l="1"/>
  <c r="L29" i="18"/>
  <c r="L31" i="18" l="1"/>
  <c r="D15" i="18" s="1"/>
</calcChain>
</file>

<file path=xl/comments1.xml><?xml version="1.0" encoding="utf-8"?>
<comments xmlns="http://schemas.openxmlformats.org/spreadsheetml/2006/main">
  <authors>
    <author>y-kobayashi</author>
    <author>Arknet</author>
  </authors>
  <commentList>
    <comment ref="A2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月の数字を入力してください。作業期間は自動で
変更されます。
</t>
        </r>
      </text>
    </comment>
    <comment ref="A7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業務名:</t>
        </r>
        <r>
          <rPr>
            <sz val="9"/>
            <color indexed="81"/>
            <rFont val="ＭＳ Ｐゴシック"/>
            <family val="3"/>
            <charset val="128"/>
          </rPr>
          <t xml:space="preserve">
契約内容の件名</t>
        </r>
      </text>
    </comment>
    <comment ref="G12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残業等:　</t>
        </r>
        <r>
          <rPr>
            <sz val="9"/>
            <color indexed="81"/>
            <rFont val="ＭＳ Ｐゴシック"/>
            <family val="3"/>
            <charset val="128"/>
          </rPr>
          <t>DTで計算しますので、記入の必要はありません</t>
        </r>
      </text>
    </comment>
    <comment ref="C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始業時刻:</t>
        </r>
        <r>
          <rPr>
            <sz val="9"/>
            <color indexed="81"/>
            <rFont val="ＭＳ Ｐゴシック"/>
            <family val="3"/>
            <charset val="128"/>
          </rPr>
          <t xml:space="preserve">
9:00、9:30等の形式</t>
        </r>
      </text>
    </comment>
    <comment ref="D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終業時刻:</t>
        </r>
        <r>
          <rPr>
            <sz val="9"/>
            <color indexed="81"/>
            <rFont val="ＭＳ Ｐゴシック"/>
            <family val="3"/>
            <charset val="128"/>
          </rPr>
          <t xml:space="preserve">
18:30、19:00等の形式</t>
        </r>
      </text>
    </comment>
    <comment ref="E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休憩時間:</t>
        </r>
        <r>
          <rPr>
            <sz val="9"/>
            <color indexed="81"/>
            <rFont val="ＭＳ Ｐゴシック"/>
            <family val="3"/>
            <charset val="128"/>
          </rPr>
          <t xml:space="preserve">
1、1.5等 0.5h単位</t>
        </r>
      </text>
    </comment>
    <comment ref="C4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基準日数:</t>
        </r>
        <r>
          <rPr>
            <sz val="9"/>
            <color indexed="81"/>
            <rFont val="ＭＳ Ｐゴシック"/>
            <family val="3"/>
            <charset val="128"/>
          </rPr>
          <t xml:space="preserve">
今月出勤すべき日数
を入力して下さい。</t>
        </r>
      </text>
    </comment>
    <comment ref="F5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超過時間:</t>
        </r>
        <r>
          <rPr>
            <sz val="9"/>
            <color indexed="81"/>
            <rFont val="ＭＳ Ｐゴシック"/>
            <family val="3"/>
            <charset val="128"/>
          </rPr>
          <t xml:space="preserve">
基準時間±20を超過、不足した時間（0.5単位）を記入 
基準時間±20の範囲であれば 0
時間不足の場合は-x.xh（マイナス表記） 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5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L18" authorId="0" shapeId="0">
      <text>
        <r>
          <rPr>
            <sz val="9"/>
            <color indexed="81"/>
            <rFont val="ＭＳ Ｐゴシック"/>
            <family val="3"/>
            <charset val="128"/>
          </rPr>
          <t>月単価(税抜き)</t>
        </r>
      </text>
    </comment>
    <comment ref="L19" authorId="0" shapeId="0">
      <text>
        <r>
          <rPr>
            <sz val="9"/>
            <color indexed="81"/>
            <rFont val="ＭＳ Ｐゴシック"/>
            <family val="3"/>
            <charset val="128"/>
          </rPr>
          <t>超過単価を入力</t>
        </r>
      </text>
    </comment>
    <comment ref="L20" authorId="0" shapeId="0">
      <text>
        <r>
          <rPr>
            <sz val="9"/>
            <color indexed="81"/>
            <rFont val="ＭＳ Ｐゴシック"/>
            <family val="3"/>
            <charset val="128"/>
          </rPr>
          <t>控除単価</t>
        </r>
      </text>
    </comment>
  </commentList>
</comments>
</file>

<file path=xl/comments3.xml><?xml version="1.0" encoding="utf-8"?>
<comments xmlns="http://schemas.openxmlformats.org/spreadsheetml/2006/main">
  <authors>
    <author>Arknet</author>
  </authors>
  <commentList>
    <comment ref="C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記入方法:
</t>
        </r>
        <r>
          <rPr>
            <sz val="9"/>
            <color indexed="81"/>
            <rFont val="ＭＳ Ｐゴシック"/>
            <family val="3"/>
            <charset val="128"/>
          </rPr>
          <t>（片道の場合）
JR田町駅→JR東京駅
（往復の場合）
JR田町駅⇔JR東京駅</t>
        </r>
      </text>
    </comment>
  </commentList>
</comments>
</file>

<file path=xl/sharedStrings.xml><?xml version="1.0" encoding="utf-8"?>
<sst xmlns="http://schemas.openxmlformats.org/spreadsheetml/2006/main" count="244" uniqueCount="146">
  <si>
    <t>作業期間</t>
    <rPh sb="0" eb="2">
      <t>サギョウ</t>
    </rPh>
    <rPh sb="2" eb="4">
      <t>キカン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</si>
  <si>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</si>
  <si>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</si>
  <si>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作業時間</t>
    <rPh sb="0" eb="2">
      <t>サギョウ</t>
    </rPh>
    <rPh sb="2" eb="4">
      <t>ジカン</t>
    </rPh>
    <phoneticPr fontId="1"/>
  </si>
  <si>
    <t>自</t>
    <rPh sb="0" eb="1">
      <t>ジ</t>
    </rPh>
    <phoneticPr fontId="1"/>
  </si>
  <si>
    <t>至</t>
    <rPh sb="0" eb="1">
      <t>イタ</t>
    </rPh>
    <phoneticPr fontId="1"/>
  </si>
  <si>
    <t>責任者</t>
    <rPh sb="0" eb="3">
      <t>セキニンシャ</t>
    </rPh>
    <phoneticPr fontId="1"/>
  </si>
  <si>
    <t>会社名</t>
    <rPh sb="0" eb="3">
      <t>カイシャメイ</t>
    </rPh>
    <phoneticPr fontId="1"/>
  </si>
  <si>
    <t>業務名</t>
    <rPh sb="0" eb="3">
      <t>ギョウムメイ</t>
    </rPh>
    <phoneticPr fontId="1"/>
  </si>
  <si>
    <t>交通費</t>
    <rPh sb="0" eb="3">
      <t>コウツウヒ</t>
    </rPh>
    <phoneticPr fontId="1"/>
  </si>
  <si>
    <t>計</t>
    <rPh sb="0" eb="1">
      <t>ケイ</t>
    </rPh>
    <phoneticPr fontId="1"/>
  </si>
  <si>
    <t>行   先</t>
    <rPh sb="0" eb="1">
      <t>ギョウ</t>
    </rPh>
    <rPh sb="4" eb="5">
      <t>サキ</t>
    </rPh>
    <phoneticPr fontId="1"/>
  </si>
  <si>
    <t>経   路</t>
    <rPh sb="0" eb="1">
      <t>キョウ</t>
    </rPh>
    <rPh sb="4" eb="5">
      <t>ロ</t>
    </rPh>
    <phoneticPr fontId="1"/>
  </si>
  <si>
    <t>日 当</t>
    <rPh sb="0" eb="1">
      <t>ヒ</t>
    </rPh>
    <rPh sb="2" eb="3">
      <t>トウ</t>
    </rPh>
    <phoneticPr fontId="1"/>
  </si>
  <si>
    <t>合  計</t>
    <rPh sb="0" eb="1">
      <t>ゴウ</t>
    </rPh>
    <rPh sb="3" eb="4">
      <t>ケイ</t>
    </rPh>
    <phoneticPr fontId="1"/>
  </si>
  <si>
    <t>その他</t>
    <rPh sb="2" eb="3">
      <t>タ</t>
    </rPh>
    <phoneticPr fontId="1"/>
  </si>
  <si>
    <t>月 日</t>
    <rPh sb="0" eb="1">
      <t>ツキ</t>
    </rPh>
    <rPh sb="2" eb="3">
      <t>ヒ</t>
    </rPh>
    <phoneticPr fontId="1"/>
  </si>
  <si>
    <t>氏 名</t>
    <rPh sb="0" eb="1">
      <t>シ</t>
    </rPh>
    <rPh sb="2" eb="3">
      <t>メイ</t>
    </rPh>
    <phoneticPr fontId="1"/>
  </si>
  <si>
    <t>交通費精算書</t>
    <rPh sb="0" eb="3">
      <t>コウツウヒ</t>
    </rPh>
    <rPh sb="3" eb="6">
      <t>セイサンショ</t>
    </rPh>
    <phoneticPr fontId="1"/>
  </si>
  <si>
    <t>片道/往復</t>
    <rPh sb="0" eb="2">
      <t>カタミチ</t>
    </rPh>
    <rPh sb="3" eb="5">
      <t>オウフク</t>
    </rPh>
    <phoneticPr fontId="1"/>
  </si>
  <si>
    <t>片道</t>
    <rPh sb="0" eb="2">
      <t>カタミチ</t>
    </rPh>
    <phoneticPr fontId="1"/>
  </si>
  <si>
    <t>往復</t>
    <rPh sb="0" eb="2">
      <t>オウフク</t>
    </rPh>
    <phoneticPr fontId="1"/>
  </si>
  <si>
    <t>バス片道</t>
    <rPh sb="2" eb="4">
      <t>カタミチ</t>
    </rPh>
    <phoneticPr fontId="1"/>
  </si>
  <si>
    <t>バス往復</t>
    <rPh sb="2" eb="4">
      <t>オウフク</t>
    </rPh>
    <phoneticPr fontId="1"/>
  </si>
  <si>
    <t>タクシー</t>
    <phoneticPr fontId="1"/>
  </si>
  <si>
    <t xml:space="preserve">超過時間 </t>
    <rPh sb="0" eb="2">
      <t>チョウカ</t>
    </rPh>
    <rPh sb="2" eb="4">
      <t>ジカン</t>
    </rPh>
    <phoneticPr fontId="1"/>
  </si>
  <si>
    <t xml:space="preserve">基準時間 </t>
    <rPh sb="0" eb="2">
      <t>キジュン</t>
    </rPh>
    <rPh sb="2" eb="4">
      <t>ジカン</t>
    </rPh>
    <phoneticPr fontId="1"/>
  </si>
  <si>
    <t xml:space="preserve">基準日数 </t>
    <rPh sb="0" eb="2">
      <t>キジュン</t>
    </rPh>
    <rPh sb="2" eb="4">
      <t>ニッスウ</t>
    </rPh>
    <phoneticPr fontId="1"/>
  </si>
  <si>
    <t xml:space="preserve">出勤日数 </t>
    <rPh sb="0" eb="2">
      <t>シュッキン</t>
    </rPh>
    <rPh sb="2" eb="4">
      <t>ニッスウ</t>
    </rPh>
    <phoneticPr fontId="1"/>
  </si>
  <si>
    <t>祝日</t>
  </si>
  <si>
    <t>祝日名</t>
  </si>
  <si>
    <t>会社名</t>
    <rPh sb="0" eb="2">
      <t>カイシャ</t>
    </rPh>
    <rPh sb="2" eb="3">
      <t>ナ</t>
    </rPh>
    <phoneticPr fontId="1"/>
  </si>
  <si>
    <t>責任者</t>
    <rPh sb="0" eb="2">
      <t>セキニン</t>
    </rPh>
    <rPh sb="2" eb="3">
      <t>シャ</t>
    </rPh>
    <phoneticPr fontId="1"/>
  </si>
  <si>
    <t>昭和の日</t>
    <rPh sb="0" eb="2">
      <t>ショウワ</t>
    </rPh>
    <rPh sb="3" eb="4">
      <t>ヒ</t>
    </rPh>
    <phoneticPr fontId="1"/>
  </si>
  <si>
    <t>海の日</t>
    <rPh sb="0" eb="1">
      <t>ウミ</t>
    </rPh>
    <rPh sb="2" eb="3">
      <t>ヒ</t>
    </rPh>
    <phoneticPr fontId="1"/>
  </si>
  <si>
    <t>山の日</t>
    <rPh sb="0" eb="1">
      <t>ヤマ</t>
    </rPh>
    <rPh sb="2" eb="3">
      <t>ヒ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</si>
  <si>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</si>
  <si>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</si>
  <si>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文化の日</t>
    <rPh sb="0" eb="2">
      <t>ブンカ</t>
    </rPh>
    <rPh sb="3" eb="4">
      <t>ヒ</t>
    </rPh>
    <phoneticPr fontId="1"/>
  </si>
  <si>
    <t>勤労感謝の日</t>
    <rPh sb="0" eb="2">
      <t>キンロウ</t>
    </rPh>
    <rPh sb="2" eb="4">
      <t>カンシャ</t>
    </rPh>
    <rPh sb="5" eb="6">
      <t>ヒ</t>
    </rPh>
    <phoneticPr fontId="1"/>
  </si>
  <si>
    <t>元旦</t>
    <rPh sb="0" eb="2">
      <t>ガンタン</t>
    </rPh>
    <phoneticPr fontId="1"/>
  </si>
  <si>
    <t>成人の日</t>
    <rPh sb="0" eb="2">
      <t>セイジン</t>
    </rPh>
    <rPh sb="3" eb="4">
      <t>ヒ</t>
    </rPh>
    <phoneticPr fontId="1"/>
  </si>
  <si>
    <t>建国記念の日</t>
    <rPh sb="0" eb="2">
      <t>ケンコク</t>
    </rPh>
    <rPh sb="2" eb="4">
      <t>キネン</t>
    </rPh>
    <rPh sb="5" eb="6">
      <t>ヒ</t>
    </rPh>
    <phoneticPr fontId="1"/>
  </si>
  <si>
    <t>春分の日</t>
    <rPh sb="0" eb="2">
      <t>シュンブン</t>
    </rPh>
    <rPh sb="3" eb="4">
      <t>ヒ</t>
    </rPh>
    <phoneticPr fontId="1"/>
  </si>
  <si>
    <t>年始休暇</t>
    <rPh sb="0" eb="2">
      <t>ネンシ</t>
    </rPh>
    <rPh sb="2" eb="4">
      <t>キュウカ</t>
    </rPh>
    <phoneticPr fontId="1"/>
  </si>
  <si>
    <t>年末休暇</t>
    <rPh sb="0" eb="2">
      <t>ネンマツ</t>
    </rPh>
    <rPh sb="2" eb="4">
      <t>キュウカ</t>
    </rPh>
    <phoneticPr fontId="1"/>
  </si>
  <si>
    <t>下記の通り作業致しましたので、ご報告いたします。</t>
    <rPh sb="0" eb="2">
      <t>カキ</t>
    </rPh>
    <rPh sb="3" eb="4">
      <t>トオ</t>
    </rPh>
    <rPh sb="5" eb="7">
      <t>サギョウ</t>
    </rPh>
    <rPh sb="7" eb="8">
      <t>イタ</t>
    </rPh>
    <rPh sb="16" eb="18">
      <t>ホウコク</t>
    </rPh>
    <phoneticPr fontId="1"/>
  </si>
  <si>
    <t>作業者名</t>
    <rPh sb="0" eb="3">
      <t>サギョウシャ</t>
    </rPh>
    <rPh sb="3" eb="4">
      <t>メイ</t>
    </rPh>
    <phoneticPr fontId="1"/>
  </si>
  <si>
    <t>氏名</t>
    <rPh sb="0" eb="2">
      <t>シメイ</t>
    </rPh>
    <phoneticPr fontId="1"/>
  </si>
  <si>
    <t>実績</t>
    <rPh sb="0" eb="2">
      <t>ジッセキ</t>
    </rPh>
    <phoneticPr fontId="1"/>
  </si>
  <si>
    <t>除外</t>
    <rPh sb="0" eb="2">
      <t>ジョガイ</t>
    </rPh>
    <phoneticPr fontId="1"/>
  </si>
  <si>
    <t>作業内容・備考</t>
    <phoneticPr fontId="1"/>
  </si>
  <si>
    <t>出張費精算書</t>
    <rPh sb="0" eb="2">
      <t>シュッチョウ</t>
    </rPh>
    <rPh sb="2" eb="3">
      <t>ヒ</t>
    </rPh>
    <rPh sb="3" eb="6">
      <t>セイサンショ</t>
    </rPh>
    <phoneticPr fontId="1"/>
  </si>
  <si>
    <t>行 先</t>
    <rPh sb="0" eb="1">
      <t>ギョウ</t>
    </rPh>
    <rPh sb="2" eb="3">
      <t>サキ</t>
    </rPh>
    <phoneticPr fontId="1"/>
  </si>
  <si>
    <t>発 地</t>
    <rPh sb="0" eb="1">
      <t>ハツ</t>
    </rPh>
    <rPh sb="2" eb="3">
      <t>チ</t>
    </rPh>
    <phoneticPr fontId="1"/>
  </si>
  <si>
    <t>着 地</t>
    <rPh sb="0" eb="1">
      <t>チャク</t>
    </rPh>
    <rPh sb="2" eb="3">
      <t>チ</t>
    </rPh>
    <phoneticPr fontId="1"/>
  </si>
  <si>
    <t>運  賃</t>
    <rPh sb="0" eb="1">
      <t>ウン</t>
    </rPh>
    <rPh sb="3" eb="4">
      <t>チン</t>
    </rPh>
    <phoneticPr fontId="1"/>
  </si>
  <si>
    <t>日  当</t>
    <rPh sb="0" eb="1">
      <t>ヒ</t>
    </rPh>
    <rPh sb="3" eb="4">
      <t>トウ</t>
    </rPh>
    <phoneticPr fontId="1"/>
  </si>
  <si>
    <t>宿泊費</t>
    <rPh sb="0" eb="3">
      <t>シュクハクヒ</t>
    </rPh>
    <phoneticPr fontId="1"/>
  </si>
  <si>
    <t>備考</t>
    <rPh sb="0" eb="2">
      <t>ビコウ</t>
    </rPh>
    <phoneticPr fontId="1"/>
  </si>
  <si>
    <t>坂本　大輔</t>
    <rPh sb="0" eb="2">
      <t>サカモト</t>
    </rPh>
    <rPh sb="3" eb="5">
      <t>ダイスケ</t>
    </rPh>
    <phoneticPr fontId="1"/>
  </si>
  <si>
    <t>憲法記念日</t>
    <phoneticPr fontId="1"/>
  </si>
  <si>
    <t>みどりの日</t>
    <phoneticPr fontId="1"/>
  </si>
  <si>
    <t>こどもの日</t>
    <phoneticPr fontId="1"/>
  </si>
  <si>
    <t>天皇誕生日</t>
    <phoneticPr fontId="1"/>
  </si>
  <si>
    <t>作業内容</t>
    <rPh sb="0" eb="2">
      <t>サギョウ</t>
    </rPh>
    <rPh sb="2" eb="4">
      <t>ナイヨウ</t>
    </rPh>
    <phoneticPr fontId="1"/>
  </si>
  <si>
    <t>時間</t>
    <rPh sb="0" eb="2">
      <t>ジカン</t>
    </rPh>
    <phoneticPr fontId="1"/>
  </si>
  <si>
    <t>日にち</t>
    <rPh sb="0" eb="1">
      <t>ヒ</t>
    </rPh>
    <phoneticPr fontId="1"/>
  </si>
  <si>
    <t>時間合計</t>
    <rPh sb="0" eb="2">
      <t>ジカン</t>
    </rPh>
    <rPh sb="2" eb="4">
      <t>ゴウケイ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</si>
  <si>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</si>
  <si>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</si>
  <si>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休憩</t>
    <rPh sb="0" eb="2">
      <t>キュウケイ</t>
    </rPh>
    <phoneticPr fontId="1"/>
  </si>
  <si>
    <t>運用設計</t>
    <rPh sb="0" eb="2">
      <t>ウンヨウ</t>
    </rPh>
    <rPh sb="2" eb="4">
      <t>セッケイ</t>
    </rPh>
    <phoneticPr fontId="1"/>
  </si>
  <si>
    <t>単体テスト</t>
    <rPh sb="0" eb="2">
      <t>タンタイ</t>
    </rPh>
    <phoneticPr fontId="1"/>
  </si>
  <si>
    <t>会議</t>
    <rPh sb="0" eb="2">
      <t>カイギ</t>
    </rPh>
    <phoneticPr fontId="1"/>
  </si>
  <si>
    <t>運用テスト</t>
    <rPh sb="0" eb="2">
      <t>ウンヨウ</t>
    </rPh>
    <phoneticPr fontId="1"/>
  </si>
  <si>
    <t>8月向監視設計</t>
    <rPh sb="1" eb="2">
      <t>ガツ</t>
    </rPh>
    <rPh sb="2" eb="3">
      <t>ム</t>
    </rPh>
    <rPh sb="3" eb="5">
      <t>カンシ</t>
    </rPh>
    <rPh sb="5" eb="7">
      <t>セッケイ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</si>
  <si>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</si>
  <si>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</si>
  <si>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全体</t>
    <rPh sb="0" eb="2">
      <t>ゼンタイ</t>
    </rPh>
    <phoneticPr fontId="1"/>
  </si>
  <si>
    <t>障害対応</t>
    <rPh sb="0" eb="2">
      <t>ショウガイ</t>
    </rPh>
    <rPh sb="2" eb="4">
      <t>タイオウ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</si>
  <si>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</si>
  <si>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</si>
  <si>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</si>
  <si>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ご担当：</t>
    <rPh sb="1" eb="3">
      <t>タントウ</t>
    </rPh>
    <phoneticPr fontId="1"/>
  </si>
  <si>
    <t>様</t>
    <rPh sb="0" eb="1">
      <t>サマ</t>
    </rPh>
    <phoneticPr fontId="1"/>
  </si>
  <si>
    <t>請求日</t>
    <rPh sb="0" eb="2">
      <t>セイキュウ</t>
    </rPh>
    <rPh sb="2" eb="3">
      <t>ビ</t>
    </rPh>
    <phoneticPr fontId="1"/>
  </si>
  <si>
    <t>件名：</t>
    <rPh sb="0" eb="2">
      <t>ケンメイ</t>
    </rPh>
    <phoneticPr fontId="1"/>
  </si>
  <si>
    <t>legit whiz</t>
    <phoneticPr fontId="1"/>
  </si>
  <si>
    <t>個</t>
    <rPh sb="0" eb="1">
      <t>コ</t>
    </rPh>
    <phoneticPr fontId="1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</si>
  <si>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"/>
  </si>
  <si>
    <t>〒245-0024</t>
    <phoneticPr fontId="1"/>
  </si>
  <si>
    <t>式</t>
    <rPh sb="0" eb="1">
      <t>シキ</t>
    </rPh>
    <phoneticPr fontId="1"/>
  </si>
  <si>
    <t>神奈川県横浜市泉区和泉中央北2-16-24</t>
    <rPh sb="0" eb="4">
      <t>カナガワケン</t>
    </rPh>
    <rPh sb="4" eb="7">
      <t>ヨコハマシ</t>
    </rPh>
    <rPh sb="7" eb="9">
      <t>イズミク</t>
    </rPh>
    <rPh sb="9" eb="11">
      <t>イズミ</t>
    </rPh>
    <rPh sb="11" eb="13">
      <t>チュウオウ</t>
    </rPh>
    <rPh sb="13" eb="14">
      <t>キタ</t>
    </rPh>
    <phoneticPr fontId="1"/>
  </si>
  <si>
    <t>フローラ・アラタ101号</t>
    <rPh sb="11" eb="12">
      <t>ゴウ</t>
    </rPh>
    <phoneticPr fontId="1"/>
  </si>
  <si>
    <t>日</t>
    <rPh sb="0" eb="1">
      <t>ニチ</t>
    </rPh>
    <phoneticPr fontId="1"/>
  </si>
  <si>
    <t>TEL：</t>
    <phoneticPr fontId="1"/>
  </si>
  <si>
    <t>090-6655-3400</t>
    <phoneticPr fontId="1"/>
  </si>
  <si>
    <t>ヶ月</t>
    <rPh sb="1" eb="2">
      <t>ゲツ</t>
    </rPh>
    <phoneticPr fontId="1"/>
  </si>
  <si>
    <t>FAX：</t>
    <phoneticPr fontId="1"/>
  </si>
  <si>
    <t>E-Mail：</t>
    <phoneticPr fontId="1"/>
  </si>
  <si>
    <t>d-sakamoto@legitwhiz.biz</t>
    <phoneticPr fontId="1"/>
  </si>
  <si>
    <t>担当：</t>
    <rPh sb="0" eb="2">
      <t>タントウ</t>
    </rPh>
    <phoneticPr fontId="1"/>
  </si>
  <si>
    <t>坂本　大輔</t>
    <phoneticPr fontId="1"/>
  </si>
  <si>
    <t>合計金額</t>
    <rPh sb="0" eb="2">
      <t>ゴウケイ</t>
    </rPh>
    <rPh sb="2" eb="4">
      <t>キンガク</t>
    </rPh>
    <phoneticPr fontId="1"/>
  </si>
  <si>
    <t>（税込）</t>
    <rPh sb="1" eb="3">
      <t>ゼイコミ</t>
    </rPh>
    <phoneticPr fontId="1"/>
  </si>
  <si>
    <t>お支払期限：</t>
    <rPh sb="1" eb="3">
      <t>シハライ</t>
    </rPh>
    <rPh sb="3" eb="5">
      <t>キゲン</t>
    </rPh>
    <phoneticPr fontId="1"/>
  </si>
  <si>
    <t>No.</t>
    <phoneticPr fontId="1"/>
  </si>
  <si>
    <t>品目</t>
    <rPh sb="0" eb="2">
      <t>ヒンモク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</si>
  <si>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</si>
  <si>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</si>
  <si>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</si>
  <si>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総稼働時間数(単位:h)</t>
    <rPh sb="0" eb="1">
      <t>ソウ</t>
    </rPh>
    <rPh sb="1" eb="3">
      <t>カドウ</t>
    </rPh>
    <rPh sb="3" eb="5">
      <t>ジカン</t>
    </rPh>
    <rPh sb="5" eb="6">
      <t>スウ</t>
    </rPh>
    <rPh sb="7" eb="9">
      <t>タンイ</t>
    </rPh>
    <phoneticPr fontId="1"/>
  </si>
  <si>
    <t>小計</t>
    <rPh sb="0" eb="2">
      <t>ショウケイ</t>
    </rPh>
    <phoneticPr fontId="1"/>
  </si>
  <si>
    <t>お振込先</t>
    <rPh sb="1" eb="3">
      <t>フリコミ</t>
    </rPh>
    <rPh sb="3" eb="4">
      <t>サキ</t>
    </rPh>
    <phoneticPr fontId="1"/>
  </si>
  <si>
    <t>三菱UFJ銀行　平塚駅前支店</t>
    <rPh sb="0" eb="2">
      <t>ミツビシ</t>
    </rPh>
    <rPh sb="5" eb="7">
      <t>ギンコウ</t>
    </rPh>
    <phoneticPr fontId="1"/>
  </si>
  <si>
    <t>消費税</t>
    <rPh sb="0" eb="3">
      <t>ショウヒゼイ</t>
    </rPh>
    <phoneticPr fontId="1"/>
  </si>
  <si>
    <t>普通 　1486782</t>
    <rPh sb="0" eb="2">
      <t>フツウ</t>
    </rPh>
    <phoneticPr fontId="1"/>
  </si>
  <si>
    <t>合計</t>
    <rPh sb="0" eb="2">
      <t>ゴウケイ</t>
    </rPh>
    <phoneticPr fontId="1"/>
  </si>
  <si>
    <t>サカモト ダイスケ</t>
    <phoneticPr fontId="1"/>
  </si>
  <si>
    <t>下限</t>
    <rPh sb="0" eb="2">
      <t>カゲン</t>
    </rPh>
    <phoneticPr fontId="1"/>
  </si>
  <si>
    <t>上限</t>
    <rPh sb="0" eb="2">
      <t>ジョウゲン</t>
    </rPh>
    <phoneticPr fontId="1"/>
  </si>
  <si>
    <t>清算幅</t>
    <rPh sb="0" eb="2">
      <t>セイサン</t>
    </rPh>
    <rPh sb="2" eb="3">
      <t>ハバ</t>
    </rPh>
    <phoneticPr fontId="1"/>
  </si>
  <si>
    <t>flutnd suppress対応</t>
    <phoneticPr fontId="27"/>
  </si>
  <si>
    <t>flutnd suppress対応(疎通確認)</t>
    <phoneticPr fontId="27"/>
  </si>
  <si>
    <t>NNET引継ぎ資料作成</t>
    <phoneticPr fontId="1"/>
  </si>
  <si>
    <t>アルゴ運用監視定例 with Blueメンバ ★</t>
    <phoneticPr fontId="1"/>
  </si>
  <si>
    <t>監視疎通テスト</t>
    <phoneticPr fontId="1"/>
  </si>
  <si>
    <t>NNET引継ぎ資料作成</t>
    <phoneticPr fontId="1"/>
  </si>
  <si>
    <t>基盤引継ぎ資料作成</t>
    <phoneticPr fontId="1"/>
  </si>
  <si>
    <t>監視打ち合わせ（ACM 志村さん)</t>
    <phoneticPr fontId="1"/>
  </si>
  <si>
    <t>監視単体テスト（Prod SCO syslog)</t>
    <phoneticPr fontId="1"/>
  </si>
  <si>
    <t>基盤T内部進捗 ★</t>
    <phoneticPr fontId="1"/>
  </si>
  <si>
    <t>アルゴ運用監視定例 agenda作成</t>
    <phoneticPr fontId="1"/>
  </si>
  <si>
    <t>監視単体テスト</t>
    <phoneticPr fontId="1"/>
  </si>
  <si>
    <t>基盤引継ぎ資料作成</t>
    <phoneticPr fontId="1"/>
  </si>
  <si>
    <t>９月向けリリースアルゴの引継ぎ会</t>
    <phoneticPr fontId="1"/>
  </si>
  <si>
    <t>アルゴ運用監視定例 with Blueメンバ ★</t>
    <phoneticPr fontId="1"/>
  </si>
  <si>
    <t/>
  </si>
  <si>
    <t>基盤引継ぎ</t>
    <phoneticPr fontId="1"/>
  </si>
  <si>
    <t>法人システムに関する技術支援</t>
    <rPh sb="0" eb="2">
      <t>ホウジン</t>
    </rPh>
    <rPh sb="7" eb="8">
      <t>カン</t>
    </rPh>
    <rPh sb="10" eb="12">
      <t>ギジュツ</t>
    </rPh>
    <rPh sb="12" eb="14">
      <t>シエン</t>
    </rPh>
    <phoneticPr fontId="1"/>
  </si>
  <si>
    <t>160±20h</t>
    <phoneticPr fontId="1"/>
  </si>
  <si>
    <t>スポーツの日</t>
    <rPh sb="5" eb="6">
      <t>ヒ</t>
    </rPh>
    <phoneticPr fontId="1"/>
  </si>
  <si>
    <t>振替休日</t>
    <rPh sb="0" eb="2">
      <t>フリカエ</t>
    </rPh>
    <rPh sb="2" eb="4">
      <t>キュウジツ</t>
    </rPh>
    <phoneticPr fontId="1"/>
  </si>
  <si>
    <t>菊池　文</t>
    <rPh sb="0" eb="2">
      <t>キクチ</t>
    </rPh>
    <rPh sb="3" eb="4">
      <t>フミ</t>
    </rPh>
    <phoneticPr fontId="1"/>
  </si>
  <si>
    <t>インターノウス株式会社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</si>
</sst>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¥&quot;#,##0;[Red]&quot;¥&quot;\-#,##0"/>
    <numFmt numFmtId="176" formatCode="0.0_);[Red]\(0.0\)"/>
    <numFmt numFmtId="177" formatCode="[$-411]ggge&quot;年&quot;m&quot;月&quot;&quot;度&quot;&quot;作&quot;&quot;業&quot;&quot;報&quot;&quot;告&quot;&quot;書&quot;"/>
    <numFmt numFmtId="178" formatCode="d"/>
    <numFmt numFmtId="179" formatCode="00&quot;日&quot;"/>
    <numFmt numFmtId="180" formatCode="00.0&quot;h&quot;"/>
    <numFmt numFmtId="181" formatCode="0.0&quot;h&quot;"/>
    <numFmt numFmtId="182" formatCode="[$-411]yyyy&quot;年&quot;m&quot;月&quot;d&quot;日&quot;"/>
    <numFmt numFmtId="183" formatCode="[$-411]yyyy&quot;年&quot;m&quot;月&quot;&quot;度&quot;&quot;作&quot;&quot;業&quot;&quot;報&quot;&quot;告&quot;&quot;書&quot;"/>
    <numFmt numFmtId="184" formatCode="&quot;¥&quot;#,##0_);[Red]\(&quot;¥&quot;#,##0\)"/>
    <numFmt numFmtId="185" formatCode="[$-F800]dddd\,\ mmmm\ dd\,\ yyyy"/>
    <numFmt numFmtId="186" formatCode="0.0_ "/>
    <numFmt numFmtId="187" formatCode="m/d;@"/>
    <numFmt numFmtId="188" formatCode="#,##0;[Red]\-#,##0&quot;（税込）&quot;"/>
  </numFmts>
  <fonts count="2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2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24"/>
      <color indexed="63"/>
      <name val="Lr oSVbN"/>
      <family val="2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明朝"/>
      <family val="1"/>
      <charset val="128"/>
    </font>
    <font>
      <b/>
      <sz val="9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6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0" fontId="5" fillId="0" borderId="0"/>
  </cellStyleXfs>
  <cellXfs count="3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58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58" fontId="0" fillId="0" borderId="0" xfId="0" applyNumberFormat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6" fontId="7" fillId="0" borderId="7" xfId="0" applyNumberFormat="1" applyFont="1" applyBorder="1" applyAlignment="1">
      <alignment vertical="center"/>
    </xf>
    <xf numFmtId="6" fontId="7" fillId="0" borderId="8" xfId="0" applyNumberFormat="1" applyFont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6" fontId="4" fillId="0" borderId="10" xfId="0" applyNumberFormat="1" applyFont="1" applyBorder="1" applyAlignment="1">
      <alignment vertical="center"/>
    </xf>
    <xf numFmtId="6" fontId="7" fillId="0" borderId="11" xfId="0" applyNumberFormat="1" applyFont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6" fontId="4" fillId="0" borderId="12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56" fontId="4" fillId="0" borderId="13" xfId="0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6" fontId="4" fillId="0" borderId="14" xfId="0" applyNumberFormat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6" fontId="4" fillId="0" borderId="1" xfId="0" applyNumberFormat="1" applyFont="1" applyBorder="1" applyAlignment="1" applyProtection="1">
      <alignment vertical="center"/>
      <protection locked="0"/>
    </xf>
    <xf numFmtId="6" fontId="4" fillId="0" borderId="15" xfId="0" applyNumberFormat="1" applyFont="1" applyBorder="1" applyAlignment="1" applyProtection="1">
      <alignment vertical="center"/>
      <protection locked="0"/>
    </xf>
    <xf numFmtId="56" fontId="4" fillId="0" borderId="16" xfId="0" applyNumberFormat="1" applyFont="1" applyFill="1" applyBorder="1" applyAlignment="1" applyProtection="1">
      <alignment vertical="center"/>
      <protection locked="0"/>
    </xf>
    <xf numFmtId="0" fontId="4" fillId="0" borderId="17" xfId="0" applyFont="1" applyBorder="1" applyAlignment="1" applyProtection="1">
      <alignment vertical="center"/>
      <protection locked="0"/>
    </xf>
    <xf numFmtId="6" fontId="4" fillId="0" borderId="17" xfId="0" applyNumberFormat="1" applyFont="1" applyBorder="1" applyAlignment="1" applyProtection="1">
      <alignment vertical="center"/>
      <protection locked="0"/>
    </xf>
    <xf numFmtId="6" fontId="4" fillId="0" borderId="18" xfId="0" applyNumberFormat="1" applyFont="1" applyBorder="1" applyAlignment="1" applyProtection="1">
      <alignment vertical="center"/>
      <protection locked="0"/>
    </xf>
    <xf numFmtId="0" fontId="0" fillId="2" borderId="19" xfId="0" applyFill="1" applyBorder="1" applyAlignment="1">
      <alignment horizontal="center" vertical="center"/>
    </xf>
    <xf numFmtId="0" fontId="4" fillId="0" borderId="14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vertical="center"/>
      <protection locked="0"/>
    </xf>
    <xf numFmtId="0" fontId="2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179" fontId="4" fillId="0" borderId="1" xfId="0" applyNumberFormat="1" applyFont="1" applyFill="1" applyBorder="1" applyAlignment="1" applyProtection="1">
      <alignment horizontal="right" vertical="center"/>
      <protection locked="0"/>
    </xf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4" fillId="3" borderId="28" xfId="0" applyFont="1" applyFill="1" applyBorder="1" applyAlignment="1" applyProtection="1">
      <alignment horizontal="left" vertical="center"/>
      <protection locked="0"/>
    </xf>
    <xf numFmtId="0" fontId="0" fillId="3" borderId="14" xfId="0" applyFill="1" applyBorder="1"/>
    <xf numFmtId="0" fontId="0" fillId="3" borderId="29" xfId="0" applyFill="1" applyBorder="1"/>
    <xf numFmtId="0" fontId="0" fillId="3" borderId="21" xfId="0" applyFill="1" applyBorder="1"/>
    <xf numFmtId="0" fontId="0" fillId="0" borderId="30" xfId="0" applyBorder="1" applyAlignment="1" applyProtection="1">
      <alignment horizontal="center"/>
    </xf>
    <xf numFmtId="180" fontId="4" fillId="0" borderId="1" xfId="0" applyNumberFormat="1" applyFont="1" applyFill="1" applyBorder="1" applyAlignment="1" applyProtection="1">
      <alignment horizontal="right" vertical="center"/>
    </xf>
    <xf numFmtId="176" fontId="0" fillId="0" borderId="1" xfId="0" applyNumberFormat="1" applyBorder="1" applyProtection="1"/>
    <xf numFmtId="176" fontId="6" fillId="0" borderId="31" xfId="0" applyNumberFormat="1" applyFont="1" applyBorder="1" applyAlignment="1" applyProtection="1">
      <alignment vertical="center"/>
    </xf>
    <xf numFmtId="179" fontId="4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Border="1" applyAlignment="1">
      <alignment vertical="center"/>
    </xf>
    <xf numFmtId="6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6" fontId="6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81" fontId="4" fillId="0" borderId="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178" fontId="0" fillId="0" borderId="32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76" fontId="6" fillId="0" borderId="0" xfId="0" applyNumberFormat="1" applyFont="1" applyFill="1" applyBorder="1" applyAlignment="1" applyProtection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0" xfId="0" applyFont="1"/>
    <xf numFmtId="0" fontId="4" fillId="0" borderId="0" xfId="0" applyFont="1" applyAlignment="1"/>
    <xf numFmtId="0" fontId="12" fillId="0" borderId="0" xfId="0" applyFont="1" applyAlignment="1">
      <alignment vertical="top"/>
    </xf>
    <xf numFmtId="0" fontId="0" fillId="0" borderId="44" xfId="0" applyFill="1" applyBorder="1" applyAlignment="1">
      <alignment horizontal="center" vertical="center"/>
    </xf>
    <xf numFmtId="0" fontId="0" fillId="0" borderId="44" xfId="0" applyFill="1" applyBorder="1" applyAlignment="1">
      <alignment horizontal="left" vertical="center"/>
    </xf>
    <xf numFmtId="38" fontId="14" fillId="0" borderId="1" xfId="1" applyFont="1" applyBorder="1" applyAlignment="1" applyProtection="1">
      <protection locked="0"/>
    </xf>
    <xf numFmtId="31" fontId="5" fillId="0" borderId="0" xfId="0" applyNumberFormat="1" applyFont="1" applyAlignment="1">
      <alignment horizontal="right"/>
    </xf>
    <xf numFmtId="178" fontId="0" fillId="0" borderId="32" xfId="0" applyNumberFormat="1" applyFill="1" applyBorder="1" applyAlignment="1">
      <alignment horizontal="center"/>
    </xf>
    <xf numFmtId="0" fontId="0" fillId="0" borderId="30" xfId="0" applyFill="1" applyBorder="1" applyAlignment="1" applyProtection="1">
      <alignment horizontal="center"/>
    </xf>
    <xf numFmtId="176" fontId="0" fillId="0" borderId="1" xfId="0" applyNumberFormat="1" applyFill="1" applyBorder="1" applyProtection="1"/>
    <xf numFmtId="0" fontId="0" fillId="2" borderId="4" xfId="0" applyFill="1" applyBorder="1" applyAlignment="1">
      <alignment horizontal="center" vertical="center"/>
    </xf>
    <xf numFmtId="14" fontId="0" fillId="0" borderId="0" xfId="0" applyNumberFormat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56" fontId="2" fillId="0" borderId="13" xfId="0" applyNumberFormat="1" applyFont="1" applyFill="1" applyBorder="1" applyAlignment="1" applyProtection="1">
      <alignment vertical="center"/>
      <protection locked="0"/>
    </xf>
    <xf numFmtId="56" fontId="2" fillId="0" borderId="21" xfId="0" applyNumberFormat="1" applyFont="1" applyFill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6" fontId="2" fillId="0" borderId="1" xfId="0" applyNumberFormat="1" applyFont="1" applyBorder="1" applyAlignment="1" applyProtection="1">
      <alignment vertical="center"/>
      <protection locked="0"/>
    </xf>
    <xf numFmtId="6" fontId="2" fillId="0" borderId="15" xfId="0" applyNumberFormat="1" applyFont="1" applyBorder="1" applyAlignment="1" applyProtection="1">
      <alignment vertical="center"/>
      <protection locked="0"/>
    </xf>
    <xf numFmtId="6" fontId="2" fillId="0" borderId="60" xfId="0" applyNumberFormat="1" applyFont="1" applyBorder="1" applyAlignment="1">
      <alignment vertical="center"/>
    </xf>
    <xf numFmtId="6" fontId="2" fillId="0" borderId="1" xfId="0" quotePrefix="1" applyNumberFormat="1" applyFont="1" applyBorder="1" applyAlignment="1" applyProtection="1">
      <alignment vertical="center"/>
      <protection locked="0"/>
    </xf>
    <xf numFmtId="6" fontId="13" fillId="0" borderId="15" xfId="0" applyNumberFormat="1" applyFont="1" applyBorder="1" applyAlignment="1" applyProtection="1">
      <alignment vertical="center"/>
      <protection locked="0"/>
    </xf>
    <xf numFmtId="56" fontId="2" fillId="0" borderId="16" xfId="0" applyNumberFormat="1" applyFont="1" applyFill="1" applyBorder="1" applyAlignment="1" applyProtection="1">
      <alignment vertical="center"/>
      <protection locked="0"/>
    </xf>
    <xf numFmtId="56" fontId="2" fillId="0" borderId="62" xfId="0" applyNumberFormat="1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6" fontId="2" fillId="0" borderId="17" xfId="0" applyNumberFormat="1" applyFont="1" applyBorder="1" applyAlignment="1" applyProtection="1">
      <alignment vertical="center"/>
      <protection locked="0"/>
    </xf>
    <xf numFmtId="6" fontId="2" fillId="0" borderId="18" xfId="0" applyNumberFormat="1" applyFont="1" applyBorder="1" applyAlignment="1" applyProtection="1">
      <alignment vertical="center"/>
      <protection locked="0"/>
    </xf>
    <xf numFmtId="6" fontId="2" fillId="0" borderId="10" xfId="0" applyNumberFormat="1" applyFont="1" applyBorder="1" applyAlignment="1">
      <alignment vertical="center"/>
    </xf>
    <xf numFmtId="6" fontId="15" fillId="0" borderId="7" xfId="0" applyNumberFormat="1" applyFont="1" applyBorder="1" applyAlignment="1">
      <alignment vertical="center"/>
    </xf>
    <xf numFmtId="6" fontId="15" fillId="0" borderId="8" xfId="0" applyNumberFormat="1" applyFont="1" applyBorder="1" applyAlignment="1">
      <alignment vertical="center"/>
    </xf>
    <xf numFmtId="6" fontId="15" fillId="0" borderId="11" xfId="0" applyNumberFormat="1" applyFont="1" applyBorder="1" applyAlignment="1">
      <alignment vertical="center"/>
    </xf>
    <xf numFmtId="6" fontId="13" fillId="0" borderId="61" xfId="0" applyNumberFormat="1" applyFont="1" applyBorder="1" applyAlignment="1" applyProtection="1">
      <alignment vertical="center"/>
      <protection locked="0"/>
    </xf>
    <xf numFmtId="185" fontId="0" fillId="0" borderId="0" xfId="0" applyNumberFormat="1" applyAlignment="1">
      <alignment horizontal="right" vertical="center"/>
    </xf>
    <xf numFmtId="20" fontId="0" fillId="0" borderId="1" xfId="0" applyNumberFormat="1" applyFill="1" applyBorder="1" applyAlignment="1" applyProtection="1">
      <alignment horizontal="right"/>
      <protection locked="0"/>
    </xf>
    <xf numFmtId="176" fontId="0" fillId="0" borderId="1" xfId="0" applyNumberFormat="1" applyFill="1" applyBorder="1" applyProtection="1">
      <protection locked="0"/>
    </xf>
    <xf numFmtId="20" fontId="0" fillId="0" borderId="1" xfId="0" applyNumberFormat="1" applyFill="1" applyBorder="1" applyAlignment="1" applyProtection="1">
      <alignment horizontal="right" wrapText="1"/>
      <protection locked="0"/>
    </xf>
    <xf numFmtId="0" fontId="18" fillId="0" borderId="0" xfId="2">
      <alignment vertical="center"/>
    </xf>
    <xf numFmtId="0" fontId="18" fillId="0" borderId="0" xfId="2" applyProtection="1">
      <alignment vertical="center"/>
      <protection locked="0"/>
    </xf>
    <xf numFmtId="0" fontId="21" fillId="0" borderId="0" xfId="2" applyFont="1" applyProtection="1">
      <alignment vertical="center"/>
      <protection locked="0"/>
    </xf>
    <xf numFmtId="9" fontId="18" fillId="0" borderId="0" xfId="3" applyFont="1">
      <alignment vertical="center"/>
    </xf>
    <xf numFmtId="0" fontId="21" fillId="0" borderId="0" xfId="2" applyFont="1" applyAlignment="1" applyProtection="1">
      <alignment horizontal="right" vertical="center"/>
      <protection locked="0"/>
    </xf>
    <xf numFmtId="0" fontId="21" fillId="0" borderId="0" xfId="2" applyFont="1" applyAlignment="1" applyProtection="1">
      <alignment vertical="center"/>
      <protection locked="0"/>
    </xf>
    <xf numFmtId="0" fontId="25" fillId="14" borderId="1" xfId="2" applyFont="1" applyFill="1" applyBorder="1" applyAlignment="1" applyProtection="1">
      <alignment horizontal="center" vertical="center"/>
      <protection locked="0"/>
    </xf>
    <xf numFmtId="0" fontId="21" fillId="0" borderId="1" xfId="2" applyFont="1" applyBorder="1" applyProtection="1">
      <alignment vertical="center"/>
      <protection locked="0"/>
    </xf>
    <xf numFmtId="0" fontId="21" fillId="0" borderId="15" xfId="2" applyFont="1" applyBorder="1" applyAlignment="1" applyProtection="1">
      <alignment horizontal="center" vertical="center"/>
      <protection locked="0"/>
    </xf>
    <xf numFmtId="0" fontId="21" fillId="0" borderId="63" xfId="2" applyFont="1" applyBorder="1" applyAlignment="1" applyProtection="1">
      <alignment horizontal="center" vertical="center"/>
    </xf>
    <xf numFmtId="186" fontId="21" fillId="0" borderId="15" xfId="2" applyNumberFormat="1" applyFont="1" applyBorder="1" applyAlignment="1" applyProtection="1">
      <alignment horizontal="center" vertical="center"/>
      <protection locked="0"/>
    </xf>
    <xf numFmtId="0" fontId="21" fillId="0" borderId="26" xfId="2" quotePrefix="1" applyFont="1" applyBorder="1" applyAlignment="1" applyProtection="1">
      <alignment vertical="center"/>
      <protection locked="0"/>
    </xf>
    <xf numFmtId="14" fontId="21" fillId="0" borderId="0" xfId="2" applyNumberFormat="1" applyFont="1" applyBorder="1" applyAlignment="1" applyProtection="1">
      <alignment vertical="center"/>
      <protection locked="0"/>
    </xf>
    <xf numFmtId="0" fontId="21" fillId="0" borderId="0" xfId="2" applyFont="1" applyBorder="1" applyAlignment="1" applyProtection="1">
      <alignment vertical="center"/>
      <protection locked="0"/>
    </xf>
    <xf numFmtId="0" fontId="24" fillId="0" borderId="0" xfId="4" applyProtection="1">
      <alignment vertical="center"/>
      <protection locked="0"/>
    </xf>
    <xf numFmtId="0" fontId="21" fillId="0" borderId="1" xfId="2" applyFont="1" applyBorder="1" applyAlignment="1" applyProtection="1">
      <alignment horizontal="center" vertical="center"/>
      <protection locked="0"/>
    </xf>
    <xf numFmtId="0" fontId="18" fillId="0" borderId="1" xfId="2" applyBorder="1" applyAlignment="1">
      <alignment horizontal="center" vertical="center"/>
    </xf>
    <xf numFmtId="176" fontId="5" fillId="12" borderId="0" xfId="7" applyNumberFormat="1" applyFill="1"/>
    <xf numFmtId="176" fontId="5" fillId="8" borderId="0" xfId="7" applyNumberFormat="1" applyFill="1"/>
    <xf numFmtId="176" fontId="5" fillId="11" borderId="0" xfId="7" applyNumberFormat="1" applyFill="1"/>
    <xf numFmtId="176" fontId="5" fillId="4" borderId="0" xfId="7" applyNumberFormat="1" applyFill="1"/>
    <xf numFmtId="176" fontId="5" fillId="13" borderId="0" xfId="7" applyNumberFormat="1" applyFill="1"/>
    <xf numFmtId="176" fontId="5" fillId="10" borderId="0" xfId="7" applyNumberFormat="1" applyFill="1"/>
    <xf numFmtId="176" fontId="5" fillId="9" borderId="0" xfId="7" applyNumberFormat="1" applyFill="1"/>
    <xf numFmtId="183" fontId="3" fillId="0" borderId="0" xfId="7" applyNumberFormat="1" applyFont="1" applyAlignment="1" applyProtection="1">
      <alignment horizontal="center"/>
      <protection locked="0"/>
    </xf>
    <xf numFmtId="183" fontId="3" fillId="0" borderId="0" xfId="7" applyNumberFormat="1" applyFont="1" applyAlignment="1" applyProtection="1">
      <alignment horizontal="center" vertical="center"/>
      <protection locked="0"/>
    </xf>
    <xf numFmtId="0" fontId="5" fillId="0" borderId="0" xfId="7"/>
    <xf numFmtId="0" fontId="6" fillId="7" borderId="1" xfId="7" applyFont="1" applyFill="1" applyBorder="1" applyAlignment="1">
      <alignment horizontal="center"/>
    </xf>
    <xf numFmtId="20" fontId="5" fillId="0" borderId="1" xfId="7" applyNumberFormat="1" applyFill="1" applyBorder="1" applyAlignment="1">
      <alignment horizontal="center" vertical="center"/>
    </xf>
    <xf numFmtId="176" fontId="5" fillId="0" borderId="1" xfId="7" applyNumberFormat="1" applyFill="1" applyBorder="1" applyAlignment="1">
      <alignment horizontal="center" vertical="center"/>
    </xf>
    <xf numFmtId="186" fontId="5" fillId="0" borderId="1" xfId="7" applyNumberFormat="1" applyFill="1" applyBorder="1"/>
    <xf numFmtId="0" fontId="5" fillId="0" borderId="1" xfId="7" applyFill="1" applyBorder="1"/>
    <xf numFmtId="56" fontId="5" fillId="0" borderId="1" xfId="7" applyNumberFormat="1" applyFill="1" applyBorder="1" applyAlignment="1">
      <alignment horizontal="center" vertical="center"/>
    </xf>
    <xf numFmtId="0" fontId="5" fillId="0" borderId="1" xfId="7" applyFill="1" applyBorder="1" applyAlignment="1">
      <alignment wrapText="1"/>
    </xf>
    <xf numFmtId="20" fontId="5" fillId="0" borderId="1" xfId="7" applyNumberFormat="1" applyFont="1" applyFill="1" applyBorder="1" applyAlignment="1">
      <alignment horizontal="center" vertical="center"/>
    </xf>
    <xf numFmtId="176" fontId="5" fillId="0" borderId="1" xfId="7" applyNumberFormat="1" applyFont="1" applyFill="1" applyBorder="1" applyAlignment="1">
      <alignment horizontal="center" vertical="center"/>
    </xf>
    <xf numFmtId="56" fontId="5" fillId="0" borderId="1" xfId="7" applyNumberFormat="1" applyFont="1" applyFill="1" applyBorder="1" applyAlignment="1">
      <alignment horizontal="center" vertical="center"/>
    </xf>
    <xf numFmtId="0" fontId="5" fillId="0" borderId="1" xfId="7" applyFont="1" applyFill="1" applyBorder="1"/>
    <xf numFmtId="0" fontId="5" fillId="0" borderId="1" xfId="7" applyFill="1" applyBorder="1" applyAlignment="1"/>
    <xf numFmtId="0" fontId="5" fillId="0" borderId="1" xfId="7" applyFill="1" applyBorder="1" applyAlignment="1">
      <alignment horizontal="left"/>
    </xf>
    <xf numFmtId="186" fontId="5" fillId="0" borderId="1" xfId="7" applyNumberFormat="1" applyFont="1" applyFill="1" applyBorder="1"/>
    <xf numFmtId="186" fontId="16" fillId="0" borderId="1" xfId="7" applyNumberFormat="1" applyFont="1" applyFill="1" applyBorder="1"/>
    <xf numFmtId="0" fontId="17" fillId="0" borderId="1" xfId="7" applyFont="1" applyFill="1" applyBorder="1"/>
    <xf numFmtId="176" fontId="5" fillId="12" borderId="0" xfId="7" applyNumberFormat="1" applyFont="1" applyFill="1"/>
    <xf numFmtId="176" fontId="5" fillId="8" borderId="0" xfId="7" applyNumberFormat="1" applyFont="1" applyFill="1"/>
    <xf numFmtId="176" fontId="5" fillId="11" borderId="0" xfId="7" applyNumberFormat="1" applyFont="1" applyFill="1"/>
    <xf numFmtId="176" fontId="5" fillId="4" borderId="0" xfId="7" applyNumberFormat="1" applyFont="1" applyFill="1"/>
    <xf numFmtId="176" fontId="5" fillId="13" borderId="0" xfId="7" applyNumberFormat="1" applyFont="1" applyFill="1"/>
    <xf numFmtId="176" fontId="5" fillId="10" borderId="0" xfId="7" applyNumberFormat="1" applyFont="1" applyFill="1"/>
    <xf numFmtId="176" fontId="5" fillId="9" borderId="0" xfId="7" applyNumberFormat="1" applyFont="1" applyFill="1"/>
    <xf numFmtId="0" fontId="5" fillId="0" borderId="0" xfId="7" applyFont="1"/>
    <xf numFmtId="0" fontId="5" fillId="0" borderId="30" xfId="7" applyFill="1" applyBorder="1"/>
    <xf numFmtId="56" fontId="5" fillId="0" borderId="0" xfId="7" applyNumberFormat="1" applyAlignment="1">
      <alignment vertical="center"/>
    </xf>
    <xf numFmtId="0" fontId="5" fillId="0" borderId="1" xfId="7" applyBorder="1"/>
    <xf numFmtId="176" fontId="17" fillId="12" borderId="1" xfId="7" applyNumberFormat="1" applyFont="1" applyFill="1" applyBorder="1"/>
    <xf numFmtId="176" fontId="5" fillId="8" borderId="1" xfId="7" applyNumberFormat="1" applyFill="1" applyBorder="1"/>
    <xf numFmtId="176" fontId="5" fillId="11" borderId="1" xfId="7" applyNumberFormat="1" applyFill="1" applyBorder="1"/>
    <xf numFmtId="176" fontId="5" fillId="4" borderId="1" xfId="7" applyNumberFormat="1" applyFill="1" applyBorder="1"/>
    <xf numFmtId="176" fontId="5" fillId="13" borderId="1" xfId="7" applyNumberFormat="1" applyFill="1" applyBorder="1"/>
    <xf numFmtId="176" fontId="5" fillId="10" borderId="1" xfId="7" applyNumberFormat="1" applyFill="1" applyBorder="1"/>
    <xf numFmtId="176" fontId="5" fillId="9" borderId="1" xfId="7" applyNumberFormat="1" applyFill="1" applyBorder="1"/>
    <xf numFmtId="0" fontId="5" fillId="0" borderId="0" xfId="7" applyAlignment="1">
      <alignment vertical="center"/>
    </xf>
    <xf numFmtId="186" fontId="5" fillId="0" borderId="0" xfId="7" applyNumberFormat="1"/>
    <xf numFmtId="14" fontId="4" fillId="4" borderId="0" xfId="0" applyNumberFormat="1" applyFont="1" applyFill="1" applyAlignment="1">
      <alignment horizontal="center"/>
    </xf>
    <xf numFmtId="0" fontId="5" fillId="11" borderId="1" xfId="7" applyFill="1" applyBorder="1"/>
    <xf numFmtId="0" fontId="5" fillId="11" borderId="1" xfId="7" applyFill="1" applyBorder="1" applyAlignment="1">
      <alignment wrapText="1"/>
    </xf>
    <xf numFmtId="0" fontId="0" fillId="11" borderId="1" xfId="7" applyFont="1" applyFill="1" applyBorder="1"/>
    <xf numFmtId="0" fontId="0" fillId="8" borderId="1" xfId="7" applyFont="1" applyFill="1" applyBorder="1"/>
    <xf numFmtId="0" fontId="0" fillId="12" borderId="1" xfId="7" applyFont="1" applyFill="1" applyBorder="1"/>
    <xf numFmtId="0" fontId="0" fillId="12" borderId="1" xfId="7" applyFont="1" applyFill="1" applyBorder="1" applyAlignment="1">
      <alignment wrapText="1"/>
    </xf>
    <xf numFmtId="0" fontId="5" fillId="8" borderId="1" xfId="7" applyFont="1" applyFill="1" applyBorder="1"/>
    <xf numFmtId="176" fontId="4" fillId="0" borderId="15" xfId="0" applyNumberFormat="1" applyFont="1" applyBorder="1" applyAlignment="1" applyProtection="1">
      <alignment horizontal="left" vertical="center" wrapText="1"/>
    </xf>
    <xf numFmtId="176" fontId="4" fillId="0" borderId="53" xfId="0" applyNumberFormat="1" applyFont="1" applyBorder="1" applyAlignment="1" applyProtection="1">
      <alignment horizontal="left" vertical="center"/>
    </xf>
    <xf numFmtId="176" fontId="4" fillId="0" borderId="54" xfId="0" applyNumberFormat="1" applyFont="1" applyBorder="1" applyAlignment="1" applyProtection="1">
      <alignment horizontal="left" vertical="center"/>
    </xf>
    <xf numFmtId="176" fontId="4" fillId="0" borderId="15" xfId="0" applyNumberFormat="1" applyFont="1" applyBorder="1" applyAlignment="1" applyProtection="1">
      <alignment horizontal="left" vertical="center"/>
    </xf>
    <xf numFmtId="176" fontId="6" fillId="6" borderId="56" xfId="0" applyNumberFormat="1" applyFont="1" applyFill="1" applyBorder="1" applyAlignment="1" applyProtection="1">
      <alignment vertical="center"/>
    </xf>
    <xf numFmtId="176" fontId="6" fillId="6" borderId="57" xfId="0" applyNumberFormat="1" applyFont="1" applyFill="1" applyBorder="1" applyAlignment="1" applyProtection="1">
      <alignment vertical="center"/>
    </xf>
    <xf numFmtId="176" fontId="6" fillId="6" borderId="58" xfId="0" applyNumberFormat="1" applyFont="1" applyFill="1" applyBorder="1" applyAlignment="1" applyProtection="1">
      <alignment vertical="center"/>
    </xf>
    <xf numFmtId="183" fontId="3" fillId="0" borderId="0" xfId="0" applyNumberFormat="1" applyFont="1" applyAlignment="1" applyProtection="1">
      <alignment horizontal="center"/>
      <protection locked="0"/>
    </xf>
    <xf numFmtId="0" fontId="5" fillId="2" borderId="3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 applyProtection="1">
      <alignment horizontal="center" vertical="center" textRotation="255"/>
    </xf>
    <xf numFmtId="0" fontId="2" fillId="2" borderId="2" xfId="0" applyFont="1" applyFill="1" applyBorder="1" applyAlignment="1" applyProtection="1">
      <alignment horizontal="center" vertical="center" textRotation="255"/>
    </xf>
    <xf numFmtId="0" fontId="0" fillId="2" borderId="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82" fontId="0" fillId="0" borderId="41" xfId="0" applyNumberFormat="1" applyBorder="1" applyAlignment="1">
      <alignment horizontal="left" vertical="center"/>
    </xf>
    <xf numFmtId="182" fontId="0" fillId="0" borderId="42" xfId="0" applyNumberFormat="1" applyBorder="1" applyAlignment="1">
      <alignment horizontal="left" vertical="center"/>
    </xf>
    <xf numFmtId="182" fontId="0" fillId="0" borderId="43" xfId="0" applyNumberFormat="1" applyBorder="1" applyAlignment="1">
      <alignment horizontal="left" vertical="center"/>
    </xf>
    <xf numFmtId="182" fontId="0" fillId="0" borderId="14" xfId="0" applyNumberFormat="1" applyBorder="1" applyAlignment="1">
      <alignment horizontal="left" vertical="center"/>
    </xf>
    <xf numFmtId="182" fontId="0" fillId="0" borderId="29" xfId="0" applyNumberFormat="1" applyBorder="1" applyAlignment="1">
      <alignment horizontal="left" vertical="center"/>
    </xf>
    <xf numFmtId="182" fontId="0" fillId="0" borderId="21" xfId="0" applyNumberFormat="1" applyBorder="1" applyAlignment="1">
      <alignment horizontal="left" vertical="center"/>
    </xf>
    <xf numFmtId="0" fontId="0" fillId="0" borderId="25" xfId="0" applyFont="1" applyBorder="1" applyAlignment="1" applyProtection="1">
      <alignment horizontal="left" vertical="center" wrapText="1" shrinkToFit="1"/>
      <protection locked="0"/>
    </xf>
    <xf numFmtId="0" fontId="0" fillId="0" borderId="26" xfId="0" applyFont="1" applyBorder="1" applyAlignment="1" applyProtection="1">
      <alignment horizontal="left" vertical="center" shrinkToFit="1"/>
      <protection locked="0"/>
    </xf>
    <xf numFmtId="0" fontId="0" fillId="0" borderId="27" xfId="0" applyFont="1" applyBorder="1" applyAlignment="1" applyProtection="1">
      <alignment horizontal="left" vertical="center" shrinkToFit="1"/>
      <protection locked="0"/>
    </xf>
    <xf numFmtId="0" fontId="0" fillId="0" borderId="14" xfId="0" applyFont="1" applyBorder="1" applyAlignment="1" applyProtection="1">
      <alignment horizontal="left" vertical="center" shrinkToFit="1"/>
      <protection locked="0"/>
    </xf>
    <xf numFmtId="0" fontId="0" fillId="0" borderId="29" xfId="0" applyFont="1" applyBorder="1" applyAlignment="1" applyProtection="1">
      <alignment horizontal="left" vertical="center" shrinkToFit="1"/>
      <protection locked="0"/>
    </xf>
    <xf numFmtId="0" fontId="0" fillId="0" borderId="21" xfId="0" applyFont="1" applyBorder="1" applyAlignment="1" applyProtection="1">
      <alignment horizontal="left" vertical="center" shrinkToFit="1"/>
      <protection locked="0"/>
    </xf>
    <xf numFmtId="0" fontId="5" fillId="2" borderId="4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49" xfId="0" applyFont="1" applyBorder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5" xfId="0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5" fillId="2" borderId="39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3" borderId="35" xfId="0" applyFont="1" applyFill="1" applyBorder="1" applyAlignment="1" applyProtection="1">
      <alignment horizontal="right" vertical="center"/>
      <protection locked="0"/>
    </xf>
    <xf numFmtId="0" fontId="4" fillId="3" borderId="28" xfId="0" applyFont="1" applyFill="1" applyBorder="1" applyAlignment="1" applyProtection="1">
      <alignment horizontal="right" vertical="center"/>
      <protection locked="0"/>
    </xf>
    <xf numFmtId="0" fontId="0" fillId="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4" fillId="3" borderId="35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0" fillId="2" borderId="52" xfId="0" applyNumberFormat="1" applyFill="1" applyBorder="1" applyAlignment="1">
      <alignment horizontal="center" vertical="center"/>
    </xf>
    <xf numFmtId="0" fontId="0" fillId="2" borderId="55" xfId="0" applyNumberFormat="1" applyFill="1" applyBorder="1" applyAlignment="1">
      <alignment horizontal="center" vertical="center"/>
    </xf>
    <xf numFmtId="0" fontId="0" fillId="2" borderId="46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29" xfId="0" applyNumberFormat="1" applyFill="1" applyBorder="1" applyAlignment="1">
      <alignment horizontal="center" vertical="center"/>
    </xf>
    <xf numFmtId="0" fontId="0" fillId="2" borderId="47" xfId="0" applyNumberFormat="1" applyFill="1" applyBorder="1" applyAlignment="1">
      <alignment horizontal="center" vertical="center"/>
    </xf>
    <xf numFmtId="183" fontId="3" fillId="0" borderId="0" xfId="7" applyNumberFormat="1" applyFont="1" applyAlignment="1" applyProtection="1">
      <alignment horizontal="center"/>
      <protection locked="0"/>
    </xf>
    <xf numFmtId="0" fontId="6" fillId="7" borderId="30" xfId="7" applyFont="1" applyFill="1" applyBorder="1" applyAlignment="1">
      <alignment vertical="center"/>
    </xf>
    <xf numFmtId="0" fontId="6" fillId="7" borderId="2" xfId="7" applyFont="1" applyFill="1" applyBorder="1" applyAlignment="1">
      <alignment vertical="center"/>
    </xf>
    <xf numFmtId="0" fontId="6" fillId="7" borderId="30" xfId="7" applyFont="1" applyFill="1" applyBorder="1" applyAlignment="1">
      <alignment horizontal="center" vertical="center"/>
    </xf>
    <xf numFmtId="0" fontId="6" fillId="7" borderId="2" xfId="7" applyFont="1" applyFill="1" applyBorder="1" applyAlignment="1">
      <alignment horizontal="center" vertical="center"/>
    </xf>
    <xf numFmtId="0" fontId="6" fillId="7" borderId="15" xfId="7" applyFont="1" applyFill="1" applyBorder="1"/>
    <xf numFmtId="0" fontId="6" fillId="7" borderId="53" xfId="7" applyFont="1" applyFill="1" applyBorder="1"/>
    <xf numFmtId="0" fontId="6" fillId="7" borderId="63" xfId="7" applyFont="1" applyFill="1" applyBorder="1"/>
    <xf numFmtId="187" fontId="5" fillId="0" borderId="1" xfId="7" applyNumberFormat="1" applyFill="1" applyBorder="1" applyAlignment="1">
      <alignment horizontal="center" vertical="center"/>
    </xf>
    <xf numFmtId="187" fontId="5" fillId="0" borderId="30" xfId="7" applyNumberFormat="1" applyFill="1" applyBorder="1" applyAlignment="1">
      <alignment horizontal="center" vertical="center"/>
    </xf>
    <xf numFmtId="187" fontId="5" fillId="0" borderId="48" xfId="7" applyNumberFormat="1" applyFill="1" applyBorder="1" applyAlignment="1">
      <alignment horizontal="center" vertical="center"/>
    </xf>
    <xf numFmtId="187" fontId="5" fillId="0" borderId="2" xfId="7" applyNumberFormat="1" applyFill="1" applyBorder="1" applyAlignment="1">
      <alignment horizontal="center" vertical="center"/>
    </xf>
    <xf numFmtId="186" fontId="5" fillId="0" borderId="1" xfId="7" applyNumberFormat="1" applyFill="1" applyBorder="1" applyAlignment="1">
      <alignment horizontal="center" vertical="center"/>
    </xf>
    <xf numFmtId="186" fontId="5" fillId="0" borderId="1" xfId="7" applyNumberFormat="1" applyFont="1" applyFill="1" applyBorder="1" applyAlignment="1">
      <alignment horizontal="center" vertical="center"/>
    </xf>
    <xf numFmtId="186" fontId="5" fillId="0" borderId="30" xfId="7" applyNumberFormat="1" applyFill="1" applyBorder="1" applyAlignment="1">
      <alignment horizontal="center" vertical="center"/>
    </xf>
    <xf numFmtId="186" fontId="5" fillId="0" borderId="48" xfId="7" applyNumberFormat="1" applyFill="1" applyBorder="1" applyAlignment="1">
      <alignment horizontal="center" vertical="center"/>
    </xf>
    <xf numFmtId="186" fontId="5" fillId="0" borderId="2" xfId="7" applyNumberFormat="1" applyFill="1" applyBorder="1" applyAlignment="1">
      <alignment horizontal="center" vertical="center"/>
    </xf>
    <xf numFmtId="0" fontId="21" fillId="0" borderId="0" xfId="2" applyFont="1" applyBorder="1" applyAlignment="1" applyProtection="1">
      <alignment vertical="center"/>
      <protection locked="0"/>
    </xf>
    <xf numFmtId="0" fontId="21" fillId="0" borderId="0" xfId="2" applyFont="1" applyBorder="1" applyAlignment="1" applyProtection="1">
      <alignment horizontal="center" vertical="center"/>
      <protection locked="0"/>
    </xf>
    <xf numFmtId="0" fontId="21" fillId="0" borderId="0" xfId="2" applyFont="1" applyAlignment="1" applyProtection="1">
      <alignment vertical="center"/>
      <protection locked="0"/>
    </xf>
    <xf numFmtId="185" fontId="21" fillId="0" borderId="0" xfId="2" applyNumberFormat="1" applyFont="1" applyAlignment="1" applyProtection="1">
      <alignment horizontal="right" vertical="center"/>
      <protection locked="0"/>
    </xf>
    <xf numFmtId="0" fontId="19" fillId="0" borderId="0" xfId="2" applyFont="1" applyAlignment="1" applyProtection="1">
      <alignment horizontal="center" vertical="center"/>
      <protection locked="0"/>
    </xf>
    <xf numFmtId="0" fontId="20" fillId="0" borderId="29" xfId="2" applyFont="1" applyBorder="1" applyAlignment="1" applyProtection="1">
      <alignment horizontal="center" vertical="center"/>
      <protection locked="0"/>
    </xf>
    <xf numFmtId="0" fontId="20" fillId="0" borderId="0" xfId="2" applyFont="1" applyAlignment="1" applyProtection="1">
      <alignment horizontal="left" vertical="center"/>
      <protection locked="0"/>
    </xf>
    <xf numFmtId="0" fontId="21" fillId="0" borderId="0" xfId="2" applyFont="1" applyAlignment="1" applyProtection="1">
      <alignment horizontal="right" vertical="center"/>
      <protection locked="0"/>
    </xf>
    <xf numFmtId="0" fontId="24" fillId="0" borderId="0" xfId="4" applyAlignment="1" applyProtection="1">
      <alignment vertical="center"/>
      <protection locked="0"/>
    </xf>
    <xf numFmtId="0" fontId="22" fillId="0" borderId="64" xfId="2" applyFont="1" applyBorder="1" applyAlignment="1" applyProtection="1">
      <alignment horizontal="right" vertical="center"/>
      <protection locked="0"/>
    </xf>
    <xf numFmtId="0" fontId="23" fillId="0" borderId="64" xfId="2" applyFont="1" applyBorder="1" applyAlignment="1" applyProtection="1">
      <alignment vertical="center"/>
      <protection locked="0"/>
    </xf>
    <xf numFmtId="0" fontId="22" fillId="0" borderId="64" xfId="2" applyFont="1" applyBorder="1" applyAlignment="1" applyProtection="1">
      <alignment horizontal="center" vertical="center"/>
      <protection locked="0"/>
    </xf>
    <xf numFmtId="6" fontId="22" fillId="0" borderId="64" xfId="5" applyFont="1" applyBorder="1" applyAlignment="1" applyProtection="1">
      <alignment horizontal="center" vertical="center"/>
    </xf>
    <xf numFmtId="188" fontId="21" fillId="0" borderId="64" xfId="6" applyNumberFormat="1" applyFont="1" applyBorder="1" applyAlignment="1" applyProtection="1">
      <alignment vertical="center"/>
      <protection locked="0"/>
    </xf>
    <xf numFmtId="14" fontId="25" fillId="0" borderId="64" xfId="2" applyNumberFormat="1" applyFont="1" applyBorder="1" applyAlignment="1" applyProtection="1">
      <alignment horizontal="center" vertical="center"/>
      <protection locked="0"/>
    </xf>
    <xf numFmtId="0" fontId="25" fillId="0" borderId="64" xfId="2" applyFont="1" applyBorder="1" applyAlignment="1" applyProtection="1">
      <alignment horizontal="center" vertical="center"/>
      <protection locked="0"/>
    </xf>
    <xf numFmtId="0" fontId="25" fillId="14" borderId="1" xfId="2" applyFont="1" applyFill="1" applyBorder="1" applyAlignment="1" applyProtection="1">
      <alignment horizontal="center" vertical="center"/>
      <protection locked="0"/>
    </xf>
    <xf numFmtId="0" fontId="21" fillId="0" borderId="1" xfId="2" applyFont="1" applyBorder="1" applyAlignment="1" applyProtection="1">
      <alignment horizontal="left" vertical="center"/>
      <protection locked="0"/>
    </xf>
    <xf numFmtId="38" fontId="21" fillId="0" borderId="1" xfId="6" applyFont="1" applyBorder="1" applyAlignment="1" applyProtection="1">
      <alignment horizontal="right" vertical="center"/>
      <protection locked="0"/>
    </xf>
    <xf numFmtId="6" fontId="21" fillId="0" borderId="1" xfId="5" applyFont="1" applyBorder="1" applyAlignment="1" applyProtection="1">
      <alignment horizontal="right" vertical="center"/>
    </xf>
    <xf numFmtId="38" fontId="21" fillId="0" borderId="15" xfId="6" applyFont="1" applyBorder="1" applyAlignment="1" applyProtection="1">
      <alignment horizontal="right" vertical="center"/>
      <protection locked="0"/>
    </xf>
    <xf numFmtId="38" fontId="21" fillId="0" borderId="53" xfId="6" applyFont="1" applyBorder="1" applyAlignment="1" applyProtection="1">
      <alignment horizontal="right" vertical="center"/>
      <protection locked="0"/>
    </xf>
    <xf numFmtId="38" fontId="21" fillId="0" borderId="63" xfId="6" applyFont="1" applyBorder="1" applyAlignment="1" applyProtection="1">
      <alignment horizontal="right" vertical="center"/>
      <protection locked="0"/>
    </xf>
    <xf numFmtId="0" fontId="21" fillId="0" borderId="0" xfId="2" applyFont="1" applyProtection="1">
      <alignment vertical="center"/>
      <protection locked="0"/>
    </xf>
    <xf numFmtId="0" fontId="21" fillId="0" borderId="1" xfId="2" applyFont="1" applyBorder="1" applyAlignment="1" applyProtection="1">
      <alignment vertical="center"/>
      <protection locked="0"/>
    </xf>
    <xf numFmtId="0" fontId="18" fillId="0" borderId="1" xfId="2" applyBorder="1">
      <alignment vertical="center"/>
    </xf>
    <xf numFmtId="6" fontId="21" fillId="0" borderId="1" xfId="2" applyNumberFormat="1" applyFont="1" applyBorder="1" applyAlignment="1" applyProtection="1">
      <alignment horizontal="right" vertical="center"/>
    </xf>
    <xf numFmtId="0" fontId="21" fillId="0" borderId="1" xfId="2" applyFont="1" applyBorder="1" applyAlignment="1" applyProtection="1">
      <alignment horizontal="right" vertical="center"/>
    </xf>
    <xf numFmtId="0" fontId="21" fillId="14" borderId="1" xfId="2" applyFont="1" applyFill="1" applyBorder="1" applyProtection="1">
      <alignment vertical="center"/>
      <protection locked="0"/>
    </xf>
    <xf numFmtId="6" fontId="25" fillId="0" borderId="1" xfId="5" applyFont="1" applyBorder="1" applyAlignment="1" applyProtection="1">
      <alignment horizontal="right" vertical="center"/>
    </xf>
    <xf numFmtId="0" fontId="26" fillId="0" borderId="1" xfId="2" applyFont="1" applyBorder="1" applyAlignment="1" applyProtection="1">
      <alignment vertical="center"/>
      <protection locked="0"/>
    </xf>
    <xf numFmtId="0" fontId="0" fillId="2" borderId="5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8" fillId="0" borderId="0" xfId="0" applyNumberFormat="1" applyFont="1" applyAlignment="1">
      <alignment horizontal="center"/>
    </xf>
    <xf numFmtId="31" fontId="0" fillId="0" borderId="0" xfId="0" applyNumberFormat="1" applyAlignment="1">
      <alignment horizontal="right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5" borderId="3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30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84" fontId="6" fillId="0" borderId="0" xfId="0" applyNumberFormat="1" applyFont="1" applyFill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0" fontId="0" fillId="0" borderId="3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84" fontId="0" fillId="0" borderId="0" xfId="0" applyNumberFormat="1" applyFill="1" applyBorder="1" applyAlignment="1">
      <alignment horizontal="right" vertical="center"/>
    </xf>
  </cellXfs>
  <cellStyles count="8">
    <cellStyle name="パーセント 2" xfId="3"/>
    <cellStyle name="ハイパーリンク" xfId="4" builtinId="8"/>
    <cellStyle name="桁区切り" xfId="1" builtinId="6"/>
    <cellStyle name="桁区切り 2" xfId="6"/>
    <cellStyle name="通貨 2" xfId="5"/>
    <cellStyle name="標準" xfId="0" builtinId="0"/>
    <cellStyle name="標準 2" xfId="2"/>
    <cellStyle name="標準 2 2" xfId="7"/>
  </cellStyles>
  <dxfs count="621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colors>
    <mruColors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2457450</xdr:colOff>
      <xdr:row>8</xdr:row>
      <xdr:rowOff>85725</xdr:rowOff>
    </xdr:from>
    <xdr:to>
      <xdr:col>8</xdr:col>
      <xdr:colOff>2705100</xdr:colOff>
      <xdr:row>9</xdr:row>
      <xdr:rowOff>95250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6886575" y="2181225"/>
          <a:ext cx="247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印</a:t>
          </a:r>
        </a:p>
      </xdr:txBody>
    </xdr:sp>
    <xdr:clientData/>
  </xdr:twoCellAnchor>
  <xdr:twoCellAnchor>
    <xdr:from>
      <xdr:col>8</xdr:col>
      <xdr:colOff>952500</xdr:colOff>
      <xdr:row>45</xdr:row>
      <xdr:rowOff>161925</xdr:rowOff>
    </xdr:from>
    <xdr:to>
      <xdr:col>8</xdr:col>
      <xdr:colOff>2190750</xdr:colOff>
      <xdr:row>50</xdr:row>
      <xdr:rowOff>114300</xdr:rowOff>
    </xdr:to>
    <xdr:grpSp>
      <xdr:nvGrpSpPr>
        <xdr:cNvPr id="2078" name="Group 7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GrpSpPr>
          <a:grpSpLocks/>
        </xdr:cNvGrpSpPr>
      </xdr:nvGrpSpPr>
      <xdr:grpSpPr bwMode="auto">
        <a:xfrm>
          <a:off x="5381625" y="9934575"/>
          <a:ext cx="1238250" cy="781050"/>
          <a:chOff x="351" y="1018"/>
          <a:chExt cx="121" cy="81"/>
        </a:xfrm>
      </xdr:grpSpPr>
      <xdr:sp macro="" textlink="">
        <xdr:nvSpPr>
          <xdr:cNvPr id="2050" name="Text Box 2">
            <a:extLst>
              <a:ext uri="{FF2B5EF4-FFF2-40B4-BE49-F238E27FC236}">
                <a16:creationId xmlns:a16="http://schemas.microsoft.com/office/drawing/2014/main" id="{00000000-0008-0000-0000-0000020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1" y="1018"/>
            <a:ext cx="121" cy="8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お客様ご承認</a:t>
            </a:r>
          </a:p>
          <a:p>
            <a:pPr algn="ctr" rtl="0">
              <a:defRPr sz="1000"/>
            </a:pPr>
            <a:endPara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82" name="Line 3">
            <a:extLst>
              <a:ext uri="{FF2B5EF4-FFF2-40B4-BE49-F238E27FC236}">
                <a16:creationId xmlns:a16="http://schemas.microsoft.com/office/drawing/2014/main" id="{00000000-0008-0000-0000-000022080000}"/>
              </a:ext>
            </a:extLst>
          </xdr:cNvPr>
          <xdr:cNvSpPr>
            <a:spLocks noChangeShapeType="1"/>
          </xdr:cNvSpPr>
        </xdr:nvSpPr>
        <xdr:spPr bwMode="auto">
          <a:xfrm>
            <a:off x="351" y="1040"/>
            <a:ext cx="12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83" name="Line 4">
            <a:extLst>
              <a:ext uri="{FF2B5EF4-FFF2-40B4-BE49-F238E27FC236}">
                <a16:creationId xmlns:a16="http://schemas.microsoft.com/office/drawing/2014/main" id="{00000000-0008-0000-0000-000023080000}"/>
              </a:ext>
            </a:extLst>
          </xdr:cNvPr>
          <xdr:cNvSpPr>
            <a:spLocks noChangeShapeType="1"/>
          </xdr:cNvSpPr>
        </xdr:nvSpPr>
        <xdr:spPr bwMode="auto">
          <a:xfrm>
            <a:off x="412" y="1040"/>
            <a:ext cx="0" cy="5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209092</xdr:colOff>
      <xdr:row>11</xdr:row>
      <xdr:rowOff>161925</xdr:rowOff>
    </xdr:from>
    <xdr:to>
      <xdr:col>15</xdr:col>
      <xdr:colOff>277077</xdr:colOff>
      <xdr:row>14</xdr:row>
      <xdr:rowOff>58032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8C33DD5-15CE-40A4-8FFA-2B7845690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292" y="3105150"/>
          <a:ext cx="496610" cy="5152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45</xdr:row>
      <xdr:rowOff>9525</xdr:rowOff>
    </xdr:from>
    <xdr:to>
      <xdr:col>6</xdr:col>
      <xdr:colOff>695325</xdr:colOff>
      <xdr:row>48</xdr:row>
      <xdr:rowOff>161925</xdr:rowOff>
    </xdr:to>
    <xdr:grpSp>
      <xdr:nvGrpSpPr>
        <xdr:cNvPr id="10248" name="Group 2">
          <a:extLst>
            <a:ext uri="{FF2B5EF4-FFF2-40B4-BE49-F238E27FC236}">
              <a16:creationId xmlns:a16="http://schemas.microsoft.com/office/drawing/2014/main" id="{00000000-0008-0000-0100-000008280000}"/>
            </a:ext>
          </a:extLst>
        </xdr:cNvPr>
        <xdr:cNvGrpSpPr>
          <a:grpSpLocks/>
        </xdr:cNvGrpSpPr>
      </xdr:nvGrpSpPr>
      <xdr:grpSpPr bwMode="auto">
        <a:xfrm>
          <a:off x="5848350" y="9182100"/>
          <a:ext cx="1238250" cy="723900"/>
          <a:chOff x="437" y="897"/>
          <a:chExt cx="130" cy="76"/>
        </a:xfrm>
      </xdr:grpSpPr>
      <xdr:sp macro="" textlink="">
        <xdr:nvSpPr>
          <xdr:cNvPr id="10243" name="Text Box 3">
            <a:extLst>
              <a:ext uri="{FF2B5EF4-FFF2-40B4-BE49-F238E27FC236}">
                <a16:creationId xmlns:a16="http://schemas.microsoft.com/office/drawing/2014/main" id="{00000000-0008-0000-0100-0000032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7" y="897"/>
            <a:ext cx="130" cy="7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承 認      査 閲</a:t>
            </a:r>
          </a:p>
        </xdr:txBody>
      </xdr:sp>
      <xdr:sp macro="" textlink="">
        <xdr:nvSpPr>
          <xdr:cNvPr id="10251" name="Line 4">
            <a:extLst>
              <a:ext uri="{FF2B5EF4-FFF2-40B4-BE49-F238E27FC236}">
                <a16:creationId xmlns:a16="http://schemas.microsoft.com/office/drawing/2014/main" id="{00000000-0008-0000-0100-00000B280000}"/>
              </a:ext>
            </a:extLst>
          </xdr:cNvPr>
          <xdr:cNvSpPr>
            <a:spLocks noChangeShapeType="1"/>
          </xdr:cNvSpPr>
        </xdr:nvSpPr>
        <xdr:spPr bwMode="auto">
          <a:xfrm>
            <a:off x="437" y="916"/>
            <a:ext cx="13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252" name="Line 5">
            <a:extLst>
              <a:ext uri="{FF2B5EF4-FFF2-40B4-BE49-F238E27FC236}">
                <a16:creationId xmlns:a16="http://schemas.microsoft.com/office/drawing/2014/main" id="{00000000-0008-0000-0100-00000C280000}"/>
              </a:ext>
            </a:extLst>
          </xdr:cNvPr>
          <xdr:cNvSpPr>
            <a:spLocks noChangeShapeType="1"/>
          </xdr:cNvSpPr>
        </xdr:nvSpPr>
        <xdr:spPr bwMode="auto">
          <a:xfrm>
            <a:off x="503" y="897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44</xdr:row>
      <xdr:rowOff>19050</xdr:rowOff>
    </xdr:from>
    <xdr:to>
      <xdr:col>8</xdr:col>
      <xdr:colOff>666750</xdr:colOff>
      <xdr:row>47</xdr:row>
      <xdr:rowOff>171450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2380000}"/>
            </a:ext>
          </a:extLst>
        </xdr:cNvPr>
        <xdr:cNvGrpSpPr>
          <a:grpSpLocks/>
        </xdr:cNvGrpSpPr>
      </xdr:nvGrpSpPr>
      <xdr:grpSpPr bwMode="auto">
        <a:xfrm>
          <a:off x="5962650" y="9096375"/>
          <a:ext cx="1428750" cy="723900"/>
          <a:chOff x="437" y="897"/>
          <a:chExt cx="130" cy="76"/>
        </a:xfrm>
      </xdr:grpSpPr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200-000003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7" y="897"/>
            <a:ext cx="130" cy="7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承 認         査 閲</a:t>
            </a:r>
          </a:p>
        </xdr:txBody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200-000005380000}"/>
              </a:ext>
            </a:extLst>
          </xdr:cNvPr>
          <xdr:cNvSpPr>
            <a:spLocks noChangeShapeType="1"/>
          </xdr:cNvSpPr>
        </xdr:nvSpPr>
        <xdr:spPr bwMode="auto">
          <a:xfrm>
            <a:off x="437" y="916"/>
            <a:ext cx="13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00000000-0008-0000-0200-000006380000}"/>
              </a:ext>
            </a:extLst>
          </xdr:cNvPr>
          <xdr:cNvSpPr>
            <a:spLocks noChangeShapeType="1"/>
          </xdr:cNvSpPr>
        </xdr:nvSpPr>
        <xdr:spPr bwMode="auto">
          <a:xfrm>
            <a:off x="503" y="897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-kobayashi/AppData/Local/Microsoft/Windows/INetCache/IE/H50CFXG5/_&#23567;&#30000;&#38597;&#22823;_201604_BTM&#21220;&#21209;&#34920;_v1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"/>
      <sheetName val="作業時間"/>
      <sheetName val="交通費"/>
      <sheetName val="変更履歴"/>
    </sheetNames>
    <sheetDataSet>
      <sheetData sheetId="0">
        <row r="3">
          <cell r="E3">
            <v>1</v>
          </cell>
          <cell r="F3" t="str">
            <v>2016-5-1</v>
          </cell>
          <cell r="G3" t="str">
            <v>日</v>
          </cell>
          <cell r="H3">
            <v>1</v>
          </cell>
        </row>
        <row r="4">
          <cell r="E4">
            <v>2</v>
          </cell>
          <cell r="F4" t="str">
            <v>2016-5-2</v>
          </cell>
          <cell r="G4" t="str">
            <v>月</v>
          </cell>
          <cell r="H4">
            <v>2</v>
          </cell>
        </row>
        <row r="5">
          <cell r="E5">
            <v>3</v>
          </cell>
          <cell r="F5" t="str">
            <v>2016-5-3</v>
          </cell>
          <cell r="G5" t="str">
            <v>火</v>
          </cell>
          <cell r="H5">
            <v>8</v>
          </cell>
        </row>
        <row r="6">
          <cell r="E6">
            <v>4</v>
          </cell>
          <cell r="F6" t="str">
            <v>2016-5-4</v>
          </cell>
          <cell r="G6" t="str">
            <v>水</v>
          </cell>
          <cell r="H6">
            <v>8</v>
          </cell>
        </row>
        <row r="7">
          <cell r="E7">
            <v>5</v>
          </cell>
          <cell r="F7" t="str">
            <v>2016-5-5</v>
          </cell>
          <cell r="G7" t="str">
            <v>木</v>
          </cell>
          <cell r="H7">
            <v>8</v>
          </cell>
        </row>
        <row r="8">
          <cell r="E8">
            <v>6</v>
          </cell>
          <cell r="F8" t="str">
            <v>2016-5-6</v>
          </cell>
          <cell r="G8" t="str">
            <v>金</v>
          </cell>
          <cell r="H8">
            <v>6</v>
          </cell>
        </row>
        <row r="9">
          <cell r="E9">
            <v>7</v>
          </cell>
          <cell r="F9" t="str">
            <v>2016-5-7</v>
          </cell>
          <cell r="G9" t="str">
            <v>土</v>
          </cell>
          <cell r="H9">
            <v>7</v>
          </cell>
        </row>
        <row r="10">
          <cell r="E10">
            <v>8</v>
          </cell>
          <cell r="F10" t="str">
            <v>2016-5-8</v>
          </cell>
          <cell r="G10" t="str">
            <v>日</v>
          </cell>
          <cell r="H10">
            <v>1</v>
          </cell>
        </row>
        <row r="11">
          <cell r="E11">
            <v>9</v>
          </cell>
          <cell r="F11" t="str">
            <v>2016-5-9</v>
          </cell>
          <cell r="G11" t="str">
            <v>月</v>
          </cell>
          <cell r="H11">
            <v>2</v>
          </cell>
        </row>
        <row r="12">
          <cell r="E12">
            <v>10</v>
          </cell>
          <cell r="F12" t="str">
            <v>2016-5-10</v>
          </cell>
          <cell r="G12" t="str">
            <v>火</v>
          </cell>
          <cell r="H12">
            <v>3</v>
          </cell>
        </row>
        <row r="13">
          <cell r="E13">
            <v>11</v>
          </cell>
          <cell r="F13" t="str">
            <v>2016-5-11</v>
          </cell>
          <cell r="G13" t="str">
            <v>水</v>
          </cell>
          <cell r="H13">
            <v>4</v>
          </cell>
        </row>
        <row r="14">
          <cell r="E14">
            <v>12</v>
          </cell>
          <cell r="F14" t="str">
            <v>2016-5-12</v>
          </cell>
          <cell r="G14" t="str">
            <v>木</v>
          </cell>
          <cell r="H14">
            <v>5</v>
          </cell>
        </row>
        <row r="15">
          <cell r="E15">
            <v>13</v>
          </cell>
          <cell r="F15" t="str">
            <v>2016-5-13</v>
          </cell>
          <cell r="G15" t="str">
            <v>金</v>
          </cell>
          <cell r="H15">
            <v>6</v>
          </cell>
        </row>
        <row r="16">
          <cell r="E16">
            <v>14</v>
          </cell>
          <cell r="F16" t="str">
            <v>2016-5-14</v>
          </cell>
          <cell r="G16" t="str">
            <v>土</v>
          </cell>
          <cell r="H16">
            <v>7</v>
          </cell>
        </row>
        <row r="17">
          <cell r="E17">
            <v>15</v>
          </cell>
          <cell r="F17" t="str">
            <v>2016-5-15</v>
          </cell>
          <cell r="G17" t="str">
            <v>日</v>
          </cell>
          <cell r="H17">
            <v>1</v>
          </cell>
        </row>
        <row r="18">
          <cell r="E18">
            <v>16</v>
          </cell>
          <cell r="F18" t="str">
            <v>2016-5-16</v>
          </cell>
          <cell r="G18" t="str">
            <v>月</v>
          </cell>
          <cell r="H18">
            <v>2</v>
          </cell>
        </row>
        <row r="19">
          <cell r="E19">
            <v>17</v>
          </cell>
          <cell r="F19" t="str">
            <v>2016-5-17</v>
          </cell>
          <cell r="G19" t="str">
            <v>火</v>
          </cell>
          <cell r="H19">
            <v>3</v>
          </cell>
        </row>
        <row r="20">
          <cell r="E20">
            <v>18</v>
          </cell>
          <cell r="F20" t="str">
            <v>2016-5-18</v>
          </cell>
          <cell r="G20" t="str">
            <v>水</v>
          </cell>
          <cell r="H20">
            <v>4</v>
          </cell>
        </row>
        <row r="21">
          <cell r="E21">
            <v>19</v>
          </cell>
          <cell r="F21" t="str">
            <v>2016-5-19</v>
          </cell>
          <cell r="G21" t="str">
            <v>木</v>
          </cell>
          <cell r="H21">
            <v>5</v>
          </cell>
        </row>
        <row r="22">
          <cell r="E22">
            <v>20</v>
          </cell>
          <cell r="F22" t="str">
            <v>2016-5-20</v>
          </cell>
          <cell r="G22" t="str">
            <v>金</v>
          </cell>
          <cell r="H22">
            <v>6</v>
          </cell>
        </row>
        <row r="23">
          <cell r="E23">
            <v>21</v>
          </cell>
          <cell r="F23" t="str">
            <v>2016-5-21</v>
          </cell>
          <cell r="G23" t="str">
            <v>土</v>
          </cell>
          <cell r="H23">
            <v>7</v>
          </cell>
        </row>
        <row r="24">
          <cell r="E24">
            <v>22</v>
          </cell>
          <cell r="F24" t="str">
            <v>2016-5-22</v>
          </cell>
          <cell r="G24" t="str">
            <v>日</v>
          </cell>
          <cell r="H24">
            <v>1</v>
          </cell>
        </row>
        <row r="25">
          <cell r="E25">
            <v>23</v>
          </cell>
          <cell r="F25" t="str">
            <v>2016-5-23</v>
          </cell>
          <cell r="G25" t="str">
            <v>月</v>
          </cell>
          <cell r="H25">
            <v>2</v>
          </cell>
        </row>
        <row r="26">
          <cell r="E26">
            <v>24</v>
          </cell>
          <cell r="F26" t="str">
            <v>2016-5-24</v>
          </cell>
          <cell r="G26" t="str">
            <v>火</v>
          </cell>
          <cell r="H26">
            <v>3</v>
          </cell>
        </row>
        <row r="27">
          <cell r="E27">
            <v>25</v>
          </cell>
          <cell r="F27" t="str">
            <v>2016-5-25</v>
          </cell>
          <cell r="G27" t="str">
            <v>水</v>
          </cell>
          <cell r="H27">
            <v>4</v>
          </cell>
        </row>
        <row r="28">
          <cell r="E28">
            <v>26</v>
          </cell>
          <cell r="F28" t="str">
            <v>2016-5-26</v>
          </cell>
          <cell r="G28" t="str">
            <v>木</v>
          </cell>
          <cell r="H28">
            <v>5</v>
          </cell>
        </row>
        <row r="29">
          <cell r="E29">
            <v>27</v>
          </cell>
          <cell r="F29" t="str">
            <v>2016-5-27</v>
          </cell>
          <cell r="G29" t="str">
            <v>金</v>
          </cell>
          <cell r="H29">
            <v>6</v>
          </cell>
        </row>
        <row r="30">
          <cell r="E30">
            <v>28</v>
          </cell>
          <cell r="F30" t="str">
            <v>2016-5-28</v>
          </cell>
          <cell r="G30" t="str">
            <v>土</v>
          </cell>
          <cell r="H30">
            <v>7</v>
          </cell>
        </row>
        <row r="31">
          <cell r="E31">
            <v>29</v>
          </cell>
          <cell r="F31" t="str">
            <v>2016-5-29</v>
          </cell>
          <cell r="G31" t="str">
            <v>日</v>
          </cell>
          <cell r="H31">
            <v>1</v>
          </cell>
        </row>
        <row r="32">
          <cell r="E32">
            <v>30</v>
          </cell>
          <cell r="F32" t="str">
            <v>2016-5-30</v>
          </cell>
          <cell r="G32" t="str">
            <v>月</v>
          </cell>
          <cell r="H32">
            <v>2</v>
          </cell>
        </row>
        <row r="33">
          <cell r="E33">
            <v>31</v>
          </cell>
          <cell r="F33" t="str">
            <v>2016-5-31</v>
          </cell>
          <cell r="G33" t="str">
            <v>火</v>
          </cell>
          <cell r="H33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-sakamoto@legitwhiz.biz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zoomScaleNormal="100" workbookViewId="0">
      <selection activeCell="C43" sqref="C43"/>
    </sheetView>
  </sheetViews>
  <sheetFormatPr defaultRowHeight="13.5"/>
  <cols>
    <col min="1" max="1" width="4.625" customWidth="1"/>
    <col min="2" max="2" width="5.125" customWidth="1"/>
    <col min="3" max="6" width="8.5" customWidth="1"/>
    <col min="7" max="7" width="7.125" customWidth="1"/>
    <col min="8" max="8" width="7.25" customWidth="1"/>
    <col min="9" max="9" width="36.625" customWidth="1"/>
    <col min="10" max="10" width="1.625" customWidth="1"/>
    <col min="11" max="11" width="1.75" customWidth="1"/>
    <col min="12" max="12" width="11.5" customWidth="1"/>
    <col min="13" max="13" width="14.75" customWidth="1"/>
  </cols>
  <sheetData>
    <row r="1" spans="1:13" ht="25.5" customHeight="1">
      <c r="A1" s="71" t="str">
        <f>I5&amp;"　御中"</f>
        <v>インターノウス株式会社　御中</v>
      </c>
    </row>
    <row r="2" spans="1:13" ht="37.5" customHeight="1">
      <c r="A2" s="188">
        <v>44409</v>
      </c>
      <c r="B2" s="188"/>
      <c r="C2" s="188"/>
      <c r="D2" s="188"/>
      <c r="E2" s="188"/>
      <c r="F2" s="188"/>
      <c r="G2" s="188"/>
      <c r="H2" s="188"/>
      <c r="I2" s="188"/>
    </row>
    <row r="3" spans="1:13" ht="31.5" customHeight="1">
      <c r="A3" s="199" t="s">
        <v>46</v>
      </c>
      <c r="B3" s="200"/>
      <c r="C3" s="200"/>
      <c r="D3" s="200"/>
      <c r="E3" s="200"/>
      <c r="F3" s="200"/>
      <c r="G3" s="200"/>
      <c r="H3" s="200"/>
      <c r="I3" s="75">
        <f>D6</f>
        <v>44439</v>
      </c>
    </row>
    <row r="4" spans="1:13" ht="15.75" customHeight="1" thickBot="1">
      <c r="A4" s="6"/>
      <c r="B4" s="6"/>
      <c r="C4" s="6"/>
      <c r="D4" s="6"/>
      <c r="E4" s="6"/>
      <c r="F4" s="6"/>
      <c r="I4" s="5"/>
    </row>
    <row r="5" spans="1:13" ht="13.5" customHeight="1">
      <c r="A5" s="215" t="s">
        <v>0</v>
      </c>
      <c r="B5" s="216"/>
      <c r="C5" s="12" t="s">
        <v>4</v>
      </c>
      <c r="D5" s="201">
        <f>A2</f>
        <v>44409</v>
      </c>
      <c r="E5" s="202"/>
      <c r="F5" s="202"/>
      <c r="G5" s="203"/>
      <c r="H5" s="227" t="s">
        <v>7</v>
      </c>
      <c r="I5" s="230" t="s">
        <v>145</v>
      </c>
    </row>
    <row r="6" spans="1:13">
      <c r="A6" s="189"/>
      <c r="B6" s="190"/>
      <c r="C6" s="11" t="s">
        <v>5</v>
      </c>
      <c r="D6" s="204">
        <f>DATE(YEAR(D5),MONTH(D5)+1,0)</f>
        <v>44439</v>
      </c>
      <c r="E6" s="205"/>
      <c r="F6" s="205"/>
      <c r="G6" s="206"/>
      <c r="H6" s="228"/>
      <c r="I6" s="231"/>
    </row>
    <row r="7" spans="1:13" ht="13.5" customHeight="1">
      <c r="A7" s="189" t="s">
        <v>8</v>
      </c>
      <c r="B7" s="190"/>
      <c r="C7" s="207" t="s">
        <v>140</v>
      </c>
      <c r="D7" s="208"/>
      <c r="E7" s="208"/>
      <c r="F7" s="208"/>
      <c r="G7" s="209"/>
      <c r="H7" s="228"/>
      <c r="I7" s="231"/>
    </row>
    <row r="8" spans="1:13" ht="14.45" customHeight="1">
      <c r="A8" s="189"/>
      <c r="B8" s="190"/>
      <c r="C8" s="210"/>
      <c r="D8" s="211"/>
      <c r="E8" s="211"/>
      <c r="F8" s="211"/>
      <c r="G8" s="212"/>
      <c r="H8" s="229"/>
      <c r="I8" s="232"/>
    </row>
    <row r="9" spans="1:13">
      <c r="A9" s="191" t="s">
        <v>47</v>
      </c>
      <c r="B9" s="190"/>
      <c r="C9" s="221" t="s">
        <v>60</v>
      </c>
      <c r="D9" s="222"/>
      <c r="E9" s="222"/>
      <c r="F9" s="222"/>
      <c r="G9" s="223"/>
      <c r="H9" s="213" t="s">
        <v>6</v>
      </c>
      <c r="I9" s="217" t="s">
        <v>144</v>
      </c>
    </row>
    <row r="10" spans="1:13" ht="14.25" customHeight="1" thickBot="1">
      <c r="A10" s="192"/>
      <c r="B10" s="193"/>
      <c r="C10" s="224"/>
      <c r="D10" s="225"/>
      <c r="E10" s="225"/>
      <c r="F10" s="225"/>
      <c r="G10" s="226"/>
      <c r="H10" s="214"/>
      <c r="I10" s="218"/>
    </row>
    <row r="11" spans="1:13" ht="15" customHeight="1" thickBot="1">
      <c r="A11" s="1"/>
      <c r="B11" s="1"/>
      <c r="D11" s="8"/>
      <c r="E11" s="2"/>
      <c r="F11" s="3"/>
      <c r="G11" s="4"/>
      <c r="H11" s="4"/>
      <c r="I11" s="4"/>
      <c r="L11" s="69"/>
    </row>
    <row r="12" spans="1:13" ht="15" customHeight="1">
      <c r="A12" s="219" t="s">
        <v>1</v>
      </c>
      <c r="B12" s="194" t="s">
        <v>2</v>
      </c>
      <c r="C12" s="196" t="s">
        <v>49</v>
      </c>
      <c r="D12" s="197"/>
      <c r="E12" s="197"/>
      <c r="F12" s="198"/>
      <c r="G12" s="239" t="s">
        <v>51</v>
      </c>
      <c r="H12" s="240"/>
      <c r="I12" s="241"/>
    </row>
    <row r="13" spans="1:13" ht="15" customHeight="1">
      <c r="A13" s="220"/>
      <c r="B13" s="195"/>
      <c r="C13" s="9" t="s">
        <v>4</v>
      </c>
      <c r="D13" s="9" t="s">
        <v>5</v>
      </c>
      <c r="E13" s="84" t="s">
        <v>50</v>
      </c>
      <c r="F13" s="84" t="s">
        <v>3</v>
      </c>
      <c r="G13" s="242"/>
      <c r="H13" s="243"/>
      <c r="I13" s="244"/>
      <c r="L13" s="83" t="s">
        <v>29</v>
      </c>
      <c r="M13" s="83" t="s">
        <v>30</v>
      </c>
    </row>
    <row r="14" spans="1:13" ht="17.100000000000001" customHeight="1">
      <c r="A14" s="64">
        <f>A2</f>
        <v>44409</v>
      </c>
      <c r="B14" s="51" t="str">
        <f t="shared" ref="B14:B40" si="0">CHOOSE(WEEKDAY(A14),"日","月","火","水","木","金","土")</f>
        <v>日</v>
      </c>
      <c r="C14" s="109"/>
      <c r="D14" s="107"/>
      <c r="E14" s="108"/>
      <c r="F14" s="53" t="str">
        <f t="shared" ref="F14:F22" si="1">IF(OR(C14="",D14="",E14=""),"",FLOOR((D14-C14)*24-E14,0.5))</f>
        <v/>
      </c>
      <c r="G14" s="181"/>
      <c r="H14" s="182"/>
      <c r="I14" s="183"/>
    </row>
    <row r="15" spans="1:13" ht="17.100000000000001" customHeight="1">
      <c r="A15" s="64">
        <f>(A2+1)</f>
        <v>44410</v>
      </c>
      <c r="B15" s="51" t="str">
        <f t="shared" si="0"/>
        <v>月</v>
      </c>
      <c r="C15" s="109">
        <v>0.39583333333333331</v>
      </c>
      <c r="D15" s="107">
        <v>0.75</v>
      </c>
      <c r="E15" s="108">
        <v>1</v>
      </c>
      <c r="F15" s="53">
        <f t="shared" si="1"/>
        <v>7.5</v>
      </c>
      <c r="G15" s="181"/>
      <c r="H15" s="182"/>
      <c r="I15" s="183"/>
      <c r="L15" s="81">
        <v>44319</v>
      </c>
      <c r="M15" s="82" t="s">
        <v>61</v>
      </c>
    </row>
    <row r="16" spans="1:13" ht="17.100000000000001" customHeight="1">
      <c r="A16" s="64">
        <f>(A2+2)</f>
        <v>44411</v>
      </c>
      <c r="B16" s="51" t="str">
        <f t="shared" si="0"/>
        <v>火</v>
      </c>
      <c r="C16" s="109">
        <v>0.39583333333333331</v>
      </c>
      <c r="D16" s="107">
        <v>0.75</v>
      </c>
      <c r="E16" s="108">
        <v>1</v>
      </c>
      <c r="F16" s="53">
        <f t="shared" si="1"/>
        <v>7.5</v>
      </c>
      <c r="G16" s="181"/>
      <c r="H16" s="182"/>
      <c r="I16" s="183"/>
      <c r="L16" s="81">
        <v>44320</v>
      </c>
      <c r="M16" s="82" t="s">
        <v>62</v>
      </c>
    </row>
    <row r="17" spans="1:13" ht="17.100000000000001" customHeight="1">
      <c r="A17" s="64">
        <f>(A2+3)</f>
        <v>44412</v>
      </c>
      <c r="B17" s="51" t="str">
        <f t="shared" si="0"/>
        <v>水</v>
      </c>
      <c r="C17" s="109">
        <v>0.39583333333333331</v>
      </c>
      <c r="D17" s="107">
        <v>0.75</v>
      </c>
      <c r="E17" s="108">
        <v>1</v>
      </c>
      <c r="F17" s="53">
        <f t="shared" si="1"/>
        <v>7.5</v>
      </c>
      <c r="G17" s="181"/>
      <c r="H17" s="182"/>
      <c r="I17" s="183"/>
      <c r="L17" s="81">
        <v>44321</v>
      </c>
      <c r="M17" s="82" t="s">
        <v>63</v>
      </c>
    </row>
    <row r="18" spans="1:13" ht="17.100000000000001" customHeight="1">
      <c r="A18" s="64">
        <f>(A2+4)</f>
        <v>44413</v>
      </c>
      <c r="B18" s="51" t="str">
        <f t="shared" si="0"/>
        <v>木</v>
      </c>
      <c r="C18" s="109">
        <v>0.39583333333333331</v>
      </c>
      <c r="D18" s="107">
        <v>0.75</v>
      </c>
      <c r="E18" s="108">
        <v>1</v>
      </c>
      <c r="F18" s="53">
        <f t="shared" si="1"/>
        <v>7.5</v>
      </c>
      <c r="G18" s="181"/>
      <c r="H18" s="182"/>
      <c r="I18" s="183"/>
      <c r="L18" s="81">
        <v>44399</v>
      </c>
      <c r="M18" s="82" t="s">
        <v>34</v>
      </c>
    </row>
    <row r="19" spans="1:13" ht="17.100000000000001" customHeight="1">
      <c r="A19" s="64">
        <f>(A2+5)</f>
        <v>44414</v>
      </c>
      <c r="B19" s="51" t="str">
        <f t="shared" si="0"/>
        <v>金</v>
      </c>
      <c r="C19" s="109">
        <v>0.39583333333333331</v>
      </c>
      <c r="D19" s="107">
        <v>0.75</v>
      </c>
      <c r="E19" s="108">
        <v>1</v>
      </c>
      <c r="F19" s="53">
        <f t="shared" si="1"/>
        <v>7.5</v>
      </c>
      <c r="G19" s="181"/>
      <c r="H19" s="182"/>
      <c r="I19" s="183"/>
      <c r="L19" s="81">
        <v>44400</v>
      </c>
      <c r="M19" s="82" t="s">
        <v>142</v>
      </c>
    </row>
    <row r="20" spans="1:13" ht="17.100000000000001" customHeight="1">
      <c r="A20" s="64">
        <f>(A2+6)</f>
        <v>44415</v>
      </c>
      <c r="B20" s="51" t="str">
        <f t="shared" si="0"/>
        <v>土</v>
      </c>
      <c r="C20" s="109"/>
      <c r="D20" s="107"/>
      <c r="E20" s="108"/>
      <c r="F20" s="53" t="str">
        <f t="shared" si="1"/>
        <v/>
      </c>
      <c r="G20" s="181"/>
      <c r="H20" s="182"/>
      <c r="I20" s="183"/>
      <c r="L20" s="81">
        <v>44416</v>
      </c>
      <c r="M20" s="82" t="s">
        <v>35</v>
      </c>
    </row>
    <row r="21" spans="1:13" ht="17.100000000000001" customHeight="1">
      <c r="A21" s="64">
        <f>(A2+7)</f>
        <v>44416</v>
      </c>
      <c r="B21" s="51" t="str">
        <f t="shared" si="0"/>
        <v>日</v>
      </c>
      <c r="C21" s="109"/>
      <c r="D21" s="107"/>
      <c r="E21" s="108"/>
      <c r="F21" s="53" t="str">
        <f t="shared" si="1"/>
        <v/>
      </c>
      <c r="G21" s="181"/>
      <c r="H21" s="182"/>
      <c r="I21" s="183"/>
      <c r="L21" s="81">
        <v>44417</v>
      </c>
      <c r="M21" s="82" t="s">
        <v>143</v>
      </c>
    </row>
    <row r="22" spans="1:13" ht="17.100000000000001" customHeight="1">
      <c r="A22" s="64">
        <f>(A2+8)</f>
        <v>44417</v>
      </c>
      <c r="B22" s="51" t="str">
        <f t="shared" si="0"/>
        <v>月</v>
      </c>
      <c r="C22" s="109"/>
      <c r="D22" s="107"/>
      <c r="E22" s="108"/>
      <c r="F22" s="53" t="str">
        <f t="shared" si="1"/>
        <v/>
      </c>
      <c r="G22" s="181"/>
      <c r="H22" s="182"/>
      <c r="I22" s="183"/>
      <c r="L22" s="81">
        <v>44459</v>
      </c>
      <c r="M22" s="82" t="s">
        <v>36</v>
      </c>
    </row>
    <row r="23" spans="1:13" ht="17.100000000000001" customHeight="1">
      <c r="A23" s="64">
        <f>(A2+9)</f>
        <v>44418</v>
      </c>
      <c r="B23" s="51" t="str">
        <f t="shared" si="0"/>
        <v>火</v>
      </c>
      <c r="C23" s="109">
        <v>0.39583333333333331</v>
      </c>
      <c r="D23" s="107">
        <v>0.75</v>
      </c>
      <c r="E23" s="108">
        <v>1</v>
      </c>
      <c r="F23" s="53">
        <f t="shared" ref="F23:F44" si="2">IF(OR(C23="",D23="",E23=""),"",FLOOR((D23-C23)*24-E23,0.5))</f>
        <v>7.5</v>
      </c>
      <c r="G23" s="181"/>
      <c r="H23" s="182"/>
      <c r="I23" s="183"/>
      <c r="L23" s="81">
        <v>44462</v>
      </c>
      <c r="M23" s="82" t="s">
        <v>37</v>
      </c>
    </row>
    <row r="24" spans="1:13" ht="17.100000000000001" customHeight="1">
      <c r="A24" s="64">
        <f>(A2+10)</f>
        <v>44419</v>
      </c>
      <c r="B24" s="51" t="str">
        <f t="shared" si="0"/>
        <v>水</v>
      </c>
      <c r="C24" s="109">
        <v>0.39583333333333331</v>
      </c>
      <c r="D24" s="107">
        <v>0.75</v>
      </c>
      <c r="E24" s="108">
        <v>1</v>
      </c>
      <c r="F24" s="53">
        <f t="shared" si="2"/>
        <v>7.5</v>
      </c>
      <c r="G24" s="181"/>
      <c r="H24" s="182"/>
      <c r="I24" s="183"/>
      <c r="L24" s="81">
        <v>44503</v>
      </c>
      <c r="M24" s="82" t="s">
        <v>38</v>
      </c>
    </row>
    <row r="25" spans="1:13" ht="17.100000000000001" customHeight="1">
      <c r="A25" s="64">
        <f>(A2+11)</f>
        <v>44420</v>
      </c>
      <c r="B25" s="51" t="str">
        <f t="shared" si="0"/>
        <v>木</v>
      </c>
      <c r="C25" s="109">
        <v>0.39583333333333331</v>
      </c>
      <c r="D25" s="107">
        <v>0.75</v>
      </c>
      <c r="E25" s="108">
        <v>1</v>
      </c>
      <c r="F25" s="53">
        <f t="shared" si="2"/>
        <v>7.5</v>
      </c>
      <c r="G25" s="181"/>
      <c r="H25" s="182"/>
      <c r="I25" s="183"/>
      <c r="L25" s="81">
        <v>44523</v>
      </c>
      <c r="M25" s="82" t="s">
        <v>39</v>
      </c>
    </row>
    <row r="26" spans="1:13" ht="17.100000000000001" customHeight="1">
      <c r="A26" s="64">
        <f>(A2+12)</f>
        <v>44421</v>
      </c>
      <c r="B26" s="51" t="str">
        <f t="shared" si="0"/>
        <v>金</v>
      </c>
      <c r="C26" s="109">
        <v>0.39583333333333331</v>
      </c>
      <c r="D26" s="107">
        <v>0.75</v>
      </c>
      <c r="E26" s="108">
        <v>1</v>
      </c>
      <c r="F26" s="53">
        <f t="shared" si="2"/>
        <v>7.5</v>
      </c>
      <c r="G26" s="181"/>
      <c r="H26" s="182"/>
      <c r="I26" s="183"/>
      <c r="L26" s="80">
        <v>44560</v>
      </c>
      <c r="M26" s="82" t="s">
        <v>45</v>
      </c>
    </row>
    <row r="27" spans="1:13" ht="17.100000000000001" customHeight="1">
      <c r="A27" s="64">
        <f>(A2+13)</f>
        <v>44422</v>
      </c>
      <c r="B27" s="51" t="str">
        <f t="shared" si="0"/>
        <v>土</v>
      </c>
      <c r="C27" s="109"/>
      <c r="D27" s="107"/>
      <c r="E27" s="108"/>
      <c r="F27" s="53" t="str">
        <f t="shared" si="2"/>
        <v/>
      </c>
      <c r="G27" s="181"/>
      <c r="H27" s="182"/>
      <c r="I27" s="183"/>
      <c r="L27" s="80">
        <v>44561</v>
      </c>
      <c r="M27" s="82" t="s">
        <v>45</v>
      </c>
    </row>
    <row r="28" spans="1:13" ht="17.100000000000001" customHeight="1">
      <c r="A28" s="64">
        <f>(A2+14)</f>
        <v>44423</v>
      </c>
      <c r="B28" s="51" t="str">
        <f t="shared" si="0"/>
        <v>日</v>
      </c>
      <c r="C28" s="109"/>
      <c r="D28" s="107"/>
      <c r="E28" s="108"/>
      <c r="F28" s="53" t="str">
        <f t="shared" si="2"/>
        <v/>
      </c>
      <c r="G28" s="181"/>
      <c r="H28" s="182"/>
      <c r="I28" s="183"/>
      <c r="L28" s="81">
        <v>44197</v>
      </c>
      <c r="M28" s="82" t="s">
        <v>40</v>
      </c>
    </row>
    <row r="29" spans="1:13" ht="17.100000000000001" customHeight="1">
      <c r="A29" s="64">
        <f>(A2+15)</f>
        <v>44424</v>
      </c>
      <c r="B29" s="51" t="str">
        <f t="shared" si="0"/>
        <v>月</v>
      </c>
      <c r="C29" s="109">
        <v>0.39583333333333331</v>
      </c>
      <c r="D29" s="107">
        <v>0.75</v>
      </c>
      <c r="E29" s="108">
        <v>1</v>
      </c>
      <c r="F29" s="53">
        <f t="shared" si="2"/>
        <v>7.5</v>
      </c>
      <c r="G29" s="181"/>
      <c r="H29" s="182"/>
      <c r="I29" s="183"/>
      <c r="L29" s="80">
        <v>44198</v>
      </c>
      <c r="M29" s="82" t="s">
        <v>44</v>
      </c>
    </row>
    <row r="30" spans="1:13" ht="17.100000000000001" customHeight="1">
      <c r="A30" s="64">
        <f>(A2+16)</f>
        <v>44425</v>
      </c>
      <c r="B30" s="51" t="str">
        <f t="shared" si="0"/>
        <v>火</v>
      </c>
      <c r="C30" s="109">
        <v>0.39583333333333331</v>
      </c>
      <c r="D30" s="107">
        <v>0.75</v>
      </c>
      <c r="E30" s="108">
        <v>1</v>
      </c>
      <c r="F30" s="53">
        <f t="shared" si="2"/>
        <v>7.5</v>
      </c>
      <c r="G30" s="181"/>
      <c r="H30" s="182"/>
      <c r="I30" s="183"/>
      <c r="L30" s="80">
        <v>44199</v>
      </c>
      <c r="M30" s="82" t="s">
        <v>44</v>
      </c>
    </row>
    <row r="31" spans="1:13" ht="17.100000000000001" customHeight="1">
      <c r="A31" s="64">
        <f>(A2+17)</f>
        <v>44426</v>
      </c>
      <c r="B31" s="51" t="str">
        <f t="shared" si="0"/>
        <v>水</v>
      </c>
      <c r="C31" s="109">
        <v>0.39583333333333331</v>
      </c>
      <c r="D31" s="107">
        <v>0.75</v>
      </c>
      <c r="E31" s="108">
        <v>1</v>
      </c>
      <c r="F31" s="53">
        <f>IF(OR(C31="",D31="",E31=""),"",FLOOR((D31-C31)*24-E31,0.5))</f>
        <v>7.5</v>
      </c>
      <c r="G31" s="181"/>
      <c r="H31" s="182"/>
      <c r="I31" s="183"/>
      <c r="L31" s="81">
        <v>44207</v>
      </c>
      <c r="M31" s="82" t="s">
        <v>41</v>
      </c>
    </row>
    <row r="32" spans="1:13" ht="17.100000000000001" customHeight="1">
      <c r="A32" s="64">
        <f>(A2+18)</f>
        <v>44427</v>
      </c>
      <c r="B32" s="51" t="str">
        <f t="shared" si="0"/>
        <v>木</v>
      </c>
      <c r="C32" s="109">
        <v>0.39583333333333331</v>
      </c>
      <c r="D32" s="107">
        <v>0.75</v>
      </c>
      <c r="E32" s="108">
        <v>1</v>
      </c>
      <c r="F32" s="53">
        <f t="shared" si="2"/>
        <v>7.5</v>
      </c>
      <c r="G32" s="181"/>
      <c r="H32" s="182"/>
      <c r="I32" s="183"/>
      <c r="L32" s="81">
        <v>44238</v>
      </c>
      <c r="M32" s="82" t="s">
        <v>42</v>
      </c>
    </row>
    <row r="33" spans="1:13" ht="17.100000000000001" customHeight="1">
      <c r="A33" s="64">
        <f>(A2+19)</f>
        <v>44428</v>
      </c>
      <c r="B33" s="51" t="str">
        <f t="shared" si="0"/>
        <v>金</v>
      </c>
      <c r="C33" s="109">
        <v>0.39583333333333331</v>
      </c>
      <c r="D33" s="107">
        <v>0.75</v>
      </c>
      <c r="E33" s="108">
        <v>1</v>
      </c>
      <c r="F33" s="53">
        <f t="shared" si="2"/>
        <v>7.5</v>
      </c>
      <c r="G33" s="181"/>
      <c r="H33" s="182"/>
      <c r="I33" s="183"/>
      <c r="L33" s="81">
        <v>44250</v>
      </c>
      <c r="M33" s="82" t="s">
        <v>64</v>
      </c>
    </row>
    <row r="34" spans="1:13" ht="17.100000000000001" customHeight="1">
      <c r="A34" s="64">
        <f>(A2+20)</f>
        <v>44429</v>
      </c>
      <c r="B34" s="51" t="str">
        <f t="shared" si="0"/>
        <v>土</v>
      </c>
      <c r="C34" s="109"/>
      <c r="D34" s="107"/>
      <c r="E34" s="108"/>
      <c r="F34" s="53" t="str">
        <f t="shared" si="2"/>
        <v/>
      </c>
      <c r="G34" s="181"/>
      <c r="H34" s="182"/>
      <c r="I34" s="183"/>
      <c r="L34" s="81">
        <v>44275</v>
      </c>
      <c r="M34" s="82" t="s">
        <v>43</v>
      </c>
    </row>
    <row r="35" spans="1:13" ht="17.100000000000001" customHeight="1">
      <c r="A35" s="76">
        <f>(A2+21)</f>
        <v>44430</v>
      </c>
      <c r="B35" s="77" t="str">
        <f t="shared" si="0"/>
        <v>日</v>
      </c>
      <c r="C35" s="109"/>
      <c r="D35" s="107"/>
      <c r="E35" s="108"/>
      <c r="F35" s="78" t="str">
        <f t="shared" si="2"/>
        <v/>
      </c>
      <c r="G35" s="181"/>
      <c r="H35" s="182"/>
      <c r="I35" s="183"/>
      <c r="L35" s="81">
        <v>44315</v>
      </c>
      <c r="M35" s="82" t="s">
        <v>33</v>
      </c>
    </row>
    <row r="36" spans="1:13" ht="17.100000000000001" customHeight="1">
      <c r="A36" s="64">
        <f>(A2+22)</f>
        <v>44431</v>
      </c>
      <c r="B36" s="51" t="str">
        <f t="shared" si="0"/>
        <v>月</v>
      </c>
      <c r="C36" s="109">
        <v>0.39583333333333331</v>
      </c>
      <c r="D36" s="107">
        <v>0.75</v>
      </c>
      <c r="E36" s="108">
        <v>1</v>
      </c>
      <c r="F36" s="53">
        <f t="shared" si="2"/>
        <v>7.5</v>
      </c>
      <c r="G36" s="181"/>
      <c r="H36" s="182"/>
      <c r="I36" s="183"/>
      <c r="L36" s="81"/>
      <c r="M36" s="82"/>
    </row>
    <row r="37" spans="1:13" ht="17.100000000000001" customHeight="1">
      <c r="A37" s="64">
        <f>(A2+23)</f>
        <v>44432</v>
      </c>
      <c r="B37" s="51" t="str">
        <f t="shared" si="0"/>
        <v>火</v>
      </c>
      <c r="C37" s="109">
        <v>0.39583333333333331</v>
      </c>
      <c r="D37" s="107">
        <v>0.75</v>
      </c>
      <c r="E37" s="108">
        <v>1</v>
      </c>
      <c r="F37" s="53">
        <f t="shared" si="2"/>
        <v>7.5</v>
      </c>
      <c r="G37" s="181"/>
      <c r="H37" s="182"/>
      <c r="I37" s="183"/>
      <c r="L37" s="80"/>
      <c r="M37" s="82"/>
    </row>
    <row r="38" spans="1:13" ht="17.100000000000001" customHeight="1">
      <c r="A38" s="64">
        <f>(A2+24)</f>
        <v>44433</v>
      </c>
      <c r="B38" s="51" t="str">
        <f t="shared" si="0"/>
        <v>水</v>
      </c>
      <c r="C38" s="109">
        <v>0.39583333333333331</v>
      </c>
      <c r="D38" s="107">
        <v>0.75</v>
      </c>
      <c r="E38" s="108">
        <v>1</v>
      </c>
      <c r="F38" s="53">
        <f t="shared" si="2"/>
        <v>7.5</v>
      </c>
      <c r="G38" s="181"/>
      <c r="H38" s="182"/>
      <c r="I38" s="183"/>
    </row>
    <row r="39" spans="1:13" ht="17.100000000000001" customHeight="1">
      <c r="A39" s="64">
        <f>(A2+25)</f>
        <v>44434</v>
      </c>
      <c r="B39" s="51" t="str">
        <f t="shared" si="0"/>
        <v>木</v>
      </c>
      <c r="C39" s="109">
        <v>0.39583333333333331</v>
      </c>
      <c r="D39" s="107">
        <v>0.75</v>
      </c>
      <c r="E39" s="108">
        <v>1</v>
      </c>
      <c r="F39" s="53">
        <f t="shared" ref="F39" si="3">IF(OR(C39="",D39="",E39=""),"",FLOOR((D39-C39)*24-E39,0.5))</f>
        <v>7.5</v>
      </c>
      <c r="G39" s="181"/>
      <c r="H39" s="182"/>
      <c r="I39" s="183"/>
    </row>
    <row r="40" spans="1:13" ht="17.100000000000001" customHeight="1">
      <c r="A40" s="64">
        <f>(A2+26)</f>
        <v>44435</v>
      </c>
      <c r="B40" s="51" t="str">
        <f t="shared" si="0"/>
        <v>金</v>
      </c>
      <c r="C40" s="109">
        <v>0.39583333333333331</v>
      </c>
      <c r="D40" s="107">
        <v>0.75</v>
      </c>
      <c r="E40" s="108">
        <v>1</v>
      </c>
      <c r="F40" s="53">
        <f t="shared" si="2"/>
        <v>7.5</v>
      </c>
      <c r="G40" s="181"/>
      <c r="H40" s="182"/>
      <c r="I40" s="183"/>
    </row>
    <row r="41" spans="1:13" ht="17.100000000000001" customHeight="1">
      <c r="A41" s="64">
        <f>(A2+27)</f>
        <v>44436</v>
      </c>
      <c r="B41" s="51" t="str">
        <f>IF(A41="","",CHOOSE(WEEKDAY(A41),"日","月","火","水","木","金","土"))</f>
        <v>土</v>
      </c>
      <c r="C41" s="109"/>
      <c r="D41" s="107"/>
      <c r="E41" s="108"/>
      <c r="F41" s="53"/>
      <c r="G41" s="181"/>
      <c r="H41" s="182"/>
      <c r="I41" s="183"/>
    </row>
    <row r="42" spans="1:13" ht="17.100000000000001" customHeight="1">
      <c r="A42" s="76">
        <f>IF(DAY(A2+28)=DAY(A2),"",(A2+28))</f>
        <v>44437</v>
      </c>
      <c r="B42" s="77" t="str">
        <f>IF(A42="","",CHOOSE(WEEKDAY(A42),"日","月","火","水","木","金","土"))</f>
        <v>日</v>
      </c>
      <c r="C42" s="109"/>
      <c r="D42" s="107"/>
      <c r="E42" s="108"/>
      <c r="F42" s="78"/>
      <c r="G42" s="181"/>
      <c r="H42" s="182"/>
      <c r="I42" s="183"/>
    </row>
    <row r="43" spans="1:13" ht="17.100000000000001" customHeight="1">
      <c r="A43" s="64">
        <f>IF(A42="","",IF(DAY(A2+29)=DAY(A2),"",(A2+29)))</f>
        <v>44438</v>
      </c>
      <c r="B43" s="51" t="str">
        <f>IF(A43="","",CHOOSE(WEEKDAY(A43),"日","月","火","水","木","金","土"))</f>
        <v>月</v>
      </c>
      <c r="C43" s="109">
        <v>0.39583333333333331</v>
      </c>
      <c r="D43" s="107">
        <v>0.75</v>
      </c>
      <c r="E43" s="108">
        <v>1</v>
      </c>
      <c r="F43" s="53">
        <f t="shared" si="2"/>
        <v>7.5</v>
      </c>
      <c r="G43" s="181"/>
      <c r="H43" s="182"/>
      <c r="I43" s="183"/>
    </row>
    <row r="44" spans="1:13" ht="17.100000000000001" customHeight="1" thickBot="1">
      <c r="A44" s="64">
        <f>IF(A43="","",IF(DAY(A2+30)=DAY(A2),"",(A2+30)))</f>
        <v>44439</v>
      </c>
      <c r="B44" s="51" t="str">
        <f>IF(A44="","",CHOOSE(WEEKDAY(A44),"日","月","火","水","木","金","土"))</f>
        <v>火</v>
      </c>
      <c r="C44" s="107">
        <v>0.39583333333333331</v>
      </c>
      <c r="D44" s="107">
        <v>0.75</v>
      </c>
      <c r="E44" s="108">
        <v>1</v>
      </c>
      <c r="F44" s="53">
        <f t="shared" si="2"/>
        <v>7.5</v>
      </c>
      <c r="G44" s="184"/>
      <c r="H44" s="182"/>
      <c r="I44" s="183"/>
      <c r="L44" s="81"/>
      <c r="M44" s="82"/>
    </row>
    <row r="45" spans="1:13" s="10" customFormat="1" ht="20.25" customHeight="1" thickTop="1" thickBot="1">
      <c r="A45" s="235" t="s">
        <v>14</v>
      </c>
      <c r="B45" s="236"/>
      <c r="C45" s="236"/>
      <c r="D45" s="236"/>
      <c r="E45" s="236"/>
      <c r="F45" s="54">
        <f>SUM(F14:F44)</f>
        <v>157.5</v>
      </c>
      <c r="G45" s="185"/>
      <c r="H45" s="186"/>
      <c r="I45" s="187"/>
      <c r="L45" s="81"/>
      <c r="M45" s="82"/>
    </row>
    <row r="46" spans="1:13" s="10" customFormat="1" ht="14.1" customHeight="1">
      <c r="A46" s="65"/>
      <c r="B46" s="65"/>
      <c r="C46" s="65"/>
      <c r="D46" s="65"/>
      <c r="E46" s="65"/>
      <c r="F46" s="66"/>
      <c r="G46" s="67"/>
      <c r="H46" s="67"/>
      <c r="I46" s="68"/>
      <c r="L46" s="81"/>
      <c r="M46" s="82"/>
    </row>
    <row r="47" spans="1:13" ht="14.1" customHeight="1">
      <c r="L47" s="81"/>
      <c r="M47" s="82"/>
    </row>
    <row r="48" spans="1:13" ht="9.75" customHeight="1">
      <c r="A48" s="44"/>
      <c r="B48" s="45"/>
      <c r="C48" s="45"/>
      <c r="D48" s="45"/>
      <c r="E48" s="45"/>
      <c r="F48" s="45"/>
      <c r="G48" s="46"/>
      <c r="L48" s="81"/>
      <c r="M48" s="82"/>
    </row>
    <row r="49" spans="1:13" s="10" customFormat="1" ht="14.25" customHeight="1">
      <c r="A49" s="237" t="s">
        <v>27</v>
      </c>
      <c r="B49" s="238"/>
      <c r="C49" s="43">
        <f>NETWORKDAYS(A14,A44,L14:L35)</f>
        <v>21</v>
      </c>
      <c r="D49" s="233" t="s">
        <v>26</v>
      </c>
      <c r="E49" s="234"/>
      <c r="F49" s="52" t="s">
        <v>141</v>
      </c>
      <c r="G49" s="47"/>
      <c r="H49" s="42"/>
      <c r="L49" s="81"/>
      <c r="M49" s="82"/>
    </row>
    <row r="50" spans="1:13" s="10" customFormat="1" ht="14.25" customHeight="1">
      <c r="A50" s="237" t="s">
        <v>28</v>
      </c>
      <c r="B50" s="238"/>
      <c r="C50" s="55">
        <f>COUNT(F14:F44)</f>
        <v>21</v>
      </c>
      <c r="D50" s="233" t="s">
        <v>25</v>
      </c>
      <c r="E50" s="234"/>
      <c r="F50" s="61">
        <f>IF(140&gt;F45,F45-140,IF(F45&gt;180,F45-180,0))</f>
        <v>0</v>
      </c>
      <c r="G50" s="47"/>
      <c r="H50" s="42"/>
      <c r="L50" s="81"/>
      <c r="M50" s="82"/>
    </row>
    <row r="51" spans="1:13" ht="9.75" customHeight="1">
      <c r="A51" s="48"/>
      <c r="B51" s="49"/>
      <c r="C51" s="49"/>
      <c r="D51" s="49"/>
      <c r="E51" s="49"/>
      <c r="F51" s="49"/>
      <c r="G51" s="50"/>
      <c r="L51" s="81"/>
      <c r="M51" s="82"/>
    </row>
    <row r="52" spans="1:13">
      <c r="L52" s="63"/>
      <c r="M52" s="70"/>
    </row>
    <row r="53" spans="1:13">
      <c r="L53" s="63"/>
      <c r="M53" s="70"/>
    </row>
    <row r="54" spans="1:13">
      <c r="L54" s="63"/>
      <c r="M54" s="70"/>
    </row>
    <row r="55" spans="1:13">
      <c r="L55" s="63"/>
      <c r="M55" s="70"/>
    </row>
    <row r="56" spans="1:13">
      <c r="L56" s="63"/>
      <c r="M56" s="70"/>
    </row>
  </sheetData>
  <sheetProtection formatCells="0"/>
  <mergeCells count="54">
    <mergeCell ref="G17:I17"/>
    <mergeCell ref="G16:I16"/>
    <mergeCell ref="G15:I15"/>
    <mergeCell ref="G14:I14"/>
    <mergeCell ref="G12:I13"/>
    <mergeCell ref="D50:E50"/>
    <mergeCell ref="A45:E45"/>
    <mergeCell ref="A49:B49"/>
    <mergeCell ref="A50:B50"/>
    <mergeCell ref="D49:E49"/>
    <mergeCell ref="A2:I2"/>
    <mergeCell ref="A7:B8"/>
    <mergeCell ref="A9:B10"/>
    <mergeCell ref="B12:B13"/>
    <mergeCell ref="C12:F12"/>
    <mergeCell ref="A3:H3"/>
    <mergeCell ref="D5:G5"/>
    <mergeCell ref="D6:G6"/>
    <mergeCell ref="C7:G8"/>
    <mergeCell ref="H9:H10"/>
    <mergeCell ref="A5:B6"/>
    <mergeCell ref="I9:I10"/>
    <mergeCell ref="A12:A13"/>
    <mergeCell ref="C9:G10"/>
    <mergeCell ref="H5:H8"/>
    <mergeCell ref="I5:I8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43:I43"/>
    <mergeCell ref="G44:I44"/>
    <mergeCell ref="G45:I45"/>
    <mergeCell ref="G38:I38"/>
    <mergeCell ref="G39:I39"/>
    <mergeCell ref="G40:I40"/>
    <mergeCell ref="G41:I41"/>
    <mergeCell ref="G42:I42"/>
  </mergeCells>
  <phoneticPr fontId="1"/>
  <conditionalFormatting sqref="G46">
    <cfRule type="cellIs" dxfId="620" priority="4551" stopIfTrue="1" operator="greaterThan">
      <formula>45</formula>
    </cfRule>
  </conditionalFormatting>
  <conditionalFormatting sqref="A14:B44 F14:F38 F40:F44">
    <cfRule type="expression" dxfId="619" priority="4552" stopIfTrue="1">
      <formula>WEEKDAY($A14)=7</formula>
    </cfRule>
    <cfRule type="expression" dxfId="618" priority="4553" stopIfTrue="1">
      <formula>WEEKDAY($A14)=1</formula>
    </cfRule>
    <cfRule type="expression" dxfId="617" priority="4554" stopIfTrue="1">
      <formula>MATCH($A14,祝日,0)&gt;0</formula>
    </cfRule>
  </conditionalFormatting>
  <conditionalFormatting sqref="G14">
    <cfRule type="expression" dxfId="616" priority="3608" stopIfTrue="1">
      <formula>WEEKDAY($A14)=7</formula>
    </cfRule>
    <cfRule type="expression" dxfId="615" priority="3609" stopIfTrue="1">
      <formula>WEEKDAY($A14)=1</formula>
    </cfRule>
    <cfRule type="expression" dxfId="614" priority="3610" stopIfTrue="1">
      <formula>MATCH($A14,祝日,0)&gt;0</formula>
    </cfRule>
  </conditionalFormatting>
  <conditionalFormatting sqref="G44">
    <cfRule type="expression" dxfId="613" priority="3602" stopIfTrue="1">
      <formula>WEEKDAY($A44)=7</formula>
    </cfRule>
    <cfRule type="expression" dxfId="612" priority="3603" stopIfTrue="1">
      <formula>WEEKDAY($A44)=1</formula>
    </cfRule>
    <cfRule type="expression" dxfId="611" priority="3604" stopIfTrue="1">
      <formula>MATCH($A44,祝日,0)&gt;0</formula>
    </cfRule>
  </conditionalFormatting>
  <conditionalFormatting sqref="G44">
    <cfRule type="expression" dxfId="610" priority="2804" stopIfTrue="1">
      <formula>WEEKDAY($A44)=7</formula>
    </cfRule>
    <cfRule type="expression" dxfId="609" priority="2805" stopIfTrue="1">
      <formula>WEEKDAY($A44)=1</formula>
    </cfRule>
    <cfRule type="expression" dxfId="608" priority="2806" stopIfTrue="1">
      <formula>MATCH($A44,祝日,0)&gt;0</formula>
    </cfRule>
  </conditionalFormatting>
  <conditionalFormatting sqref="G16">
    <cfRule type="expression" dxfId="607" priority="1822" stopIfTrue="1">
      <formula>WEEKDAY($A16)=7</formula>
    </cfRule>
    <cfRule type="expression" dxfId="606" priority="1823" stopIfTrue="1">
      <formula>WEEKDAY($A16)=1</formula>
    </cfRule>
    <cfRule type="expression" dxfId="605" priority="1824" stopIfTrue="1">
      <formula>MATCH($A16,祝日,0)&gt;0</formula>
    </cfRule>
  </conditionalFormatting>
  <conditionalFormatting sqref="G15">
    <cfRule type="expression" dxfId="604" priority="1786" stopIfTrue="1">
      <formula>WEEKDAY($A15)=7</formula>
    </cfRule>
    <cfRule type="expression" dxfId="603" priority="1787" stopIfTrue="1">
      <formula>WEEKDAY($A15)=1</formula>
    </cfRule>
    <cfRule type="expression" dxfId="602" priority="1788" stopIfTrue="1">
      <formula>MATCH($A15,祝日,0)&gt;0</formula>
    </cfRule>
  </conditionalFormatting>
  <conditionalFormatting sqref="G20:G21">
    <cfRule type="expression" dxfId="601" priority="1783" stopIfTrue="1">
      <formula>WEEKDAY($A20)=7</formula>
    </cfRule>
    <cfRule type="expression" dxfId="600" priority="1784" stopIfTrue="1">
      <formula>WEEKDAY($A20)=1</formula>
    </cfRule>
    <cfRule type="expression" dxfId="599" priority="1785" stopIfTrue="1">
      <formula>MATCH($A20,祝日,0)&gt;0</formula>
    </cfRule>
  </conditionalFormatting>
  <conditionalFormatting sqref="G27:G28">
    <cfRule type="expression" dxfId="598" priority="1780" stopIfTrue="1">
      <formula>WEEKDAY($A27)=7</formula>
    </cfRule>
    <cfRule type="expression" dxfId="597" priority="1781" stopIfTrue="1">
      <formula>WEEKDAY($A27)=1</formula>
    </cfRule>
    <cfRule type="expression" dxfId="596" priority="1782" stopIfTrue="1">
      <formula>MATCH($A27,祝日,0)&gt;0</formula>
    </cfRule>
  </conditionalFormatting>
  <conditionalFormatting sqref="G34:G35">
    <cfRule type="expression" dxfId="595" priority="1777" stopIfTrue="1">
      <formula>WEEKDAY($A34)=7</formula>
    </cfRule>
    <cfRule type="expression" dxfId="594" priority="1778" stopIfTrue="1">
      <formula>WEEKDAY($A34)=1</formula>
    </cfRule>
    <cfRule type="expression" dxfId="593" priority="1779" stopIfTrue="1">
      <formula>MATCH($A34,祝日,0)&gt;0</formula>
    </cfRule>
  </conditionalFormatting>
  <conditionalFormatting sqref="G41:G42">
    <cfRule type="expression" dxfId="592" priority="1774" stopIfTrue="1">
      <formula>WEEKDAY($A41)=7</formula>
    </cfRule>
    <cfRule type="expression" dxfId="591" priority="1775" stopIfTrue="1">
      <formula>WEEKDAY($A41)=1</formula>
    </cfRule>
    <cfRule type="expression" dxfId="590" priority="1776" stopIfTrue="1">
      <formula>MATCH($A41,祝日,0)&gt;0</formula>
    </cfRule>
  </conditionalFormatting>
  <conditionalFormatting sqref="G36">
    <cfRule type="expression" dxfId="589" priority="1444" stopIfTrue="1">
      <formula>WEEKDAY($A36)=7</formula>
    </cfRule>
    <cfRule type="expression" dxfId="588" priority="1445" stopIfTrue="1">
      <formula>WEEKDAY($A36)=1</formula>
    </cfRule>
    <cfRule type="expression" dxfId="587" priority="1446" stopIfTrue="1">
      <formula>MATCH($A36,祝日,0)&gt;0</formula>
    </cfRule>
  </conditionalFormatting>
  <conditionalFormatting sqref="G17">
    <cfRule type="expression" dxfId="586" priority="1222" stopIfTrue="1">
      <formula>WEEKDAY($A17)=7</formula>
    </cfRule>
    <cfRule type="expression" dxfId="585" priority="1223" stopIfTrue="1">
      <formula>WEEKDAY($A17)=1</formula>
    </cfRule>
    <cfRule type="expression" dxfId="584" priority="1224" stopIfTrue="1">
      <formula>MATCH($A17,祝日,0)&gt;0</formula>
    </cfRule>
  </conditionalFormatting>
  <conditionalFormatting sqref="G18">
    <cfRule type="expression" dxfId="583" priority="1219" stopIfTrue="1">
      <formula>WEEKDAY($A18)=7</formula>
    </cfRule>
    <cfRule type="expression" dxfId="582" priority="1220" stopIfTrue="1">
      <formula>WEEKDAY($A18)=1</formula>
    </cfRule>
    <cfRule type="expression" dxfId="581" priority="1221" stopIfTrue="1">
      <formula>MATCH($A18,祝日,0)&gt;0</formula>
    </cfRule>
  </conditionalFormatting>
  <conditionalFormatting sqref="G19">
    <cfRule type="expression" dxfId="580" priority="1216" stopIfTrue="1">
      <formula>WEEKDAY($A19)=7</formula>
    </cfRule>
    <cfRule type="expression" dxfId="579" priority="1217" stopIfTrue="1">
      <formula>WEEKDAY($A19)=1</formula>
    </cfRule>
    <cfRule type="expression" dxfId="578" priority="1218" stopIfTrue="1">
      <formula>MATCH($A19,祝日,0)&gt;0</formula>
    </cfRule>
  </conditionalFormatting>
  <conditionalFormatting sqref="G22:G26">
    <cfRule type="expression" dxfId="577" priority="1213" stopIfTrue="1">
      <formula>WEEKDAY($A22)=7</formula>
    </cfRule>
    <cfRule type="expression" dxfId="576" priority="1214" stopIfTrue="1">
      <formula>WEEKDAY($A22)=1</formula>
    </cfRule>
    <cfRule type="expression" dxfId="575" priority="1215" stopIfTrue="1">
      <formula>MATCH($A22,祝日,0)&gt;0</formula>
    </cfRule>
  </conditionalFormatting>
  <conditionalFormatting sqref="G29:G33">
    <cfRule type="expression" dxfId="574" priority="1210" stopIfTrue="1">
      <formula>WEEKDAY($A29)=7</formula>
    </cfRule>
    <cfRule type="expression" dxfId="573" priority="1211" stopIfTrue="1">
      <formula>WEEKDAY($A29)=1</formula>
    </cfRule>
    <cfRule type="expression" dxfId="572" priority="1212" stopIfTrue="1">
      <formula>MATCH($A29,祝日,0)&gt;0</formula>
    </cfRule>
  </conditionalFormatting>
  <conditionalFormatting sqref="G37:G40">
    <cfRule type="expression" dxfId="571" priority="1207" stopIfTrue="1">
      <formula>WEEKDAY($A37)=7</formula>
    </cfRule>
    <cfRule type="expression" dxfId="570" priority="1208" stopIfTrue="1">
      <formula>WEEKDAY($A37)=1</formula>
    </cfRule>
    <cfRule type="expression" dxfId="569" priority="1209" stopIfTrue="1">
      <formula>MATCH($A37,祝日,0)&gt;0</formula>
    </cfRule>
  </conditionalFormatting>
  <conditionalFormatting sqref="G43">
    <cfRule type="expression" dxfId="568" priority="1204" stopIfTrue="1">
      <formula>WEEKDAY($A43)=7</formula>
    </cfRule>
    <cfRule type="expression" dxfId="567" priority="1205" stopIfTrue="1">
      <formula>WEEKDAY($A43)=1</formula>
    </cfRule>
    <cfRule type="expression" dxfId="566" priority="1206" stopIfTrue="1">
      <formula>MATCH($A43,祝日,0)&gt;0</formula>
    </cfRule>
  </conditionalFormatting>
  <conditionalFormatting sqref="F39">
    <cfRule type="expression" dxfId="565" priority="595" stopIfTrue="1">
      <formula>WEEKDAY($A39)=7</formula>
    </cfRule>
    <cfRule type="expression" dxfId="564" priority="596" stopIfTrue="1">
      <formula>WEEKDAY($A39)=1</formula>
    </cfRule>
    <cfRule type="expression" dxfId="563" priority="597" stopIfTrue="1">
      <formula>MATCH($A39,祝日,0)&gt;0</formula>
    </cfRule>
  </conditionalFormatting>
  <conditionalFormatting sqref="C38">
    <cfRule type="expression" dxfId="562" priority="502" stopIfTrue="1">
      <formula>WEEKDAY($A38)=7</formula>
    </cfRule>
    <cfRule type="expression" dxfId="561" priority="503" stopIfTrue="1">
      <formula>WEEKDAY($A38)=1</formula>
    </cfRule>
    <cfRule type="expression" dxfId="560" priority="504" stopIfTrue="1">
      <formula>MATCH($A38,祝日,0)&gt;0</formula>
    </cfRule>
  </conditionalFormatting>
  <conditionalFormatting sqref="C38">
    <cfRule type="expression" dxfId="559" priority="499" stopIfTrue="1">
      <formula>WEEKDAY($A38)=7</formula>
    </cfRule>
    <cfRule type="expression" dxfId="558" priority="500" stopIfTrue="1">
      <formula>WEEKDAY($A38)=1</formula>
    </cfRule>
    <cfRule type="expression" dxfId="557" priority="501" stopIfTrue="1">
      <formula>MATCH($A38,祝日,0)&gt;0</formula>
    </cfRule>
  </conditionalFormatting>
  <conditionalFormatting sqref="C38">
    <cfRule type="expression" dxfId="556" priority="496" stopIfTrue="1">
      <formula>WEEKDAY($A38)=7</formula>
    </cfRule>
    <cfRule type="expression" dxfId="555" priority="497" stopIfTrue="1">
      <formula>WEEKDAY($A38)=1</formula>
    </cfRule>
    <cfRule type="expression" dxfId="554" priority="498" stopIfTrue="1">
      <formula>MATCH($A38,祝日,0)&gt;0</formula>
    </cfRule>
  </conditionalFormatting>
  <conditionalFormatting sqref="E38">
    <cfRule type="expression" dxfId="553" priority="493" stopIfTrue="1">
      <formula>WEEKDAY($A38)=7</formula>
    </cfRule>
    <cfRule type="expression" dxfId="552" priority="494" stopIfTrue="1">
      <formula>WEEKDAY($A38)=1</formula>
    </cfRule>
    <cfRule type="expression" dxfId="551" priority="495" stopIfTrue="1">
      <formula>MATCH($A38,祝日,0)&gt;0</formula>
    </cfRule>
  </conditionalFormatting>
  <conditionalFormatting sqref="E38">
    <cfRule type="expression" dxfId="550" priority="490" stopIfTrue="1">
      <formula>WEEKDAY($A38)=7</formula>
    </cfRule>
    <cfRule type="expression" dxfId="549" priority="491" stopIfTrue="1">
      <formula>WEEKDAY($A38)=1</formula>
    </cfRule>
    <cfRule type="expression" dxfId="548" priority="492" stopIfTrue="1">
      <formula>MATCH($A38,祝日,0)&gt;0</formula>
    </cfRule>
  </conditionalFormatting>
  <conditionalFormatting sqref="E38">
    <cfRule type="expression" dxfId="547" priority="487" stopIfTrue="1">
      <formula>WEEKDAY($A38)=7</formula>
    </cfRule>
    <cfRule type="expression" dxfId="546" priority="488" stopIfTrue="1">
      <formula>WEEKDAY($A38)=1</formula>
    </cfRule>
    <cfRule type="expression" dxfId="545" priority="489" stopIfTrue="1">
      <formula>MATCH($A38,祝日,0)&gt;0</formula>
    </cfRule>
  </conditionalFormatting>
  <conditionalFormatting sqref="E38">
    <cfRule type="expression" dxfId="544" priority="484" stopIfTrue="1">
      <formula>WEEKDAY($A38)=7</formula>
    </cfRule>
    <cfRule type="expression" dxfId="543" priority="485" stopIfTrue="1">
      <formula>WEEKDAY($A38)=1</formula>
    </cfRule>
    <cfRule type="expression" dxfId="542" priority="486" stopIfTrue="1">
      <formula>MATCH($A38,祝日,0)&gt;0</formula>
    </cfRule>
  </conditionalFormatting>
  <conditionalFormatting sqref="D38">
    <cfRule type="expression" dxfId="541" priority="481" stopIfTrue="1">
      <formula>WEEKDAY($A38)=7</formula>
    </cfRule>
    <cfRule type="expression" dxfId="540" priority="482" stopIfTrue="1">
      <formula>WEEKDAY($A38)=1</formula>
    </cfRule>
    <cfRule type="expression" dxfId="539" priority="483" stopIfTrue="1">
      <formula>MATCH($A38,祝日,0)&gt;0</formula>
    </cfRule>
  </conditionalFormatting>
  <conditionalFormatting sqref="D38">
    <cfRule type="expression" dxfId="538" priority="478" stopIfTrue="1">
      <formula>WEEKDAY($A38)=7</formula>
    </cfRule>
    <cfRule type="expression" dxfId="537" priority="479" stopIfTrue="1">
      <formula>WEEKDAY($A38)=1</formula>
    </cfRule>
    <cfRule type="expression" dxfId="536" priority="480" stopIfTrue="1">
      <formula>MATCH($A38,祝日,0)&gt;0</formula>
    </cfRule>
  </conditionalFormatting>
  <conditionalFormatting sqref="D38">
    <cfRule type="expression" dxfId="535" priority="475" stopIfTrue="1">
      <formula>WEEKDAY($A38)=7</formula>
    </cfRule>
    <cfRule type="expression" dxfId="534" priority="476" stopIfTrue="1">
      <formula>WEEKDAY($A38)=1</formula>
    </cfRule>
    <cfRule type="expression" dxfId="533" priority="477" stopIfTrue="1">
      <formula>MATCH($A38,祝日,0)&gt;0</formula>
    </cfRule>
  </conditionalFormatting>
  <conditionalFormatting sqref="C44">
    <cfRule type="expression" dxfId="532" priority="472" stopIfTrue="1">
      <formula>WEEKDAY($A44)=7</formula>
    </cfRule>
    <cfRule type="expression" dxfId="531" priority="473" stopIfTrue="1">
      <formula>WEEKDAY($A44)=1</formula>
    </cfRule>
    <cfRule type="expression" dxfId="530" priority="474" stopIfTrue="1">
      <formula>MATCH($A44,祝日,0)&gt;0</formula>
    </cfRule>
  </conditionalFormatting>
  <conditionalFormatting sqref="C44">
    <cfRule type="expression" dxfId="529" priority="469" stopIfTrue="1">
      <formula>WEEKDAY($A44)=7</formula>
    </cfRule>
    <cfRule type="expression" dxfId="528" priority="470" stopIfTrue="1">
      <formula>WEEKDAY($A44)=1</formula>
    </cfRule>
    <cfRule type="expression" dxfId="527" priority="471" stopIfTrue="1">
      <formula>MATCH($A44,祝日,0)&gt;0</formula>
    </cfRule>
  </conditionalFormatting>
  <conditionalFormatting sqref="C44">
    <cfRule type="expression" dxfId="526" priority="466" stopIfTrue="1">
      <formula>WEEKDAY($A44)=7</formula>
    </cfRule>
    <cfRule type="expression" dxfId="525" priority="467" stopIfTrue="1">
      <formula>WEEKDAY($A44)=1</formula>
    </cfRule>
    <cfRule type="expression" dxfId="524" priority="468" stopIfTrue="1">
      <formula>MATCH($A44,祝日,0)&gt;0</formula>
    </cfRule>
  </conditionalFormatting>
  <conditionalFormatting sqref="E44">
    <cfRule type="expression" dxfId="523" priority="463" stopIfTrue="1">
      <formula>WEEKDAY($A44)=7</formula>
    </cfRule>
    <cfRule type="expression" dxfId="522" priority="464" stopIfTrue="1">
      <formula>WEEKDAY($A44)=1</formula>
    </cfRule>
    <cfRule type="expression" dxfId="521" priority="465" stopIfTrue="1">
      <formula>MATCH($A44,祝日,0)&gt;0</formula>
    </cfRule>
  </conditionalFormatting>
  <conditionalFormatting sqref="E44">
    <cfRule type="expression" dxfId="520" priority="460" stopIfTrue="1">
      <formula>WEEKDAY($A44)=7</formula>
    </cfRule>
    <cfRule type="expression" dxfId="519" priority="461" stopIfTrue="1">
      <formula>WEEKDAY($A44)=1</formula>
    </cfRule>
    <cfRule type="expression" dxfId="518" priority="462" stopIfTrue="1">
      <formula>MATCH($A44,祝日,0)&gt;0</formula>
    </cfRule>
  </conditionalFormatting>
  <conditionalFormatting sqref="E44">
    <cfRule type="expression" dxfId="517" priority="457" stopIfTrue="1">
      <formula>WEEKDAY($A44)=7</formula>
    </cfRule>
    <cfRule type="expression" dxfId="516" priority="458" stopIfTrue="1">
      <formula>WEEKDAY($A44)=1</formula>
    </cfRule>
    <cfRule type="expression" dxfId="515" priority="459" stopIfTrue="1">
      <formula>MATCH($A44,祝日,0)&gt;0</formula>
    </cfRule>
  </conditionalFormatting>
  <conditionalFormatting sqref="E44">
    <cfRule type="expression" dxfId="514" priority="454" stopIfTrue="1">
      <formula>WEEKDAY($A44)=7</formula>
    </cfRule>
    <cfRule type="expression" dxfId="513" priority="455" stopIfTrue="1">
      <formula>WEEKDAY($A44)=1</formula>
    </cfRule>
    <cfRule type="expression" dxfId="512" priority="456" stopIfTrue="1">
      <formula>MATCH($A44,祝日,0)&gt;0</formula>
    </cfRule>
  </conditionalFormatting>
  <conditionalFormatting sqref="D44">
    <cfRule type="expression" dxfId="511" priority="451" stopIfTrue="1">
      <formula>WEEKDAY($A44)=7</formula>
    </cfRule>
    <cfRule type="expression" dxfId="510" priority="452" stopIfTrue="1">
      <formula>WEEKDAY($A44)=1</formula>
    </cfRule>
    <cfRule type="expression" dxfId="509" priority="453" stopIfTrue="1">
      <formula>MATCH($A44,祝日,0)&gt;0</formula>
    </cfRule>
  </conditionalFormatting>
  <conditionalFormatting sqref="D44">
    <cfRule type="expression" dxfId="508" priority="448" stopIfTrue="1">
      <formula>WEEKDAY($A44)=7</formula>
    </cfRule>
    <cfRule type="expression" dxfId="507" priority="449" stopIfTrue="1">
      <formula>WEEKDAY($A44)=1</formula>
    </cfRule>
    <cfRule type="expression" dxfId="506" priority="450" stopIfTrue="1">
      <formula>MATCH($A44,祝日,0)&gt;0</formula>
    </cfRule>
  </conditionalFormatting>
  <conditionalFormatting sqref="D44">
    <cfRule type="expression" dxfId="505" priority="445" stopIfTrue="1">
      <formula>WEEKDAY($A44)=7</formula>
    </cfRule>
    <cfRule type="expression" dxfId="504" priority="446" stopIfTrue="1">
      <formula>WEEKDAY($A44)=1</formula>
    </cfRule>
    <cfRule type="expression" dxfId="503" priority="447" stopIfTrue="1">
      <formula>MATCH($A44,祝日,0)&gt;0</formula>
    </cfRule>
  </conditionalFormatting>
  <conditionalFormatting sqref="C14">
    <cfRule type="expression" dxfId="502" priority="403" stopIfTrue="1">
      <formula>WEEKDAY($A14)=7</formula>
    </cfRule>
    <cfRule type="expression" dxfId="501" priority="404" stopIfTrue="1">
      <formula>WEEKDAY($A14)=1</formula>
    </cfRule>
    <cfRule type="expression" dxfId="500" priority="405" stopIfTrue="1">
      <formula>MATCH($A14,祝日,0)&gt;0</formula>
    </cfRule>
  </conditionalFormatting>
  <conditionalFormatting sqref="C14">
    <cfRule type="expression" dxfId="499" priority="400" stopIfTrue="1">
      <formula>WEEKDAY($A14)=7</formula>
    </cfRule>
    <cfRule type="expression" dxfId="498" priority="401" stopIfTrue="1">
      <formula>WEEKDAY($A14)=1</formula>
    </cfRule>
    <cfRule type="expression" dxfId="497" priority="402" stopIfTrue="1">
      <formula>MATCH($A14,祝日,0)&gt;0</formula>
    </cfRule>
  </conditionalFormatting>
  <conditionalFormatting sqref="C14">
    <cfRule type="expression" dxfId="496" priority="397" stopIfTrue="1">
      <formula>WEEKDAY($A14)=7</formula>
    </cfRule>
    <cfRule type="expression" dxfId="495" priority="398" stopIfTrue="1">
      <formula>WEEKDAY($A14)=1</formula>
    </cfRule>
    <cfRule type="expression" dxfId="494" priority="399" stopIfTrue="1">
      <formula>MATCH($A14,祝日,0)&gt;0</formula>
    </cfRule>
  </conditionalFormatting>
  <conditionalFormatting sqref="E14">
    <cfRule type="expression" dxfId="493" priority="394" stopIfTrue="1">
      <formula>WEEKDAY($A14)=7</formula>
    </cfRule>
    <cfRule type="expression" dxfId="492" priority="395" stopIfTrue="1">
      <formula>WEEKDAY($A14)=1</formula>
    </cfRule>
    <cfRule type="expression" dxfId="491" priority="396" stopIfTrue="1">
      <formula>MATCH($A14,祝日,0)&gt;0</formula>
    </cfRule>
  </conditionalFormatting>
  <conditionalFormatting sqref="E14">
    <cfRule type="expression" dxfId="490" priority="391" stopIfTrue="1">
      <formula>WEEKDAY($A14)=7</formula>
    </cfRule>
    <cfRule type="expression" dxfId="489" priority="392" stopIfTrue="1">
      <formula>WEEKDAY($A14)=1</formula>
    </cfRule>
    <cfRule type="expression" dxfId="488" priority="393" stopIfTrue="1">
      <formula>MATCH($A14,祝日,0)&gt;0</formula>
    </cfRule>
  </conditionalFormatting>
  <conditionalFormatting sqref="E14">
    <cfRule type="expression" dxfId="487" priority="388" stopIfTrue="1">
      <formula>WEEKDAY($A14)=7</formula>
    </cfRule>
    <cfRule type="expression" dxfId="486" priority="389" stopIfTrue="1">
      <formula>WEEKDAY($A14)=1</formula>
    </cfRule>
    <cfRule type="expression" dxfId="485" priority="390" stopIfTrue="1">
      <formula>MATCH($A14,祝日,0)&gt;0</formula>
    </cfRule>
  </conditionalFormatting>
  <conditionalFormatting sqref="E14">
    <cfRule type="expression" dxfId="484" priority="385" stopIfTrue="1">
      <formula>WEEKDAY($A14)=7</formula>
    </cfRule>
    <cfRule type="expression" dxfId="483" priority="386" stopIfTrue="1">
      <formula>WEEKDAY($A14)=1</formula>
    </cfRule>
    <cfRule type="expression" dxfId="482" priority="387" stopIfTrue="1">
      <formula>MATCH($A14,祝日,0)&gt;0</formula>
    </cfRule>
  </conditionalFormatting>
  <conditionalFormatting sqref="D14">
    <cfRule type="expression" dxfId="481" priority="382" stopIfTrue="1">
      <formula>WEEKDAY($A14)=7</formula>
    </cfRule>
    <cfRule type="expression" dxfId="480" priority="383" stopIfTrue="1">
      <formula>WEEKDAY($A14)=1</formula>
    </cfRule>
    <cfRule type="expression" dxfId="479" priority="384" stopIfTrue="1">
      <formula>MATCH($A14,祝日,0)&gt;0</formula>
    </cfRule>
  </conditionalFormatting>
  <conditionalFormatting sqref="D14">
    <cfRule type="expression" dxfId="478" priority="379" stopIfTrue="1">
      <formula>WEEKDAY($A14)=7</formula>
    </cfRule>
    <cfRule type="expression" dxfId="477" priority="380" stopIfTrue="1">
      <formula>WEEKDAY($A14)=1</formula>
    </cfRule>
    <cfRule type="expression" dxfId="476" priority="381" stopIfTrue="1">
      <formula>MATCH($A14,祝日,0)&gt;0</formula>
    </cfRule>
  </conditionalFormatting>
  <conditionalFormatting sqref="D14">
    <cfRule type="expression" dxfId="475" priority="376" stopIfTrue="1">
      <formula>WEEKDAY($A14)=7</formula>
    </cfRule>
    <cfRule type="expression" dxfId="474" priority="377" stopIfTrue="1">
      <formula>WEEKDAY($A14)=1</formula>
    </cfRule>
    <cfRule type="expression" dxfId="473" priority="378" stopIfTrue="1">
      <formula>MATCH($A14,祝日,0)&gt;0</formula>
    </cfRule>
  </conditionalFormatting>
  <conditionalFormatting sqref="C35:C37">
    <cfRule type="expression" dxfId="421" priority="313" stopIfTrue="1">
      <formula>WEEKDAY($A35)=7</formula>
    </cfRule>
    <cfRule type="expression" dxfId="420" priority="314" stopIfTrue="1">
      <formula>WEEKDAY($A35)=1</formula>
    </cfRule>
    <cfRule type="expression" dxfId="419" priority="315" stopIfTrue="1">
      <formula>MATCH($A35,祝日,0)&gt;0</formula>
    </cfRule>
  </conditionalFormatting>
  <conditionalFormatting sqref="C35:C37">
    <cfRule type="expression" dxfId="418" priority="310" stopIfTrue="1">
      <formula>WEEKDAY($A35)=7</formula>
    </cfRule>
    <cfRule type="expression" dxfId="417" priority="311" stopIfTrue="1">
      <formula>WEEKDAY($A35)=1</formula>
    </cfRule>
    <cfRule type="expression" dxfId="416" priority="312" stopIfTrue="1">
      <formula>MATCH($A35,祝日,0)&gt;0</formula>
    </cfRule>
  </conditionalFormatting>
  <conditionalFormatting sqref="C35:C37">
    <cfRule type="expression" dxfId="415" priority="307" stopIfTrue="1">
      <formula>WEEKDAY($A35)=7</formula>
    </cfRule>
    <cfRule type="expression" dxfId="414" priority="308" stopIfTrue="1">
      <formula>WEEKDAY($A35)=1</formula>
    </cfRule>
    <cfRule type="expression" dxfId="413" priority="309" stopIfTrue="1">
      <formula>MATCH($A35,祝日,0)&gt;0</formula>
    </cfRule>
  </conditionalFormatting>
  <conditionalFormatting sqref="E35:E37">
    <cfRule type="expression" dxfId="412" priority="304" stopIfTrue="1">
      <formula>WEEKDAY($A35)=7</formula>
    </cfRule>
    <cfRule type="expression" dxfId="411" priority="305" stopIfTrue="1">
      <formula>WEEKDAY($A35)=1</formula>
    </cfRule>
    <cfRule type="expression" dxfId="410" priority="306" stopIfTrue="1">
      <formula>MATCH($A35,祝日,0)&gt;0</formula>
    </cfRule>
  </conditionalFormatting>
  <conditionalFormatting sqref="E35:E37">
    <cfRule type="expression" dxfId="409" priority="301" stopIfTrue="1">
      <formula>WEEKDAY($A35)=7</formula>
    </cfRule>
    <cfRule type="expression" dxfId="408" priority="302" stopIfTrue="1">
      <formula>WEEKDAY($A35)=1</formula>
    </cfRule>
    <cfRule type="expression" dxfId="407" priority="303" stopIfTrue="1">
      <formula>MATCH($A35,祝日,0)&gt;0</formula>
    </cfRule>
  </conditionalFormatting>
  <conditionalFormatting sqref="E35:E37">
    <cfRule type="expression" dxfId="406" priority="298" stopIfTrue="1">
      <formula>WEEKDAY($A35)=7</formula>
    </cfRule>
    <cfRule type="expression" dxfId="405" priority="299" stopIfTrue="1">
      <formula>WEEKDAY($A35)=1</formula>
    </cfRule>
    <cfRule type="expression" dxfId="404" priority="300" stopIfTrue="1">
      <formula>MATCH($A35,祝日,0)&gt;0</formula>
    </cfRule>
  </conditionalFormatting>
  <conditionalFormatting sqref="E35:E37">
    <cfRule type="expression" dxfId="403" priority="295" stopIfTrue="1">
      <formula>WEEKDAY($A35)=7</formula>
    </cfRule>
    <cfRule type="expression" dxfId="402" priority="296" stopIfTrue="1">
      <formula>WEEKDAY($A35)=1</formula>
    </cfRule>
    <cfRule type="expression" dxfId="401" priority="297" stopIfTrue="1">
      <formula>MATCH($A35,祝日,0)&gt;0</formula>
    </cfRule>
  </conditionalFormatting>
  <conditionalFormatting sqref="D35 D37">
    <cfRule type="expression" dxfId="400" priority="292" stopIfTrue="1">
      <formula>WEEKDAY($A35)=7</formula>
    </cfRule>
    <cfRule type="expression" dxfId="399" priority="293" stopIfTrue="1">
      <formula>WEEKDAY($A35)=1</formula>
    </cfRule>
    <cfRule type="expression" dxfId="398" priority="294" stopIfTrue="1">
      <formula>MATCH($A35,祝日,0)&gt;0</formula>
    </cfRule>
  </conditionalFormatting>
  <conditionalFormatting sqref="D35 D37">
    <cfRule type="expression" dxfId="397" priority="289" stopIfTrue="1">
      <formula>WEEKDAY($A35)=7</formula>
    </cfRule>
    <cfRule type="expression" dxfId="396" priority="290" stopIfTrue="1">
      <formula>WEEKDAY($A35)=1</formula>
    </cfRule>
    <cfRule type="expression" dxfId="395" priority="291" stopIfTrue="1">
      <formula>MATCH($A35,祝日,0)&gt;0</formula>
    </cfRule>
  </conditionalFormatting>
  <conditionalFormatting sqref="D35 D37">
    <cfRule type="expression" dxfId="394" priority="286" stopIfTrue="1">
      <formula>WEEKDAY($A35)=7</formula>
    </cfRule>
    <cfRule type="expression" dxfId="393" priority="287" stopIfTrue="1">
      <formula>WEEKDAY($A35)=1</formula>
    </cfRule>
    <cfRule type="expression" dxfId="392" priority="288" stopIfTrue="1">
      <formula>MATCH($A35,祝日,0)&gt;0</formula>
    </cfRule>
  </conditionalFormatting>
  <conditionalFormatting sqref="D36">
    <cfRule type="expression" dxfId="373" priority="217" stopIfTrue="1">
      <formula>WEEKDAY($A36)=7</formula>
    </cfRule>
    <cfRule type="expression" dxfId="372" priority="218" stopIfTrue="1">
      <formula>WEEKDAY($A36)=1</formula>
    </cfRule>
    <cfRule type="expression" dxfId="371" priority="219" stopIfTrue="1">
      <formula>MATCH($A36,祝日,0)&gt;0</formula>
    </cfRule>
  </conditionalFormatting>
  <conditionalFormatting sqref="D36">
    <cfRule type="expression" dxfId="370" priority="214" stopIfTrue="1">
      <formula>WEEKDAY($A36)=7</formula>
    </cfRule>
    <cfRule type="expression" dxfId="369" priority="215" stopIfTrue="1">
      <formula>WEEKDAY($A36)=1</formula>
    </cfRule>
    <cfRule type="expression" dxfId="368" priority="216" stopIfTrue="1">
      <formula>MATCH($A36,祝日,0)&gt;0</formula>
    </cfRule>
  </conditionalFormatting>
  <conditionalFormatting sqref="D36">
    <cfRule type="expression" dxfId="367" priority="211" stopIfTrue="1">
      <formula>WEEKDAY($A36)=7</formula>
    </cfRule>
    <cfRule type="expression" dxfId="366" priority="212" stopIfTrue="1">
      <formula>WEEKDAY($A36)=1</formula>
    </cfRule>
    <cfRule type="expression" dxfId="365" priority="213" stopIfTrue="1">
      <formula>MATCH($A36,祝日,0)&gt;0</formula>
    </cfRule>
  </conditionalFormatting>
  <conditionalFormatting sqref="C20:C22">
    <cfRule type="expression" dxfId="364" priority="208" stopIfTrue="1">
      <formula>WEEKDAY($A20)=7</formula>
    </cfRule>
    <cfRule type="expression" dxfId="363" priority="209" stopIfTrue="1">
      <formula>WEEKDAY($A20)=1</formula>
    </cfRule>
    <cfRule type="expression" dxfId="362" priority="210" stopIfTrue="1">
      <formula>MATCH($A20,祝日,0)&gt;0</formula>
    </cfRule>
  </conditionalFormatting>
  <conditionalFormatting sqref="C20:C22">
    <cfRule type="expression" dxfId="361" priority="205" stopIfTrue="1">
      <formula>WEEKDAY($A20)=7</formula>
    </cfRule>
    <cfRule type="expression" dxfId="360" priority="206" stopIfTrue="1">
      <formula>WEEKDAY($A20)=1</formula>
    </cfRule>
    <cfRule type="expression" dxfId="359" priority="207" stopIfTrue="1">
      <formula>MATCH($A20,祝日,0)&gt;0</formula>
    </cfRule>
  </conditionalFormatting>
  <conditionalFormatting sqref="C20:C22">
    <cfRule type="expression" dxfId="358" priority="202" stopIfTrue="1">
      <formula>WEEKDAY($A20)=7</formula>
    </cfRule>
    <cfRule type="expression" dxfId="357" priority="203" stopIfTrue="1">
      <formula>WEEKDAY($A20)=1</formula>
    </cfRule>
    <cfRule type="expression" dxfId="356" priority="204" stopIfTrue="1">
      <formula>MATCH($A20,祝日,0)&gt;0</formula>
    </cfRule>
  </conditionalFormatting>
  <conditionalFormatting sqref="E20:E22">
    <cfRule type="expression" dxfId="355" priority="199" stopIfTrue="1">
      <formula>WEEKDAY($A20)=7</formula>
    </cfRule>
    <cfRule type="expression" dxfId="354" priority="200" stopIfTrue="1">
      <formula>WEEKDAY($A20)=1</formula>
    </cfRule>
    <cfRule type="expression" dxfId="353" priority="201" stopIfTrue="1">
      <formula>MATCH($A20,祝日,0)&gt;0</formula>
    </cfRule>
  </conditionalFormatting>
  <conditionalFormatting sqref="E20:E22">
    <cfRule type="expression" dxfId="352" priority="196" stopIfTrue="1">
      <formula>WEEKDAY($A20)=7</formula>
    </cfRule>
    <cfRule type="expression" dxfId="351" priority="197" stopIfTrue="1">
      <formula>WEEKDAY($A20)=1</formula>
    </cfRule>
    <cfRule type="expression" dxfId="350" priority="198" stopIfTrue="1">
      <formula>MATCH($A20,祝日,0)&gt;0</formula>
    </cfRule>
  </conditionalFormatting>
  <conditionalFormatting sqref="E20:E22">
    <cfRule type="expression" dxfId="349" priority="193" stopIfTrue="1">
      <formula>WEEKDAY($A20)=7</formula>
    </cfRule>
    <cfRule type="expression" dxfId="348" priority="194" stopIfTrue="1">
      <formula>WEEKDAY($A20)=1</formula>
    </cfRule>
    <cfRule type="expression" dxfId="347" priority="195" stopIfTrue="1">
      <formula>MATCH($A20,祝日,0)&gt;0</formula>
    </cfRule>
  </conditionalFormatting>
  <conditionalFormatting sqref="E20:E22">
    <cfRule type="expression" dxfId="346" priority="190" stopIfTrue="1">
      <formula>WEEKDAY($A20)=7</formula>
    </cfRule>
    <cfRule type="expression" dxfId="345" priority="191" stopIfTrue="1">
      <formula>WEEKDAY($A20)=1</formula>
    </cfRule>
    <cfRule type="expression" dxfId="344" priority="192" stopIfTrue="1">
      <formula>MATCH($A20,祝日,0)&gt;0</formula>
    </cfRule>
  </conditionalFormatting>
  <conditionalFormatting sqref="D20:D22">
    <cfRule type="expression" dxfId="343" priority="187" stopIfTrue="1">
      <formula>WEEKDAY($A20)=7</formula>
    </cfRule>
    <cfRule type="expression" dxfId="342" priority="188" stopIfTrue="1">
      <formula>WEEKDAY($A20)=1</formula>
    </cfRule>
    <cfRule type="expression" dxfId="341" priority="189" stopIfTrue="1">
      <formula>MATCH($A20,祝日,0)&gt;0</formula>
    </cfRule>
  </conditionalFormatting>
  <conditionalFormatting sqref="D20:D22">
    <cfRule type="expression" dxfId="340" priority="184" stopIfTrue="1">
      <formula>WEEKDAY($A20)=7</formula>
    </cfRule>
    <cfRule type="expression" dxfId="339" priority="185" stopIfTrue="1">
      <formula>WEEKDAY($A20)=1</formula>
    </cfRule>
    <cfRule type="expression" dxfId="338" priority="186" stopIfTrue="1">
      <formula>MATCH($A20,祝日,0)&gt;0</formula>
    </cfRule>
  </conditionalFormatting>
  <conditionalFormatting sqref="D20:D22">
    <cfRule type="expression" dxfId="337" priority="181" stopIfTrue="1">
      <formula>WEEKDAY($A20)=7</formula>
    </cfRule>
    <cfRule type="expression" dxfId="336" priority="182" stopIfTrue="1">
      <formula>WEEKDAY($A20)=1</formula>
    </cfRule>
    <cfRule type="expression" dxfId="335" priority="183" stopIfTrue="1">
      <formula>MATCH($A20,祝日,0)&gt;0</formula>
    </cfRule>
  </conditionalFormatting>
  <conditionalFormatting sqref="C27:C28">
    <cfRule type="expression" dxfId="334" priority="178" stopIfTrue="1">
      <formula>WEEKDAY($A27)=7</formula>
    </cfRule>
    <cfRule type="expression" dxfId="333" priority="179" stopIfTrue="1">
      <formula>WEEKDAY($A27)=1</formula>
    </cfRule>
    <cfRule type="expression" dxfId="332" priority="180" stopIfTrue="1">
      <formula>MATCH($A27,祝日,0)&gt;0</formula>
    </cfRule>
  </conditionalFormatting>
  <conditionalFormatting sqref="C27:C28">
    <cfRule type="expression" dxfId="331" priority="175" stopIfTrue="1">
      <formula>WEEKDAY($A27)=7</formula>
    </cfRule>
    <cfRule type="expression" dxfId="330" priority="176" stopIfTrue="1">
      <formula>WEEKDAY($A27)=1</formula>
    </cfRule>
    <cfRule type="expression" dxfId="329" priority="177" stopIfTrue="1">
      <formula>MATCH($A27,祝日,0)&gt;0</formula>
    </cfRule>
  </conditionalFormatting>
  <conditionalFormatting sqref="C27:C28">
    <cfRule type="expression" dxfId="328" priority="172" stopIfTrue="1">
      <formula>WEEKDAY($A27)=7</formula>
    </cfRule>
    <cfRule type="expression" dxfId="327" priority="173" stopIfTrue="1">
      <formula>WEEKDAY($A27)=1</formula>
    </cfRule>
    <cfRule type="expression" dxfId="326" priority="174" stopIfTrue="1">
      <formula>MATCH($A27,祝日,0)&gt;0</formula>
    </cfRule>
  </conditionalFormatting>
  <conditionalFormatting sqref="E27:E28">
    <cfRule type="expression" dxfId="325" priority="169" stopIfTrue="1">
      <formula>WEEKDAY($A27)=7</formula>
    </cfRule>
    <cfRule type="expression" dxfId="324" priority="170" stopIfTrue="1">
      <formula>WEEKDAY($A27)=1</formula>
    </cfRule>
    <cfRule type="expression" dxfId="323" priority="171" stopIfTrue="1">
      <formula>MATCH($A27,祝日,0)&gt;0</formula>
    </cfRule>
  </conditionalFormatting>
  <conditionalFormatting sqref="E27:E28">
    <cfRule type="expression" dxfId="322" priority="166" stopIfTrue="1">
      <formula>WEEKDAY($A27)=7</formula>
    </cfRule>
    <cfRule type="expression" dxfId="321" priority="167" stopIfTrue="1">
      <formula>WEEKDAY($A27)=1</formula>
    </cfRule>
    <cfRule type="expression" dxfId="320" priority="168" stopIfTrue="1">
      <formula>MATCH($A27,祝日,0)&gt;0</formula>
    </cfRule>
  </conditionalFormatting>
  <conditionalFormatting sqref="E27:E28">
    <cfRule type="expression" dxfId="319" priority="163" stopIfTrue="1">
      <formula>WEEKDAY($A27)=7</formula>
    </cfRule>
    <cfRule type="expression" dxfId="318" priority="164" stopIfTrue="1">
      <formula>WEEKDAY($A27)=1</formula>
    </cfRule>
    <cfRule type="expression" dxfId="317" priority="165" stopIfTrue="1">
      <formula>MATCH($A27,祝日,0)&gt;0</formula>
    </cfRule>
  </conditionalFormatting>
  <conditionalFormatting sqref="E27:E28">
    <cfRule type="expression" dxfId="316" priority="160" stopIfTrue="1">
      <formula>WEEKDAY($A27)=7</formula>
    </cfRule>
    <cfRule type="expression" dxfId="315" priority="161" stopIfTrue="1">
      <formula>WEEKDAY($A27)=1</formula>
    </cfRule>
    <cfRule type="expression" dxfId="314" priority="162" stopIfTrue="1">
      <formula>MATCH($A27,祝日,0)&gt;0</formula>
    </cfRule>
  </conditionalFormatting>
  <conditionalFormatting sqref="D27:D28">
    <cfRule type="expression" dxfId="313" priority="157" stopIfTrue="1">
      <formula>WEEKDAY($A27)=7</formula>
    </cfRule>
    <cfRule type="expression" dxfId="312" priority="158" stopIfTrue="1">
      <formula>WEEKDAY($A27)=1</formula>
    </cfRule>
    <cfRule type="expression" dxfId="311" priority="159" stopIfTrue="1">
      <formula>MATCH($A27,祝日,0)&gt;0</formula>
    </cfRule>
  </conditionalFormatting>
  <conditionalFormatting sqref="D27:D28">
    <cfRule type="expression" dxfId="310" priority="154" stopIfTrue="1">
      <formula>WEEKDAY($A27)=7</formula>
    </cfRule>
    <cfRule type="expression" dxfId="309" priority="155" stopIfTrue="1">
      <formula>WEEKDAY($A27)=1</formula>
    </cfRule>
    <cfRule type="expression" dxfId="308" priority="156" stopIfTrue="1">
      <formula>MATCH($A27,祝日,0)&gt;0</formula>
    </cfRule>
  </conditionalFormatting>
  <conditionalFormatting sqref="D27:D28">
    <cfRule type="expression" dxfId="307" priority="151" stopIfTrue="1">
      <formula>WEEKDAY($A27)=7</formula>
    </cfRule>
    <cfRule type="expression" dxfId="306" priority="152" stopIfTrue="1">
      <formula>WEEKDAY($A27)=1</formula>
    </cfRule>
    <cfRule type="expression" dxfId="305" priority="153" stopIfTrue="1">
      <formula>MATCH($A27,祝日,0)&gt;0</formula>
    </cfRule>
  </conditionalFormatting>
  <conditionalFormatting sqref="C34">
    <cfRule type="expression" dxfId="304" priority="148" stopIfTrue="1">
      <formula>WEEKDAY($A34)=7</formula>
    </cfRule>
    <cfRule type="expression" dxfId="303" priority="149" stopIfTrue="1">
      <formula>WEEKDAY($A34)=1</formula>
    </cfRule>
    <cfRule type="expression" dxfId="302" priority="150" stopIfTrue="1">
      <formula>MATCH($A34,祝日,0)&gt;0</formula>
    </cfRule>
  </conditionalFormatting>
  <conditionalFormatting sqref="C34">
    <cfRule type="expression" dxfId="301" priority="145" stopIfTrue="1">
      <formula>WEEKDAY($A34)=7</formula>
    </cfRule>
    <cfRule type="expression" dxfId="300" priority="146" stopIfTrue="1">
      <formula>WEEKDAY($A34)=1</formula>
    </cfRule>
    <cfRule type="expression" dxfId="299" priority="147" stopIfTrue="1">
      <formula>MATCH($A34,祝日,0)&gt;0</formula>
    </cfRule>
  </conditionalFormatting>
  <conditionalFormatting sqref="C34">
    <cfRule type="expression" dxfId="298" priority="142" stopIfTrue="1">
      <formula>WEEKDAY($A34)=7</formula>
    </cfRule>
    <cfRule type="expression" dxfId="297" priority="143" stopIfTrue="1">
      <formula>WEEKDAY($A34)=1</formula>
    </cfRule>
    <cfRule type="expression" dxfId="296" priority="144" stopIfTrue="1">
      <formula>MATCH($A34,祝日,0)&gt;0</formula>
    </cfRule>
  </conditionalFormatting>
  <conditionalFormatting sqref="E34">
    <cfRule type="expression" dxfId="295" priority="139" stopIfTrue="1">
      <formula>WEEKDAY($A34)=7</formula>
    </cfRule>
    <cfRule type="expression" dxfId="294" priority="140" stopIfTrue="1">
      <formula>WEEKDAY($A34)=1</formula>
    </cfRule>
    <cfRule type="expression" dxfId="293" priority="141" stopIfTrue="1">
      <formula>MATCH($A34,祝日,0)&gt;0</formula>
    </cfRule>
  </conditionalFormatting>
  <conditionalFormatting sqref="E34">
    <cfRule type="expression" dxfId="292" priority="136" stopIfTrue="1">
      <formula>WEEKDAY($A34)=7</formula>
    </cfRule>
    <cfRule type="expression" dxfId="291" priority="137" stopIfTrue="1">
      <formula>WEEKDAY($A34)=1</formula>
    </cfRule>
    <cfRule type="expression" dxfId="290" priority="138" stopIfTrue="1">
      <formula>MATCH($A34,祝日,0)&gt;0</formula>
    </cfRule>
  </conditionalFormatting>
  <conditionalFormatting sqref="E34">
    <cfRule type="expression" dxfId="289" priority="133" stopIfTrue="1">
      <formula>WEEKDAY($A34)=7</formula>
    </cfRule>
    <cfRule type="expression" dxfId="288" priority="134" stopIfTrue="1">
      <formula>WEEKDAY($A34)=1</formula>
    </cfRule>
    <cfRule type="expression" dxfId="287" priority="135" stopIfTrue="1">
      <formula>MATCH($A34,祝日,0)&gt;0</formula>
    </cfRule>
  </conditionalFormatting>
  <conditionalFormatting sqref="E34">
    <cfRule type="expression" dxfId="286" priority="130" stopIfTrue="1">
      <formula>WEEKDAY($A34)=7</formula>
    </cfRule>
    <cfRule type="expression" dxfId="285" priority="131" stopIfTrue="1">
      <formula>WEEKDAY($A34)=1</formula>
    </cfRule>
    <cfRule type="expression" dxfId="284" priority="132" stopIfTrue="1">
      <formula>MATCH($A34,祝日,0)&gt;0</formula>
    </cfRule>
  </conditionalFormatting>
  <conditionalFormatting sqref="D34">
    <cfRule type="expression" dxfId="283" priority="127" stopIfTrue="1">
      <formula>WEEKDAY($A34)=7</formula>
    </cfRule>
    <cfRule type="expression" dxfId="282" priority="128" stopIfTrue="1">
      <formula>WEEKDAY($A34)=1</formula>
    </cfRule>
    <cfRule type="expression" dxfId="281" priority="129" stopIfTrue="1">
      <formula>MATCH($A34,祝日,0)&gt;0</formula>
    </cfRule>
  </conditionalFormatting>
  <conditionalFormatting sqref="D34">
    <cfRule type="expression" dxfId="280" priority="124" stopIfTrue="1">
      <formula>WEEKDAY($A34)=7</formula>
    </cfRule>
    <cfRule type="expression" dxfId="279" priority="125" stopIfTrue="1">
      <formula>WEEKDAY($A34)=1</formula>
    </cfRule>
    <cfRule type="expression" dxfId="278" priority="126" stopIfTrue="1">
      <formula>MATCH($A34,祝日,0)&gt;0</formula>
    </cfRule>
  </conditionalFormatting>
  <conditionalFormatting sqref="D34">
    <cfRule type="expression" dxfId="277" priority="121" stopIfTrue="1">
      <formula>WEEKDAY($A34)=7</formula>
    </cfRule>
    <cfRule type="expression" dxfId="276" priority="122" stopIfTrue="1">
      <formula>WEEKDAY($A34)=1</formula>
    </cfRule>
    <cfRule type="expression" dxfId="275" priority="123" stopIfTrue="1">
      <formula>MATCH($A34,祝日,0)&gt;0</formula>
    </cfRule>
  </conditionalFormatting>
  <conditionalFormatting sqref="C36:C43">
    <cfRule type="expression" dxfId="274" priority="118" stopIfTrue="1">
      <formula>WEEKDAY($A36)=7</formula>
    </cfRule>
    <cfRule type="expression" dxfId="273" priority="119" stopIfTrue="1">
      <formula>WEEKDAY($A36)=1</formula>
    </cfRule>
    <cfRule type="expression" dxfId="272" priority="120" stopIfTrue="1">
      <formula>MATCH($A36,祝日,0)&gt;0</formula>
    </cfRule>
  </conditionalFormatting>
  <conditionalFormatting sqref="C36:C43">
    <cfRule type="expression" dxfId="271" priority="115" stopIfTrue="1">
      <formula>WEEKDAY($A36)=7</formula>
    </cfRule>
    <cfRule type="expression" dxfId="270" priority="116" stopIfTrue="1">
      <formula>WEEKDAY($A36)=1</formula>
    </cfRule>
    <cfRule type="expression" dxfId="269" priority="117" stopIfTrue="1">
      <formula>MATCH($A36,祝日,0)&gt;0</formula>
    </cfRule>
  </conditionalFormatting>
  <conditionalFormatting sqref="C36:C43">
    <cfRule type="expression" dxfId="268" priority="112" stopIfTrue="1">
      <formula>WEEKDAY($A36)=7</formula>
    </cfRule>
    <cfRule type="expression" dxfId="267" priority="113" stopIfTrue="1">
      <formula>WEEKDAY($A36)=1</formula>
    </cfRule>
    <cfRule type="expression" dxfId="266" priority="114" stopIfTrue="1">
      <formula>MATCH($A36,祝日,0)&gt;0</formula>
    </cfRule>
  </conditionalFormatting>
  <conditionalFormatting sqref="E36:E43">
    <cfRule type="expression" dxfId="265" priority="109" stopIfTrue="1">
      <formula>WEEKDAY($A36)=7</formula>
    </cfRule>
    <cfRule type="expression" dxfId="264" priority="110" stopIfTrue="1">
      <formula>WEEKDAY($A36)=1</formula>
    </cfRule>
    <cfRule type="expression" dxfId="263" priority="111" stopIfTrue="1">
      <formula>MATCH($A36,祝日,0)&gt;0</formula>
    </cfRule>
  </conditionalFormatting>
  <conditionalFormatting sqref="E36:E43">
    <cfRule type="expression" dxfId="262" priority="106" stopIfTrue="1">
      <formula>WEEKDAY($A36)=7</formula>
    </cfRule>
    <cfRule type="expression" dxfId="261" priority="107" stopIfTrue="1">
      <formula>WEEKDAY($A36)=1</formula>
    </cfRule>
    <cfRule type="expression" dxfId="260" priority="108" stopIfTrue="1">
      <formula>MATCH($A36,祝日,0)&gt;0</formula>
    </cfRule>
  </conditionalFormatting>
  <conditionalFormatting sqref="E36:E43">
    <cfRule type="expression" dxfId="259" priority="103" stopIfTrue="1">
      <formula>WEEKDAY($A36)=7</formula>
    </cfRule>
    <cfRule type="expression" dxfId="258" priority="104" stopIfTrue="1">
      <formula>WEEKDAY($A36)=1</formula>
    </cfRule>
    <cfRule type="expression" dxfId="257" priority="105" stopIfTrue="1">
      <formula>MATCH($A36,祝日,0)&gt;0</formula>
    </cfRule>
  </conditionalFormatting>
  <conditionalFormatting sqref="E36:E43">
    <cfRule type="expression" dxfId="256" priority="100" stopIfTrue="1">
      <formula>WEEKDAY($A36)=7</formula>
    </cfRule>
    <cfRule type="expression" dxfId="255" priority="101" stopIfTrue="1">
      <formula>WEEKDAY($A36)=1</formula>
    </cfRule>
    <cfRule type="expression" dxfId="254" priority="102" stopIfTrue="1">
      <formula>MATCH($A36,祝日,0)&gt;0</formula>
    </cfRule>
  </conditionalFormatting>
  <conditionalFormatting sqref="D36:D43">
    <cfRule type="expression" dxfId="253" priority="97" stopIfTrue="1">
      <formula>WEEKDAY($A36)=7</formula>
    </cfRule>
    <cfRule type="expression" dxfId="252" priority="98" stopIfTrue="1">
      <formula>WEEKDAY($A36)=1</formula>
    </cfRule>
    <cfRule type="expression" dxfId="251" priority="99" stopIfTrue="1">
      <formula>MATCH($A36,祝日,0)&gt;0</formula>
    </cfRule>
  </conditionalFormatting>
  <conditionalFormatting sqref="D36:D43">
    <cfRule type="expression" dxfId="250" priority="94" stopIfTrue="1">
      <formula>WEEKDAY($A36)=7</formula>
    </cfRule>
    <cfRule type="expression" dxfId="249" priority="95" stopIfTrue="1">
      <formula>WEEKDAY($A36)=1</formula>
    </cfRule>
    <cfRule type="expression" dxfId="248" priority="96" stopIfTrue="1">
      <formula>MATCH($A36,祝日,0)&gt;0</formula>
    </cfRule>
  </conditionalFormatting>
  <conditionalFormatting sqref="D36:D43">
    <cfRule type="expression" dxfId="247" priority="91" stopIfTrue="1">
      <formula>WEEKDAY($A36)=7</formula>
    </cfRule>
    <cfRule type="expression" dxfId="246" priority="92" stopIfTrue="1">
      <formula>WEEKDAY($A36)=1</formula>
    </cfRule>
    <cfRule type="expression" dxfId="245" priority="93" stopIfTrue="1">
      <formula>MATCH($A36,祝日,0)&gt;0</formula>
    </cfRule>
  </conditionalFormatting>
  <conditionalFormatting sqref="C15:C19">
    <cfRule type="expression" dxfId="89" priority="88" stopIfTrue="1">
      <formula>WEEKDAY($A15)=7</formula>
    </cfRule>
    <cfRule type="expression" dxfId="88" priority="89" stopIfTrue="1">
      <formula>WEEKDAY($A15)=1</formula>
    </cfRule>
    <cfRule type="expression" dxfId="87" priority="90" stopIfTrue="1">
      <formula>MATCH($A15,祝日,0)&gt;0</formula>
    </cfRule>
  </conditionalFormatting>
  <conditionalFormatting sqref="C15:C19">
    <cfRule type="expression" dxfId="86" priority="85" stopIfTrue="1">
      <formula>WEEKDAY($A15)=7</formula>
    </cfRule>
    <cfRule type="expression" dxfId="85" priority="86" stopIfTrue="1">
      <formula>WEEKDAY($A15)=1</formula>
    </cfRule>
    <cfRule type="expression" dxfId="84" priority="87" stopIfTrue="1">
      <formula>MATCH($A15,祝日,0)&gt;0</formula>
    </cfRule>
  </conditionalFormatting>
  <conditionalFormatting sqref="C15:C19">
    <cfRule type="expression" dxfId="83" priority="82" stopIfTrue="1">
      <formula>WEEKDAY($A15)=7</formula>
    </cfRule>
    <cfRule type="expression" dxfId="82" priority="83" stopIfTrue="1">
      <formula>WEEKDAY($A15)=1</formula>
    </cfRule>
    <cfRule type="expression" dxfId="81" priority="84" stopIfTrue="1">
      <formula>MATCH($A15,祝日,0)&gt;0</formula>
    </cfRule>
  </conditionalFormatting>
  <conditionalFormatting sqref="E15:E19">
    <cfRule type="expression" dxfId="80" priority="79" stopIfTrue="1">
      <formula>WEEKDAY($A15)=7</formula>
    </cfRule>
    <cfRule type="expression" dxfId="79" priority="80" stopIfTrue="1">
      <formula>WEEKDAY($A15)=1</formula>
    </cfRule>
    <cfRule type="expression" dxfId="78" priority="81" stopIfTrue="1">
      <formula>MATCH($A15,祝日,0)&gt;0</formula>
    </cfRule>
  </conditionalFormatting>
  <conditionalFormatting sqref="E15:E19">
    <cfRule type="expression" dxfId="77" priority="76" stopIfTrue="1">
      <formula>WEEKDAY($A15)=7</formula>
    </cfRule>
    <cfRule type="expression" dxfId="76" priority="77" stopIfTrue="1">
      <formula>WEEKDAY($A15)=1</formula>
    </cfRule>
    <cfRule type="expression" dxfId="75" priority="78" stopIfTrue="1">
      <formula>MATCH($A15,祝日,0)&gt;0</formula>
    </cfRule>
  </conditionalFormatting>
  <conditionalFormatting sqref="E15:E19">
    <cfRule type="expression" dxfId="74" priority="73" stopIfTrue="1">
      <formula>WEEKDAY($A15)=7</formula>
    </cfRule>
    <cfRule type="expression" dxfId="73" priority="74" stopIfTrue="1">
      <formula>WEEKDAY($A15)=1</formula>
    </cfRule>
    <cfRule type="expression" dxfId="72" priority="75" stopIfTrue="1">
      <formula>MATCH($A15,祝日,0)&gt;0</formula>
    </cfRule>
  </conditionalFormatting>
  <conditionalFormatting sqref="E15:E19">
    <cfRule type="expression" dxfId="71" priority="70" stopIfTrue="1">
      <formula>WEEKDAY($A15)=7</formula>
    </cfRule>
    <cfRule type="expression" dxfId="70" priority="71" stopIfTrue="1">
      <formula>WEEKDAY($A15)=1</formula>
    </cfRule>
    <cfRule type="expression" dxfId="69" priority="72" stopIfTrue="1">
      <formula>MATCH($A15,祝日,0)&gt;0</formula>
    </cfRule>
  </conditionalFormatting>
  <conditionalFormatting sqref="D15:D19">
    <cfRule type="expression" dxfId="68" priority="67" stopIfTrue="1">
      <formula>WEEKDAY($A15)=7</formula>
    </cfRule>
    <cfRule type="expression" dxfId="67" priority="68" stopIfTrue="1">
      <formula>WEEKDAY($A15)=1</formula>
    </cfRule>
    <cfRule type="expression" dxfId="66" priority="69" stopIfTrue="1">
      <formula>MATCH($A15,祝日,0)&gt;0</formula>
    </cfRule>
  </conditionalFormatting>
  <conditionalFormatting sqref="D15:D19">
    <cfRule type="expression" dxfId="65" priority="64" stopIfTrue="1">
      <formula>WEEKDAY($A15)=7</formula>
    </cfRule>
    <cfRule type="expression" dxfId="64" priority="65" stopIfTrue="1">
      <formula>WEEKDAY($A15)=1</formula>
    </cfRule>
    <cfRule type="expression" dxfId="63" priority="66" stopIfTrue="1">
      <formula>MATCH($A15,祝日,0)&gt;0</formula>
    </cfRule>
  </conditionalFormatting>
  <conditionalFormatting sqref="D15:D19">
    <cfRule type="expression" dxfId="62" priority="61" stopIfTrue="1">
      <formula>WEEKDAY($A15)=7</formula>
    </cfRule>
    <cfRule type="expression" dxfId="61" priority="62" stopIfTrue="1">
      <formula>WEEKDAY($A15)=1</formula>
    </cfRule>
    <cfRule type="expression" dxfId="60" priority="63" stopIfTrue="1">
      <formula>MATCH($A15,祝日,0)&gt;0</formula>
    </cfRule>
  </conditionalFormatting>
  <conditionalFormatting sqref="C23:C26">
    <cfRule type="expression" dxfId="59" priority="58" stopIfTrue="1">
      <formula>WEEKDAY($A23)=7</formula>
    </cfRule>
    <cfRule type="expression" dxfId="58" priority="59" stopIfTrue="1">
      <formula>WEEKDAY($A23)=1</formula>
    </cfRule>
    <cfRule type="expression" dxfId="57" priority="60" stopIfTrue="1">
      <formula>MATCH($A23,祝日,0)&gt;0</formula>
    </cfRule>
  </conditionalFormatting>
  <conditionalFormatting sqref="C23:C26">
    <cfRule type="expression" dxfId="56" priority="55" stopIfTrue="1">
      <formula>WEEKDAY($A23)=7</formula>
    </cfRule>
    <cfRule type="expression" dxfId="55" priority="56" stopIfTrue="1">
      <formula>WEEKDAY($A23)=1</formula>
    </cfRule>
    <cfRule type="expression" dxfId="54" priority="57" stopIfTrue="1">
      <formula>MATCH($A23,祝日,0)&gt;0</formula>
    </cfRule>
  </conditionalFormatting>
  <conditionalFormatting sqref="C23:C26">
    <cfRule type="expression" dxfId="53" priority="52" stopIfTrue="1">
      <formula>WEEKDAY($A23)=7</formula>
    </cfRule>
    <cfRule type="expression" dxfId="52" priority="53" stopIfTrue="1">
      <formula>WEEKDAY($A23)=1</formula>
    </cfRule>
    <cfRule type="expression" dxfId="51" priority="54" stopIfTrue="1">
      <formula>MATCH($A23,祝日,0)&gt;0</formula>
    </cfRule>
  </conditionalFormatting>
  <conditionalFormatting sqref="E23:E26">
    <cfRule type="expression" dxfId="50" priority="49" stopIfTrue="1">
      <formula>WEEKDAY($A23)=7</formula>
    </cfRule>
    <cfRule type="expression" dxfId="49" priority="50" stopIfTrue="1">
      <formula>WEEKDAY($A23)=1</formula>
    </cfRule>
    <cfRule type="expression" dxfId="48" priority="51" stopIfTrue="1">
      <formula>MATCH($A23,祝日,0)&gt;0</formula>
    </cfRule>
  </conditionalFormatting>
  <conditionalFormatting sqref="E23:E26">
    <cfRule type="expression" dxfId="47" priority="46" stopIfTrue="1">
      <formula>WEEKDAY($A23)=7</formula>
    </cfRule>
    <cfRule type="expression" dxfId="46" priority="47" stopIfTrue="1">
      <formula>WEEKDAY($A23)=1</formula>
    </cfRule>
    <cfRule type="expression" dxfId="45" priority="48" stopIfTrue="1">
      <formula>MATCH($A23,祝日,0)&gt;0</formula>
    </cfRule>
  </conditionalFormatting>
  <conditionalFormatting sqref="E23:E26">
    <cfRule type="expression" dxfId="44" priority="43" stopIfTrue="1">
      <formula>WEEKDAY($A23)=7</formula>
    </cfRule>
    <cfRule type="expression" dxfId="43" priority="44" stopIfTrue="1">
      <formula>WEEKDAY($A23)=1</formula>
    </cfRule>
    <cfRule type="expression" dxfId="42" priority="45" stopIfTrue="1">
      <formula>MATCH($A23,祝日,0)&gt;0</formula>
    </cfRule>
  </conditionalFormatting>
  <conditionalFormatting sqref="E23:E26">
    <cfRule type="expression" dxfId="41" priority="40" stopIfTrue="1">
      <formula>WEEKDAY($A23)=7</formula>
    </cfRule>
    <cfRule type="expression" dxfId="40" priority="41" stopIfTrue="1">
      <formula>WEEKDAY($A23)=1</formula>
    </cfRule>
    <cfRule type="expression" dxfId="39" priority="42" stopIfTrue="1">
      <formula>MATCH($A23,祝日,0)&gt;0</formula>
    </cfRule>
  </conditionalFormatting>
  <conditionalFormatting sqref="D23:D26">
    <cfRule type="expression" dxfId="38" priority="37" stopIfTrue="1">
      <formula>WEEKDAY($A23)=7</formula>
    </cfRule>
    <cfRule type="expression" dxfId="37" priority="38" stopIfTrue="1">
      <formula>WEEKDAY($A23)=1</formula>
    </cfRule>
    <cfRule type="expression" dxfId="36" priority="39" stopIfTrue="1">
      <formula>MATCH($A23,祝日,0)&gt;0</formula>
    </cfRule>
  </conditionalFormatting>
  <conditionalFormatting sqref="D23:D26">
    <cfRule type="expression" dxfId="35" priority="34" stopIfTrue="1">
      <formula>WEEKDAY($A23)=7</formula>
    </cfRule>
    <cfRule type="expression" dxfId="34" priority="35" stopIfTrue="1">
      <formula>WEEKDAY($A23)=1</formula>
    </cfRule>
    <cfRule type="expression" dxfId="33" priority="36" stopIfTrue="1">
      <formula>MATCH($A23,祝日,0)&gt;0</formula>
    </cfRule>
  </conditionalFormatting>
  <conditionalFormatting sqref="D23:D26">
    <cfRule type="expression" dxfId="32" priority="31" stopIfTrue="1">
      <formula>WEEKDAY($A23)=7</formula>
    </cfRule>
    <cfRule type="expression" dxfId="31" priority="32" stopIfTrue="1">
      <formula>WEEKDAY($A23)=1</formula>
    </cfRule>
    <cfRule type="expression" dxfId="30" priority="33" stopIfTrue="1">
      <formula>MATCH($A23,祝日,0)&gt;0</formula>
    </cfRule>
  </conditionalFormatting>
  <conditionalFormatting sqref="C29:C33">
    <cfRule type="expression" dxfId="29" priority="28" stopIfTrue="1">
      <formula>WEEKDAY($A29)=7</formula>
    </cfRule>
    <cfRule type="expression" dxfId="28" priority="29" stopIfTrue="1">
      <formula>WEEKDAY($A29)=1</formula>
    </cfRule>
    <cfRule type="expression" dxfId="27" priority="30" stopIfTrue="1">
      <formula>MATCH($A29,祝日,0)&gt;0</formula>
    </cfRule>
  </conditionalFormatting>
  <conditionalFormatting sqref="C29:C33">
    <cfRule type="expression" dxfId="26" priority="25" stopIfTrue="1">
      <formula>WEEKDAY($A29)=7</formula>
    </cfRule>
    <cfRule type="expression" dxfId="25" priority="26" stopIfTrue="1">
      <formula>WEEKDAY($A29)=1</formula>
    </cfRule>
    <cfRule type="expression" dxfId="24" priority="27" stopIfTrue="1">
      <formula>MATCH($A29,祝日,0)&gt;0</formula>
    </cfRule>
  </conditionalFormatting>
  <conditionalFormatting sqref="C29:C33">
    <cfRule type="expression" dxfId="23" priority="22" stopIfTrue="1">
      <formula>WEEKDAY($A29)=7</formula>
    </cfRule>
    <cfRule type="expression" dxfId="22" priority="23" stopIfTrue="1">
      <formula>WEEKDAY($A29)=1</formula>
    </cfRule>
    <cfRule type="expression" dxfId="21" priority="24" stopIfTrue="1">
      <formula>MATCH($A29,祝日,0)&gt;0</formula>
    </cfRule>
  </conditionalFormatting>
  <conditionalFormatting sqref="E29:E33">
    <cfRule type="expression" dxfId="20" priority="19" stopIfTrue="1">
      <formula>WEEKDAY($A29)=7</formula>
    </cfRule>
    <cfRule type="expression" dxfId="19" priority="20" stopIfTrue="1">
      <formula>WEEKDAY($A29)=1</formula>
    </cfRule>
    <cfRule type="expression" dxfId="18" priority="21" stopIfTrue="1">
      <formula>MATCH($A29,祝日,0)&gt;0</formula>
    </cfRule>
  </conditionalFormatting>
  <conditionalFormatting sqref="E29:E33">
    <cfRule type="expression" dxfId="17" priority="16" stopIfTrue="1">
      <formula>WEEKDAY($A29)=7</formula>
    </cfRule>
    <cfRule type="expression" dxfId="16" priority="17" stopIfTrue="1">
      <formula>WEEKDAY($A29)=1</formula>
    </cfRule>
    <cfRule type="expression" dxfId="15" priority="18" stopIfTrue="1">
      <formula>MATCH($A29,祝日,0)&gt;0</formula>
    </cfRule>
  </conditionalFormatting>
  <conditionalFormatting sqref="E29:E33">
    <cfRule type="expression" dxfId="14" priority="13" stopIfTrue="1">
      <formula>WEEKDAY($A29)=7</formula>
    </cfRule>
    <cfRule type="expression" dxfId="13" priority="14" stopIfTrue="1">
      <formula>WEEKDAY($A29)=1</formula>
    </cfRule>
    <cfRule type="expression" dxfId="12" priority="15" stopIfTrue="1">
      <formula>MATCH($A29,祝日,0)&gt;0</formula>
    </cfRule>
  </conditionalFormatting>
  <conditionalFormatting sqref="E29:E33">
    <cfRule type="expression" dxfId="11" priority="10" stopIfTrue="1">
      <formula>WEEKDAY($A29)=7</formula>
    </cfRule>
    <cfRule type="expression" dxfId="10" priority="11" stopIfTrue="1">
      <formula>WEEKDAY($A29)=1</formula>
    </cfRule>
    <cfRule type="expression" dxfId="9" priority="12" stopIfTrue="1">
      <formula>MATCH($A29,祝日,0)&gt;0</formula>
    </cfRule>
  </conditionalFormatting>
  <conditionalFormatting sqref="D29:D33">
    <cfRule type="expression" dxfId="8" priority="7" stopIfTrue="1">
      <formula>WEEKDAY($A29)=7</formula>
    </cfRule>
    <cfRule type="expression" dxfId="7" priority="8" stopIfTrue="1">
      <formula>WEEKDAY($A29)=1</formula>
    </cfRule>
    <cfRule type="expression" dxfId="6" priority="9" stopIfTrue="1">
      <formula>MATCH($A29,祝日,0)&gt;0</formula>
    </cfRule>
  </conditionalFormatting>
  <conditionalFormatting sqref="D29:D33">
    <cfRule type="expression" dxfId="5" priority="4" stopIfTrue="1">
      <formula>WEEKDAY($A29)=7</formula>
    </cfRule>
    <cfRule type="expression" dxfId="4" priority="5" stopIfTrue="1">
      <formula>WEEKDAY($A29)=1</formula>
    </cfRule>
    <cfRule type="expression" dxfId="3" priority="6" stopIfTrue="1">
      <formula>MATCH($A29,祝日,0)&gt;0</formula>
    </cfRule>
  </conditionalFormatting>
  <conditionalFormatting sqref="D29:D33">
    <cfRule type="expression" dxfId="2" priority="1" stopIfTrue="1">
      <formula>WEEKDAY($A29)=7</formula>
    </cfRule>
    <cfRule type="expression" dxfId="1" priority="2" stopIfTrue="1">
      <formula>WEEKDAY($A29)=1</formula>
    </cfRule>
    <cfRule type="expression" dxfId="0" priority="3" stopIfTrue="1">
      <formula>MATCH($A29,祝日,0)&gt;0</formula>
    </cfRule>
  </conditionalFormatting>
  <pageMargins left="0.39" right="0.23622047244094491" top="0.55118110236220474" bottom="0.2" header="0.31496062992125984" footer="0.31496062992125984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zoomScaleNormal="100" workbookViewId="0">
      <selection activeCell="A5" sqref="A5"/>
    </sheetView>
  </sheetViews>
  <sheetFormatPr defaultRowHeight="13.5"/>
  <cols>
    <col min="1" max="1" width="9" style="136"/>
    <col min="2" max="2" width="11.625" style="171" bestFit="1" customWidth="1"/>
    <col min="3" max="6" width="9" style="171"/>
    <col min="7" max="7" width="9.75" style="136" bestFit="1" customWidth="1"/>
    <col min="8" max="8" width="14" style="136" customWidth="1"/>
    <col min="9" max="9" width="31.5" style="136" customWidth="1"/>
    <col min="10" max="10" width="9" style="127"/>
    <col min="11" max="11" width="9" style="128"/>
    <col min="12" max="12" width="9" style="129"/>
    <col min="13" max="13" width="9" style="130"/>
    <col min="14" max="14" width="9" style="131"/>
    <col min="15" max="15" width="9" style="132"/>
    <col min="16" max="16" width="9" style="133"/>
    <col min="17" max="16384" width="9" style="136"/>
  </cols>
  <sheetData>
    <row r="1" spans="1:15" ht="37.5" customHeight="1">
      <c r="A1" s="245">
        <f>①作業報告書!A2</f>
        <v>44409</v>
      </c>
      <c r="B1" s="245"/>
      <c r="C1" s="245"/>
      <c r="D1" s="245"/>
      <c r="E1" s="245"/>
      <c r="F1" s="245"/>
      <c r="G1" s="245"/>
      <c r="H1" s="245"/>
      <c r="I1" s="245"/>
    </row>
    <row r="2" spans="1:15" ht="25.5">
      <c r="A2" s="134"/>
      <c r="B2" s="135"/>
      <c r="C2" s="135"/>
      <c r="D2" s="135"/>
      <c r="E2" s="135"/>
      <c r="F2" s="135"/>
      <c r="G2" s="134"/>
      <c r="H2" s="134"/>
      <c r="I2" s="134"/>
    </row>
    <row r="3" spans="1:15">
      <c r="B3" s="246" t="s">
        <v>67</v>
      </c>
      <c r="C3" s="248" t="s">
        <v>2</v>
      </c>
      <c r="D3" s="250" t="s">
        <v>66</v>
      </c>
      <c r="E3" s="251"/>
      <c r="F3" s="251"/>
      <c r="G3" s="252"/>
      <c r="H3" s="248" t="s">
        <v>68</v>
      </c>
      <c r="I3" s="248" t="s">
        <v>65</v>
      </c>
    </row>
    <row r="4" spans="1:15">
      <c r="B4" s="247"/>
      <c r="C4" s="249"/>
      <c r="D4" s="137" t="s">
        <v>69</v>
      </c>
      <c r="E4" s="137" t="s">
        <v>70</v>
      </c>
      <c r="F4" s="137" t="s">
        <v>71</v>
      </c>
      <c r="G4" s="137" t="s">
        <v>3</v>
      </c>
      <c r="H4" s="249"/>
      <c r="I4" s="249"/>
      <c r="J4" s="127" t="s">
        <v>74</v>
      </c>
      <c r="K4" s="128" t="s">
        <v>73</v>
      </c>
      <c r="L4" s="129" t="s">
        <v>72</v>
      </c>
      <c r="M4" s="130" t="s">
        <v>75</v>
      </c>
      <c r="N4" s="131" t="s">
        <v>76</v>
      </c>
      <c r="O4" s="132" t="s">
        <v>80</v>
      </c>
    </row>
    <row r="5" spans="1:15">
      <c r="B5" s="253">
        <f>①作業報告書!A2</f>
        <v>44409</v>
      </c>
      <c r="C5" s="254" t="str">
        <f>CHOOSE(WEEKDAY(B5),"日","月","火","水","木","金","土")</f>
        <v>日</v>
      </c>
      <c r="D5" s="138"/>
      <c r="E5" s="138"/>
      <c r="F5" s="139"/>
      <c r="G5" s="140" t="str">
        <f>IF(OR(D5="",E5="",F5=""),"",CEILING((E5-D5)*24-F5,0.5))</f>
        <v/>
      </c>
      <c r="H5" s="257">
        <f>SUM(G5:G10)</f>
        <v>0</v>
      </c>
      <c r="I5" s="141"/>
    </row>
    <row r="6" spans="1:15">
      <c r="B6" s="253"/>
      <c r="C6" s="255"/>
      <c r="D6" s="138"/>
      <c r="E6" s="138"/>
      <c r="F6" s="139"/>
      <c r="G6" s="140" t="str">
        <f>IF(OR(D6="",E6="",F6=""),"",CEILING((E6-D6)*24-F6,0.5))</f>
        <v/>
      </c>
      <c r="H6" s="257"/>
      <c r="I6" s="141"/>
    </row>
    <row r="7" spans="1:15">
      <c r="B7" s="253"/>
      <c r="C7" s="255"/>
      <c r="D7" s="138"/>
      <c r="E7" s="138"/>
      <c r="F7" s="139"/>
      <c r="G7" s="140" t="str">
        <f t="shared" ref="G7:G72" si="0">IF(OR(D7="",E7="",F7=""),"",CEILING((E7-D7)*24-F7,0.5))</f>
        <v/>
      </c>
      <c r="H7" s="257"/>
      <c r="I7" s="141"/>
    </row>
    <row r="8" spans="1:15">
      <c r="B8" s="253"/>
      <c r="C8" s="255"/>
      <c r="D8" s="138"/>
      <c r="E8" s="138"/>
      <c r="F8" s="139"/>
      <c r="G8" s="140" t="str">
        <f t="shared" si="0"/>
        <v/>
      </c>
      <c r="H8" s="257"/>
      <c r="I8" s="141"/>
    </row>
    <row r="9" spans="1:15">
      <c r="B9" s="253"/>
      <c r="C9" s="255"/>
      <c r="D9" s="138"/>
      <c r="E9" s="138"/>
      <c r="F9" s="139"/>
      <c r="G9" s="140" t="str">
        <f t="shared" si="0"/>
        <v/>
      </c>
      <c r="H9" s="257"/>
      <c r="I9" s="141"/>
    </row>
    <row r="10" spans="1:15">
      <c r="B10" s="253"/>
      <c r="C10" s="256"/>
      <c r="D10" s="142"/>
      <c r="E10" s="142"/>
      <c r="F10" s="139"/>
      <c r="G10" s="140" t="str">
        <f t="shared" si="0"/>
        <v/>
      </c>
      <c r="H10" s="257"/>
      <c r="I10" s="141"/>
    </row>
    <row r="11" spans="1:15">
      <c r="B11" s="253">
        <f>(B5+1)</f>
        <v>44410</v>
      </c>
      <c r="C11" s="254" t="str">
        <f>CHOOSE(WEEKDAY(B11),"日","月","火","水","木","金","土")</f>
        <v>月</v>
      </c>
      <c r="D11" s="138">
        <v>0.41666666666666669</v>
      </c>
      <c r="E11" s="138">
        <v>0.79166666666666663</v>
      </c>
      <c r="F11" s="139">
        <v>1</v>
      </c>
      <c r="G11" s="140">
        <v>8</v>
      </c>
      <c r="H11" s="257">
        <f>SUM(G11:G16)</f>
        <v>8</v>
      </c>
      <c r="I11" s="174" t="s">
        <v>123</v>
      </c>
      <c r="L11" s="129">
        <v>8</v>
      </c>
    </row>
    <row r="12" spans="1:15">
      <c r="B12" s="253"/>
      <c r="C12" s="255"/>
      <c r="D12" s="138"/>
      <c r="E12" s="138"/>
      <c r="F12" s="139"/>
      <c r="G12" s="140" t="str">
        <f t="shared" si="0"/>
        <v/>
      </c>
      <c r="H12" s="257"/>
      <c r="I12" s="141"/>
      <c r="L12" s="129" t="s">
        <v>138</v>
      </c>
    </row>
    <row r="13" spans="1:15">
      <c r="B13" s="253"/>
      <c r="C13" s="255"/>
      <c r="D13" s="142"/>
      <c r="E13" s="142"/>
      <c r="F13" s="139"/>
      <c r="G13" s="140" t="str">
        <f t="shared" si="0"/>
        <v/>
      </c>
      <c r="H13" s="257"/>
      <c r="I13" s="141"/>
      <c r="L13" s="129" t="s">
        <v>138</v>
      </c>
    </row>
    <row r="14" spans="1:15">
      <c r="B14" s="253"/>
      <c r="C14" s="255"/>
      <c r="D14" s="142"/>
      <c r="E14" s="142"/>
      <c r="F14" s="139"/>
      <c r="G14" s="140" t="str">
        <f t="shared" si="0"/>
        <v/>
      </c>
      <c r="H14" s="257"/>
      <c r="I14" s="141"/>
      <c r="L14" s="129" t="s">
        <v>138</v>
      </c>
    </row>
    <row r="15" spans="1:15">
      <c r="B15" s="253"/>
      <c r="C15" s="255"/>
      <c r="D15" s="142"/>
      <c r="E15" s="142"/>
      <c r="F15" s="139"/>
      <c r="G15" s="140" t="str">
        <f t="shared" si="0"/>
        <v/>
      </c>
      <c r="H15" s="257"/>
      <c r="I15" s="141"/>
      <c r="L15" s="129" t="s">
        <v>138</v>
      </c>
    </row>
    <row r="16" spans="1:15">
      <c r="B16" s="253"/>
      <c r="C16" s="256"/>
      <c r="D16" s="142"/>
      <c r="E16" s="142"/>
      <c r="F16" s="139"/>
      <c r="G16" s="140" t="str">
        <f t="shared" si="0"/>
        <v/>
      </c>
      <c r="H16" s="257"/>
      <c r="I16" s="141"/>
      <c r="L16" s="129" t="s">
        <v>138</v>
      </c>
    </row>
    <row r="17" spans="2:12">
      <c r="B17" s="253">
        <f>(B11+1)</f>
        <v>44411</v>
      </c>
      <c r="C17" s="254" t="str">
        <f>CHOOSE(WEEKDAY(B17),"日","月","火","水","木","金","土")</f>
        <v>火</v>
      </c>
      <c r="D17" s="144">
        <v>0.41666666666666669</v>
      </c>
      <c r="E17" s="144">
        <v>0.77083333333333337</v>
      </c>
      <c r="F17" s="145">
        <v>1</v>
      </c>
      <c r="G17" s="140">
        <v>7.5</v>
      </c>
      <c r="H17" s="257">
        <f>SUM(G17:G22)</f>
        <v>7.5</v>
      </c>
      <c r="I17" s="175" t="s">
        <v>124</v>
      </c>
      <c r="L17" s="129">
        <v>7.5</v>
      </c>
    </row>
    <row r="18" spans="2:12">
      <c r="B18" s="253"/>
      <c r="C18" s="255"/>
      <c r="D18" s="144"/>
      <c r="E18" s="144"/>
      <c r="F18" s="145"/>
      <c r="G18" s="140" t="str">
        <f t="shared" si="0"/>
        <v/>
      </c>
      <c r="H18" s="257"/>
      <c r="I18" s="141"/>
      <c r="J18" s="127" t="s">
        <v>138</v>
      </c>
      <c r="K18" s="128" t="s">
        <v>138</v>
      </c>
      <c r="L18" s="129" t="s">
        <v>138</v>
      </c>
    </row>
    <row r="19" spans="2:12">
      <c r="B19" s="253"/>
      <c r="C19" s="255"/>
      <c r="D19" s="144"/>
      <c r="E19" s="144"/>
      <c r="F19" s="145"/>
      <c r="G19" s="140" t="str">
        <f t="shared" si="0"/>
        <v/>
      </c>
      <c r="H19" s="257"/>
      <c r="I19" s="141"/>
      <c r="J19" s="127" t="s">
        <v>138</v>
      </c>
      <c r="K19" s="128" t="s">
        <v>138</v>
      </c>
      <c r="L19" s="129" t="s">
        <v>138</v>
      </c>
    </row>
    <row r="20" spans="2:12">
      <c r="B20" s="253"/>
      <c r="C20" s="255"/>
      <c r="D20" s="144"/>
      <c r="E20" s="144"/>
      <c r="F20" s="145"/>
      <c r="G20" s="140" t="str">
        <f t="shared" si="0"/>
        <v/>
      </c>
      <c r="H20" s="257"/>
      <c r="I20" s="141"/>
      <c r="J20" s="127" t="s">
        <v>138</v>
      </c>
      <c r="K20" s="128" t="s">
        <v>138</v>
      </c>
      <c r="L20" s="129" t="s">
        <v>138</v>
      </c>
    </row>
    <row r="21" spans="2:12">
      <c r="B21" s="253"/>
      <c r="C21" s="255"/>
      <c r="D21" s="144"/>
      <c r="E21" s="144"/>
      <c r="F21" s="145"/>
      <c r="G21" s="140" t="str">
        <f t="shared" si="0"/>
        <v/>
      </c>
      <c r="H21" s="257"/>
      <c r="I21" s="141"/>
      <c r="J21" s="127" t="s">
        <v>138</v>
      </c>
      <c r="K21" s="128" t="s">
        <v>138</v>
      </c>
      <c r="L21" s="129" t="s">
        <v>138</v>
      </c>
    </row>
    <row r="22" spans="2:12">
      <c r="B22" s="253"/>
      <c r="C22" s="256"/>
      <c r="D22" s="146"/>
      <c r="E22" s="146"/>
      <c r="F22" s="145"/>
      <c r="G22" s="140" t="str">
        <f t="shared" si="0"/>
        <v/>
      </c>
      <c r="H22" s="257"/>
      <c r="I22" s="141"/>
      <c r="J22" s="127" t="s">
        <v>138</v>
      </c>
      <c r="K22" s="128" t="s">
        <v>138</v>
      </c>
      <c r="L22" s="129" t="s">
        <v>138</v>
      </c>
    </row>
    <row r="23" spans="2:12">
      <c r="B23" s="253">
        <f>(B17+1)</f>
        <v>44412</v>
      </c>
      <c r="C23" s="254" t="str">
        <f>CHOOSE(WEEKDAY(B23),"日","月","火","水","木","金","土")</f>
        <v>水</v>
      </c>
      <c r="D23" s="144">
        <v>0.41666666666666669</v>
      </c>
      <c r="E23" s="144">
        <v>0.5</v>
      </c>
      <c r="F23" s="145">
        <v>0</v>
      </c>
      <c r="G23" s="140">
        <f t="shared" si="0"/>
        <v>2</v>
      </c>
      <c r="H23" s="257">
        <f>SUM(G23:G28)</f>
        <v>7.5</v>
      </c>
      <c r="I23" s="176" t="s">
        <v>125</v>
      </c>
      <c r="L23" s="129">
        <v>2</v>
      </c>
    </row>
    <row r="24" spans="2:12">
      <c r="B24" s="253"/>
      <c r="C24" s="255"/>
      <c r="D24" s="144">
        <v>0.54166666666666663</v>
      </c>
      <c r="E24" s="144">
        <v>0.5625</v>
      </c>
      <c r="F24" s="145">
        <v>0</v>
      </c>
      <c r="G24" s="140">
        <f t="shared" si="0"/>
        <v>0.5</v>
      </c>
      <c r="H24" s="257"/>
      <c r="I24" s="178" t="s">
        <v>126</v>
      </c>
      <c r="J24" s="127">
        <v>0.5</v>
      </c>
    </row>
    <row r="25" spans="2:12">
      <c r="B25" s="253"/>
      <c r="C25" s="255"/>
      <c r="D25" s="144">
        <v>0.5625</v>
      </c>
      <c r="E25" s="144">
        <v>0.77083333333333337</v>
      </c>
      <c r="F25" s="145">
        <v>0</v>
      </c>
      <c r="G25" s="140">
        <f t="shared" si="0"/>
        <v>5</v>
      </c>
      <c r="H25" s="257"/>
      <c r="I25" s="177" t="s">
        <v>127</v>
      </c>
      <c r="K25" s="128">
        <v>5</v>
      </c>
    </row>
    <row r="26" spans="2:12">
      <c r="B26" s="253"/>
      <c r="C26" s="255"/>
      <c r="D26" s="144"/>
      <c r="E26" s="144"/>
      <c r="F26" s="145"/>
      <c r="G26" s="140" t="str">
        <f t="shared" si="0"/>
        <v/>
      </c>
      <c r="H26" s="257"/>
      <c r="I26" s="141"/>
      <c r="J26" s="127" t="s">
        <v>138</v>
      </c>
      <c r="K26" s="128" t="s">
        <v>138</v>
      </c>
      <c r="L26" s="129" t="s">
        <v>138</v>
      </c>
    </row>
    <row r="27" spans="2:12">
      <c r="B27" s="253"/>
      <c r="C27" s="255"/>
      <c r="D27" s="144"/>
      <c r="E27" s="144"/>
      <c r="F27" s="145"/>
      <c r="G27" s="140" t="str">
        <f t="shared" si="0"/>
        <v/>
      </c>
      <c r="H27" s="257"/>
      <c r="I27" s="141"/>
      <c r="J27" s="127" t="s">
        <v>138</v>
      </c>
      <c r="K27" s="128" t="s">
        <v>138</v>
      </c>
      <c r="L27" s="129" t="s">
        <v>138</v>
      </c>
    </row>
    <row r="28" spans="2:12">
      <c r="B28" s="253"/>
      <c r="C28" s="256"/>
      <c r="D28" s="146"/>
      <c r="E28" s="146"/>
      <c r="F28" s="145"/>
      <c r="G28" s="140" t="str">
        <f t="shared" si="0"/>
        <v/>
      </c>
      <c r="H28" s="257"/>
      <c r="I28" s="141"/>
      <c r="J28" s="127" t="s">
        <v>138</v>
      </c>
      <c r="K28" s="128" t="s">
        <v>138</v>
      </c>
      <c r="L28" s="129" t="s">
        <v>138</v>
      </c>
    </row>
    <row r="29" spans="2:12">
      <c r="B29" s="253">
        <f>(B23+1)</f>
        <v>44413</v>
      </c>
      <c r="C29" s="254" t="str">
        <f>CHOOSE(WEEKDAY(B29),"日","月","火","水","木","金","土")</f>
        <v>木</v>
      </c>
      <c r="D29" s="144">
        <v>0.41666666666666669</v>
      </c>
      <c r="E29" s="144">
        <v>0.5</v>
      </c>
      <c r="F29" s="145">
        <v>0</v>
      </c>
      <c r="G29" s="140">
        <f t="shared" si="0"/>
        <v>2</v>
      </c>
      <c r="H29" s="257">
        <f>SUM(G29:G34)</f>
        <v>7.5</v>
      </c>
      <c r="I29" s="176" t="s">
        <v>128</v>
      </c>
      <c r="L29" s="129">
        <v>2</v>
      </c>
    </row>
    <row r="30" spans="2:12">
      <c r="B30" s="253"/>
      <c r="C30" s="255"/>
      <c r="D30" s="144">
        <v>0.54166666666666663</v>
      </c>
      <c r="E30" s="144">
        <v>0.77083333333333337</v>
      </c>
      <c r="F30" s="145">
        <v>0</v>
      </c>
      <c r="G30" s="140">
        <f t="shared" si="0"/>
        <v>5.5</v>
      </c>
      <c r="H30" s="257"/>
      <c r="I30" s="176" t="s">
        <v>129</v>
      </c>
      <c r="L30" s="129">
        <v>5.5</v>
      </c>
    </row>
    <row r="31" spans="2:12">
      <c r="B31" s="253"/>
      <c r="C31" s="255"/>
      <c r="D31" s="144"/>
      <c r="E31" s="144"/>
      <c r="F31" s="145"/>
      <c r="G31" s="140" t="str">
        <f t="shared" si="0"/>
        <v/>
      </c>
      <c r="H31" s="257"/>
      <c r="I31" s="141"/>
      <c r="J31" s="127" t="s">
        <v>138</v>
      </c>
      <c r="K31" s="128" t="s">
        <v>138</v>
      </c>
      <c r="L31" s="129" t="s">
        <v>138</v>
      </c>
    </row>
    <row r="32" spans="2:12">
      <c r="B32" s="253"/>
      <c r="C32" s="255"/>
      <c r="D32" s="144"/>
      <c r="E32" s="144"/>
      <c r="F32" s="145"/>
      <c r="G32" s="140" t="str">
        <f t="shared" si="0"/>
        <v/>
      </c>
      <c r="H32" s="257"/>
      <c r="I32" s="141"/>
      <c r="J32" s="127" t="s">
        <v>138</v>
      </c>
      <c r="K32" s="128" t="s">
        <v>138</v>
      </c>
      <c r="L32" s="129" t="s">
        <v>138</v>
      </c>
    </row>
    <row r="33" spans="2:12">
      <c r="B33" s="253"/>
      <c r="C33" s="255"/>
      <c r="D33" s="144"/>
      <c r="E33" s="144"/>
      <c r="F33" s="145"/>
      <c r="G33" s="140" t="str">
        <f t="shared" si="0"/>
        <v/>
      </c>
      <c r="H33" s="257"/>
      <c r="I33" s="141"/>
      <c r="J33" s="127" t="s">
        <v>138</v>
      </c>
      <c r="K33" s="128" t="s">
        <v>138</v>
      </c>
      <c r="L33" s="129" t="s">
        <v>138</v>
      </c>
    </row>
    <row r="34" spans="2:12">
      <c r="B34" s="253"/>
      <c r="C34" s="256"/>
      <c r="D34" s="146"/>
      <c r="E34" s="146"/>
      <c r="F34" s="145"/>
      <c r="G34" s="140" t="str">
        <f t="shared" si="0"/>
        <v/>
      </c>
      <c r="H34" s="257"/>
      <c r="I34" s="141"/>
      <c r="J34" s="127" t="s">
        <v>138</v>
      </c>
      <c r="K34" s="128" t="s">
        <v>138</v>
      </c>
      <c r="L34" s="129" t="s">
        <v>138</v>
      </c>
    </row>
    <row r="35" spans="2:12">
      <c r="B35" s="253">
        <f>(B29+1)</f>
        <v>44414</v>
      </c>
      <c r="C35" s="254" t="str">
        <f>CHOOSE(WEEKDAY(B35),"日","月","火","水","木","金","土")</f>
        <v>金</v>
      </c>
      <c r="D35" s="144">
        <v>0.41666666666666669</v>
      </c>
      <c r="E35" s="144">
        <v>0.66666666666666663</v>
      </c>
      <c r="F35" s="145">
        <v>1</v>
      </c>
      <c r="G35" s="140">
        <f t="shared" si="0"/>
        <v>5</v>
      </c>
      <c r="H35" s="257">
        <f>SUM(G35:G40)</f>
        <v>7.5</v>
      </c>
      <c r="I35" s="176" t="s">
        <v>129</v>
      </c>
      <c r="L35" s="129">
        <v>5</v>
      </c>
    </row>
    <row r="36" spans="2:12">
      <c r="B36" s="253"/>
      <c r="C36" s="255"/>
      <c r="D36" s="144">
        <v>0.66666666666666663</v>
      </c>
      <c r="E36" s="144">
        <v>0.6875</v>
      </c>
      <c r="F36" s="145">
        <v>0</v>
      </c>
      <c r="G36" s="140">
        <f t="shared" si="0"/>
        <v>0.5</v>
      </c>
      <c r="H36" s="257"/>
      <c r="I36" s="178" t="s">
        <v>130</v>
      </c>
      <c r="J36" s="127">
        <v>0.5</v>
      </c>
    </row>
    <row r="37" spans="2:12">
      <c r="B37" s="253"/>
      <c r="C37" s="255"/>
      <c r="D37" s="144">
        <v>0.6875</v>
      </c>
      <c r="E37" s="144">
        <v>0.77083333333333337</v>
      </c>
      <c r="F37" s="145">
        <v>0</v>
      </c>
      <c r="G37" s="140">
        <f t="shared" si="0"/>
        <v>2</v>
      </c>
      <c r="H37" s="257"/>
      <c r="I37" s="176" t="s">
        <v>129</v>
      </c>
      <c r="L37" s="129">
        <v>2</v>
      </c>
    </row>
    <row r="38" spans="2:12">
      <c r="B38" s="253"/>
      <c r="C38" s="255"/>
      <c r="D38" s="144"/>
      <c r="E38" s="144"/>
      <c r="F38" s="145"/>
      <c r="G38" s="140" t="str">
        <f t="shared" si="0"/>
        <v/>
      </c>
      <c r="H38" s="257"/>
      <c r="I38" s="141"/>
    </row>
    <row r="39" spans="2:12">
      <c r="B39" s="253"/>
      <c r="C39" s="255"/>
      <c r="D39" s="146"/>
      <c r="E39" s="146"/>
      <c r="F39" s="145"/>
      <c r="G39" s="140" t="str">
        <f t="shared" si="0"/>
        <v/>
      </c>
      <c r="H39" s="257"/>
      <c r="I39" s="141"/>
    </row>
    <row r="40" spans="2:12">
      <c r="B40" s="253"/>
      <c r="C40" s="256"/>
      <c r="D40" s="146"/>
      <c r="E40" s="146"/>
      <c r="F40" s="145"/>
      <c r="G40" s="140" t="str">
        <f t="shared" si="0"/>
        <v/>
      </c>
      <c r="H40" s="257"/>
      <c r="I40" s="141"/>
    </row>
    <row r="41" spans="2:12">
      <c r="B41" s="253">
        <f>(B35+1)</f>
        <v>44415</v>
      </c>
      <c r="C41" s="254" t="str">
        <f>CHOOSE(WEEKDAY(B41),"日","月","火","水","木","金","土")</f>
        <v>土</v>
      </c>
      <c r="D41" s="144"/>
      <c r="E41" s="144"/>
      <c r="F41" s="145"/>
      <c r="G41" s="140" t="str">
        <f t="shared" si="0"/>
        <v/>
      </c>
      <c r="H41" s="257">
        <f>SUM(G41:G47)</f>
        <v>0</v>
      </c>
      <c r="I41" s="141"/>
    </row>
    <row r="42" spans="2:12">
      <c r="B42" s="253"/>
      <c r="C42" s="255"/>
      <c r="D42" s="144"/>
      <c r="E42" s="144"/>
      <c r="F42" s="145"/>
      <c r="G42" s="140" t="str">
        <f t="shared" si="0"/>
        <v/>
      </c>
      <c r="H42" s="257"/>
      <c r="I42" s="141"/>
    </row>
    <row r="43" spans="2:12">
      <c r="B43" s="253"/>
      <c r="C43" s="255"/>
      <c r="D43" s="144"/>
      <c r="E43" s="144"/>
      <c r="F43" s="145"/>
      <c r="G43" s="140" t="str">
        <f t="shared" si="0"/>
        <v/>
      </c>
      <c r="H43" s="257"/>
      <c r="I43" s="148"/>
    </row>
    <row r="44" spans="2:12">
      <c r="B44" s="253"/>
      <c r="C44" s="255"/>
      <c r="D44" s="144"/>
      <c r="E44" s="144"/>
      <c r="F44" s="145"/>
      <c r="G44" s="140" t="str">
        <f t="shared" si="0"/>
        <v/>
      </c>
      <c r="H44" s="257"/>
      <c r="I44" s="141"/>
    </row>
    <row r="45" spans="2:12">
      <c r="B45" s="253"/>
      <c r="C45" s="255"/>
      <c r="D45" s="144"/>
      <c r="E45" s="144"/>
      <c r="F45" s="145"/>
      <c r="G45" s="140" t="str">
        <f t="shared" si="0"/>
        <v/>
      </c>
      <c r="H45" s="257"/>
      <c r="I45" s="148"/>
    </row>
    <row r="46" spans="2:12">
      <c r="B46" s="253"/>
      <c r="C46" s="255"/>
      <c r="D46" s="144"/>
      <c r="E46" s="144"/>
      <c r="F46" s="145"/>
      <c r="G46" s="140" t="str">
        <f t="shared" si="0"/>
        <v/>
      </c>
      <c r="H46" s="257"/>
      <c r="I46" s="141"/>
    </row>
    <row r="47" spans="2:12">
      <c r="B47" s="253"/>
      <c r="C47" s="256"/>
      <c r="D47" s="144"/>
      <c r="E47" s="144"/>
      <c r="F47" s="145"/>
      <c r="G47" s="140" t="str">
        <f t="shared" si="0"/>
        <v/>
      </c>
      <c r="H47" s="257"/>
      <c r="I47" s="141"/>
    </row>
    <row r="48" spans="2:12">
      <c r="B48" s="253">
        <f>(B41+1)</f>
        <v>44416</v>
      </c>
      <c r="C48" s="254" t="str">
        <f>CHOOSE(WEEKDAY(B48),"日","月","火","水","木","金","土")</f>
        <v>日</v>
      </c>
      <c r="D48" s="144"/>
      <c r="E48" s="144"/>
      <c r="F48" s="145"/>
      <c r="G48" s="140" t="str">
        <f t="shared" si="0"/>
        <v/>
      </c>
      <c r="H48" s="257">
        <f>SUM(G48:G53)</f>
        <v>0</v>
      </c>
      <c r="I48" s="149"/>
    </row>
    <row r="49" spans="2:11">
      <c r="B49" s="253"/>
      <c r="C49" s="255"/>
      <c r="D49" s="144"/>
      <c r="E49" s="144"/>
      <c r="F49" s="145"/>
      <c r="G49" s="140" t="str">
        <f t="shared" si="0"/>
        <v/>
      </c>
      <c r="H49" s="257"/>
      <c r="I49" s="149"/>
    </row>
    <row r="50" spans="2:11">
      <c r="B50" s="253"/>
      <c r="C50" s="255"/>
      <c r="D50" s="144"/>
      <c r="E50" s="144"/>
      <c r="F50" s="145"/>
      <c r="G50" s="140" t="str">
        <f t="shared" si="0"/>
        <v/>
      </c>
      <c r="H50" s="257"/>
      <c r="I50" s="149"/>
    </row>
    <row r="51" spans="2:11">
      <c r="B51" s="253"/>
      <c r="C51" s="255"/>
      <c r="D51" s="144"/>
      <c r="E51" s="144"/>
      <c r="F51" s="145"/>
      <c r="G51" s="140" t="str">
        <f t="shared" si="0"/>
        <v/>
      </c>
      <c r="H51" s="257"/>
      <c r="I51" s="149"/>
    </row>
    <row r="52" spans="2:11">
      <c r="B52" s="253"/>
      <c r="C52" s="255"/>
      <c r="D52" s="144"/>
      <c r="E52" s="144"/>
      <c r="F52" s="145"/>
      <c r="G52" s="140" t="str">
        <f t="shared" si="0"/>
        <v/>
      </c>
      <c r="H52" s="257"/>
      <c r="I52" s="149"/>
    </row>
    <row r="53" spans="2:11">
      <c r="B53" s="253"/>
      <c r="C53" s="256"/>
      <c r="D53" s="144"/>
      <c r="E53" s="144"/>
      <c r="F53" s="145"/>
      <c r="G53" s="140" t="str">
        <f t="shared" si="0"/>
        <v/>
      </c>
      <c r="H53" s="257"/>
      <c r="I53" s="149"/>
    </row>
    <row r="54" spans="2:11">
      <c r="B54" s="253">
        <f>(B48+1)</f>
        <v>44417</v>
      </c>
      <c r="C54" s="254" t="str">
        <f>CHOOSE(WEEKDAY(B54),"日","月","火","水","木","金","土")</f>
        <v>月</v>
      </c>
      <c r="D54" s="144"/>
      <c r="E54" s="144"/>
      <c r="F54" s="145"/>
      <c r="G54" s="150" t="str">
        <f t="shared" si="0"/>
        <v/>
      </c>
      <c r="H54" s="257">
        <f>SUM(G54:G60)</f>
        <v>0</v>
      </c>
      <c r="I54" s="147"/>
    </row>
    <row r="55" spans="2:11">
      <c r="B55" s="253"/>
      <c r="C55" s="255"/>
      <c r="D55" s="144"/>
      <c r="E55" s="144"/>
      <c r="F55" s="145"/>
      <c r="G55" s="150" t="str">
        <f t="shared" si="0"/>
        <v/>
      </c>
      <c r="H55" s="257"/>
      <c r="I55" s="147"/>
    </row>
    <row r="56" spans="2:11">
      <c r="B56" s="253"/>
      <c r="C56" s="255"/>
      <c r="D56" s="144"/>
      <c r="E56" s="144"/>
      <c r="F56" s="145"/>
      <c r="G56" s="150" t="str">
        <f t="shared" si="0"/>
        <v/>
      </c>
      <c r="H56" s="257"/>
      <c r="I56" s="147"/>
    </row>
    <row r="57" spans="2:11">
      <c r="B57" s="253"/>
      <c r="C57" s="255"/>
      <c r="D57" s="144"/>
      <c r="E57" s="144"/>
      <c r="F57" s="145"/>
      <c r="G57" s="150" t="str">
        <f t="shared" si="0"/>
        <v/>
      </c>
      <c r="H57" s="257"/>
      <c r="I57" s="147"/>
    </row>
    <row r="58" spans="2:11">
      <c r="B58" s="253"/>
      <c r="C58" s="255"/>
      <c r="D58" s="144"/>
      <c r="E58" s="144"/>
      <c r="F58" s="145"/>
      <c r="G58" s="150" t="str">
        <f t="shared" si="0"/>
        <v/>
      </c>
      <c r="H58" s="257"/>
      <c r="I58" s="147"/>
    </row>
    <row r="59" spans="2:11">
      <c r="B59" s="253"/>
      <c r="C59" s="255"/>
      <c r="D59" s="144"/>
      <c r="E59" s="144"/>
      <c r="F59" s="145"/>
      <c r="G59" s="150" t="str">
        <f t="shared" si="0"/>
        <v/>
      </c>
      <c r="H59" s="257"/>
      <c r="I59" s="147"/>
    </row>
    <row r="60" spans="2:11">
      <c r="B60" s="253"/>
      <c r="C60" s="256"/>
      <c r="D60" s="144"/>
      <c r="E60" s="144"/>
      <c r="F60" s="145"/>
      <c r="G60" s="150" t="str">
        <f t="shared" si="0"/>
        <v/>
      </c>
      <c r="H60" s="257"/>
      <c r="I60" s="147"/>
    </row>
    <row r="61" spans="2:11">
      <c r="B61" s="253">
        <f>(B54+1)</f>
        <v>44418</v>
      </c>
      <c r="C61" s="254" t="str">
        <f>CHOOSE(WEEKDAY(B61),"日","月","火","水","木","金","土")</f>
        <v>火</v>
      </c>
      <c r="D61" s="144">
        <v>0.41666666666666669</v>
      </c>
      <c r="E61" s="144">
        <v>0.4375</v>
      </c>
      <c r="F61" s="145">
        <v>0</v>
      </c>
      <c r="G61" s="150">
        <f t="shared" si="0"/>
        <v>0.5</v>
      </c>
      <c r="H61" s="257">
        <f>SUM(G61:G66)</f>
        <v>8.5</v>
      </c>
      <c r="I61" s="177" t="s">
        <v>131</v>
      </c>
      <c r="K61" s="128">
        <v>0.5</v>
      </c>
    </row>
    <row r="62" spans="2:11">
      <c r="B62" s="253"/>
      <c r="C62" s="255"/>
      <c r="D62" s="144">
        <v>0.4375</v>
      </c>
      <c r="E62" s="144">
        <v>0.45833333333333331</v>
      </c>
      <c r="F62" s="145">
        <v>0</v>
      </c>
      <c r="G62" s="150">
        <f t="shared" si="0"/>
        <v>0.5</v>
      </c>
      <c r="H62" s="257"/>
      <c r="I62" s="178" t="s">
        <v>132</v>
      </c>
      <c r="J62" s="127">
        <v>0.5</v>
      </c>
    </row>
    <row r="63" spans="2:11">
      <c r="B63" s="253"/>
      <c r="C63" s="255"/>
      <c r="D63" s="144">
        <v>0.45833333333333331</v>
      </c>
      <c r="E63" s="144">
        <v>0.5</v>
      </c>
      <c r="F63" s="145">
        <v>0</v>
      </c>
      <c r="G63" s="150">
        <f t="shared" si="0"/>
        <v>1</v>
      </c>
      <c r="H63" s="257"/>
      <c r="I63" s="179" t="s">
        <v>133</v>
      </c>
      <c r="J63" s="127">
        <v>1</v>
      </c>
    </row>
    <row r="64" spans="2:11">
      <c r="B64" s="253"/>
      <c r="C64" s="255"/>
      <c r="D64" s="144">
        <v>0.54166666666666663</v>
      </c>
      <c r="E64" s="144">
        <v>0.8125</v>
      </c>
      <c r="F64" s="145">
        <v>0</v>
      </c>
      <c r="G64" s="150">
        <f t="shared" si="0"/>
        <v>6.5</v>
      </c>
      <c r="H64" s="257"/>
      <c r="I64" s="177" t="s">
        <v>134</v>
      </c>
      <c r="K64" s="128">
        <v>6.5</v>
      </c>
    </row>
    <row r="65" spans="2:12">
      <c r="B65" s="253"/>
      <c r="C65" s="255"/>
      <c r="D65" s="146"/>
      <c r="E65" s="146"/>
      <c r="F65" s="145"/>
      <c r="G65" s="150" t="str">
        <f t="shared" si="0"/>
        <v/>
      </c>
      <c r="H65" s="257"/>
      <c r="I65" s="141"/>
      <c r="J65" s="127" t="s">
        <v>138</v>
      </c>
      <c r="K65" s="128" t="s">
        <v>138</v>
      </c>
      <c r="L65" s="129" t="s">
        <v>138</v>
      </c>
    </row>
    <row r="66" spans="2:12">
      <c r="B66" s="253"/>
      <c r="C66" s="256"/>
      <c r="D66" s="146"/>
      <c r="E66" s="146"/>
      <c r="F66" s="145"/>
      <c r="G66" s="150" t="str">
        <f t="shared" si="0"/>
        <v/>
      </c>
      <c r="H66" s="257"/>
      <c r="I66" s="141"/>
      <c r="J66" s="127" t="s">
        <v>138</v>
      </c>
      <c r="K66" s="128" t="s">
        <v>138</v>
      </c>
      <c r="L66" s="129" t="s">
        <v>138</v>
      </c>
    </row>
    <row r="67" spans="2:12">
      <c r="B67" s="253">
        <f>(B61+1)</f>
        <v>44419</v>
      </c>
      <c r="C67" s="254" t="str">
        <f>CHOOSE(WEEKDAY(B67),"日","月","火","水","木","金","土")</f>
        <v>水</v>
      </c>
      <c r="D67" s="144">
        <v>0.41666666666666669</v>
      </c>
      <c r="E67" s="144">
        <v>0.4375</v>
      </c>
      <c r="F67" s="145">
        <v>0</v>
      </c>
      <c r="G67" s="150">
        <f t="shared" si="0"/>
        <v>0.5</v>
      </c>
      <c r="H67" s="258">
        <f>SUM(G67:G72)</f>
        <v>7.5</v>
      </c>
      <c r="I67" s="176" t="s">
        <v>135</v>
      </c>
      <c r="L67" s="129">
        <v>0.5</v>
      </c>
    </row>
    <row r="68" spans="2:12">
      <c r="B68" s="253"/>
      <c r="C68" s="255"/>
      <c r="D68" s="144">
        <v>0.4375</v>
      </c>
      <c r="E68" s="144">
        <v>0.45833333333333331</v>
      </c>
      <c r="F68" s="145">
        <v>0</v>
      </c>
      <c r="G68" s="150">
        <f t="shared" si="0"/>
        <v>0.5</v>
      </c>
      <c r="H68" s="258"/>
      <c r="I68" s="178" t="s">
        <v>136</v>
      </c>
      <c r="J68" s="127">
        <v>0.5</v>
      </c>
    </row>
    <row r="69" spans="2:12">
      <c r="B69" s="253"/>
      <c r="C69" s="255"/>
      <c r="D69" s="144">
        <v>0.45833333333333331</v>
      </c>
      <c r="E69" s="144">
        <v>0.5</v>
      </c>
      <c r="F69" s="145">
        <v>0</v>
      </c>
      <c r="G69" s="150">
        <f t="shared" si="0"/>
        <v>1</v>
      </c>
      <c r="H69" s="258"/>
      <c r="I69" s="176" t="s">
        <v>135</v>
      </c>
      <c r="L69" s="129">
        <v>1</v>
      </c>
    </row>
    <row r="70" spans="2:12">
      <c r="B70" s="253"/>
      <c r="C70" s="255"/>
      <c r="D70" s="144">
        <v>0.54166666666666663</v>
      </c>
      <c r="E70" s="144">
        <v>0.5625</v>
      </c>
      <c r="F70" s="145">
        <v>0</v>
      </c>
      <c r="G70" s="150">
        <f t="shared" si="0"/>
        <v>0.5</v>
      </c>
      <c r="H70" s="258"/>
      <c r="I70" s="178" t="s">
        <v>137</v>
      </c>
      <c r="J70" s="127">
        <v>0.5</v>
      </c>
    </row>
    <row r="71" spans="2:12">
      <c r="B71" s="253"/>
      <c r="C71" s="255"/>
      <c r="D71" s="144">
        <v>0.5625</v>
      </c>
      <c r="E71" s="144">
        <v>0.77083333333333337</v>
      </c>
      <c r="F71" s="145">
        <v>0</v>
      </c>
      <c r="G71" s="150">
        <f t="shared" si="0"/>
        <v>5</v>
      </c>
      <c r="H71" s="258"/>
      <c r="I71" s="176" t="s">
        <v>135</v>
      </c>
      <c r="L71" s="129">
        <v>5</v>
      </c>
    </row>
    <row r="72" spans="2:12">
      <c r="B72" s="253"/>
      <c r="C72" s="256"/>
      <c r="D72" s="144"/>
      <c r="E72" s="144"/>
      <c r="F72" s="145"/>
      <c r="G72" s="150" t="str">
        <f t="shared" si="0"/>
        <v/>
      </c>
      <c r="H72" s="258"/>
      <c r="I72" s="147"/>
      <c r="J72" s="127" t="s">
        <v>138</v>
      </c>
      <c r="L72" s="129" t="s">
        <v>138</v>
      </c>
    </row>
    <row r="73" spans="2:12">
      <c r="B73" s="253">
        <f>(B67+1)</f>
        <v>44420</v>
      </c>
      <c r="C73" s="254" t="str">
        <f>CHOOSE(WEEKDAY(B73),"日","月","火","水","木","金","土")</f>
        <v>木</v>
      </c>
      <c r="D73" s="144">
        <v>0.41666666666666669</v>
      </c>
      <c r="E73" s="144">
        <v>0.8125</v>
      </c>
      <c r="F73" s="145">
        <v>1</v>
      </c>
      <c r="G73" s="140">
        <f t="shared" ref="G73:G136" si="1">IF(OR(D73="",E73="",F73=""),"",CEILING((E73-D73)*24-F73,0.5))</f>
        <v>8.5</v>
      </c>
      <c r="H73" s="257">
        <f>SUM(G73:G78)</f>
        <v>8.5</v>
      </c>
      <c r="I73" s="176" t="s">
        <v>135</v>
      </c>
      <c r="L73" s="129">
        <v>8.5</v>
      </c>
    </row>
    <row r="74" spans="2:12">
      <c r="B74" s="253"/>
      <c r="C74" s="255"/>
      <c r="D74" s="144"/>
      <c r="E74" s="144"/>
      <c r="F74" s="145"/>
      <c r="G74" s="151" t="str">
        <f t="shared" si="1"/>
        <v/>
      </c>
      <c r="H74" s="257"/>
      <c r="I74" s="152"/>
    </row>
    <row r="75" spans="2:12">
      <c r="B75" s="253"/>
      <c r="C75" s="255"/>
      <c r="D75" s="144"/>
      <c r="E75" s="144"/>
      <c r="F75" s="145"/>
      <c r="G75" s="151" t="str">
        <f t="shared" si="1"/>
        <v/>
      </c>
      <c r="H75" s="257"/>
      <c r="I75" s="152"/>
    </row>
    <row r="76" spans="2:12">
      <c r="B76" s="253"/>
      <c r="C76" s="255"/>
      <c r="D76" s="144"/>
      <c r="E76" s="144"/>
      <c r="F76" s="145"/>
      <c r="G76" s="151" t="str">
        <f t="shared" si="1"/>
        <v/>
      </c>
      <c r="H76" s="257"/>
      <c r="I76" s="152"/>
    </row>
    <row r="77" spans="2:12">
      <c r="B77" s="253"/>
      <c r="C77" s="255"/>
      <c r="D77" s="144"/>
      <c r="E77" s="144"/>
      <c r="F77" s="145"/>
      <c r="G77" s="140" t="str">
        <f t="shared" si="1"/>
        <v/>
      </c>
      <c r="H77" s="257"/>
      <c r="I77" s="141"/>
    </row>
    <row r="78" spans="2:12">
      <c r="B78" s="253"/>
      <c r="C78" s="256"/>
      <c r="D78" s="146"/>
      <c r="E78" s="146"/>
      <c r="F78" s="145"/>
      <c r="G78" s="140" t="str">
        <f t="shared" si="1"/>
        <v/>
      </c>
      <c r="H78" s="257"/>
      <c r="I78" s="141"/>
    </row>
    <row r="79" spans="2:12">
      <c r="B79" s="253">
        <f>(B73+1)</f>
        <v>44421</v>
      </c>
      <c r="C79" s="254" t="str">
        <f>CHOOSE(WEEKDAY(B79),"日","月","火","水","木","金","土")</f>
        <v>金</v>
      </c>
      <c r="D79" s="144"/>
      <c r="E79" s="144"/>
      <c r="F79" s="145"/>
      <c r="G79" s="140" t="str">
        <f t="shared" si="1"/>
        <v/>
      </c>
      <c r="H79" s="257">
        <f>SUM(G79:G84)</f>
        <v>0</v>
      </c>
      <c r="I79" s="141"/>
    </row>
    <row r="80" spans="2:12">
      <c r="B80" s="253"/>
      <c r="C80" s="255"/>
      <c r="D80" s="144"/>
      <c r="E80" s="144"/>
      <c r="F80" s="145"/>
      <c r="G80" s="140" t="str">
        <f t="shared" si="1"/>
        <v/>
      </c>
      <c r="H80" s="257"/>
      <c r="I80" s="141"/>
    </row>
    <row r="81" spans="2:9">
      <c r="B81" s="253"/>
      <c r="C81" s="255"/>
      <c r="D81" s="144"/>
      <c r="E81" s="144"/>
      <c r="F81" s="145"/>
      <c r="G81" s="140" t="str">
        <f t="shared" si="1"/>
        <v/>
      </c>
      <c r="H81" s="257"/>
      <c r="I81" s="141"/>
    </row>
    <row r="82" spans="2:9">
      <c r="B82" s="253"/>
      <c r="C82" s="255"/>
      <c r="D82" s="144"/>
      <c r="E82" s="144"/>
      <c r="F82" s="145"/>
      <c r="G82" s="140" t="str">
        <f t="shared" si="1"/>
        <v/>
      </c>
      <c r="H82" s="257"/>
      <c r="I82" s="141"/>
    </row>
    <row r="83" spans="2:9">
      <c r="B83" s="253"/>
      <c r="C83" s="255"/>
      <c r="D83" s="144"/>
      <c r="E83" s="144"/>
      <c r="F83" s="145"/>
      <c r="G83" s="140" t="str">
        <f t="shared" si="1"/>
        <v/>
      </c>
      <c r="H83" s="257"/>
      <c r="I83" s="141"/>
    </row>
    <row r="84" spans="2:9">
      <c r="B84" s="253"/>
      <c r="C84" s="256"/>
      <c r="D84" s="144"/>
      <c r="E84" s="144"/>
      <c r="F84" s="145"/>
      <c r="G84" s="140" t="str">
        <f t="shared" si="1"/>
        <v/>
      </c>
      <c r="H84" s="257"/>
      <c r="I84" s="141"/>
    </row>
    <row r="85" spans="2:9">
      <c r="B85" s="253">
        <f>(B79+1)</f>
        <v>44422</v>
      </c>
      <c r="C85" s="254" t="str">
        <f>CHOOSE(WEEKDAY(B85),"日","月","火","水","木","金","土")</f>
        <v>土</v>
      </c>
      <c r="D85" s="144"/>
      <c r="E85" s="144"/>
      <c r="F85" s="145"/>
      <c r="G85" s="140" t="str">
        <f t="shared" si="1"/>
        <v/>
      </c>
      <c r="H85" s="257">
        <f>SUM(G85:G90)</f>
        <v>0</v>
      </c>
      <c r="I85" s="141"/>
    </row>
    <row r="86" spans="2:9">
      <c r="B86" s="253"/>
      <c r="C86" s="255"/>
      <c r="D86" s="144"/>
      <c r="E86" s="144"/>
      <c r="F86" s="145"/>
      <c r="G86" s="140" t="str">
        <f t="shared" si="1"/>
        <v/>
      </c>
      <c r="H86" s="257"/>
      <c r="I86" s="141"/>
    </row>
    <row r="87" spans="2:9">
      <c r="B87" s="253"/>
      <c r="C87" s="255"/>
      <c r="D87" s="144"/>
      <c r="E87" s="144"/>
      <c r="F87" s="145"/>
      <c r="G87" s="140" t="str">
        <f t="shared" si="1"/>
        <v/>
      </c>
      <c r="H87" s="257"/>
      <c r="I87" s="141"/>
    </row>
    <row r="88" spans="2:9">
      <c r="B88" s="253"/>
      <c r="C88" s="255"/>
      <c r="D88" s="144"/>
      <c r="E88" s="144"/>
      <c r="F88" s="145"/>
      <c r="G88" s="140" t="str">
        <f t="shared" si="1"/>
        <v/>
      </c>
      <c r="H88" s="257"/>
      <c r="I88" s="141"/>
    </row>
    <row r="89" spans="2:9">
      <c r="B89" s="253"/>
      <c r="C89" s="255"/>
      <c r="D89" s="144"/>
      <c r="E89" s="144"/>
      <c r="F89" s="145"/>
      <c r="G89" s="140" t="str">
        <f t="shared" si="1"/>
        <v/>
      </c>
      <c r="H89" s="257"/>
      <c r="I89" s="141"/>
    </row>
    <row r="90" spans="2:9">
      <c r="B90" s="253"/>
      <c r="C90" s="256"/>
      <c r="D90" s="146"/>
      <c r="E90" s="146"/>
      <c r="F90" s="145"/>
      <c r="G90" s="140" t="str">
        <f t="shared" si="1"/>
        <v/>
      </c>
      <c r="H90" s="257"/>
      <c r="I90" s="141"/>
    </row>
    <row r="91" spans="2:9">
      <c r="B91" s="253">
        <f>(B85+1)</f>
        <v>44423</v>
      </c>
      <c r="C91" s="254" t="str">
        <f>CHOOSE(WEEKDAY(B91),"日","月","火","水","木","金","土")</f>
        <v>日</v>
      </c>
      <c r="D91" s="144"/>
      <c r="E91" s="144"/>
      <c r="F91" s="145"/>
      <c r="G91" s="150" t="str">
        <f t="shared" si="1"/>
        <v/>
      </c>
      <c r="H91" s="258">
        <f>SUM(G91:G96)</f>
        <v>0</v>
      </c>
      <c r="I91" s="147"/>
    </row>
    <row r="92" spans="2:9">
      <c r="B92" s="253"/>
      <c r="C92" s="255"/>
      <c r="D92" s="144"/>
      <c r="E92" s="144"/>
      <c r="F92" s="145"/>
      <c r="G92" s="150" t="str">
        <f t="shared" si="1"/>
        <v/>
      </c>
      <c r="H92" s="258"/>
      <c r="I92" s="147"/>
    </row>
    <row r="93" spans="2:9">
      <c r="B93" s="253"/>
      <c r="C93" s="255"/>
      <c r="D93" s="144"/>
      <c r="E93" s="144"/>
      <c r="F93" s="145"/>
      <c r="G93" s="150" t="str">
        <f t="shared" si="1"/>
        <v/>
      </c>
      <c r="H93" s="258"/>
      <c r="I93" s="147"/>
    </row>
    <row r="94" spans="2:9">
      <c r="B94" s="253"/>
      <c r="C94" s="255"/>
      <c r="D94" s="144"/>
      <c r="E94" s="144"/>
      <c r="F94" s="145"/>
      <c r="G94" s="150" t="str">
        <f t="shared" si="1"/>
        <v/>
      </c>
      <c r="H94" s="258"/>
      <c r="I94" s="147"/>
    </row>
    <row r="95" spans="2:9">
      <c r="B95" s="253"/>
      <c r="C95" s="255"/>
      <c r="D95" s="144"/>
      <c r="E95" s="144"/>
      <c r="F95" s="145"/>
      <c r="G95" s="150" t="str">
        <f t="shared" si="1"/>
        <v/>
      </c>
      <c r="H95" s="258"/>
      <c r="I95" s="147"/>
    </row>
    <row r="96" spans="2:9">
      <c r="B96" s="253"/>
      <c r="C96" s="256"/>
      <c r="D96" s="144"/>
      <c r="E96" s="144"/>
      <c r="F96" s="145"/>
      <c r="G96" s="150" t="str">
        <f t="shared" si="1"/>
        <v/>
      </c>
      <c r="H96" s="258"/>
      <c r="I96" s="147"/>
    </row>
    <row r="97" spans="2:16">
      <c r="B97" s="253">
        <f>(B91+1)</f>
        <v>44424</v>
      </c>
      <c r="C97" s="254" t="str">
        <f>CHOOSE(WEEKDAY(B97),"日","月","火","水","木","金","土")</f>
        <v>月</v>
      </c>
      <c r="D97" s="144"/>
      <c r="E97" s="144"/>
      <c r="F97" s="145"/>
      <c r="G97" s="150" t="str">
        <f t="shared" si="1"/>
        <v/>
      </c>
      <c r="H97" s="258">
        <f>SUM(G97:G102)</f>
        <v>0</v>
      </c>
      <c r="I97" s="147"/>
    </row>
    <row r="98" spans="2:16">
      <c r="B98" s="253"/>
      <c r="C98" s="255"/>
      <c r="D98" s="144"/>
      <c r="E98" s="144"/>
      <c r="F98" s="145"/>
      <c r="G98" s="150" t="str">
        <f t="shared" si="1"/>
        <v/>
      </c>
      <c r="H98" s="258"/>
      <c r="I98" s="147"/>
    </row>
    <row r="99" spans="2:16">
      <c r="B99" s="253"/>
      <c r="C99" s="255"/>
      <c r="D99" s="144"/>
      <c r="E99" s="144"/>
      <c r="F99" s="145"/>
      <c r="G99" s="150" t="str">
        <f t="shared" si="1"/>
        <v/>
      </c>
      <c r="H99" s="258"/>
      <c r="I99" s="147"/>
    </row>
    <row r="100" spans="2:16">
      <c r="B100" s="253"/>
      <c r="C100" s="255"/>
      <c r="D100" s="144"/>
      <c r="E100" s="144"/>
      <c r="F100" s="145"/>
      <c r="G100" s="150" t="str">
        <f t="shared" si="1"/>
        <v/>
      </c>
      <c r="H100" s="258"/>
      <c r="I100" s="147"/>
    </row>
    <row r="101" spans="2:16">
      <c r="B101" s="253"/>
      <c r="C101" s="255"/>
      <c r="D101" s="144"/>
      <c r="E101" s="144"/>
      <c r="F101" s="145"/>
      <c r="G101" s="150" t="str">
        <f t="shared" si="1"/>
        <v/>
      </c>
      <c r="H101" s="258"/>
      <c r="I101" s="147"/>
    </row>
    <row r="102" spans="2:16">
      <c r="B102" s="253"/>
      <c r="C102" s="256"/>
      <c r="D102" s="144"/>
      <c r="E102" s="144"/>
      <c r="F102" s="145"/>
      <c r="G102" s="150" t="str">
        <f t="shared" si="1"/>
        <v/>
      </c>
      <c r="H102" s="258"/>
      <c r="I102" s="147"/>
    </row>
    <row r="103" spans="2:16">
      <c r="B103" s="254">
        <f>(B97+1)</f>
        <v>44425</v>
      </c>
      <c r="C103" s="254" t="str">
        <f>CHOOSE(WEEKDAY(B103),"日","月","火","水","木","金","土")</f>
        <v>火</v>
      </c>
      <c r="D103" s="144">
        <v>0.41666666666666669</v>
      </c>
      <c r="E103" s="144">
        <v>0.5</v>
      </c>
      <c r="F103" s="145">
        <v>0</v>
      </c>
      <c r="G103" s="140">
        <f t="shared" si="1"/>
        <v>2</v>
      </c>
      <c r="H103" s="259">
        <f>SUM(G103:G108)</f>
        <v>7.5</v>
      </c>
      <c r="I103" s="180" t="s">
        <v>134</v>
      </c>
      <c r="K103" s="128">
        <v>2</v>
      </c>
    </row>
    <row r="104" spans="2:16" s="160" customFormat="1">
      <c r="B104" s="255"/>
      <c r="C104" s="255"/>
      <c r="D104" s="144">
        <v>0.54166666666666663</v>
      </c>
      <c r="E104" s="144">
        <v>0.77083333333333337</v>
      </c>
      <c r="F104" s="145">
        <v>0</v>
      </c>
      <c r="G104" s="150">
        <f t="shared" si="1"/>
        <v>5.5</v>
      </c>
      <c r="H104" s="260"/>
      <c r="I104" s="176" t="s">
        <v>135</v>
      </c>
      <c r="J104" s="153"/>
      <c r="K104" s="154"/>
      <c r="L104" s="155">
        <v>5.5</v>
      </c>
      <c r="M104" s="156"/>
      <c r="N104" s="157"/>
      <c r="O104" s="158"/>
      <c r="P104" s="159"/>
    </row>
    <row r="105" spans="2:16">
      <c r="B105" s="255"/>
      <c r="C105" s="255"/>
      <c r="D105" s="144"/>
      <c r="E105" s="144"/>
      <c r="F105" s="145"/>
      <c r="G105" s="140" t="str">
        <f t="shared" si="1"/>
        <v/>
      </c>
      <c r="H105" s="260"/>
      <c r="I105" s="147"/>
    </row>
    <row r="106" spans="2:16">
      <c r="B106" s="255"/>
      <c r="C106" s="255"/>
      <c r="D106" s="144"/>
      <c r="E106" s="144"/>
      <c r="F106" s="145"/>
      <c r="G106" s="140" t="str">
        <f t="shared" si="1"/>
        <v/>
      </c>
      <c r="H106" s="260"/>
      <c r="I106" s="141"/>
    </row>
    <row r="107" spans="2:16">
      <c r="B107" s="255"/>
      <c r="C107" s="255"/>
      <c r="D107" s="144"/>
      <c r="E107" s="144"/>
      <c r="F107" s="145"/>
      <c r="G107" s="140" t="str">
        <f t="shared" si="1"/>
        <v/>
      </c>
      <c r="H107" s="260"/>
      <c r="I107" s="147"/>
    </row>
    <row r="108" spans="2:16">
      <c r="B108" s="256"/>
      <c r="C108" s="256"/>
      <c r="D108" s="144"/>
      <c r="E108" s="144"/>
      <c r="F108" s="145"/>
      <c r="G108" s="140" t="str">
        <f t="shared" si="1"/>
        <v/>
      </c>
      <c r="H108" s="261"/>
      <c r="I108" s="141"/>
    </row>
    <row r="109" spans="2:16">
      <c r="B109" s="254">
        <f>(B103+1)</f>
        <v>44426</v>
      </c>
      <c r="C109" s="254" t="str">
        <f>CHOOSE(WEEKDAY(B109),"日","月","火","水","木","金","土")</f>
        <v>水</v>
      </c>
      <c r="D109" s="144">
        <v>0.41666666666666669</v>
      </c>
      <c r="E109" s="144">
        <v>0.77083333333333337</v>
      </c>
      <c r="F109" s="145">
        <v>1</v>
      </c>
      <c r="G109" s="140">
        <f t="shared" si="1"/>
        <v>7.5</v>
      </c>
      <c r="H109" s="259">
        <f>SUM(G109:G114)</f>
        <v>7.5</v>
      </c>
      <c r="I109" s="176" t="s">
        <v>135</v>
      </c>
      <c r="L109" s="129">
        <v>7.5</v>
      </c>
    </row>
    <row r="110" spans="2:16">
      <c r="B110" s="255"/>
      <c r="C110" s="255"/>
      <c r="D110" s="144"/>
      <c r="E110" s="144"/>
      <c r="F110" s="145"/>
      <c r="G110" s="140" t="str">
        <f t="shared" si="1"/>
        <v/>
      </c>
      <c r="H110" s="260"/>
      <c r="I110" s="147"/>
      <c r="L110" s="129" t="s">
        <v>138</v>
      </c>
    </row>
    <row r="111" spans="2:16">
      <c r="B111" s="255"/>
      <c r="C111" s="255"/>
      <c r="D111" s="144"/>
      <c r="E111" s="144"/>
      <c r="F111" s="145"/>
      <c r="G111" s="140" t="str">
        <f t="shared" si="1"/>
        <v/>
      </c>
      <c r="H111" s="260"/>
      <c r="I111" s="147"/>
      <c r="L111" s="129" t="s">
        <v>138</v>
      </c>
    </row>
    <row r="112" spans="2:16">
      <c r="B112" s="255"/>
      <c r="C112" s="255"/>
      <c r="D112" s="144"/>
      <c r="E112" s="144"/>
      <c r="F112" s="145"/>
      <c r="G112" s="140" t="str">
        <f t="shared" si="1"/>
        <v/>
      </c>
      <c r="H112" s="260"/>
      <c r="I112" s="147"/>
      <c r="L112" s="129" t="s">
        <v>138</v>
      </c>
    </row>
    <row r="113" spans="2:12">
      <c r="B113" s="255"/>
      <c r="C113" s="255"/>
      <c r="D113" s="144"/>
      <c r="E113" s="144"/>
      <c r="F113" s="145"/>
      <c r="G113" s="140" t="str">
        <f t="shared" si="1"/>
        <v/>
      </c>
      <c r="H113" s="260"/>
      <c r="I113" s="141"/>
      <c r="L113" s="129" t="s">
        <v>138</v>
      </c>
    </row>
    <row r="114" spans="2:12">
      <c r="B114" s="256"/>
      <c r="C114" s="256"/>
      <c r="D114" s="144"/>
      <c r="E114" s="144"/>
      <c r="F114" s="145"/>
      <c r="G114" s="140" t="str">
        <f t="shared" si="1"/>
        <v/>
      </c>
      <c r="H114" s="261"/>
      <c r="I114" s="141"/>
      <c r="L114" s="129" t="s">
        <v>138</v>
      </c>
    </row>
    <row r="115" spans="2:12">
      <c r="B115" s="254">
        <f>(B109+1)</f>
        <v>44427</v>
      </c>
      <c r="C115" s="254" t="str">
        <f>CHOOSE(WEEKDAY(B115),"日","月","火","水","木","金","土")</f>
        <v>木</v>
      </c>
      <c r="D115" s="144">
        <v>0.41666666666666669</v>
      </c>
      <c r="E115" s="144">
        <v>0.77083333333333337</v>
      </c>
      <c r="F115" s="145">
        <v>1</v>
      </c>
      <c r="G115" s="140">
        <f t="shared" si="1"/>
        <v>7.5</v>
      </c>
      <c r="H115" s="259">
        <f>SUM(G115:G120)</f>
        <v>7.5</v>
      </c>
      <c r="I115" s="176" t="s">
        <v>135</v>
      </c>
      <c r="L115" s="129">
        <v>7.5</v>
      </c>
    </row>
    <row r="116" spans="2:12">
      <c r="B116" s="255"/>
      <c r="C116" s="255"/>
      <c r="D116" s="144"/>
      <c r="E116" s="144"/>
      <c r="F116" s="145"/>
      <c r="G116" s="140" t="str">
        <f t="shared" si="1"/>
        <v/>
      </c>
      <c r="H116" s="260"/>
      <c r="I116" s="143"/>
      <c r="L116" s="129" t="s">
        <v>138</v>
      </c>
    </row>
    <row r="117" spans="2:12">
      <c r="B117" s="255"/>
      <c r="C117" s="255"/>
      <c r="D117" s="144"/>
      <c r="E117" s="144"/>
      <c r="F117" s="145"/>
      <c r="G117" s="140" t="str">
        <f t="shared" si="1"/>
        <v/>
      </c>
      <c r="H117" s="260"/>
      <c r="I117" s="147"/>
      <c r="L117" s="129" t="s">
        <v>138</v>
      </c>
    </row>
    <row r="118" spans="2:12">
      <c r="B118" s="255"/>
      <c r="C118" s="255"/>
      <c r="D118" s="144"/>
      <c r="E118" s="144"/>
      <c r="F118" s="145"/>
      <c r="G118" s="140" t="str">
        <f t="shared" si="1"/>
        <v/>
      </c>
      <c r="H118" s="260"/>
      <c r="I118" s="152"/>
      <c r="L118" s="129" t="s">
        <v>138</v>
      </c>
    </row>
    <row r="119" spans="2:12">
      <c r="B119" s="255"/>
      <c r="C119" s="255"/>
      <c r="D119" s="144"/>
      <c r="E119" s="144"/>
      <c r="F119" s="145"/>
      <c r="G119" s="140" t="str">
        <f t="shared" si="1"/>
        <v/>
      </c>
      <c r="H119" s="260"/>
      <c r="I119" s="141"/>
      <c r="L119" s="129" t="s">
        <v>138</v>
      </c>
    </row>
    <row r="120" spans="2:12">
      <c r="B120" s="256"/>
      <c r="C120" s="256"/>
      <c r="D120" s="144"/>
      <c r="E120" s="144"/>
      <c r="F120" s="145"/>
      <c r="G120" s="140" t="str">
        <f t="shared" si="1"/>
        <v/>
      </c>
      <c r="H120" s="261"/>
      <c r="I120" s="141"/>
      <c r="L120" s="129" t="s">
        <v>138</v>
      </c>
    </row>
    <row r="121" spans="2:12">
      <c r="B121" s="254">
        <f>(B115+1)</f>
        <v>44428</v>
      </c>
      <c r="C121" s="254" t="str">
        <f>CHOOSE(WEEKDAY(B121),"日","月","火","水","木","金","土")</f>
        <v>金</v>
      </c>
      <c r="D121" s="144">
        <v>0.41666666666666669</v>
      </c>
      <c r="E121" s="144">
        <v>0.77083333333333337</v>
      </c>
      <c r="F121" s="145">
        <v>1</v>
      </c>
      <c r="G121" s="140">
        <f t="shared" si="1"/>
        <v>7.5</v>
      </c>
      <c r="H121" s="259">
        <f>SUM(G121:G126)</f>
        <v>7.5</v>
      </c>
      <c r="I121" s="176" t="s">
        <v>135</v>
      </c>
      <c r="L121" s="129">
        <v>7.5</v>
      </c>
    </row>
    <row r="122" spans="2:12">
      <c r="B122" s="255"/>
      <c r="C122" s="255"/>
      <c r="D122" s="144"/>
      <c r="E122" s="144"/>
      <c r="F122" s="145"/>
      <c r="G122" s="140" t="str">
        <f t="shared" si="1"/>
        <v/>
      </c>
      <c r="H122" s="260"/>
      <c r="I122" s="141"/>
    </row>
    <row r="123" spans="2:12">
      <c r="B123" s="255"/>
      <c r="C123" s="255"/>
      <c r="D123" s="144"/>
      <c r="E123" s="144"/>
      <c r="F123" s="145"/>
      <c r="G123" s="140" t="str">
        <f t="shared" si="1"/>
        <v/>
      </c>
      <c r="H123" s="260"/>
      <c r="I123" s="141"/>
    </row>
    <row r="124" spans="2:12">
      <c r="B124" s="255"/>
      <c r="C124" s="255"/>
      <c r="D124" s="144"/>
      <c r="E124" s="144"/>
      <c r="F124" s="145"/>
      <c r="G124" s="140" t="str">
        <f t="shared" si="1"/>
        <v/>
      </c>
      <c r="H124" s="260"/>
      <c r="I124" s="147"/>
    </row>
    <row r="125" spans="2:12">
      <c r="B125" s="255"/>
      <c r="C125" s="255"/>
      <c r="D125" s="144"/>
      <c r="E125" s="144"/>
      <c r="F125" s="145"/>
      <c r="G125" s="140" t="str">
        <f t="shared" si="1"/>
        <v/>
      </c>
      <c r="H125" s="260"/>
      <c r="I125" s="141"/>
    </row>
    <row r="126" spans="2:12">
      <c r="B126" s="256"/>
      <c r="C126" s="256"/>
      <c r="D126" s="144"/>
      <c r="E126" s="144"/>
      <c r="F126" s="145"/>
      <c r="G126" s="140" t="str">
        <f t="shared" si="1"/>
        <v/>
      </c>
      <c r="H126" s="261"/>
      <c r="I126" s="141"/>
    </row>
    <row r="127" spans="2:12">
      <c r="B127" s="254">
        <f>(B121+1)</f>
        <v>44429</v>
      </c>
      <c r="C127" s="254" t="str">
        <f>CHOOSE(WEEKDAY(B127),"日","月","火","水","木","金","土")</f>
        <v>土</v>
      </c>
      <c r="D127" s="144"/>
      <c r="E127" s="144"/>
      <c r="F127" s="145"/>
      <c r="G127" s="140" t="str">
        <f t="shared" si="1"/>
        <v/>
      </c>
      <c r="H127" s="259">
        <f>SUM(G127:G132)</f>
        <v>0</v>
      </c>
      <c r="I127" s="147"/>
    </row>
    <row r="128" spans="2:12">
      <c r="B128" s="255"/>
      <c r="C128" s="255"/>
      <c r="D128" s="144"/>
      <c r="E128" s="144"/>
      <c r="F128" s="145"/>
      <c r="G128" s="140" t="str">
        <f t="shared" si="1"/>
        <v/>
      </c>
      <c r="H128" s="260"/>
      <c r="I128" s="147"/>
    </row>
    <row r="129" spans="2:10">
      <c r="B129" s="255"/>
      <c r="C129" s="255"/>
      <c r="D129" s="144"/>
      <c r="E129" s="144"/>
      <c r="F129" s="145"/>
      <c r="G129" s="140" t="str">
        <f t="shared" si="1"/>
        <v/>
      </c>
      <c r="H129" s="260"/>
      <c r="I129" s="141"/>
    </row>
    <row r="130" spans="2:10">
      <c r="B130" s="255"/>
      <c r="C130" s="255"/>
      <c r="D130" s="144"/>
      <c r="E130" s="144"/>
      <c r="F130" s="145"/>
      <c r="G130" s="140" t="str">
        <f t="shared" si="1"/>
        <v/>
      </c>
      <c r="H130" s="260"/>
      <c r="I130" s="141"/>
    </row>
    <row r="131" spans="2:10">
      <c r="B131" s="255"/>
      <c r="C131" s="255"/>
      <c r="D131" s="144"/>
      <c r="E131" s="144"/>
      <c r="F131" s="145"/>
      <c r="G131" s="140" t="str">
        <f t="shared" si="1"/>
        <v/>
      </c>
      <c r="H131" s="260"/>
      <c r="I131" s="141"/>
    </row>
    <row r="132" spans="2:10">
      <c r="B132" s="256"/>
      <c r="C132" s="256"/>
      <c r="D132" s="144"/>
      <c r="E132" s="144"/>
      <c r="F132" s="145"/>
      <c r="G132" s="140" t="str">
        <f t="shared" si="1"/>
        <v/>
      </c>
      <c r="H132" s="261"/>
      <c r="I132" s="141"/>
    </row>
    <row r="133" spans="2:10">
      <c r="B133" s="254">
        <f t="shared" ref="B133:B175" si="2">(B127+1)</f>
        <v>44430</v>
      </c>
      <c r="C133" s="254" t="str">
        <f>CHOOSE(WEEKDAY(B133),"日","月","火","水","木","金","土")</f>
        <v>日</v>
      </c>
      <c r="D133" s="144"/>
      <c r="E133" s="144"/>
      <c r="F133" s="145"/>
      <c r="G133" s="140" t="str">
        <f t="shared" si="1"/>
        <v/>
      </c>
      <c r="H133" s="259">
        <f>SUM(G133:G138)</f>
        <v>0</v>
      </c>
      <c r="I133" s="147"/>
    </row>
    <row r="134" spans="2:10">
      <c r="B134" s="255"/>
      <c r="C134" s="255"/>
      <c r="D134" s="144"/>
      <c r="E134" s="144"/>
      <c r="F134" s="145"/>
      <c r="G134" s="150" t="str">
        <f t="shared" si="1"/>
        <v/>
      </c>
      <c r="H134" s="260"/>
      <c r="I134" s="147"/>
      <c r="J134" s="153"/>
    </row>
    <row r="135" spans="2:10">
      <c r="B135" s="255"/>
      <c r="C135" s="255"/>
      <c r="D135" s="144"/>
      <c r="E135" s="144"/>
      <c r="F135" s="145"/>
      <c r="G135" s="140" t="str">
        <f t="shared" si="1"/>
        <v/>
      </c>
      <c r="H135" s="260"/>
      <c r="I135" s="147"/>
    </row>
    <row r="136" spans="2:10">
      <c r="B136" s="255"/>
      <c r="C136" s="255"/>
      <c r="D136" s="144"/>
      <c r="E136" s="144"/>
      <c r="F136" s="145"/>
      <c r="G136" s="151" t="str">
        <f t="shared" si="1"/>
        <v/>
      </c>
      <c r="H136" s="260"/>
      <c r="I136" s="141"/>
      <c r="J136" s="153"/>
    </row>
    <row r="137" spans="2:10">
      <c r="B137" s="255"/>
      <c r="C137" s="255"/>
      <c r="D137" s="144"/>
      <c r="E137" s="144"/>
      <c r="F137" s="145"/>
      <c r="G137" s="140" t="str">
        <f t="shared" ref="G137:G192" si="3">IF(OR(D137="",E137="",F137=""),"",CEILING((E137-D137)*24-F137,0.5))</f>
        <v/>
      </c>
      <c r="H137" s="260"/>
      <c r="I137" s="147"/>
    </row>
    <row r="138" spans="2:10">
      <c r="B138" s="256"/>
      <c r="C138" s="256"/>
      <c r="D138" s="144"/>
      <c r="E138" s="144"/>
      <c r="F138" s="145"/>
      <c r="G138" s="140" t="str">
        <f t="shared" si="3"/>
        <v/>
      </c>
      <c r="H138" s="261"/>
      <c r="I138" s="141"/>
    </row>
    <row r="139" spans="2:10">
      <c r="B139" s="254">
        <f t="shared" si="2"/>
        <v>44431</v>
      </c>
      <c r="C139" s="254" t="str">
        <f>CHOOSE(WEEKDAY(B139),"日","月","火","水","木","金","土")</f>
        <v>月</v>
      </c>
      <c r="D139" s="144"/>
      <c r="E139" s="144"/>
      <c r="F139" s="145"/>
      <c r="G139" s="140" t="str">
        <f t="shared" si="3"/>
        <v/>
      </c>
      <c r="H139" s="259">
        <f>SUM(G139:G144)</f>
        <v>0</v>
      </c>
      <c r="I139" s="147"/>
    </row>
    <row r="140" spans="2:10">
      <c r="B140" s="255"/>
      <c r="C140" s="255"/>
      <c r="D140" s="144"/>
      <c r="E140" s="144"/>
      <c r="F140" s="145"/>
      <c r="G140" s="140" t="str">
        <f t="shared" si="3"/>
        <v/>
      </c>
      <c r="H140" s="260"/>
      <c r="I140" s="147"/>
    </row>
    <row r="141" spans="2:10">
      <c r="B141" s="255"/>
      <c r="C141" s="255"/>
      <c r="D141" s="144"/>
      <c r="E141" s="144"/>
      <c r="F141" s="145"/>
      <c r="G141" s="140" t="str">
        <f t="shared" si="3"/>
        <v/>
      </c>
      <c r="H141" s="260"/>
      <c r="I141" s="141"/>
    </row>
    <row r="142" spans="2:10">
      <c r="B142" s="255"/>
      <c r="C142" s="255"/>
      <c r="D142" s="144"/>
      <c r="E142" s="144"/>
      <c r="F142" s="145"/>
      <c r="G142" s="140" t="str">
        <f t="shared" si="3"/>
        <v/>
      </c>
      <c r="H142" s="260"/>
      <c r="I142" s="141"/>
    </row>
    <row r="143" spans="2:10">
      <c r="B143" s="255"/>
      <c r="C143" s="255"/>
      <c r="D143" s="144"/>
      <c r="E143" s="144"/>
      <c r="F143" s="145"/>
      <c r="G143" s="140" t="str">
        <f t="shared" si="3"/>
        <v/>
      </c>
      <c r="H143" s="260"/>
      <c r="I143" s="141"/>
    </row>
    <row r="144" spans="2:10">
      <c r="B144" s="256"/>
      <c r="C144" s="256"/>
      <c r="D144" s="144"/>
      <c r="E144" s="144"/>
      <c r="F144" s="145"/>
      <c r="G144" s="140" t="str">
        <f t="shared" si="3"/>
        <v/>
      </c>
      <c r="H144" s="261"/>
      <c r="I144" s="141"/>
    </row>
    <row r="145" spans="2:12">
      <c r="B145" s="254">
        <f t="shared" si="2"/>
        <v>44432</v>
      </c>
      <c r="C145" s="254" t="str">
        <f>CHOOSE(WEEKDAY(B145),"日","月","火","水","木","金","土")</f>
        <v>火</v>
      </c>
      <c r="D145" s="144">
        <v>0.41666666666666669</v>
      </c>
      <c r="E145" s="144">
        <v>0.77083333333333337</v>
      </c>
      <c r="F145" s="145">
        <v>1</v>
      </c>
      <c r="G145" s="140">
        <f t="shared" si="3"/>
        <v>7.5</v>
      </c>
      <c r="H145" s="259">
        <f>SUM(G145:G150)</f>
        <v>7.5</v>
      </c>
      <c r="I145" s="178" t="s">
        <v>139</v>
      </c>
      <c r="J145" s="127">
        <v>7.5</v>
      </c>
    </row>
    <row r="146" spans="2:12">
      <c r="B146" s="255"/>
      <c r="C146" s="255"/>
      <c r="D146" s="144"/>
      <c r="E146" s="144"/>
      <c r="F146" s="145"/>
      <c r="G146" s="140" t="str">
        <f t="shared" si="3"/>
        <v/>
      </c>
      <c r="H146" s="260"/>
      <c r="I146" s="147"/>
      <c r="J146" s="127" t="s">
        <v>138</v>
      </c>
    </row>
    <row r="147" spans="2:12">
      <c r="B147" s="255"/>
      <c r="C147" s="255"/>
      <c r="D147" s="144"/>
      <c r="E147" s="144"/>
      <c r="F147" s="145"/>
      <c r="G147" s="140" t="str">
        <f t="shared" si="3"/>
        <v/>
      </c>
      <c r="H147" s="260"/>
      <c r="I147" s="141"/>
      <c r="J147" s="127" t="s">
        <v>138</v>
      </c>
    </row>
    <row r="148" spans="2:12">
      <c r="B148" s="255"/>
      <c r="C148" s="255"/>
      <c r="D148" s="144"/>
      <c r="E148" s="144"/>
      <c r="F148" s="145"/>
      <c r="G148" s="140" t="str">
        <f t="shared" si="3"/>
        <v/>
      </c>
      <c r="H148" s="260"/>
      <c r="I148" s="141"/>
      <c r="J148" s="127" t="s">
        <v>138</v>
      </c>
    </row>
    <row r="149" spans="2:12">
      <c r="B149" s="255"/>
      <c r="C149" s="255"/>
      <c r="D149" s="144"/>
      <c r="E149" s="144"/>
      <c r="F149" s="145"/>
      <c r="G149" s="140" t="str">
        <f t="shared" si="3"/>
        <v/>
      </c>
      <c r="H149" s="260"/>
      <c r="I149" s="141"/>
      <c r="J149" s="127" t="s">
        <v>138</v>
      </c>
    </row>
    <row r="150" spans="2:12">
      <c r="B150" s="256"/>
      <c r="C150" s="256"/>
      <c r="D150" s="144"/>
      <c r="E150" s="144"/>
      <c r="F150" s="145"/>
      <c r="G150" s="140" t="str">
        <f t="shared" si="3"/>
        <v/>
      </c>
      <c r="H150" s="261"/>
      <c r="I150" s="141"/>
      <c r="J150" s="127" t="s">
        <v>138</v>
      </c>
    </row>
    <row r="151" spans="2:12">
      <c r="B151" s="254">
        <f t="shared" si="2"/>
        <v>44433</v>
      </c>
      <c r="C151" s="254" t="str">
        <f>CHOOSE(WEEKDAY(B151),"日","月","火","水","木","金","土")</f>
        <v>水</v>
      </c>
      <c r="D151" s="144">
        <v>0.41666666666666669</v>
      </c>
      <c r="E151" s="144">
        <v>0.77083333333333337</v>
      </c>
      <c r="F151" s="145">
        <v>1</v>
      </c>
      <c r="G151" s="140">
        <f t="shared" si="3"/>
        <v>7.5</v>
      </c>
      <c r="H151" s="259">
        <f>SUM(G151:G156)</f>
        <v>7.5</v>
      </c>
      <c r="I151" s="178" t="s">
        <v>139</v>
      </c>
      <c r="J151" s="127">
        <v>7.5</v>
      </c>
    </row>
    <row r="152" spans="2:12">
      <c r="B152" s="255"/>
      <c r="C152" s="255"/>
      <c r="D152" s="144"/>
      <c r="E152" s="144"/>
      <c r="F152" s="145"/>
      <c r="G152" s="140" t="str">
        <f t="shared" si="3"/>
        <v/>
      </c>
      <c r="H152" s="260"/>
      <c r="I152" s="147"/>
      <c r="L152" s="129" t="s">
        <v>138</v>
      </c>
    </row>
    <row r="153" spans="2:12">
      <c r="B153" s="255"/>
      <c r="C153" s="255"/>
      <c r="D153" s="144"/>
      <c r="E153" s="144"/>
      <c r="F153" s="145"/>
      <c r="G153" s="140" t="str">
        <f t="shared" si="3"/>
        <v/>
      </c>
      <c r="H153" s="260"/>
      <c r="I153" s="147"/>
      <c r="L153" s="129" t="s">
        <v>138</v>
      </c>
    </row>
    <row r="154" spans="2:12">
      <c r="B154" s="255"/>
      <c r="C154" s="255"/>
      <c r="D154" s="144"/>
      <c r="E154" s="144"/>
      <c r="F154" s="145"/>
      <c r="G154" s="140" t="str">
        <f t="shared" si="3"/>
        <v/>
      </c>
      <c r="H154" s="260"/>
      <c r="I154" s="147"/>
      <c r="L154" s="129" t="s">
        <v>138</v>
      </c>
    </row>
    <row r="155" spans="2:12">
      <c r="B155" s="255"/>
      <c r="C155" s="255"/>
      <c r="D155" s="144"/>
      <c r="E155" s="144"/>
      <c r="F155" s="145"/>
      <c r="G155" s="140" t="str">
        <f t="shared" si="3"/>
        <v/>
      </c>
      <c r="H155" s="260"/>
      <c r="I155" s="141"/>
      <c r="L155" s="129" t="s">
        <v>138</v>
      </c>
    </row>
    <row r="156" spans="2:12">
      <c r="B156" s="256"/>
      <c r="C156" s="256"/>
      <c r="D156" s="144"/>
      <c r="E156" s="144"/>
      <c r="F156" s="145"/>
      <c r="G156" s="140" t="str">
        <f t="shared" si="3"/>
        <v/>
      </c>
      <c r="H156" s="261"/>
      <c r="I156" s="141"/>
      <c r="L156" s="129" t="s">
        <v>138</v>
      </c>
    </row>
    <row r="157" spans="2:12">
      <c r="B157" s="254">
        <f t="shared" si="2"/>
        <v>44434</v>
      </c>
      <c r="C157" s="254" t="str">
        <f>CHOOSE(WEEKDAY(B157),"日","月","火","水","木","金","土")</f>
        <v>木</v>
      </c>
      <c r="D157" s="144">
        <v>0.41666666666666669</v>
      </c>
      <c r="E157" s="144">
        <v>0.77083333333333337</v>
      </c>
      <c r="F157" s="145">
        <v>1</v>
      </c>
      <c r="G157" s="140">
        <f t="shared" si="3"/>
        <v>7.5</v>
      </c>
      <c r="H157" s="259">
        <f>SUM(G157:G162)</f>
        <v>7.5</v>
      </c>
      <c r="I157" s="176" t="s">
        <v>135</v>
      </c>
      <c r="L157" s="129">
        <v>7.5</v>
      </c>
    </row>
    <row r="158" spans="2:12">
      <c r="B158" s="255"/>
      <c r="C158" s="255"/>
      <c r="D158" s="144"/>
      <c r="E158" s="144"/>
      <c r="F158" s="145"/>
      <c r="G158" s="140" t="str">
        <f t="shared" si="3"/>
        <v/>
      </c>
      <c r="H158" s="260"/>
      <c r="I158" s="141"/>
    </row>
    <row r="159" spans="2:12">
      <c r="B159" s="255"/>
      <c r="C159" s="255"/>
      <c r="D159" s="144"/>
      <c r="E159" s="144"/>
      <c r="F159" s="145"/>
      <c r="G159" s="140" t="str">
        <f t="shared" si="3"/>
        <v/>
      </c>
      <c r="H159" s="260"/>
      <c r="I159" s="141"/>
    </row>
    <row r="160" spans="2:12">
      <c r="B160" s="255"/>
      <c r="C160" s="255"/>
      <c r="D160" s="144"/>
      <c r="E160" s="144"/>
      <c r="F160" s="145"/>
      <c r="G160" s="140" t="str">
        <f t="shared" si="3"/>
        <v/>
      </c>
      <c r="H160" s="260"/>
      <c r="I160" s="152"/>
    </row>
    <row r="161" spans="2:9">
      <c r="B161" s="255"/>
      <c r="C161" s="255"/>
      <c r="D161" s="144"/>
      <c r="E161" s="144"/>
      <c r="F161" s="145"/>
      <c r="G161" s="140" t="str">
        <f t="shared" si="3"/>
        <v/>
      </c>
      <c r="H161" s="260"/>
      <c r="I161" s="141"/>
    </row>
    <row r="162" spans="2:9">
      <c r="B162" s="256"/>
      <c r="C162" s="256"/>
      <c r="D162" s="144"/>
      <c r="E162" s="144"/>
      <c r="F162" s="145"/>
      <c r="G162" s="140" t="str">
        <f t="shared" si="3"/>
        <v/>
      </c>
      <c r="H162" s="261"/>
      <c r="I162" s="141"/>
    </row>
    <row r="163" spans="2:9">
      <c r="B163" s="254">
        <f t="shared" si="2"/>
        <v>44435</v>
      </c>
      <c r="C163" s="254" t="str">
        <f>CHOOSE(WEEKDAY(B163),"日","月","火","水","木","金","土")</f>
        <v>金</v>
      </c>
      <c r="D163" s="144"/>
      <c r="E163" s="144"/>
      <c r="F163" s="145"/>
      <c r="G163" s="140" t="str">
        <f t="shared" si="3"/>
        <v/>
      </c>
      <c r="H163" s="259">
        <f>SUM(G163:G168)</f>
        <v>0</v>
      </c>
      <c r="I163" s="141"/>
    </row>
    <row r="164" spans="2:9">
      <c r="B164" s="255"/>
      <c r="C164" s="255"/>
      <c r="D164" s="144"/>
      <c r="E164" s="144"/>
      <c r="F164" s="145"/>
      <c r="G164" s="140" t="str">
        <f t="shared" si="3"/>
        <v/>
      </c>
      <c r="H164" s="260"/>
      <c r="I164" s="141"/>
    </row>
    <row r="165" spans="2:9">
      <c r="B165" s="255"/>
      <c r="C165" s="255"/>
      <c r="D165" s="144"/>
      <c r="E165" s="144"/>
      <c r="F165" s="145"/>
      <c r="G165" s="140" t="str">
        <f t="shared" si="3"/>
        <v/>
      </c>
      <c r="H165" s="260"/>
      <c r="I165" s="141"/>
    </row>
    <row r="166" spans="2:9">
      <c r="B166" s="255"/>
      <c r="C166" s="255"/>
      <c r="D166" s="144"/>
      <c r="E166" s="144"/>
      <c r="F166" s="145"/>
      <c r="G166" s="140" t="str">
        <f t="shared" si="3"/>
        <v/>
      </c>
      <c r="H166" s="260"/>
      <c r="I166" s="147"/>
    </row>
    <row r="167" spans="2:9">
      <c r="B167" s="255"/>
      <c r="C167" s="255"/>
      <c r="D167" s="144"/>
      <c r="E167" s="144"/>
      <c r="F167" s="145"/>
      <c r="G167" s="140" t="str">
        <f t="shared" si="3"/>
        <v/>
      </c>
      <c r="H167" s="260"/>
      <c r="I167" s="141"/>
    </row>
    <row r="168" spans="2:9">
      <c r="B168" s="256"/>
      <c r="C168" s="256"/>
      <c r="D168" s="144"/>
      <c r="E168" s="144"/>
      <c r="F168" s="145"/>
      <c r="G168" s="140" t="str">
        <f t="shared" si="3"/>
        <v/>
      </c>
      <c r="H168" s="261"/>
      <c r="I168" s="141"/>
    </row>
    <row r="169" spans="2:9">
      <c r="B169" s="254">
        <f t="shared" si="2"/>
        <v>44436</v>
      </c>
      <c r="C169" s="254" t="str">
        <f>CHOOSE(WEEKDAY(B169),"日","月","火","水","木","金","土")</f>
        <v>土</v>
      </c>
      <c r="D169" s="144"/>
      <c r="E169" s="144"/>
      <c r="F169" s="145"/>
      <c r="G169" s="140" t="str">
        <f t="shared" si="3"/>
        <v/>
      </c>
      <c r="H169" s="259">
        <f>SUM(G169:G174)</f>
        <v>0</v>
      </c>
      <c r="I169" s="141"/>
    </row>
    <row r="170" spans="2:9">
      <c r="B170" s="255"/>
      <c r="C170" s="255"/>
      <c r="D170" s="144"/>
      <c r="E170" s="144"/>
      <c r="F170" s="145"/>
      <c r="G170" s="140" t="str">
        <f t="shared" si="3"/>
        <v/>
      </c>
      <c r="H170" s="260"/>
      <c r="I170" s="141"/>
    </row>
    <row r="171" spans="2:9">
      <c r="B171" s="255"/>
      <c r="C171" s="255"/>
      <c r="D171" s="144"/>
      <c r="E171" s="144"/>
      <c r="F171" s="145"/>
      <c r="G171" s="140" t="str">
        <f t="shared" si="3"/>
        <v/>
      </c>
      <c r="H171" s="260"/>
      <c r="I171" s="141"/>
    </row>
    <row r="172" spans="2:9">
      <c r="B172" s="255"/>
      <c r="C172" s="255"/>
      <c r="D172" s="144"/>
      <c r="E172" s="144"/>
      <c r="F172" s="145"/>
      <c r="G172" s="140" t="str">
        <f t="shared" si="3"/>
        <v/>
      </c>
      <c r="H172" s="260"/>
      <c r="I172" s="141"/>
    </row>
    <row r="173" spans="2:9">
      <c r="B173" s="255"/>
      <c r="C173" s="255"/>
      <c r="D173" s="144"/>
      <c r="E173" s="144"/>
      <c r="F173" s="145"/>
      <c r="G173" s="140" t="str">
        <f t="shared" si="3"/>
        <v/>
      </c>
      <c r="H173" s="260"/>
      <c r="I173" s="141"/>
    </row>
    <row r="174" spans="2:9">
      <c r="B174" s="256"/>
      <c r="C174" s="256"/>
      <c r="D174" s="144"/>
      <c r="E174" s="144"/>
      <c r="F174" s="145"/>
      <c r="G174" s="140" t="str">
        <f t="shared" si="3"/>
        <v/>
      </c>
      <c r="H174" s="261"/>
      <c r="I174" s="141"/>
    </row>
    <row r="175" spans="2:9">
      <c r="B175" s="254">
        <f t="shared" si="2"/>
        <v>44437</v>
      </c>
      <c r="C175" s="254" t="str">
        <f>CHOOSE(WEEKDAY(B175),"日","月","火","水","木","金","土")</f>
        <v>日</v>
      </c>
      <c r="D175" s="144"/>
      <c r="E175" s="144"/>
      <c r="F175" s="145"/>
      <c r="G175" s="140" t="str">
        <f t="shared" si="3"/>
        <v/>
      </c>
      <c r="H175" s="259">
        <f>SUM(G175:G180)</f>
        <v>0</v>
      </c>
      <c r="I175" s="141"/>
    </row>
    <row r="176" spans="2:9">
      <c r="B176" s="255"/>
      <c r="C176" s="255"/>
      <c r="D176" s="144"/>
      <c r="E176" s="144"/>
      <c r="F176" s="145"/>
      <c r="G176" s="140" t="str">
        <f t="shared" si="3"/>
        <v/>
      </c>
      <c r="H176" s="260"/>
      <c r="I176" s="147"/>
    </row>
    <row r="177" spans="2:9">
      <c r="B177" s="255"/>
      <c r="C177" s="255"/>
      <c r="D177" s="144"/>
      <c r="E177" s="144"/>
      <c r="F177" s="145"/>
      <c r="G177" s="140" t="str">
        <f t="shared" si="3"/>
        <v/>
      </c>
      <c r="H177" s="260"/>
      <c r="I177" s="141"/>
    </row>
    <row r="178" spans="2:9">
      <c r="B178" s="255"/>
      <c r="C178" s="255"/>
      <c r="D178" s="144"/>
      <c r="E178" s="144"/>
      <c r="F178" s="145"/>
      <c r="G178" s="140" t="str">
        <f t="shared" si="3"/>
        <v/>
      </c>
      <c r="H178" s="260"/>
      <c r="I178" s="141"/>
    </row>
    <row r="179" spans="2:9">
      <c r="B179" s="255"/>
      <c r="C179" s="255"/>
      <c r="D179" s="144"/>
      <c r="E179" s="144"/>
      <c r="F179" s="145"/>
      <c r="G179" s="140" t="str">
        <f t="shared" si="3"/>
        <v/>
      </c>
      <c r="H179" s="260"/>
      <c r="I179" s="141"/>
    </row>
    <row r="180" spans="2:9">
      <c r="B180" s="256"/>
      <c r="C180" s="256"/>
      <c r="D180" s="144"/>
      <c r="E180" s="144"/>
      <c r="F180" s="145"/>
      <c r="G180" s="140" t="str">
        <f t="shared" si="3"/>
        <v/>
      </c>
      <c r="H180" s="261"/>
      <c r="I180" s="141"/>
    </row>
    <row r="181" spans="2:9">
      <c r="B181" s="254">
        <f>(B175+1)</f>
        <v>44438</v>
      </c>
      <c r="C181" s="254" t="str">
        <f>CHOOSE(WEEKDAY(B181),"日","月","火","水","木","金","土")</f>
        <v>月</v>
      </c>
      <c r="D181" s="144"/>
      <c r="E181" s="144"/>
      <c r="F181" s="145"/>
      <c r="G181" s="140" t="str">
        <f t="shared" si="3"/>
        <v/>
      </c>
      <c r="H181" s="259">
        <f>SUM(G181:G186)</f>
        <v>0</v>
      </c>
      <c r="I181" s="141"/>
    </row>
    <row r="182" spans="2:9">
      <c r="B182" s="255"/>
      <c r="C182" s="255"/>
      <c r="D182" s="144"/>
      <c r="E182" s="144"/>
      <c r="F182" s="145"/>
      <c r="G182" s="140" t="str">
        <f t="shared" si="3"/>
        <v/>
      </c>
      <c r="H182" s="260"/>
      <c r="I182" s="141"/>
    </row>
    <row r="183" spans="2:9">
      <c r="B183" s="255"/>
      <c r="C183" s="255"/>
      <c r="D183" s="144"/>
      <c r="E183" s="144"/>
      <c r="F183" s="145"/>
      <c r="G183" s="140" t="str">
        <f t="shared" si="3"/>
        <v/>
      </c>
      <c r="H183" s="260"/>
      <c r="I183" s="141"/>
    </row>
    <row r="184" spans="2:9">
      <c r="B184" s="255"/>
      <c r="C184" s="255"/>
      <c r="D184" s="144"/>
      <c r="E184" s="144"/>
      <c r="F184" s="145"/>
      <c r="G184" s="140" t="str">
        <f t="shared" si="3"/>
        <v/>
      </c>
      <c r="H184" s="260"/>
      <c r="I184" s="141"/>
    </row>
    <row r="185" spans="2:9">
      <c r="B185" s="255"/>
      <c r="C185" s="255"/>
      <c r="D185" s="144"/>
      <c r="E185" s="144"/>
      <c r="F185" s="145"/>
      <c r="G185" s="140" t="str">
        <f t="shared" si="3"/>
        <v/>
      </c>
      <c r="H185" s="260"/>
      <c r="I185" s="141"/>
    </row>
    <row r="186" spans="2:9">
      <c r="B186" s="256"/>
      <c r="C186" s="256"/>
      <c r="D186" s="144"/>
      <c r="E186" s="144"/>
      <c r="F186" s="145"/>
      <c r="G186" s="140" t="str">
        <f t="shared" si="3"/>
        <v/>
      </c>
      <c r="H186" s="261"/>
      <c r="I186" s="161"/>
    </row>
    <row r="187" spans="2:9">
      <c r="B187" s="254"/>
      <c r="C187" s="254"/>
      <c r="D187" s="144"/>
      <c r="E187" s="144"/>
      <c r="F187" s="145"/>
      <c r="G187" s="140" t="str">
        <f t="shared" si="3"/>
        <v/>
      </c>
      <c r="H187" s="259">
        <f>SUM(G187:G192)</f>
        <v>0</v>
      </c>
      <c r="I187" s="141"/>
    </row>
    <row r="188" spans="2:9">
      <c r="B188" s="255"/>
      <c r="C188" s="255"/>
      <c r="D188" s="144"/>
      <c r="E188" s="144"/>
      <c r="F188" s="145"/>
      <c r="G188" s="140" t="str">
        <f t="shared" si="3"/>
        <v/>
      </c>
      <c r="H188" s="260"/>
      <c r="I188" s="141"/>
    </row>
    <row r="189" spans="2:9">
      <c r="B189" s="255"/>
      <c r="C189" s="255"/>
      <c r="D189" s="144"/>
      <c r="E189" s="144"/>
      <c r="F189" s="145"/>
      <c r="G189" s="140" t="str">
        <f t="shared" si="3"/>
        <v/>
      </c>
      <c r="H189" s="260"/>
      <c r="I189" s="141"/>
    </row>
    <row r="190" spans="2:9">
      <c r="B190" s="255"/>
      <c r="C190" s="255"/>
      <c r="D190" s="144"/>
      <c r="E190" s="144"/>
      <c r="F190" s="145"/>
      <c r="G190" s="140" t="str">
        <f t="shared" si="3"/>
        <v/>
      </c>
      <c r="H190" s="260"/>
      <c r="I190" s="141"/>
    </row>
    <row r="191" spans="2:9">
      <c r="B191" s="255"/>
      <c r="C191" s="255"/>
      <c r="D191" s="144"/>
      <c r="E191" s="144"/>
      <c r="F191" s="145"/>
      <c r="G191" s="140" t="str">
        <f t="shared" si="3"/>
        <v/>
      </c>
      <c r="H191" s="260"/>
      <c r="I191" s="141"/>
    </row>
    <row r="192" spans="2:9">
      <c r="B192" s="256"/>
      <c r="C192" s="256"/>
      <c r="D192" s="144"/>
      <c r="E192" s="144"/>
      <c r="F192" s="145"/>
      <c r="G192" s="140" t="str">
        <f t="shared" si="3"/>
        <v/>
      </c>
      <c r="H192" s="261"/>
      <c r="I192" s="161"/>
    </row>
    <row r="193" spans="2:16">
      <c r="B193" s="162"/>
      <c r="C193" s="162"/>
      <c r="D193" s="162"/>
      <c r="E193" s="162"/>
      <c r="F193" s="162"/>
      <c r="I193" s="163" t="s">
        <v>77</v>
      </c>
      <c r="J193" s="164">
        <f t="shared" ref="J193:P193" si="4">SUM(J5:J96)</f>
        <v>3.5</v>
      </c>
      <c r="K193" s="165">
        <f t="shared" si="4"/>
        <v>12</v>
      </c>
      <c r="L193" s="166">
        <f t="shared" si="4"/>
        <v>47</v>
      </c>
      <c r="M193" s="167">
        <f t="shared" si="4"/>
        <v>0</v>
      </c>
      <c r="N193" s="168">
        <f t="shared" si="4"/>
        <v>0</v>
      </c>
      <c r="O193" s="169">
        <f t="shared" si="4"/>
        <v>0</v>
      </c>
      <c r="P193" s="170">
        <f t="shared" si="4"/>
        <v>0</v>
      </c>
    </row>
    <row r="194" spans="2:16">
      <c r="G194" s="172">
        <f>SUM(G5:G192)</f>
        <v>115</v>
      </c>
      <c r="H194" s="172">
        <f>SUM(H5:H192)</f>
        <v>115</v>
      </c>
      <c r="I194" s="163" t="s">
        <v>78</v>
      </c>
      <c r="J194" s="164">
        <f t="shared" ref="J194:P194" si="5">SUM(J97:J192)</f>
        <v>15</v>
      </c>
      <c r="K194" s="165">
        <f t="shared" si="5"/>
        <v>2</v>
      </c>
      <c r="L194" s="166">
        <f t="shared" si="5"/>
        <v>35.5</v>
      </c>
      <c r="M194" s="167">
        <f t="shared" si="5"/>
        <v>0</v>
      </c>
      <c r="N194" s="168">
        <f t="shared" si="5"/>
        <v>0</v>
      </c>
      <c r="O194" s="169">
        <f t="shared" si="5"/>
        <v>0</v>
      </c>
      <c r="P194" s="170">
        <f t="shared" si="5"/>
        <v>0</v>
      </c>
    </row>
    <row r="195" spans="2:16">
      <c r="I195" s="163" t="s">
        <v>79</v>
      </c>
      <c r="J195" s="164">
        <f t="shared" ref="J195:P195" si="6">SUM(J5:J192)</f>
        <v>18.5</v>
      </c>
      <c r="K195" s="165">
        <f t="shared" si="6"/>
        <v>14</v>
      </c>
      <c r="L195" s="166">
        <f t="shared" si="6"/>
        <v>82.5</v>
      </c>
      <c r="M195" s="167">
        <f t="shared" si="6"/>
        <v>0</v>
      </c>
      <c r="N195" s="168">
        <f t="shared" si="6"/>
        <v>0</v>
      </c>
      <c r="O195" s="169">
        <f t="shared" si="6"/>
        <v>0</v>
      </c>
      <c r="P195" s="170">
        <f t="shared" si="6"/>
        <v>0</v>
      </c>
    </row>
    <row r="201" spans="2:16">
      <c r="B201" s="83" t="str">
        <f>①作業報告書!L13</f>
        <v>祝日</v>
      </c>
      <c r="C201" s="83" t="str">
        <f>①作業報告書!M13</f>
        <v>祝日名</v>
      </c>
    </row>
    <row r="202" spans="2:16">
      <c r="B202" s="173">
        <f>①作業報告書!L36</f>
        <v>0</v>
      </c>
      <c r="C202" s="83">
        <f>①作業報告書!M36</f>
        <v>0</v>
      </c>
    </row>
    <row r="203" spans="2:16">
      <c r="B203" s="173" t="e">
        <f>①作業報告書!#REF!</f>
        <v>#REF!</v>
      </c>
      <c r="C203" s="83" t="e">
        <f>①作業報告書!#REF!</f>
        <v>#REF!</v>
      </c>
    </row>
    <row r="204" spans="2:16">
      <c r="B204" s="173" t="e">
        <f>①作業報告書!#REF!</f>
        <v>#REF!</v>
      </c>
      <c r="C204" s="83" t="e">
        <f>①作業報告書!#REF!</f>
        <v>#REF!</v>
      </c>
    </row>
    <row r="205" spans="2:16">
      <c r="B205" s="173" t="e">
        <f>①作業報告書!#REF!</f>
        <v>#REF!</v>
      </c>
      <c r="C205" s="83" t="e">
        <f>①作業報告書!#REF!</f>
        <v>#REF!</v>
      </c>
    </row>
    <row r="206" spans="2:16">
      <c r="B206" s="173">
        <f>①作業報告書!L15</f>
        <v>44319</v>
      </c>
      <c r="C206" s="83" t="str">
        <f>①作業報告書!M15</f>
        <v>憲法記念日</v>
      </c>
    </row>
    <row r="207" spans="2:16">
      <c r="B207" s="173">
        <f>①作業報告書!L16</f>
        <v>44320</v>
      </c>
      <c r="C207" s="83" t="str">
        <f>①作業報告書!M16</f>
        <v>みどりの日</v>
      </c>
    </row>
    <row r="208" spans="2:16">
      <c r="B208" s="173">
        <f>①作業報告書!L17</f>
        <v>44321</v>
      </c>
      <c r="C208" s="83" t="str">
        <f>①作業報告書!M17</f>
        <v>こどもの日</v>
      </c>
    </row>
    <row r="209" spans="2:3">
      <c r="B209" s="173">
        <f>①作業報告書!L18</f>
        <v>44399</v>
      </c>
      <c r="C209" s="83" t="str">
        <f>①作業報告書!M18</f>
        <v>海の日</v>
      </c>
    </row>
    <row r="210" spans="2:3">
      <c r="B210" s="173">
        <f>①作業報告書!L19</f>
        <v>44400</v>
      </c>
      <c r="C210" s="83" t="str">
        <f>①作業報告書!M19</f>
        <v>スポーツの日</v>
      </c>
    </row>
    <row r="211" spans="2:3">
      <c r="B211" s="173">
        <f>①作業報告書!L21</f>
        <v>44417</v>
      </c>
      <c r="C211" s="83" t="str">
        <f>①作業報告書!M21</f>
        <v>振替休日</v>
      </c>
    </row>
    <row r="212" spans="2:3">
      <c r="B212" s="173" t="e">
        <f>①作業報告書!#REF!</f>
        <v>#REF!</v>
      </c>
      <c r="C212" s="83" t="e">
        <f>①作業報告書!#REF!</f>
        <v>#REF!</v>
      </c>
    </row>
    <row r="213" spans="2:3">
      <c r="B213" s="173">
        <f>①作業報告書!L22</f>
        <v>44459</v>
      </c>
      <c r="C213" s="83" t="str">
        <f>①作業報告書!M22</f>
        <v>敬老の日</v>
      </c>
    </row>
    <row r="214" spans="2:3">
      <c r="B214" s="173">
        <f>①作業報告書!L23</f>
        <v>44462</v>
      </c>
      <c r="C214" s="83" t="str">
        <f>①作業報告書!M23</f>
        <v>秋分の日</v>
      </c>
    </row>
    <row r="215" spans="2:3">
      <c r="B215" s="173" t="e">
        <f>①作業報告書!#REF!</f>
        <v>#REF!</v>
      </c>
      <c r="C215" s="83" t="e">
        <f>①作業報告書!#REF!</f>
        <v>#REF!</v>
      </c>
    </row>
    <row r="216" spans="2:3">
      <c r="B216" s="173" t="e">
        <f>①作業報告書!#REF!</f>
        <v>#REF!</v>
      </c>
      <c r="C216" s="83" t="e">
        <f>①作業報告書!#REF!</f>
        <v>#REF!</v>
      </c>
    </row>
    <row r="217" spans="2:3">
      <c r="B217" s="173">
        <f>①作業報告書!L24</f>
        <v>44503</v>
      </c>
      <c r="C217" s="83" t="str">
        <f>①作業報告書!M24</f>
        <v>文化の日</v>
      </c>
    </row>
    <row r="218" spans="2:3">
      <c r="B218" s="173" t="e">
        <f>①作業報告書!#REF!</f>
        <v>#REF!</v>
      </c>
      <c r="C218" s="83" t="e">
        <f>①作業報告書!#REF!</f>
        <v>#REF!</v>
      </c>
    </row>
    <row r="219" spans="2:3">
      <c r="B219" s="173">
        <f>①作業報告書!L25</f>
        <v>44523</v>
      </c>
      <c r="C219" s="83" t="str">
        <f>①作業報告書!M25</f>
        <v>勤労感謝の日</v>
      </c>
    </row>
    <row r="220" spans="2:3">
      <c r="B220" s="173">
        <f>①作業報告書!L26</f>
        <v>44560</v>
      </c>
      <c r="C220" s="83" t="str">
        <f>①作業報告書!M26</f>
        <v>年末休暇</v>
      </c>
    </row>
    <row r="221" spans="2:3">
      <c r="B221" s="173">
        <f>①作業報告書!L27</f>
        <v>44561</v>
      </c>
      <c r="C221" s="83" t="str">
        <f>①作業報告書!M27</f>
        <v>年末休暇</v>
      </c>
    </row>
    <row r="222" spans="2:3">
      <c r="B222" s="173">
        <f>①作業報告書!L28</f>
        <v>44197</v>
      </c>
      <c r="C222" s="83" t="str">
        <f>①作業報告書!M28</f>
        <v>元旦</v>
      </c>
    </row>
    <row r="223" spans="2:3">
      <c r="B223" s="173">
        <f>①作業報告書!L29</f>
        <v>44198</v>
      </c>
      <c r="C223" s="83" t="str">
        <f>①作業報告書!M29</f>
        <v>年始休暇</v>
      </c>
    </row>
    <row r="224" spans="2:3">
      <c r="B224" s="173">
        <f>①作業報告書!L30</f>
        <v>44199</v>
      </c>
      <c r="C224" s="83" t="str">
        <f>①作業報告書!M30</f>
        <v>年始休暇</v>
      </c>
    </row>
    <row r="225" spans="2:3">
      <c r="B225" s="173">
        <f>①作業報告書!L31</f>
        <v>44207</v>
      </c>
      <c r="C225" s="83" t="str">
        <f>①作業報告書!M31</f>
        <v>成人の日</v>
      </c>
    </row>
    <row r="226" spans="2:3">
      <c r="B226" s="173">
        <f>①作業報告書!L32</f>
        <v>44238</v>
      </c>
      <c r="C226" s="83" t="str">
        <f>①作業報告書!M32</f>
        <v>建国記念の日</v>
      </c>
    </row>
    <row r="227" spans="2:3">
      <c r="B227" s="173">
        <f>①作業報告書!L33</f>
        <v>44250</v>
      </c>
      <c r="C227" s="83" t="str">
        <f>①作業報告書!M33</f>
        <v>天皇誕生日</v>
      </c>
    </row>
    <row r="228" spans="2:3">
      <c r="B228" s="173">
        <f>①作業報告書!L34</f>
        <v>44275</v>
      </c>
      <c r="C228" s="83" t="str">
        <f>①作業報告書!M34</f>
        <v>春分の日</v>
      </c>
    </row>
    <row r="229" spans="2:3">
      <c r="B229" s="173">
        <f>①作業報告書!L35</f>
        <v>44315</v>
      </c>
      <c r="C229" s="83" t="str">
        <f>①作業報告書!M35</f>
        <v>昭和の日</v>
      </c>
    </row>
  </sheetData>
  <mergeCells count="99">
    <mergeCell ref="B187:B192"/>
    <mergeCell ref="C187:C192"/>
    <mergeCell ref="H187:H192"/>
    <mergeCell ref="B175:B180"/>
    <mergeCell ref="C175:C180"/>
    <mergeCell ref="H175:H180"/>
    <mergeCell ref="B181:B186"/>
    <mergeCell ref="C181:C186"/>
    <mergeCell ref="H181:H186"/>
    <mergeCell ref="B163:B168"/>
    <mergeCell ref="C163:C168"/>
    <mergeCell ref="H163:H168"/>
    <mergeCell ref="B169:B174"/>
    <mergeCell ref="C169:C174"/>
    <mergeCell ref="H169:H174"/>
    <mergeCell ref="B151:B156"/>
    <mergeCell ref="C151:C156"/>
    <mergeCell ref="H151:H156"/>
    <mergeCell ref="B157:B162"/>
    <mergeCell ref="C157:C162"/>
    <mergeCell ref="H157:H162"/>
    <mergeCell ref="B139:B144"/>
    <mergeCell ref="C139:C144"/>
    <mergeCell ref="H139:H144"/>
    <mergeCell ref="B145:B150"/>
    <mergeCell ref="C145:C150"/>
    <mergeCell ref="H145:H150"/>
    <mergeCell ref="B127:B132"/>
    <mergeCell ref="C127:C132"/>
    <mergeCell ref="H127:H132"/>
    <mergeCell ref="B133:B138"/>
    <mergeCell ref="C133:C138"/>
    <mergeCell ref="H133:H138"/>
    <mergeCell ref="B115:B120"/>
    <mergeCell ref="C115:C120"/>
    <mergeCell ref="H115:H120"/>
    <mergeCell ref="B121:B126"/>
    <mergeCell ref="C121:C126"/>
    <mergeCell ref="H121:H126"/>
    <mergeCell ref="B103:B108"/>
    <mergeCell ref="C103:C108"/>
    <mergeCell ref="H103:H108"/>
    <mergeCell ref="B109:B114"/>
    <mergeCell ref="C109:C114"/>
    <mergeCell ref="H109:H114"/>
    <mergeCell ref="B91:B96"/>
    <mergeCell ref="C91:C96"/>
    <mergeCell ref="H91:H96"/>
    <mergeCell ref="B97:B102"/>
    <mergeCell ref="C97:C102"/>
    <mergeCell ref="H97:H102"/>
    <mergeCell ref="B79:B84"/>
    <mergeCell ref="C79:C84"/>
    <mergeCell ref="H79:H84"/>
    <mergeCell ref="B85:B90"/>
    <mergeCell ref="C85:C90"/>
    <mergeCell ref="H85:H90"/>
    <mergeCell ref="B67:B72"/>
    <mergeCell ref="C67:C72"/>
    <mergeCell ref="H67:H72"/>
    <mergeCell ref="B73:B78"/>
    <mergeCell ref="C73:C78"/>
    <mergeCell ref="H73:H78"/>
    <mergeCell ref="B54:B60"/>
    <mergeCell ref="C54:C60"/>
    <mergeCell ref="H54:H60"/>
    <mergeCell ref="B61:B66"/>
    <mergeCell ref="C61:C66"/>
    <mergeCell ref="H61:H66"/>
    <mergeCell ref="B41:B47"/>
    <mergeCell ref="C41:C47"/>
    <mergeCell ref="H41:H47"/>
    <mergeCell ref="B48:B53"/>
    <mergeCell ref="C48:C53"/>
    <mergeCell ref="H48:H53"/>
    <mergeCell ref="B29:B34"/>
    <mergeCell ref="C29:C34"/>
    <mergeCell ref="H29:H34"/>
    <mergeCell ref="B35:B40"/>
    <mergeCell ref="C35:C40"/>
    <mergeCell ref="H35:H40"/>
    <mergeCell ref="B17:B22"/>
    <mergeCell ref="C17:C22"/>
    <mergeCell ref="H17:H22"/>
    <mergeCell ref="B23:B28"/>
    <mergeCell ref="C23:C28"/>
    <mergeCell ref="H23:H28"/>
    <mergeCell ref="B5:B10"/>
    <mergeCell ref="C5:C10"/>
    <mergeCell ref="H5:H10"/>
    <mergeCell ref="B11:B16"/>
    <mergeCell ref="C11:C16"/>
    <mergeCell ref="H11:H16"/>
    <mergeCell ref="A1:I1"/>
    <mergeCell ref="B3:B4"/>
    <mergeCell ref="C3:C4"/>
    <mergeCell ref="D3:G3"/>
    <mergeCell ref="H3:H4"/>
    <mergeCell ref="I3:I4"/>
  </mergeCells>
  <phoneticPr fontId="1"/>
  <conditionalFormatting sqref="B5:H10">
    <cfRule type="expression" dxfId="244" priority="78">
      <formula>MATCH($B5,祝日A,0)&gt;0</formula>
    </cfRule>
    <cfRule type="expression" dxfId="243" priority="109">
      <formula>WEEKDAY($B$5)=1</formula>
    </cfRule>
    <cfRule type="expression" dxfId="242" priority="139">
      <formula>WEEKDAY($B$5)=7</formula>
    </cfRule>
  </conditionalFormatting>
  <conditionalFormatting sqref="B11:H16">
    <cfRule type="expression" dxfId="241" priority="73">
      <formula>MATCH($B11,祝日A,0)&gt;0</formula>
    </cfRule>
    <cfRule type="expression" dxfId="240" priority="138">
      <formula>WEEKDAY($B$11)=7</formula>
    </cfRule>
  </conditionalFormatting>
  <conditionalFormatting sqref="B17:H22">
    <cfRule type="expression" dxfId="239" priority="72">
      <formula>MATCH($B17,祝日A,0)&gt;0</formula>
    </cfRule>
    <cfRule type="expression" dxfId="238" priority="137">
      <formula>WEEKDAY($B$17)=7</formula>
    </cfRule>
  </conditionalFormatting>
  <conditionalFormatting sqref="B29:H34">
    <cfRule type="expression" dxfId="237" priority="70">
      <formula>MATCH($B29,祝日A,0)&gt;0</formula>
    </cfRule>
    <cfRule type="expression" dxfId="236" priority="104">
      <formula>WEEKDAY($B$29)=1</formula>
    </cfRule>
    <cfRule type="expression" dxfId="235" priority="136">
      <formula>WEEKDAY($B$29)=7</formula>
    </cfRule>
  </conditionalFormatting>
  <conditionalFormatting sqref="B38:H40 G35:H36 B35:C37 E37:H37">
    <cfRule type="expression" dxfId="234" priority="69">
      <formula>MATCH($B35,祝日A,0)&gt;0</formula>
    </cfRule>
    <cfRule type="expression" dxfId="233" priority="103">
      <formula>WEEKDAY($B$35)=1</formula>
    </cfRule>
    <cfRule type="expression" dxfId="232" priority="135">
      <formula>WEEKDAY($B$35)=7</formula>
    </cfRule>
  </conditionalFormatting>
  <conditionalFormatting sqref="B41:H47">
    <cfRule type="expression" dxfId="231" priority="68">
      <formula>MATCH($B41,祝日A,0)&gt;0</formula>
    </cfRule>
    <cfRule type="expression" dxfId="230" priority="102">
      <formula>WEEKDAY($B$41)=1</formula>
    </cfRule>
    <cfRule type="expression" dxfId="229" priority="134">
      <formula>WEEKDAY($B$41)=7</formula>
    </cfRule>
  </conditionalFormatting>
  <conditionalFormatting sqref="B48:H53">
    <cfRule type="expression" dxfId="228" priority="67">
      <formula>MATCH($B48,祝日A,0)&gt;0</formula>
    </cfRule>
    <cfRule type="expression" dxfId="227" priority="101">
      <formula>WEEKDAY($B$48)=1</formula>
    </cfRule>
    <cfRule type="expression" dxfId="226" priority="133">
      <formula>WEEKDAY($B$48)=7</formula>
    </cfRule>
  </conditionalFormatting>
  <conditionalFormatting sqref="B54:H60">
    <cfRule type="expression" dxfId="225" priority="66">
      <formula>MATCH($B54,祝日A,0)&gt;0</formula>
    </cfRule>
    <cfRule type="expression" dxfId="224" priority="100">
      <formula>WEEKDAY($B$54)=1</formula>
    </cfRule>
    <cfRule type="expression" dxfId="223" priority="132">
      <formula>WEEKDAY($B$54)=7</formula>
    </cfRule>
  </conditionalFormatting>
  <conditionalFormatting sqref="B61:H66">
    <cfRule type="expression" dxfId="222" priority="65">
      <formula>MATCH($B61,祝日A,0)&gt;0</formula>
    </cfRule>
    <cfRule type="expression" dxfId="221" priority="99">
      <formula>WEEKDAY($B$61)=1</formula>
    </cfRule>
    <cfRule type="expression" dxfId="220" priority="131">
      <formula>WEEKDAY($B$61)=7</formula>
    </cfRule>
  </conditionalFormatting>
  <conditionalFormatting sqref="B67:H72">
    <cfRule type="expression" dxfId="219" priority="64">
      <formula>MATCH($B67,祝日A,0)&gt;0</formula>
    </cfRule>
    <cfRule type="expression" dxfId="218" priority="98">
      <formula>WEEKDAY($B$67)=1</formula>
    </cfRule>
    <cfRule type="expression" dxfId="217" priority="130">
      <formula>WEEKDAY($B$67)=7</formula>
    </cfRule>
  </conditionalFormatting>
  <conditionalFormatting sqref="B74:H78 B73:C73 E73:H73">
    <cfRule type="expression" dxfId="216" priority="63">
      <formula>MATCH($B73,祝日A,0)&gt;0</formula>
    </cfRule>
    <cfRule type="expression" dxfId="215" priority="97">
      <formula>WEEKDAY($B$73)=1</formula>
    </cfRule>
    <cfRule type="expression" dxfId="214" priority="129">
      <formula>WEEKDAY($B$73)=7</formula>
    </cfRule>
  </conditionalFormatting>
  <conditionalFormatting sqref="B85:H90">
    <cfRule type="expression" dxfId="213" priority="62">
      <formula>MATCH($B85,祝日A,0)&gt;0</formula>
    </cfRule>
    <cfRule type="expression" dxfId="212" priority="95">
      <formula>WEEKDAY($B$85)=1</formula>
    </cfRule>
    <cfRule type="expression" dxfId="211" priority="127">
      <formula>WEEKDAY($B$85)=7</formula>
    </cfRule>
  </conditionalFormatting>
  <conditionalFormatting sqref="B79:H84">
    <cfRule type="expression" dxfId="210" priority="77">
      <formula>MATCH($B5,祝日A,0)&gt;0</formula>
    </cfRule>
    <cfRule type="expression" dxfId="209" priority="96">
      <formula>WEEKDAY($B$79)=1</formula>
    </cfRule>
    <cfRule type="expression" dxfId="208" priority="128">
      <formula>WEEKDAY($B$79)=7</formula>
    </cfRule>
  </conditionalFormatting>
  <conditionalFormatting sqref="B91:H96">
    <cfRule type="expression" dxfId="207" priority="61">
      <formula>MATCH($B91,祝日A,0)&gt;0</formula>
    </cfRule>
    <cfRule type="expression" dxfId="206" priority="94">
      <formula>WEEKDAY($B$91)=1</formula>
    </cfRule>
    <cfRule type="expression" dxfId="205" priority="126">
      <formula>WEEKDAY($B$91)=7</formula>
    </cfRule>
  </conditionalFormatting>
  <conditionalFormatting sqref="B103:H108">
    <cfRule type="expression" dxfId="204" priority="60">
      <formula>MATCH($B103,祝日A,0)&gt;0</formula>
    </cfRule>
    <cfRule type="expression" dxfId="203" priority="92">
      <formula>WEEKDAY($B$103)=1</formula>
    </cfRule>
    <cfRule type="expression" dxfId="202" priority="124">
      <formula>WEEKDAY($B$103)=7</formula>
    </cfRule>
  </conditionalFormatting>
  <conditionalFormatting sqref="B110:H114 B109:C109 G109:H109">
    <cfRule type="expression" dxfId="201" priority="59">
      <formula>MATCH($B109,祝日A,0)&gt;0</formula>
    </cfRule>
    <cfRule type="expression" dxfId="200" priority="91">
      <formula>WEEKDAY($B$109)=1</formula>
    </cfRule>
    <cfRule type="expression" dxfId="199" priority="123">
      <formula>WEEKDAY($B$109)=7</formula>
    </cfRule>
  </conditionalFormatting>
  <conditionalFormatting sqref="B116:H120 B115:C115 G115:H115">
    <cfRule type="expression" dxfId="198" priority="58">
      <formula>MATCH($B115,祝日A,0)&gt;0</formula>
    </cfRule>
    <cfRule type="expression" dxfId="197" priority="90">
      <formula>WEEKDAY($B$115)=1</formula>
    </cfRule>
    <cfRule type="expression" dxfId="196" priority="122">
      <formula>WEEKDAY($B$115)=7</formula>
    </cfRule>
  </conditionalFormatting>
  <conditionalFormatting sqref="B122:H126 B121:C121 G121:H121">
    <cfRule type="expression" dxfId="195" priority="57">
      <formula>MATCH($B121,祝日A,0)&gt;0</formula>
    </cfRule>
    <cfRule type="expression" dxfId="194" priority="89">
      <formula>WEEKDAY($B$121)=1</formula>
    </cfRule>
    <cfRule type="expression" dxfId="193" priority="121">
      <formula>WEEKDAY($B$121)=7</formula>
    </cfRule>
  </conditionalFormatting>
  <conditionalFormatting sqref="B127:H132">
    <cfRule type="expression" dxfId="192" priority="56">
      <formula>MATCH($B127,祝日A,0)&gt;0</formula>
    </cfRule>
    <cfRule type="expression" dxfId="191" priority="88">
      <formula>WEEKDAY($B$127)=1</formula>
    </cfRule>
    <cfRule type="expression" dxfId="190" priority="120">
      <formula>WEEKDAY($B$127)=7</formula>
    </cfRule>
  </conditionalFormatting>
  <conditionalFormatting sqref="B133:H138">
    <cfRule type="expression" dxfId="189" priority="55">
      <formula>MATCH($B133,祝日A,0)&gt;0</formula>
    </cfRule>
    <cfRule type="expression" dxfId="188" priority="87">
      <formula>WEEKDAY($B$133)=1</formula>
    </cfRule>
    <cfRule type="expression" dxfId="187" priority="119">
      <formula>WEEKDAY($B$133)=7</formula>
    </cfRule>
  </conditionalFormatting>
  <conditionalFormatting sqref="B139:H144">
    <cfRule type="expression" dxfId="186" priority="74">
      <formula>MATCH($B139,祝日A,0)&gt;0</formula>
    </cfRule>
    <cfRule type="expression" dxfId="185" priority="86">
      <formula>WEEKDAY($B$139)=1</formula>
    </cfRule>
    <cfRule type="expression" dxfId="184" priority="118">
      <formula>WEEKDAY($B$139)=7</formula>
    </cfRule>
  </conditionalFormatting>
  <conditionalFormatting sqref="B146:H150 B145:C145 G145:H145">
    <cfRule type="expression" dxfId="183" priority="54">
      <formula>MATCH($B145,祝日A,0)&gt;0</formula>
    </cfRule>
    <cfRule type="expression" dxfId="182" priority="85">
      <formula>WEEKDAY($B$145)=1</formula>
    </cfRule>
    <cfRule type="expression" dxfId="181" priority="117">
      <formula>WEEKDAY($B$145)=7</formula>
    </cfRule>
  </conditionalFormatting>
  <conditionalFormatting sqref="B152:H156 B151:C151 G151:H151">
    <cfRule type="expression" dxfId="180" priority="53">
      <formula>MATCH($B151,祝日A,0)&gt;0</formula>
    </cfRule>
    <cfRule type="expression" dxfId="179" priority="84">
      <formula>WEEKDAY($B$151)=1</formula>
    </cfRule>
    <cfRule type="expression" dxfId="178" priority="116">
      <formula>WEEKDAY($B$151)=7</formula>
    </cfRule>
  </conditionalFormatting>
  <conditionalFormatting sqref="B158:H162 B157:C157 G157:H157">
    <cfRule type="expression" dxfId="177" priority="52">
      <formula>MATCH($B157,祝日A,0)&gt;0</formula>
    </cfRule>
    <cfRule type="expression" dxfId="176" priority="83">
      <formula>WEEKDAY($B$157)=1</formula>
    </cfRule>
    <cfRule type="expression" dxfId="175" priority="115">
      <formula>WEEKDAY($B$157)=7</formula>
    </cfRule>
  </conditionalFormatting>
  <conditionalFormatting sqref="B163:H168">
    <cfRule type="expression" dxfId="174" priority="51">
      <formula>MATCH($B163,祝日A,0)&gt;0</formula>
    </cfRule>
    <cfRule type="expression" dxfId="173" priority="82">
      <formula>WEEKDAY($B$163)=1</formula>
    </cfRule>
    <cfRule type="expression" dxfId="172" priority="114">
      <formula>WEEKDAY($B$163)=7</formula>
    </cfRule>
  </conditionalFormatting>
  <conditionalFormatting sqref="B169:H174">
    <cfRule type="expression" dxfId="171" priority="50">
      <formula>MATCH($B169,祝日A,0)&gt;0</formula>
    </cfRule>
    <cfRule type="expression" dxfId="170" priority="81">
      <formula>WEEKDAY($B$169)=1</formula>
    </cfRule>
    <cfRule type="expression" dxfId="169" priority="113">
      <formula>WEEKDAY($B$169)=7</formula>
    </cfRule>
  </conditionalFormatting>
  <conditionalFormatting sqref="B175:H180">
    <cfRule type="expression" dxfId="168" priority="49">
      <formula>MATCH($B175,祝日A,0)&gt;0</formula>
    </cfRule>
    <cfRule type="expression" dxfId="167" priority="80">
      <formula>WEEKDAY($B$175)=1</formula>
    </cfRule>
    <cfRule type="expression" dxfId="166" priority="112">
      <formula>WEEKDAY($B$175)=7</formula>
    </cfRule>
  </conditionalFormatting>
  <conditionalFormatting sqref="B181:H186">
    <cfRule type="expression" dxfId="165" priority="48">
      <formula>MATCH($B181,祝日A,0)&gt;0</formula>
    </cfRule>
    <cfRule type="expression" dxfId="164" priority="79">
      <formula>WEEKDAY($B$181)=1</formula>
    </cfRule>
    <cfRule type="expression" dxfId="163" priority="111">
      <formula>WEEKDAY($B$181)=7</formula>
    </cfRule>
  </conditionalFormatting>
  <conditionalFormatting sqref="B187:H192">
    <cfRule type="expression" dxfId="162" priority="46">
      <formula>WEEKDAY($B$187)=1</formula>
    </cfRule>
    <cfRule type="expression" dxfId="161" priority="47">
      <formula>MATCH($B187,祝日A,0)&gt;0</formula>
    </cfRule>
    <cfRule type="expression" dxfId="160" priority="110">
      <formula>WEEKDAY($B$187)=7</formula>
    </cfRule>
  </conditionalFormatting>
  <conditionalFormatting sqref="B12:I16 B11:H11">
    <cfRule type="expression" dxfId="159" priority="108">
      <formula>WEEKDAY($B$11)=1</formula>
    </cfRule>
  </conditionalFormatting>
  <conditionalFormatting sqref="B18:I22 B17:H17">
    <cfRule type="expression" dxfId="158" priority="107">
      <formula>WEEKDAY($B$17)=1</formula>
    </cfRule>
  </conditionalFormatting>
  <conditionalFormatting sqref="B23:H28">
    <cfRule type="expression" dxfId="157" priority="71">
      <formula>MATCH($B23,祝日A,0)&gt;0</formula>
    </cfRule>
    <cfRule type="expression" dxfId="156" priority="105">
      <formula>WEEKDAY($B$23)=1</formula>
    </cfRule>
    <cfRule type="expression" dxfId="155" priority="106">
      <formula>WEEKDAY($B$23)=7</formula>
    </cfRule>
  </conditionalFormatting>
  <conditionalFormatting sqref="B97:H102">
    <cfRule type="expression" dxfId="154" priority="2067">
      <formula>WEEKDAY($B$97)=1</formula>
    </cfRule>
    <cfRule type="expression" dxfId="153" priority="2068">
      <formula>WEEKDAY($B$97)=7</formula>
    </cfRule>
    <cfRule type="expression" dxfId="152" priority="2069">
      <formula>MATCH($B97,祝日A,0)&gt;0</formula>
    </cfRule>
  </conditionalFormatting>
  <conditionalFormatting sqref="I17">
    <cfRule type="expression" dxfId="151" priority="75">
      <formula>WEEKDAY($B$11)=1</formula>
    </cfRule>
  </conditionalFormatting>
  <conditionalFormatting sqref="D35:F36">
    <cfRule type="expression" dxfId="150" priority="43">
      <formula>MATCH($B35,祝日A,0)&gt;0</formula>
    </cfRule>
    <cfRule type="expression" dxfId="149" priority="44">
      <formula>WEEKDAY($B$29)=1</formula>
    </cfRule>
    <cfRule type="expression" dxfId="148" priority="45">
      <formula>WEEKDAY($B$29)=7</formula>
    </cfRule>
  </conditionalFormatting>
  <conditionalFormatting sqref="D37">
    <cfRule type="expression" dxfId="147" priority="40">
      <formula>MATCH($B37,祝日A,0)&gt;0</formula>
    </cfRule>
    <cfRule type="expression" dxfId="146" priority="41">
      <formula>WEEKDAY($B$29)=1</formula>
    </cfRule>
    <cfRule type="expression" dxfId="145" priority="42">
      <formula>WEEKDAY($B$29)=7</formula>
    </cfRule>
  </conditionalFormatting>
  <conditionalFormatting sqref="D73">
    <cfRule type="expression" dxfId="144" priority="37">
      <formula>MATCH($B73,祝日A,0)&gt;0</formula>
    </cfRule>
    <cfRule type="expression" dxfId="143" priority="38">
      <formula>WEEKDAY($B$67)=1</formula>
    </cfRule>
    <cfRule type="expression" dxfId="142" priority="39">
      <formula>WEEKDAY($B$67)=7</formula>
    </cfRule>
  </conditionalFormatting>
  <conditionalFormatting sqref="E109:F109">
    <cfRule type="expression" dxfId="141" priority="34">
      <formula>MATCH($B109,祝日A,0)&gt;0</formula>
    </cfRule>
    <cfRule type="expression" dxfId="140" priority="35">
      <formula>WEEKDAY($B$73)=1</formula>
    </cfRule>
    <cfRule type="expression" dxfId="139" priority="36">
      <formula>WEEKDAY($B$73)=7</formula>
    </cfRule>
  </conditionalFormatting>
  <conditionalFormatting sqref="D109">
    <cfRule type="expression" dxfId="138" priority="31">
      <formula>MATCH($B109,祝日A,0)&gt;0</formula>
    </cfRule>
    <cfRule type="expression" dxfId="137" priority="32">
      <formula>WEEKDAY($B$67)=1</formula>
    </cfRule>
    <cfRule type="expression" dxfId="136" priority="33">
      <formula>WEEKDAY($B$67)=7</formula>
    </cfRule>
  </conditionalFormatting>
  <conditionalFormatting sqref="E115:F115">
    <cfRule type="expression" dxfId="135" priority="28">
      <formula>MATCH($B115,祝日A,0)&gt;0</formula>
    </cfRule>
    <cfRule type="expression" dxfId="134" priority="29">
      <formula>WEEKDAY($B$73)=1</formula>
    </cfRule>
    <cfRule type="expression" dxfId="133" priority="30">
      <formula>WEEKDAY($B$73)=7</formula>
    </cfRule>
  </conditionalFormatting>
  <conditionalFormatting sqref="D115">
    <cfRule type="expression" dxfId="132" priority="25">
      <formula>MATCH($B115,祝日A,0)&gt;0</formula>
    </cfRule>
    <cfRule type="expression" dxfId="131" priority="26">
      <formula>WEEKDAY($B$67)=1</formula>
    </cfRule>
    <cfRule type="expression" dxfId="130" priority="27">
      <formula>WEEKDAY($B$67)=7</formula>
    </cfRule>
  </conditionalFormatting>
  <conditionalFormatting sqref="E121:F121">
    <cfRule type="expression" dxfId="129" priority="22">
      <formula>MATCH($B121,祝日A,0)&gt;0</formula>
    </cfRule>
    <cfRule type="expression" dxfId="128" priority="23">
      <formula>WEEKDAY($B$73)=1</formula>
    </cfRule>
    <cfRule type="expression" dxfId="127" priority="24">
      <formula>WEEKDAY($B$73)=7</formula>
    </cfRule>
  </conditionalFormatting>
  <conditionalFormatting sqref="D121">
    <cfRule type="expression" dxfId="126" priority="19">
      <formula>MATCH($B121,祝日A,0)&gt;0</formula>
    </cfRule>
    <cfRule type="expression" dxfId="125" priority="20">
      <formula>WEEKDAY($B$67)=1</formula>
    </cfRule>
    <cfRule type="expression" dxfId="124" priority="21">
      <formula>WEEKDAY($B$67)=7</formula>
    </cfRule>
  </conditionalFormatting>
  <conditionalFormatting sqref="E145:F145">
    <cfRule type="expression" dxfId="123" priority="16">
      <formula>MATCH($B145,祝日A,0)&gt;0</formula>
    </cfRule>
    <cfRule type="expression" dxfId="122" priority="17">
      <formula>WEEKDAY($B$73)=1</formula>
    </cfRule>
    <cfRule type="expression" dxfId="121" priority="18">
      <formula>WEEKDAY($B$73)=7</formula>
    </cfRule>
  </conditionalFormatting>
  <conditionalFormatting sqref="D145">
    <cfRule type="expression" dxfId="120" priority="13">
      <formula>MATCH($B145,祝日A,0)&gt;0</formula>
    </cfRule>
    <cfRule type="expression" dxfId="119" priority="14">
      <formula>WEEKDAY($B$67)=1</formula>
    </cfRule>
    <cfRule type="expression" dxfId="118" priority="15">
      <formula>WEEKDAY($B$67)=7</formula>
    </cfRule>
  </conditionalFormatting>
  <conditionalFormatting sqref="E151:F151">
    <cfRule type="expression" dxfId="117" priority="10">
      <formula>MATCH($B151,祝日A,0)&gt;0</formula>
    </cfRule>
    <cfRule type="expression" dxfId="116" priority="11">
      <formula>WEEKDAY($B$73)=1</formula>
    </cfRule>
    <cfRule type="expression" dxfId="115" priority="12">
      <formula>WEEKDAY($B$73)=7</formula>
    </cfRule>
  </conditionalFormatting>
  <conditionalFormatting sqref="D151">
    <cfRule type="expression" dxfId="114" priority="7">
      <formula>MATCH($B151,祝日A,0)&gt;0</formula>
    </cfRule>
    <cfRule type="expression" dxfId="113" priority="8">
      <formula>WEEKDAY($B$67)=1</formula>
    </cfRule>
    <cfRule type="expression" dxfId="112" priority="9">
      <formula>WEEKDAY($B$67)=7</formula>
    </cfRule>
  </conditionalFormatting>
  <conditionalFormatting sqref="E157:F157">
    <cfRule type="expression" dxfId="111" priority="4">
      <formula>MATCH($B157,祝日A,0)&gt;0</formula>
    </cfRule>
    <cfRule type="expression" dxfId="110" priority="5">
      <formula>WEEKDAY($B$73)=1</formula>
    </cfRule>
    <cfRule type="expression" dxfId="109" priority="6">
      <formula>WEEKDAY($B$73)=7</formula>
    </cfRule>
  </conditionalFormatting>
  <conditionalFormatting sqref="D157">
    <cfRule type="expression" dxfId="108" priority="1">
      <formula>MATCH($B157,祝日A,0)&gt;0</formula>
    </cfRule>
    <cfRule type="expression" dxfId="107" priority="2">
      <formula>WEEKDAY($B$67)=1</formula>
    </cfRule>
    <cfRule type="expression" dxfId="106" priority="3">
      <formula>WEEKDAY($B$67)=7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3"/>
  <sheetViews>
    <sheetView showGridLines="0" topLeftCell="A4" zoomScale="85" zoomScaleNormal="85" workbookViewId="0">
      <selection activeCell="U29" sqref="U29"/>
    </sheetView>
  </sheetViews>
  <sheetFormatPr defaultColWidth="5.625" defaultRowHeight="30" customHeight="1"/>
  <cols>
    <col min="1" max="9" width="5.625" style="110"/>
    <col min="10" max="10" width="7.875" style="110" bestFit="1" customWidth="1"/>
    <col min="11" max="16384" width="5.625" style="110"/>
  </cols>
  <sheetData>
    <row r="1" spans="1:20" ht="30" customHeight="1">
      <c r="A1" s="266" t="s">
        <v>81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0" ht="9.9499999999999993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20" ht="30" customHeight="1">
      <c r="A3" s="267" t="str">
        <f>①作業報告書!I5</f>
        <v>インターノウス株式会社</v>
      </c>
      <c r="B3" s="267"/>
      <c r="C3" s="267"/>
      <c r="D3" s="267"/>
      <c r="E3" s="267"/>
      <c r="F3" s="267"/>
      <c r="G3" s="267"/>
      <c r="H3" s="268" t="s">
        <v>82</v>
      </c>
      <c r="I3" s="268"/>
      <c r="J3" s="111"/>
      <c r="K3" s="111"/>
      <c r="L3" s="264" t="s">
        <v>83</v>
      </c>
      <c r="M3" s="264"/>
      <c r="N3" s="265" t="str">
        <f>YEAR(N4)&amp;TEXT(N4,"mm")&amp;"001"</f>
        <v>202108001</v>
      </c>
      <c r="O3" s="269"/>
      <c r="P3" s="269"/>
      <c r="Q3" s="269"/>
    </row>
    <row r="4" spans="1:20" ht="30" customHeight="1">
      <c r="A4" s="111"/>
      <c r="B4" s="262" t="s">
        <v>84</v>
      </c>
      <c r="C4" s="262"/>
      <c r="D4" s="263" t="str">
        <f>①作業報告書!I9</f>
        <v>菊池　文</v>
      </c>
      <c r="E4" s="263"/>
      <c r="F4" s="263"/>
      <c r="G4" s="112" t="s">
        <v>85</v>
      </c>
      <c r="H4" s="111"/>
      <c r="I4" s="111"/>
      <c r="J4" s="111"/>
      <c r="K4" s="111"/>
      <c r="L4" s="264" t="s">
        <v>86</v>
      </c>
      <c r="M4" s="264"/>
      <c r="N4" s="265">
        <f>①作業報告書!D6</f>
        <v>44439</v>
      </c>
      <c r="O4" s="265"/>
      <c r="P4" s="265"/>
      <c r="Q4" s="265"/>
    </row>
    <row r="5" spans="1:20" ht="9.9499999999999993" customHeight="1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</row>
    <row r="6" spans="1:20" ht="24.95" customHeight="1" thickBot="1">
      <c r="A6" s="271" t="s">
        <v>87</v>
      </c>
      <c r="B6" s="271"/>
      <c r="C6" s="272" t="str">
        <f>①作業報告書!C7</f>
        <v>法人システムに関する技術支援</v>
      </c>
      <c r="D6" s="272"/>
      <c r="E6" s="272"/>
      <c r="F6" s="272"/>
      <c r="G6" s="272"/>
      <c r="H6" s="272"/>
      <c r="I6" s="272"/>
      <c r="J6" s="111"/>
      <c r="K6" s="264" t="s">
        <v>88</v>
      </c>
      <c r="L6" s="264"/>
      <c r="M6" s="264"/>
      <c r="N6" s="264"/>
      <c r="O6" s="264"/>
      <c r="P6" s="264"/>
      <c r="Q6" s="264"/>
      <c r="S6" s="110" t="s">
        <v>89</v>
      </c>
      <c r="T6" s="113">
        <v>0.1</v>
      </c>
    </row>
    <row r="7" spans="1:20" ht="20.100000000000001" customHeight="1" thickTop="1">
      <c r="A7" s="111"/>
      <c r="B7" s="264" t="s">
        <v>90</v>
      </c>
      <c r="C7" s="264"/>
      <c r="D7" s="264"/>
      <c r="E7" s="264"/>
      <c r="F7" s="264"/>
      <c r="G7" s="264"/>
      <c r="H7" s="264"/>
      <c r="I7" s="264"/>
      <c r="J7" s="264"/>
      <c r="K7" s="264" t="s">
        <v>91</v>
      </c>
      <c r="L7" s="264"/>
      <c r="M7" s="264"/>
      <c r="N7" s="264"/>
      <c r="O7" s="264"/>
      <c r="P7" s="264"/>
      <c r="Q7" s="264"/>
      <c r="S7" s="110" t="s">
        <v>92</v>
      </c>
    </row>
    <row r="8" spans="1:20" ht="20.100000000000001" customHeight="1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264" t="s">
        <v>93</v>
      </c>
      <c r="L8" s="264"/>
      <c r="M8" s="264"/>
      <c r="N8" s="264"/>
      <c r="O8" s="264"/>
      <c r="P8" s="264"/>
      <c r="Q8" s="264"/>
      <c r="S8" s="110" t="s">
        <v>66</v>
      </c>
    </row>
    <row r="9" spans="1:20" ht="20.100000000000001" customHeight="1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264" t="s">
        <v>94</v>
      </c>
      <c r="L9" s="264"/>
      <c r="M9" s="264"/>
      <c r="N9" s="264"/>
      <c r="O9" s="264"/>
      <c r="P9" s="264"/>
      <c r="Q9" s="264"/>
      <c r="S9" s="110" t="s">
        <v>95</v>
      </c>
    </row>
    <row r="10" spans="1:20" ht="20.100000000000001" customHeight="1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269" t="s">
        <v>96</v>
      </c>
      <c r="L10" s="269"/>
      <c r="M10" s="264" t="s">
        <v>97</v>
      </c>
      <c r="N10" s="264"/>
      <c r="O10" s="264"/>
      <c r="P10" s="264"/>
      <c r="Q10" s="264"/>
      <c r="S10" s="110" t="s">
        <v>98</v>
      </c>
    </row>
    <row r="11" spans="1:20" ht="20.100000000000001" customHeight="1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269" t="s">
        <v>99</v>
      </c>
      <c r="L11" s="269"/>
      <c r="M11" s="264"/>
      <c r="N11" s="264"/>
      <c r="O11" s="264"/>
      <c r="P11" s="264"/>
      <c r="Q11" s="264"/>
    </row>
    <row r="12" spans="1:20" ht="20.100000000000001" customHeight="1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269" t="s">
        <v>100</v>
      </c>
      <c r="L12" s="269"/>
      <c r="M12" s="270" t="s">
        <v>101</v>
      </c>
      <c r="N12" s="264"/>
      <c r="O12" s="264"/>
      <c r="P12" s="264"/>
      <c r="Q12" s="264"/>
    </row>
    <row r="13" spans="1:20" ht="20.100000000000001" customHeight="1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269" t="s">
        <v>102</v>
      </c>
      <c r="L13" s="269"/>
      <c r="M13" s="264" t="s">
        <v>103</v>
      </c>
      <c r="N13" s="264"/>
      <c r="O13" s="264"/>
      <c r="P13" s="264"/>
      <c r="Q13" s="264"/>
    </row>
    <row r="14" spans="1:20" ht="9.9499999999999993" customHeight="1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4"/>
      <c r="L14" s="114"/>
      <c r="M14" s="115"/>
      <c r="N14" s="115"/>
      <c r="O14" s="115"/>
      <c r="P14" s="115"/>
      <c r="Q14" s="115"/>
    </row>
    <row r="15" spans="1:20" ht="30" customHeight="1" thickBot="1">
      <c r="A15" s="273" t="s">
        <v>104</v>
      </c>
      <c r="B15" s="273"/>
      <c r="C15" s="273"/>
      <c r="D15" s="274">
        <f>L31</f>
        <v>880000</v>
      </c>
      <c r="E15" s="274"/>
      <c r="F15" s="274"/>
      <c r="G15" s="274"/>
      <c r="H15" s="275" t="s">
        <v>105</v>
      </c>
      <c r="I15" s="275"/>
      <c r="J15" s="269" t="s">
        <v>106</v>
      </c>
      <c r="K15" s="269"/>
      <c r="L15" s="269"/>
      <c r="M15" s="276">
        <f>DATE(YEAR(①作業報告書!D5),MONTH(①作業報告書!D5)+1,20)</f>
        <v>44459</v>
      </c>
      <c r="N15" s="277"/>
      <c r="O15" s="277"/>
      <c r="P15" s="277"/>
      <c r="Q15" s="277"/>
    </row>
    <row r="16" spans="1:20" ht="9.9499999999999993" customHeight="1" thickTop="1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</row>
    <row r="17" spans="1:17" ht="24.95" customHeight="1">
      <c r="A17" s="116" t="s">
        <v>107</v>
      </c>
      <c r="B17" s="278" t="s">
        <v>108</v>
      </c>
      <c r="C17" s="278"/>
      <c r="D17" s="278"/>
      <c r="E17" s="278"/>
      <c r="F17" s="278"/>
      <c r="G17" s="278"/>
      <c r="H17" s="278"/>
      <c r="I17" s="278"/>
      <c r="J17" s="278" t="s">
        <v>109</v>
      </c>
      <c r="K17" s="278"/>
      <c r="L17" s="278" t="s">
        <v>110</v>
      </c>
      <c r="M17" s="278"/>
      <c r="N17" s="278"/>
      <c r="O17" s="278" t="s">
        <v>111</v>
      </c>
      <c r="P17" s="278"/>
      <c r="Q17" s="278"/>
    </row>
    <row r="18" spans="1:17" ht="20.100000000000001" customHeight="1">
      <c r="A18" s="117">
        <v>1</v>
      </c>
      <c r="B18" s="279" t="str">
        <f>"坂本大輔　"&amp;MONTH(N4)&amp;"月稼働分(基本時間枠:160h±20)"</f>
        <v>坂本大輔　8月稼働分(基本時間枠:160h±20)</v>
      </c>
      <c r="C18" s="279"/>
      <c r="D18" s="279"/>
      <c r="E18" s="279"/>
      <c r="F18" s="279"/>
      <c r="G18" s="279"/>
      <c r="H18" s="279"/>
      <c r="I18" s="279"/>
      <c r="J18" s="118">
        <v>1</v>
      </c>
      <c r="K18" s="119" t="s">
        <v>98</v>
      </c>
      <c r="L18" s="280">
        <v>800000</v>
      </c>
      <c r="M18" s="280"/>
      <c r="N18" s="280"/>
      <c r="O18" s="281">
        <f>IF(AND(J18&lt;&gt;"",L18&lt;&gt;""),J18*L18,"")</f>
        <v>800000</v>
      </c>
      <c r="P18" s="281"/>
      <c r="Q18" s="281"/>
    </row>
    <row r="19" spans="1:17" ht="20.100000000000001" customHeight="1">
      <c r="A19" s="117">
        <v>2</v>
      </c>
      <c r="B19" s="279" t="str">
        <f>"坂本大輔　"&amp;MONTH(N4)&amp;"月稼働分(超過精算 単位:h)"</f>
        <v>坂本大輔　8月稼働分(超過精算 単位:h)</v>
      </c>
      <c r="C19" s="279"/>
      <c r="D19" s="279"/>
      <c r="E19" s="279"/>
      <c r="F19" s="279"/>
      <c r="G19" s="279"/>
      <c r="H19" s="279"/>
      <c r="I19" s="279"/>
      <c r="J19" s="120">
        <f>IF(J28&gt;D43,J28-D43,0)</f>
        <v>0</v>
      </c>
      <c r="K19" s="119" t="s">
        <v>66</v>
      </c>
      <c r="L19" s="282">
        <v>4440</v>
      </c>
      <c r="M19" s="283"/>
      <c r="N19" s="284"/>
      <c r="O19" s="281">
        <f t="shared" ref="O19:O27" si="0">IF(AND(J19&lt;&gt;"",L19&lt;&gt;""),J19*L19,"")</f>
        <v>0</v>
      </c>
      <c r="P19" s="281"/>
      <c r="Q19" s="281"/>
    </row>
    <row r="20" spans="1:17" ht="20.100000000000001" customHeight="1">
      <c r="A20" s="117">
        <v>3</v>
      </c>
      <c r="B20" s="279" t="str">
        <f>"坂本大輔　"&amp;MONTH(N4)&amp;"月稼働分(控除精算 単位:h)"</f>
        <v>坂本大輔　8月稼働分(控除精算 単位:h)</v>
      </c>
      <c r="C20" s="279"/>
      <c r="D20" s="279"/>
      <c r="E20" s="279"/>
      <c r="F20" s="279"/>
      <c r="G20" s="279"/>
      <c r="H20" s="279"/>
      <c r="I20" s="279"/>
      <c r="J20" s="120">
        <f>IF(J28&lt;C43,C43-J28,0)</f>
        <v>0</v>
      </c>
      <c r="K20" s="119" t="s">
        <v>66</v>
      </c>
      <c r="L20" s="282">
        <v>5710</v>
      </c>
      <c r="M20" s="283"/>
      <c r="N20" s="284"/>
      <c r="O20" s="281">
        <f t="shared" si="0"/>
        <v>0</v>
      </c>
      <c r="P20" s="281"/>
      <c r="Q20" s="281"/>
    </row>
    <row r="21" spans="1:17" ht="20.100000000000001" customHeight="1">
      <c r="A21" s="117">
        <v>4</v>
      </c>
      <c r="B21" s="279" t="str">
        <f>"坂本大輔　"&amp;MONTH(N4)&amp;"月交通費"</f>
        <v>坂本大輔　8月交通費</v>
      </c>
      <c r="C21" s="279"/>
      <c r="D21" s="279"/>
      <c r="E21" s="279"/>
      <c r="F21" s="279"/>
      <c r="G21" s="279"/>
      <c r="H21" s="279"/>
      <c r="I21" s="279"/>
      <c r="J21" s="118">
        <f>IF(④交通費清算書!G43&gt;0,1,0)</f>
        <v>0</v>
      </c>
      <c r="K21" s="119" t="s">
        <v>92</v>
      </c>
      <c r="L21" s="282">
        <f>④交通費清算書!G43</f>
        <v>0</v>
      </c>
      <c r="M21" s="283"/>
      <c r="N21" s="284"/>
      <c r="O21" s="281">
        <f t="shared" si="0"/>
        <v>0</v>
      </c>
      <c r="P21" s="281"/>
      <c r="Q21" s="281"/>
    </row>
    <row r="22" spans="1:17" ht="20.100000000000001" customHeight="1">
      <c r="A22" s="117">
        <v>5</v>
      </c>
      <c r="B22" s="279" t="str">
        <f>"坂本大輔　"&amp;MONTH(N4)&amp;"月出張旅費"</f>
        <v>坂本大輔　8月出張旅費</v>
      </c>
      <c r="C22" s="279"/>
      <c r="D22" s="279"/>
      <c r="E22" s="279"/>
      <c r="F22" s="279"/>
      <c r="G22" s="279"/>
      <c r="H22" s="279"/>
      <c r="I22" s="279"/>
      <c r="J22" s="118">
        <f>IF(⑤出張旅費精算書!I42&gt;0,1,0)</f>
        <v>0</v>
      </c>
      <c r="K22" s="119" t="s">
        <v>92</v>
      </c>
      <c r="L22" s="282">
        <f>⑤出張旅費精算書!I42</f>
        <v>0</v>
      </c>
      <c r="M22" s="283"/>
      <c r="N22" s="284"/>
      <c r="O22" s="281">
        <f t="shared" si="0"/>
        <v>0</v>
      </c>
      <c r="P22" s="281"/>
      <c r="Q22" s="281"/>
    </row>
    <row r="23" spans="1:17" ht="20.100000000000001" customHeight="1">
      <c r="A23" s="117"/>
      <c r="B23" s="279"/>
      <c r="C23" s="279"/>
      <c r="D23" s="279"/>
      <c r="E23" s="279"/>
      <c r="F23" s="279"/>
      <c r="G23" s="279"/>
      <c r="H23" s="279"/>
      <c r="I23" s="279"/>
      <c r="J23" s="118"/>
      <c r="K23" s="119"/>
      <c r="L23" s="282"/>
      <c r="M23" s="283"/>
      <c r="N23" s="284"/>
      <c r="O23" s="281" t="str">
        <f t="shared" si="0"/>
        <v/>
      </c>
      <c r="P23" s="281"/>
      <c r="Q23" s="281"/>
    </row>
    <row r="24" spans="1:17" ht="20.100000000000001" customHeight="1">
      <c r="A24" s="117"/>
      <c r="B24" s="279"/>
      <c r="C24" s="279"/>
      <c r="D24" s="279"/>
      <c r="E24" s="279"/>
      <c r="F24" s="279"/>
      <c r="G24" s="279"/>
      <c r="H24" s="279"/>
      <c r="I24" s="279"/>
      <c r="J24" s="118"/>
      <c r="K24" s="119"/>
      <c r="L24" s="282"/>
      <c r="M24" s="283"/>
      <c r="N24" s="284"/>
      <c r="O24" s="281" t="str">
        <f t="shared" si="0"/>
        <v/>
      </c>
      <c r="P24" s="281"/>
      <c r="Q24" s="281"/>
    </row>
    <row r="25" spans="1:17" ht="20.100000000000001" customHeight="1">
      <c r="A25" s="117"/>
      <c r="B25" s="279"/>
      <c r="C25" s="279"/>
      <c r="D25" s="279"/>
      <c r="E25" s="279"/>
      <c r="F25" s="279"/>
      <c r="G25" s="279"/>
      <c r="H25" s="279"/>
      <c r="I25" s="279"/>
      <c r="J25" s="118"/>
      <c r="K25" s="119"/>
      <c r="L25" s="282"/>
      <c r="M25" s="283"/>
      <c r="N25" s="284"/>
      <c r="O25" s="281" t="str">
        <f t="shared" si="0"/>
        <v/>
      </c>
      <c r="P25" s="281"/>
      <c r="Q25" s="281"/>
    </row>
    <row r="26" spans="1:17" ht="20.100000000000001" customHeight="1">
      <c r="A26" s="117"/>
      <c r="B26" s="279"/>
      <c r="C26" s="279"/>
      <c r="D26" s="279"/>
      <c r="E26" s="279"/>
      <c r="F26" s="279"/>
      <c r="G26" s="279"/>
      <c r="H26" s="279"/>
      <c r="I26" s="279"/>
      <c r="J26" s="118"/>
      <c r="K26" s="119"/>
      <c r="L26" s="282"/>
      <c r="M26" s="283"/>
      <c r="N26" s="284"/>
      <c r="O26" s="281" t="str">
        <f t="shared" si="0"/>
        <v/>
      </c>
      <c r="P26" s="281"/>
      <c r="Q26" s="281"/>
    </row>
    <row r="27" spans="1:17" ht="20.100000000000001" customHeight="1">
      <c r="A27" s="117"/>
      <c r="B27" s="279"/>
      <c r="C27" s="279"/>
      <c r="D27" s="279"/>
      <c r="E27" s="279"/>
      <c r="F27" s="279"/>
      <c r="G27" s="279"/>
      <c r="H27" s="279"/>
      <c r="I27" s="279"/>
      <c r="J27" s="118"/>
      <c r="K27" s="119"/>
      <c r="L27" s="282"/>
      <c r="M27" s="283"/>
      <c r="N27" s="284"/>
      <c r="O27" s="281" t="str">
        <f t="shared" si="0"/>
        <v/>
      </c>
      <c r="P27" s="281"/>
      <c r="Q27" s="281"/>
    </row>
    <row r="28" spans="1:17" ht="20.100000000000001" customHeight="1">
      <c r="A28" s="117"/>
      <c r="B28" s="279" t="s">
        <v>112</v>
      </c>
      <c r="C28" s="279"/>
      <c r="D28" s="279"/>
      <c r="E28" s="279"/>
      <c r="F28" s="279"/>
      <c r="G28" s="279"/>
      <c r="H28" s="279"/>
      <c r="I28" s="279"/>
      <c r="J28" s="120">
        <f>①作業報告書!F45</f>
        <v>157.5</v>
      </c>
      <c r="K28" s="119" t="s">
        <v>66</v>
      </c>
      <c r="L28" s="282"/>
      <c r="M28" s="283"/>
      <c r="N28" s="284"/>
      <c r="O28" s="281"/>
      <c r="P28" s="281"/>
      <c r="Q28" s="281"/>
    </row>
    <row r="29" spans="1:17" ht="20.100000000000001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278" t="s">
        <v>113</v>
      </c>
      <c r="K29" s="278"/>
      <c r="L29" s="288">
        <f>SUM(O18:Q19)-O20+O21+O22</f>
        <v>800000</v>
      </c>
      <c r="M29" s="289"/>
      <c r="N29" s="289"/>
      <c r="O29" s="289"/>
      <c r="P29" s="289"/>
      <c r="Q29" s="289"/>
    </row>
    <row r="30" spans="1:17" ht="20.100000000000001" customHeight="1">
      <c r="A30" s="290" t="s">
        <v>114</v>
      </c>
      <c r="B30" s="290"/>
      <c r="C30" s="286" t="s">
        <v>115</v>
      </c>
      <c r="D30" s="286"/>
      <c r="E30" s="286"/>
      <c r="F30" s="286"/>
      <c r="G30" s="286"/>
      <c r="H30" s="286"/>
      <c r="I30" s="112"/>
      <c r="J30" s="278" t="s">
        <v>116</v>
      </c>
      <c r="K30" s="278"/>
      <c r="L30" s="281">
        <f>(SUM(O18:Q19)-O20)*$T$6</f>
        <v>80000</v>
      </c>
      <c r="M30" s="281"/>
      <c r="N30" s="281"/>
      <c r="O30" s="281"/>
      <c r="P30" s="281"/>
      <c r="Q30" s="281"/>
    </row>
    <row r="31" spans="1:17" ht="20.100000000000001" customHeight="1">
      <c r="A31" s="290"/>
      <c r="B31" s="290"/>
      <c r="C31" s="279" t="s">
        <v>117</v>
      </c>
      <c r="D31" s="279"/>
      <c r="E31" s="279"/>
      <c r="F31" s="279"/>
      <c r="G31" s="279"/>
      <c r="H31" s="279"/>
      <c r="I31" s="112"/>
      <c r="J31" s="278" t="s">
        <v>118</v>
      </c>
      <c r="K31" s="278"/>
      <c r="L31" s="291">
        <f>L29+L30</f>
        <v>880000</v>
      </c>
      <c r="M31" s="291"/>
      <c r="N31" s="291"/>
      <c r="O31" s="291"/>
      <c r="P31" s="291"/>
      <c r="Q31" s="291"/>
    </row>
    <row r="32" spans="1:17" ht="20.100000000000001" customHeight="1">
      <c r="A32" s="290"/>
      <c r="B32" s="290"/>
      <c r="C32" s="292" t="s">
        <v>119</v>
      </c>
      <c r="D32" s="292"/>
      <c r="E32" s="292"/>
      <c r="F32" s="292"/>
      <c r="G32" s="292"/>
      <c r="H32" s="292"/>
      <c r="I32" s="112"/>
      <c r="J32" s="112"/>
      <c r="K32" s="112"/>
      <c r="L32" s="112"/>
      <c r="M32" s="112"/>
      <c r="N32" s="112"/>
      <c r="O32" s="112"/>
      <c r="P32" s="112"/>
      <c r="Q32" s="112"/>
    </row>
    <row r="33" spans="1:17" ht="20.100000000000001" customHeight="1">
      <c r="A33" s="285"/>
      <c r="B33" s="285"/>
      <c r="C33" s="121"/>
      <c r="D33" s="121"/>
      <c r="E33" s="121"/>
      <c r="F33" s="121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</row>
    <row r="34" spans="1:17" ht="20.100000000000001" customHeight="1">
      <c r="A34" s="112"/>
      <c r="B34" s="122"/>
      <c r="C34" s="123"/>
      <c r="D34" s="123"/>
      <c r="E34" s="123"/>
      <c r="F34" s="123"/>
      <c r="G34" s="123"/>
      <c r="H34" s="112"/>
      <c r="I34" s="112"/>
      <c r="J34" s="112"/>
      <c r="K34" s="112"/>
      <c r="L34" s="112"/>
      <c r="M34" s="112"/>
      <c r="N34" s="112"/>
      <c r="O34" s="112"/>
      <c r="P34" s="112"/>
      <c r="Q34" s="112"/>
    </row>
    <row r="35" spans="1:17" ht="20.100000000000001" customHeight="1">
      <c r="A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</row>
    <row r="36" spans="1:17" ht="20.100000000000001" customHeight="1">
      <c r="A36" s="278" t="s">
        <v>59</v>
      </c>
      <c r="B36" s="278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</row>
    <row r="37" spans="1:17" ht="20.100000000000001" customHeight="1">
      <c r="A37" s="278"/>
      <c r="B37" s="278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</row>
    <row r="38" spans="1:17" ht="20.100000000000001" customHeight="1">
      <c r="A38" s="278"/>
      <c r="B38" s="278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</row>
    <row r="39" spans="1:17" ht="20.100000000000001" customHeight="1">
      <c r="A39" s="278"/>
      <c r="B39" s="278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</row>
    <row r="40" spans="1:17" s="112" customFormat="1" ht="20.100000000000001" customHeight="1">
      <c r="A40" s="124"/>
    </row>
    <row r="41" spans="1:17" s="112" customFormat="1" ht="20.100000000000001" customHeight="1">
      <c r="A41" s="124"/>
    </row>
    <row r="42" spans="1:17" s="112" customFormat="1" ht="20.100000000000001" customHeight="1">
      <c r="A42" s="124"/>
      <c r="C42" s="125" t="s">
        <v>120</v>
      </c>
      <c r="D42" s="125" t="s">
        <v>121</v>
      </c>
    </row>
    <row r="43" spans="1:17" ht="30" customHeight="1">
      <c r="A43" s="287" t="s">
        <v>122</v>
      </c>
      <c r="B43" s="287"/>
      <c r="C43" s="126">
        <v>140</v>
      </c>
      <c r="D43" s="126">
        <v>180</v>
      </c>
    </row>
  </sheetData>
  <mergeCells count="80">
    <mergeCell ref="A33:B33"/>
    <mergeCell ref="A36:B39"/>
    <mergeCell ref="C36:Q39"/>
    <mergeCell ref="A43:B43"/>
    <mergeCell ref="J29:K29"/>
    <mergeCell ref="L29:Q29"/>
    <mergeCell ref="A30:B32"/>
    <mergeCell ref="C30:H30"/>
    <mergeCell ref="J30:K30"/>
    <mergeCell ref="L30:Q30"/>
    <mergeCell ref="C31:H31"/>
    <mergeCell ref="J31:K31"/>
    <mergeCell ref="L31:Q31"/>
    <mergeCell ref="C32:H32"/>
    <mergeCell ref="B27:I27"/>
    <mergeCell ref="L27:N27"/>
    <mergeCell ref="O27:Q27"/>
    <mergeCell ref="B28:I28"/>
    <mergeCell ref="L28:N28"/>
    <mergeCell ref="O28:Q28"/>
    <mergeCell ref="B25:I25"/>
    <mergeCell ref="L25:N25"/>
    <mergeCell ref="O25:Q25"/>
    <mergeCell ref="B26:I26"/>
    <mergeCell ref="L26:N26"/>
    <mergeCell ref="O26:Q26"/>
    <mergeCell ref="B23:I23"/>
    <mergeCell ref="L23:N23"/>
    <mergeCell ref="O23:Q23"/>
    <mergeCell ref="B24:I24"/>
    <mergeCell ref="L24:N24"/>
    <mergeCell ref="O24:Q24"/>
    <mergeCell ref="B21:I21"/>
    <mergeCell ref="L21:N21"/>
    <mergeCell ref="O21:Q21"/>
    <mergeCell ref="B22:I22"/>
    <mergeCell ref="L22:N22"/>
    <mergeCell ref="O22:Q22"/>
    <mergeCell ref="B19:I19"/>
    <mergeCell ref="L19:N19"/>
    <mergeCell ref="O19:Q19"/>
    <mergeCell ref="B20:I20"/>
    <mergeCell ref="L20:N20"/>
    <mergeCell ref="O20:Q20"/>
    <mergeCell ref="B17:I17"/>
    <mergeCell ref="J17:K17"/>
    <mergeCell ref="L17:N17"/>
    <mergeCell ref="O17:Q17"/>
    <mergeCell ref="B18:I18"/>
    <mergeCell ref="L18:N18"/>
    <mergeCell ref="O18:Q18"/>
    <mergeCell ref="K13:L13"/>
    <mergeCell ref="M13:Q13"/>
    <mergeCell ref="A15:C15"/>
    <mergeCell ref="D15:G15"/>
    <mergeCell ref="H15:I15"/>
    <mergeCell ref="J15:L15"/>
    <mergeCell ref="M15:Q15"/>
    <mergeCell ref="K12:L12"/>
    <mergeCell ref="M12:Q12"/>
    <mergeCell ref="A6:B6"/>
    <mergeCell ref="C6:I6"/>
    <mergeCell ref="K6:Q6"/>
    <mergeCell ref="B7:J7"/>
    <mergeCell ref="K7:Q7"/>
    <mergeCell ref="K8:Q8"/>
    <mergeCell ref="K9:Q9"/>
    <mergeCell ref="K10:L10"/>
    <mergeCell ref="M10:Q10"/>
    <mergeCell ref="K11:L11"/>
    <mergeCell ref="M11:Q11"/>
    <mergeCell ref="B4:C4"/>
    <mergeCell ref="D4:F4"/>
    <mergeCell ref="L4:M4"/>
    <mergeCell ref="N4:Q4"/>
    <mergeCell ref="A1:Q1"/>
    <mergeCell ref="A3:G3"/>
    <mergeCell ref="H3:I3"/>
    <mergeCell ref="L3:M3"/>
    <mergeCell ref="N3:Q3"/>
  </mergeCells>
  <phoneticPr fontId="1"/>
  <dataValidations count="1">
    <dataValidation type="list" allowBlank="1" showInputMessage="1" showErrorMessage="1" sqref="K18:K28">
      <formula1>$S$6:$S$10</formula1>
    </dataValidation>
  </dataValidations>
  <hyperlinks>
    <hyperlink ref="M12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workbookViewId="0">
      <selection activeCell="E16" sqref="E16"/>
    </sheetView>
  </sheetViews>
  <sheetFormatPr defaultColWidth="9" defaultRowHeight="13.5"/>
  <cols>
    <col min="1" max="1" width="8.625" style="10" customWidth="1"/>
    <col min="2" max="2" width="19.375" style="10" customWidth="1"/>
    <col min="3" max="3" width="29.125" style="10" customWidth="1"/>
    <col min="4" max="4" width="8" style="10" customWidth="1"/>
    <col min="5" max="7" width="9.375" style="10" customWidth="1"/>
    <col min="8" max="8" width="2.75" style="10" customWidth="1"/>
    <col min="9" max="9" width="3" style="10" hidden="1" customWidth="1"/>
    <col min="10" max="10" width="2.25" style="10" customWidth="1"/>
    <col min="11" max="11" width="10.5" style="10" customWidth="1"/>
    <col min="12" max="16384" width="9" style="10"/>
  </cols>
  <sheetData>
    <row r="1" spans="1:11" customFormat="1" ht="32.25" customHeight="1">
      <c r="A1" s="296" t="s">
        <v>18</v>
      </c>
      <c r="B1" s="296"/>
      <c r="C1" s="296"/>
      <c r="D1" s="296"/>
      <c r="E1" s="296"/>
      <c r="F1" s="296"/>
      <c r="G1" s="296"/>
      <c r="H1" s="7"/>
      <c r="I1" s="7"/>
      <c r="J1" s="7"/>
      <c r="K1" s="7"/>
    </row>
    <row r="2" spans="1:11" ht="22.5" customHeight="1">
      <c r="F2" s="297">
        <f>①作業報告書!I3</f>
        <v>44439</v>
      </c>
      <c r="G2" s="297"/>
    </row>
    <row r="3" spans="1:11">
      <c r="A3" s="311" t="s">
        <v>48</v>
      </c>
      <c r="B3" s="308" t="str">
        <f>①作業報告書!C9</f>
        <v>坂本　大輔</v>
      </c>
      <c r="D3" s="298" t="s">
        <v>31</v>
      </c>
      <c r="E3" s="300" t="str">
        <f>①作業報告書!I5</f>
        <v>インターノウス株式会社</v>
      </c>
      <c r="F3" s="301"/>
      <c r="G3" s="302"/>
    </row>
    <row r="4" spans="1:11">
      <c r="A4" s="312"/>
      <c r="B4" s="309"/>
      <c r="D4" s="299"/>
      <c r="E4" s="303"/>
      <c r="F4" s="304"/>
      <c r="G4" s="305"/>
    </row>
    <row r="5" spans="1:11">
      <c r="A5" s="312"/>
      <c r="B5" s="309"/>
      <c r="D5" s="306" t="s">
        <v>32</v>
      </c>
      <c r="E5" s="300" t="str">
        <f>①作業報告書!I9</f>
        <v>菊池　文</v>
      </c>
      <c r="F5" s="301"/>
      <c r="G5" s="302"/>
    </row>
    <row r="6" spans="1:11">
      <c r="A6" s="313"/>
      <c r="B6" s="310"/>
      <c r="D6" s="307"/>
      <c r="E6" s="303"/>
      <c r="F6" s="304"/>
      <c r="G6" s="305"/>
    </row>
    <row r="7" spans="1:11" ht="14.25" thickBot="1">
      <c r="A7" s="14"/>
      <c r="B7" s="14"/>
      <c r="C7" s="14"/>
      <c r="D7" s="72"/>
      <c r="E7" s="73"/>
      <c r="F7" s="73"/>
      <c r="G7" s="73"/>
    </row>
    <row r="8" spans="1:11">
      <c r="A8" s="13" t="s">
        <v>16</v>
      </c>
      <c r="B8" s="15" t="s">
        <v>11</v>
      </c>
      <c r="C8" s="21" t="s">
        <v>12</v>
      </c>
      <c r="D8" s="39" t="s">
        <v>19</v>
      </c>
      <c r="E8" s="15" t="s">
        <v>9</v>
      </c>
      <c r="F8" s="21" t="s">
        <v>13</v>
      </c>
      <c r="G8" s="18" t="s">
        <v>10</v>
      </c>
      <c r="K8" s="62"/>
    </row>
    <row r="9" spans="1:11" ht="15.75" customHeight="1">
      <c r="A9" s="25"/>
      <c r="B9" s="26"/>
      <c r="C9" s="37"/>
      <c r="D9" s="40"/>
      <c r="E9" s="74"/>
      <c r="F9" s="27"/>
      <c r="G9" s="22">
        <f>SUM(E9:F9)</f>
        <v>0</v>
      </c>
      <c r="I9" s="23" t="s">
        <v>20</v>
      </c>
      <c r="K9" s="63"/>
    </row>
    <row r="10" spans="1:11" ht="15.75" customHeight="1">
      <c r="A10" s="25"/>
      <c r="B10" s="26"/>
      <c r="C10" s="37"/>
      <c r="D10" s="40"/>
      <c r="E10" s="74"/>
      <c r="F10" s="27"/>
      <c r="G10" s="22">
        <f t="shared" ref="G10:G42" si="0">SUM(E10:F10)</f>
        <v>0</v>
      </c>
      <c r="I10" s="23" t="s">
        <v>21</v>
      </c>
      <c r="K10" s="63"/>
    </row>
    <row r="11" spans="1:11" ht="15.75" customHeight="1">
      <c r="A11" s="25"/>
      <c r="B11" s="26"/>
      <c r="C11" s="37"/>
      <c r="D11" s="40"/>
      <c r="E11" s="74"/>
      <c r="F11" s="27"/>
      <c r="G11" s="22">
        <f t="shared" si="0"/>
        <v>0</v>
      </c>
      <c r="I11" s="23" t="s">
        <v>22</v>
      </c>
      <c r="K11" s="63"/>
    </row>
    <row r="12" spans="1:11" ht="15.75" customHeight="1">
      <c r="A12" s="25"/>
      <c r="B12" s="26"/>
      <c r="C12" s="37"/>
      <c r="D12" s="40"/>
      <c r="E12" s="74"/>
      <c r="F12" s="30"/>
      <c r="G12" s="22">
        <f t="shared" si="0"/>
        <v>0</v>
      </c>
      <c r="I12" s="23" t="s">
        <v>23</v>
      </c>
      <c r="K12" s="63"/>
    </row>
    <row r="13" spans="1:11" ht="15.75" customHeight="1">
      <c r="A13" s="25"/>
      <c r="B13" s="26"/>
      <c r="C13" s="37"/>
      <c r="D13" s="40"/>
      <c r="E13" s="74"/>
      <c r="F13" s="30"/>
      <c r="G13" s="22">
        <f t="shared" si="0"/>
        <v>0</v>
      </c>
      <c r="I13" s="23" t="s">
        <v>24</v>
      </c>
      <c r="K13" s="63"/>
    </row>
    <row r="14" spans="1:11" ht="15.75" customHeight="1">
      <c r="A14" s="25"/>
      <c r="B14" s="26"/>
      <c r="C14" s="37"/>
      <c r="D14" s="40"/>
      <c r="E14" s="74"/>
      <c r="F14" s="30"/>
      <c r="G14" s="22">
        <f t="shared" si="0"/>
        <v>0</v>
      </c>
      <c r="I14" s="23" t="s">
        <v>15</v>
      </c>
      <c r="K14" s="63"/>
    </row>
    <row r="15" spans="1:11" ht="15.75" customHeight="1">
      <c r="A15" s="25"/>
      <c r="B15" s="26"/>
      <c r="C15" s="37"/>
      <c r="D15" s="40"/>
      <c r="E15" s="74"/>
      <c r="F15" s="30"/>
      <c r="G15" s="22">
        <f t="shared" si="0"/>
        <v>0</v>
      </c>
      <c r="K15" s="63"/>
    </row>
    <row r="16" spans="1:11" ht="15.75" customHeight="1">
      <c r="A16" s="25"/>
      <c r="B16" s="26"/>
      <c r="C16" s="37"/>
      <c r="D16" s="40"/>
      <c r="E16" s="74"/>
      <c r="F16" s="30"/>
      <c r="G16" s="22">
        <f t="shared" si="0"/>
        <v>0</v>
      </c>
      <c r="K16" s="63"/>
    </row>
    <row r="17" spans="1:11" ht="15.75" customHeight="1">
      <c r="A17" s="25"/>
      <c r="B17" s="26"/>
      <c r="C17" s="37"/>
      <c r="D17" s="40"/>
      <c r="E17" s="74"/>
      <c r="F17" s="30"/>
      <c r="G17" s="22">
        <f t="shared" si="0"/>
        <v>0</v>
      </c>
      <c r="K17" s="63"/>
    </row>
    <row r="18" spans="1:11" ht="15.75" customHeight="1">
      <c r="A18" s="25"/>
      <c r="B18" s="26"/>
      <c r="C18" s="37"/>
      <c r="D18" s="40"/>
      <c r="E18" s="74"/>
      <c r="F18" s="30"/>
      <c r="G18" s="22">
        <f t="shared" si="0"/>
        <v>0</v>
      </c>
      <c r="K18" s="63"/>
    </row>
    <row r="19" spans="1:11" ht="15.75" customHeight="1">
      <c r="A19" s="25"/>
      <c r="B19" s="26"/>
      <c r="C19" s="37"/>
      <c r="D19" s="40"/>
      <c r="E19" s="74"/>
      <c r="F19" s="30"/>
      <c r="G19" s="22">
        <f t="shared" si="0"/>
        <v>0</v>
      </c>
      <c r="K19" s="63"/>
    </row>
    <row r="20" spans="1:11" ht="15.75" customHeight="1">
      <c r="A20" s="25"/>
      <c r="B20" s="26"/>
      <c r="C20" s="37"/>
      <c r="D20" s="40"/>
      <c r="E20" s="74"/>
      <c r="F20" s="30"/>
      <c r="G20" s="22">
        <f t="shared" si="0"/>
        <v>0</v>
      </c>
      <c r="K20" s="63"/>
    </row>
    <row r="21" spans="1:11" ht="15.75" customHeight="1">
      <c r="A21" s="25"/>
      <c r="B21" s="26"/>
      <c r="C21" s="37"/>
      <c r="D21" s="40"/>
      <c r="E21" s="74"/>
      <c r="F21" s="30"/>
      <c r="G21" s="22">
        <f t="shared" si="0"/>
        <v>0</v>
      </c>
      <c r="K21" s="63"/>
    </row>
    <row r="22" spans="1:11" ht="15.75" customHeight="1">
      <c r="A22" s="25"/>
      <c r="B22" s="26"/>
      <c r="C22" s="37"/>
      <c r="D22" s="40"/>
      <c r="E22" s="74"/>
      <c r="F22" s="30"/>
      <c r="G22" s="22">
        <f t="shared" si="0"/>
        <v>0</v>
      </c>
      <c r="K22" s="63"/>
    </row>
    <row r="23" spans="1:11" ht="15.75" customHeight="1">
      <c r="A23" s="25"/>
      <c r="B23" s="26"/>
      <c r="C23" s="37"/>
      <c r="D23" s="40"/>
      <c r="E23" s="74"/>
      <c r="F23" s="30"/>
      <c r="G23" s="22">
        <f t="shared" si="0"/>
        <v>0</v>
      </c>
      <c r="K23" s="63"/>
    </row>
    <row r="24" spans="1:11" ht="15.75" customHeight="1">
      <c r="A24" s="25"/>
      <c r="B24" s="26"/>
      <c r="C24" s="37"/>
      <c r="D24" s="40"/>
      <c r="E24" s="74"/>
      <c r="F24" s="30"/>
      <c r="G24" s="22">
        <f t="shared" si="0"/>
        <v>0</v>
      </c>
      <c r="K24" s="63"/>
    </row>
    <row r="25" spans="1:11" ht="15.75" customHeight="1">
      <c r="A25" s="25"/>
      <c r="B25" s="26"/>
      <c r="C25" s="37"/>
      <c r="D25" s="40"/>
      <c r="E25" s="74"/>
      <c r="F25" s="30"/>
      <c r="G25" s="22">
        <f t="shared" si="0"/>
        <v>0</v>
      </c>
      <c r="K25" s="63"/>
    </row>
    <row r="26" spans="1:11" ht="15.75" customHeight="1">
      <c r="A26" s="25"/>
      <c r="B26" s="26"/>
      <c r="C26" s="37"/>
      <c r="D26" s="40"/>
      <c r="E26" s="74"/>
      <c r="F26" s="30"/>
      <c r="G26" s="22">
        <f t="shared" si="0"/>
        <v>0</v>
      </c>
      <c r="K26" s="63"/>
    </row>
    <row r="27" spans="1:11" ht="15.75" customHeight="1">
      <c r="A27" s="25"/>
      <c r="B27" s="26"/>
      <c r="C27" s="37"/>
      <c r="D27" s="40"/>
      <c r="E27" s="74"/>
      <c r="F27" s="30"/>
      <c r="G27" s="22">
        <f t="shared" si="0"/>
        <v>0</v>
      </c>
      <c r="K27" s="63"/>
    </row>
    <row r="28" spans="1:11" ht="15.75" customHeight="1">
      <c r="A28" s="25"/>
      <c r="B28" s="26"/>
      <c r="C28" s="37"/>
      <c r="D28" s="40"/>
      <c r="E28" s="74"/>
      <c r="F28" s="30"/>
      <c r="G28" s="22">
        <f t="shared" si="0"/>
        <v>0</v>
      </c>
      <c r="K28" s="63"/>
    </row>
    <row r="29" spans="1:11" ht="15.75" customHeight="1">
      <c r="A29" s="25"/>
      <c r="B29" s="26"/>
      <c r="C29" s="37"/>
      <c r="D29" s="40"/>
      <c r="E29" s="74"/>
      <c r="F29" s="30"/>
      <c r="G29" s="22">
        <f t="shared" si="0"/>
        <v>0</v>
      </c>
      <c r="K29" s="63"/>
    </row>
    <row r="30" spans="1:11" ht="15.75" customHeight="1">
      <c r="A30" s="25"/>
      <c r="B30" s="28"/>
      <c r="C30" s="36"/>
      <c r="D30" s="40"/>
      <c r="E30" s="29"/>
      <c r="F30" s="30"/>
      <c r="G30" s="22">
        <f t="shared" si="0"/>
        <v>0</v>
      </c>
      <c r="K30" s="63"/>
    </row>
    <row r="31" spans="1:11" ht="15.75" customHeight="1">
      <c r="A31" s="25"/>
      <c r="B31" s="28"/>
      <c r="C31" s="37"/>
      <c r="D31" s="40"/>
      <c r="E31" s="29"/>
      <c r="F31" s="30"/>
      <c r="G31" s="22">
        <f t="shared" si="0"/>
        <v>0</v>
      </c>
      <c r="K31" s="63"/>
    </row>
    <row r="32" spans="1:11" ht="15.75" customHeight="1">
      <c r="A32" s="25"/>
      <c r="B32" s="28"/>
      <c r="C32" s="37"/>
      <c r="D32" s="40"/>
      <c r="E32" s="29"/>
      <c r="F32" s="30"/>
      <c r="G32" s="22">
        <f t="shared" si="0"/>
        <v>0</v>
      </c>
      <c r="K32" s="63"/>
    </row>
    <row r="33" spans="1:11" ht="15.75" customHeight="1">
      <c r="A33" s="25"/>
      <c r="B33" s="28"/>
      <c r="C33" s="37"/>
      <c r="D33" s="40"/>
      <c r="E33" s="29"/>
      <c r="F33" s="30"/>
      <c r="G33" s="22">
        <f t="shared" si="0"/>
        <v>0</v>
      </c>
      <c r="K33" s="63"/>
    </row>
    <row r="34" spans="1:11" ht="15.75" customHeight="1">
      <c r="A34" s="25"/>
      <c r="B34" s="28"/>
      <c r="C34" s="37"/>
      <c r="D34" s="40"/>
      <c r="E34" s="29"/>
      <c r="F34" s="30"/>
      <c r="G34" s="22">
        <f t="shared" si="0"/>
        <v>0</v>
      </c>
      <c r="K34" s="63"/>
    </row>
    <row r="35" spans="1:11" ht="15.75" customHeight="1">
      <c r="A35" s="25"/>
      <c r="B35" s="28"/>
      <c r="C35" s="37"/>
      <c r="D35" s="40"/>
      <c r="E35" s="29"/>
      <c r="F35" s="30"/>
      <c r="G35" s="22">
        <f t="shared" si="0"/>
        <v>0</v>
      </c>
      <c r="K35" s="63"/>
    </row>
    <row r="36" spans="1:11" ht="15.75" customHeight="1">
      <c r="A36" s="25"/>
      <c r="B36" s="28"/>
      <c r="C36" s="37"/>
      <c r="D36" s="40"/>
      <c r="E36" s="29"/>
      <c r="F36" s="30"/>
      <c r="G36" s="22">
        <f t="shared" si="0"/>
        <v>0</v>
      </c>
      <c r="K36" s="63"/>
    </row>
    <row r="37" spans="1:11" ht="15.75" customHeight="1">
      <c r="A37" s="25"/>
      <c r="B37" s="28"/>
      <c r="C37" s="37"/>
      <c r="D37" s="40"/>
      <c r="E37" s="29"/>
      <c r="F37" s="30"/>
      <c r="G37" s="22">
        <f t="shared" si="0"/>
        <v>0</v>
      </c>
      <c r="K37" s="63"/>
    </row>
    <row r="38" spans="1:11" ht="15.75" customHeight="1">
      <c r="A38" s="25"/>
      <c r="B38" s="28"/>
      <c r="C38" s="37"/>
      <c r="D38" s="40"/>
      <c r="E38" s="29"/>
      <c r="F38" s="30"/>
      <c r="G38" s="22">
        <f t="shared" si="0"/>
        <v>0</v>
      </c>
      <c r="K38" s="63"/>
    </row>
    <row r="39" spans="1:11" ht="15.75" customHeight="1">
      <c r="A39" s="25"/>
      <c r="B39" s="28"/>
      <c r="C39" s="37"/>
      <c r="D39" s="40"/>
      <c r="E39" s="29"/>
      <c r="F39" s="30"/>
      <c r="G39" s="22">
        <f t="shared" si="0"/>
        <v>0</v>
      </c>
      <c r="K39" s="63"/>
    </row>
    <row r="40" spans="1:11" ht="15.75" customHeight="1">
      <c r="A40" s="25"/>
      <c r="B40" s="28"/>
      <c r="C40" s="37"/>
      <c r="D40" s="40"/>
      <c r="E40" s="29"/>
      <c r="F40" s="30"/>
      <c r="G40" s="22">
        <f t="shared" si="0"/>
        <v>0</v>
      </c>
      <c r="K40" s="63"/>
    </row>
    <row r="41" spans="1:11" ht="15.75" customHeight="1">
      <c r="A41" s="25"/>
      <c r="B41" s="28"/>
      <c r="C41" s="37"/>
      <c r="D41" s="40"/>
      <c r="E41" s="29"/>
      <c r="F41" s="30"/>
      <c r="G41" s="22">
        <f t="shared" si="0"/>
        <v>0</v>
      </c>
      <c r="K41" s="63"/>
    </row>
    <row r="42" spans="1:11" ht="15.75" customHeight="1" thickBot="1">
      <c r="A42" s="31"/>
      <c r="B42" s="32"/>
      <c r="C42" s="38"/>
      <c r="D42" s="41"/>
      <c r="E42" s="33"/>
      <c r="F42" s="34"/>
      <c r="G42" s="19">
        <f t="shared" si="0"/>
        <v>0</v>
      </c>
      <c r="K42" s="63"/>
    </row>
    <row r="43" spans="1:11" ht="20.25" customHeight="1" thickTop="1" thickBot="1">
      <c r="A43" s="293" t="s">
        <v>14</v>
      </c>
      <c r="B43" s="294"/>
      <c r="C43" s="295"/>
      <c r="D43" s="35"/>
      <c r="E43" s="16">
        <f>SUM(E9:E42)</f>
        <v>0</v>
      </c>
      <c r="F43" s="17">
        <f>SUM(F9:F42)</f>
        <v>0</v>
      </c>
      <c r="G43" s="20">
        <f>SUM(G9:G42)</f>
        <v>0</v>
      </c>
      <c r="K43" s="63"/>
    </row>
    <row r="44" spans="1:11" ht="15" customHeight="1">
      <c r="K44" s="63"/>
    </row>
    <row r="45" spans="1:11" ht="15" customHeight="1">
      <c r="K45" s="63"/>
    </row>
    <row r="46" spans="1:11" ht="15" customHeight="1">
      <c r="A46" s="56"/>
      <c r="B46" s="57"/>
      <c r="E46" s="24"/>
    </row>
    <row r="47" spans="1:11" ht="15" customHeight="1">
      <c r="A47" s="56"/>
      <c r="B47" s="57"/>
    </row>
    <row r="48" spans="1:11" ht="15" customHeight="1">
      <c r="A48" s="56"/>
      <c r="B48" s="57"/>
    </row>
    <row r="49" spans="1:2" ht="15" customHeight="1">
      <c r="A49" s="56"/>
      <c r="B49" s="58"/>
    </row>
    <row r="50" spans="1:2" ht="15" customHeight="1">
      <c r="A50" s="56"/>
      <c r="B50" s="59"/>
    </row>
    <row r="51" spans="1:2" ht="15" customHeight="1">
      <c r="A51" s="60"/>
      <c r="B51" s="60"/>
    </row>
    <row r="52" spans="1:2" ht="15" customHeight="1"/>
    <row r="53" spans="1:2" ht="15" customHeight="1"/>
    <row r="54" spans="1:2" ht="15" customHeight="1"/>
    <row r="55" spans="1:2" ht="15" customHeight="1"/>
    <row r="56" spans="1:2" ht="15" customHeight="1"/>
    <row r="57" spans="1:2" ht="15" customHeight="1"/>
    <row r="58" spans="1:2" ht="15" customHeight="1"/>
    <row r="59" spans="1:2" ht="15" customHeight="1"/>
    <row r="60" spans="1:2" ht="15" customHeight="1"/>
  </sheetData>
  <mergeCells count="9">
    <mergeCell ref="A43:C43"/>
    <mergeCell ref="A1:G1"/>
    <mergeCell ref="F2:G2"/>
    <mergeCell ref="D3:D4"/>
    <mergeCell ref="E3:G4"/>
    <mergeCell ref="D5:D6"/>
    <mergeCell ref="E5:G6"/>
    <mergeCell ref="B3:B6"/>
    <mergeCell ref="A3:A6"/>
  </mergeCells>
  <phoneticPr fontId="1"/>
  <conditionalFormatting sqref="A40:A42">
    <cfRule type="expression" dxfId="105" priority="10" stopIfTrue="1">
      <formula>WEEKDAY(A40)=1</formula>
    </cfRule>
    <cfRule type="expression" dxfId="104" priority="11" stopIfTrue="1">
      <formula>WEEKDAY(A40)=7</formula>
    </cfRule>
    <cfRule type="expression" dxfId="103" priority="12" stopIfTrue="1">
      <formula>MATCH($A40,祝日,0)&gt;0</formula>
    </cfRule>
  </conditionalFormatting>
  <conditionalFormatting sqref="A9:A12">
    <cfRule type="expression" dxfId="102" priority="4" stopIfTrue="1">
      <formula>WEEKDAY(A9)=1</formula>
    </cfRule>
    <cfRule type="expression" dxfId="101" priority="5" stopIfTrue="1">
      <formula>WEEKDAY(A9)=7</formula>
    </cfRule>
    <cfRule type="expression" dxfId="100" priority="6" stopIfTrue="1">
      <formula>MATCH($A9,祝日,0)&gt;0</formula>
    </cfRule>
  </conditionalFormatting>
  <conditionalFormatting sqref="A9:A12">
    <cfRule type="expression" dxfId="99" priority="1" stopIfTrue="1">
      <formula>WEEKDAY(A9)=1</formula>
    </cfRule>
    <cfRule type="expression" dxfId="98" priority="2" stopIfTrue="1">
      <formula>WEEKDAY(A9)=7</formula>
    </cfRule>
    <cfRule type="expression" dxfId="97" priority="3" stopIfTrue="1">
      <formula>MATCH($A9,祝日,0)&gt;0</formula>
    </cfRule>
  </conditionalFormatting>
  <dataValidations count="1">
    <dataValidation type="list" allowBlank="1" showInputMessage="1" showErrorMessage="1" sqref="D9:D42">
      <formula1>$I$9:$I$14</formula1>
    </dataValidation>
  </dataValidations>
  <pageMargins left="0.55118110236220474" right="0.55118110236220474" top="0.62992125984251968" bottom="0.62992125984251968" header="0.51181102362204722" footer="0.51181102362204722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opLeftCell="A8" zoomScaleNormal="100" workbookViewId="0">
      <selection activeCell="H2" sqref="H2:I2"/>
    </sheetView>
  </sheetViews>
  <sheetFormatPr defaultColWidth="9" defaultRowHeight="13.5"/>
  <cols>
    <col min="1" max="1" width="9.75" style="10" customWidth="1"/>
    <col min="2" max="2" width="14.25" style="10" bestFit="1" customWidth="1"/>
    <col min="3" max="4" width="11.875" style="10" customWidth="1"/>
    <col min="5" max="5" width="9.125" style="10" customWidth="1"/>
    <col min="6" max="6" width="7.625" style="10" customWidth="1"/>
    <col min="7" max="7" width="7.25" style="10" bestFit="1" customWidth="1"/>
    <col min="8" max="8" width="16.5" style="10" customWidth="1"/>
    <col min="9" max="9" width="9" style="10"/>
    <col min="10" max="11" width="2.5" style="10" customWidth="1"/>
    <col min="12" max="12" width="11" style="10" customWidth="1"/>
    <col min="13" max="16384" width="9" style="10"/>
  </cols>
  <sheetData>
    <row r="1" spans="1:12" customFormat="1" ht="38.25" customHeight="1">
      <c r="A1" s="296" t="s">
        <v>52</v>
      </c>
      <c r="B1" s="296"/>
      <c r="C1" s="296"/>
      <c r="D1" s="296"/>
      <c r="E1" s="296"/>
      <c r="F1" s="296"/>
      <c r="G1" s="296"/>
      <c r="H1" s="296"/>
      <c r="I1" s="296"/>
    </row>
    <row r="2" spans="1:12" ht="22.5" customHeight="1">
      <c r="H2" s="315">
        <f>①作業報告書!I3</f>
        <v>44439</v>
      </c>
      <c r="I2" s="315"/>
    </row>
    <row r="3" spans="1:12">
      <c r="A3" s="311" t="s">
        <v>17</v>
      </c>
      <c r="B3" s="300" t="str">
        <f>①作業報告書!C9</f>
        <v>坂本　大輔</v>
      </c>
      <c r="C3" s="302"/>
    </row>
    <row r="4" spans="1:12">
      <c r="A4" s="312"/>
      <c r="B4" s="316"/>
      <c r="C4" s="317"/>
      <c r="I4" s="85"/>
    </row>
    <row r="5" spans="1:12">
      <c r="A5" s="313"/>
      <c r="B5" s="303"/>
      <c r="C5" s="305"/>
      <c r="H5" s="106"/>
      <c r="I5" s="106"/>
    </row>
    <row r="6" spans="1:12" ht="14.25" thickBot="1">
      <c r="A6" s="14"/>
      <c r="B6" s="14"/>
      <c r="C6" s="14"/>
      <c r="D6" s="14"/>
      <c r="E6" s="14"/>
      <c r="F6" s="14"/>
      <c r="G6" s="14"/>
      <c r="H6" s="14"/>
      <c r="I6" s="14"/>
    </row>
    <row r="7" spans="1:12">
      <c r="A7" s="79" t="s">
        <v>16</v>
      </c>
      <c r="B7" s="86" t="s">
        <v>53</v>
      </c>
      <c r="C7" s="15" t="s">
        <v>54</v>
      </c>
      <c r="D7" s="15" t="s">
        <v>55</v>
      </c>
      <c r="E7" s="15" t="s">
        <v>56</v>
      </c>
      <c r="F7" s="15" t="s">
        <v>57</v>
      </c>
      <c r="G7" s="15" t="s">
        <v>58</v>
      </c>
      <c r="H7" s="87" t="s">
        <v>59</v>
      </c>
      <c r="I7" s="18" t="s">
        <v>10</v>
      </c>
      <c r="L7" s="62"/>
    </row>
    <row r="8" spans="1:12" ht="15.75" customHeight="1">
      <c r="A8" s="88"/>
      <c r="B8" s="89"/>
      <c r="C8" s="90"/>
      <c r="D8" s="90"/>
      <c r="E8" s="91"/>
      <c r="F8" s="91"/>
      <c r="G8" s="91"/>
      <c r="H8" s="92"/>
      <c r="I8" s="93">
        <f t="shared" ref="I8:I41" si="0">SUM(E8:H8)</f>
        <v>0</v>
      </c>
      <c r="L8" s="63"/>
    </row>
    <row r="9" spans="1:12" ht="15.75" customHeight="1">
      <c r="A9" s="88"/>
      <c r="B9" s="89"/>
      <c r="C9" s="90"/>
      <c r="D9" s="90"/>
      <c r="E9" s="91"/>
      <c r="F9" s="91"/>
      <c r="G9" s="91"/>
      <c r="H9" s="92"/>
      <c r="I9" s="93">
        <f t="shared" si="0"/>
        <v>0</v>
      </c>
      <c r="L9" s="63"/>
    </row>
    <row r="10" spans="1:12" ht="15.75" customHeight="1">
      <c r="A10" s="88"/>
      <c r="B10" s="89"/>
      <c r="C10" s="90"/>
      <c r="D10" s="90"/>
      <c r="E10" s="91"/>
      <c r="F10" s="91"/>
      <c r="G10" s="91"/>
      <c r="H10" s="92"/>
      <c r="I10" s="93">
        <f t="shared" si="0"/>
        <v>0</v>
      </c>
      <c r="L10" s="63"/>
    </row>
    <row r="11" spans="1:12" ht="15.75" customHeight="1">
      <c r="A11" s="88"/>
      <c r="B11" s="89"/>
      <c r="C11" s="90"/>
      <c r="D11" s="90"/>
      <c r="E11" s="94"/>
      <c r="F11" s="91"/>
      <c r="G11" s="91"/>
      <c r="H11" s="92"/>
      <c r="I11" s="93">
        <f t="shared" si="0"/>
        <v>0</v>
      </c>
      <c r="L11" s="63"/>
    </row>
    <row r="12" spans="1:12" ht="15.75" customHeight="1">
      <c r="A12" s="88"/>
      <c r="B12" s="89"/>
      <c r="C12" s="90"/>
      <c r="D12" s="90"/>
      <c r="E12" s="91"/>
      <c r="F12" s="91"/>
      <c r="G12" s="91"/>
      <c r="H12" s="92"/>
      <c r="I12" s="93">
        <f t="shared" si="0"/>
        <v>0</v>
      </c>
      <c r="L12" s="63"/>
    </row>
    <row r="13" spans="1:12" ht="15.75" customHeight="1">
      <c r="A13" s="88"/>
      <c r="B13" s="89"/>
      <c r="C13" s="90"/>
      <c r="D13" s="90"/>
      <c r="E13" s="94"/>
      <c r="F13" s="91"/>
      <c r="G13" s="91"/>
      <c r="H13" s="92"/>
      <c r="I13" s="93">
        <f t="shared" si="0"/>
        <v>0</v>
      </c>
      <c r="L13" s="63"/>
    </row>
    <row r="14" spans="1:12" ht="15.75" customHeight="1">
      <c r="A14" s="88"/>
      <c r="B14" s="89"/>
      <c r="C14" s="90"/>
      <c r="D14" s="90"/>
      <c r="E14" s="94"/>
      <c r="F14" s="91"/>
      <c r="G14" s="91"/>
      <c r="H14" s="92"/>
      <c r="I14" s="93">
        <f t="shared" si="0"/>
        <v>0</v>
      </c>
      <c r="L14" s="63"/>
    </row>
    <row r="15" spans="1:12" ht="15.75" customHeight="1">
      <c r="A15" s="88"/>
      <c r="B15" s="89"/>
      <c r="C15" s="90"/>
      <c r="D15" s="90"/>
      <c r="E15" s="94"/>
      <c r="F15" s="91"/>
      <c r="G15" s="91"/>
      <c r="H15" s="95"/>
      <c r="I15" s="93">
        <f t="shared" si="0"/>
        <v>0</v>
      </c>
      <c r="L15" s="63"/>
    </row>
    <row r="16" spans="1:12" ht="15.75" customHeight="1">
      <c r="A16" s="88"/>
      <c r="B16" s="89"/>
      <c r="C16" s="90"/>
      <c r="D16" s="90"/>
      <c r="E16" s="94"/>
      <c r="F16" s="91"/>
      <c r="G16" s="91"/>
      <c r="H16" s="92"/>
      <c r="I16" s="93">
        <f t="shared" si="0"/>
        <v>0</v>
      </c>
      <c r="L16" s="63"/>
    </row>
    <row r="17" spans="1:12" ht="15.75" customHeight="1">
      <c r="A17" s="88"/>
      <c r="B17" s="89"/>
      <c r="C17" s="90"/>
      <c r="D17" s="90"/>
      <c r="E17" s="91"/>
      <c r="F17" s="91"/>
      <c r="G17" s="91"/>
      <c r="H17" s="92"/>
      <c r="I17" s="93">
        <f t="shared" si="0"/>
        <v>0</v>
      </c>
      <c r="L17" s="63"/>
    </row>
    <row r="18" spans="1:12" ht="15.75" customHeight="1">
      <c r="A18" s="88"/>
      <c r="B18" s="89"/>
      <c r="C18" s="90"/>
      <c r="D18" s="90"/>
      <c r="E18" s="91"/>
      <c r="F18" s="91"/>
      <c r="G18" s="91"/>
      <c r="H18" s="92"/>
      <c r="I18" s="93">
        <f>SUM(E18:H18)</f>
        <v>0</v>
      </c>
      <c r="L18" s="63"/>
    </row>
    <row r="19" spans="1:12" ht="15.75" customHeight="1">
      <c r="A19" s="88"/>
      <c r="B19" s="89"/>
      <c r="C19" s="90"/>
      <c r="D19" s="90"/>
      <c r="E19" s="91"/>
      <c r="F19" s="91"/>
      <c r="G19" s="91"/>
      <c r="H19" s="92"/>
      <c r="I19" s="93">
        <f t="shared" si="0"/>
        <v>0</v>
      </c>
      <c r="L19" s="63"/>
    </row>
    <row r="20" spans="1:12" ht="15.75" customHeight="1">
      <c r="A20" s="88"/>
      <c r="B20" s="89"/>
      <c r="C20" s="90"/>
      <c r="D20" s="90"/>
      <c r="E20" s="91"/>
      <c r="F20" s="91"/>
      <c r="G20" s="91"/>
      <c r="H20" s="95"/>
      <c r="I20" s="93">
        <f t="shared" si="0"/>
        <v>0</v>
      </c>
      <c r="L20" s="63"/>
    </row>
    <row r="21" spans="1:12" ht="15.75" customHeight="1">
      <c r="A21" s="88"/>
      <c r="B21" s="89"/>
      <c r="C21" s="90"/>
      <c r="D21" s="90"/>
      <c r="E21" s="91"/>
      <c r="F21" s="91"/>
      <c r="G21" s="91"/>
      <c r="H21" s="95"/>
      <c r="I21" s="93">
        <f t="shared" si="0"/>
        <v>0</v>
      </c>
      <c r="L21" s="63"/>
    </row>
    <row r="22" spans="1:12" ht="15.75" customHeight="1">
      <c r="A22" s="88"/>
      <c r="B22" s="89"/>
      <c r="C22" s="90"/>
      <c r="D22" s="90"/>
      <c r="E22" s="91"/>
      <c r="F22" s="91"/>
      <c r="G22" s="91"/>
      <c r="H22" s="105"/>
      <c r="I22" s="93">
        <f t="shared" si="0"/>
        <v>0</v>
      </c>
      <c r="L22" s="63"/>
    </row>
    <row r="23" spans="1:12" ht="15.75" customHeight="1">
      <c r="A23" s="88"/>
      <c r="B23" s="89"/>
      <c r="C23" s="90"/>
      <c r="D23" s="90"/>
      <c r="E23" s="91"/>
      <c r="F23" s="91"/>
      <c r="G23" s="91"/>
      <c r="H23" s="92"/>
      <c r="I23" s="93">
        <f t="shared" si="0"/>
        <v>0</v>
      </c>
      <c r="L23" s="63"/>
    </row>
    <row r="24" spans="1:12" ht="15.75" customHeight="1">
      <c r="A24" s="88"/>
      <c r="B24" s="89"/>
      <c r="C24" s="90"/>
      <c r="D24" s="90"/>
      <c r="E24" s="91"/>
      <c r="F24" s="91"/>
      <c r="G24" s="91"/>
      <c r="H24" s="95"/>
      <c r="I24" s="93">
        <f t="shared" si="0"/>
        <v>0</v>
      </c>
      <c r="L24" s="63"/>
    </row>
    <row r="25" spans="1:12" ht="15.75" customHeight="1">
      <c r="A25" s="88"/>
      <c r="B25" s="89"/>
      <c r="C25" s="90"/>
      <c r="D25" s="90"/>
      <c r="E25" s="91"/>
      <c r="F25" s="91"/>
      <c r="G25" s="91"/>
      <c r="H25" s="92"/>
      <c r="I25" s="93">
        <f t="shared" si="0"/>
        <v>0</v>
      </c>
      <c r="L25" s="63"/>
    </row>
    <row r="26" spans="1:12" ht="15.75" customHeight="1">
      <c r="A26" s="88"/>
      <c r="B26" s="89"/>
      <c r="C26" s="90"/>
      <c r="D26" s="90"/>
      <c r="E26" s="91"/>
      <c r="F26" s="91"/>
      <c r="G26" s="91"/>
      <c r="H26" s="92"/>
      <c r="I26" s="93">
        <f t="shared" si="0"/>
        <v>0</v>
      </c>
      <c r="L26" s="63"/>
    </row>
    <row r="27" spans="1:12" ht="15.75" customHeight="1">
      <c r="A27" s="88"/>
      <c r="B27" s="89"/>
      <c r="C27" s="90"/>
      <c r="D27" s="90"/>
      <c r="E27" s="91"/>
      <c r="F27" s="91"/>
      <c r="G27" s="91"/>
      <c r="H27" s="92"/>
      <c r="I27" s="93">
        <f t="shared" si="0"/>
        <v>0</v>
      </c>
      <c r="L27" s="63"/>
    </row>
    <row r="28" spans="1:12" ht="15.75" customHeight="1">
      <c r="A28" s="88"/>
      <c r="B28" s="89"/>
      <c r="C28" s="90"/>
      <c r="D28" s="90"/>
      <c r="E28" s="91"/>
      <c r="F28" s="91"/>
      <c r="G28" s="91"/>
      <c r="H28" s="95"/>
      <c r="I28" s="93">
        <f t="shared" si="0"/>
        <v>0</v>
      </c>
      <c r="L28" s="63"/>
    </row>
    <row r="29" spans="1:12" ht="15.75" customHeight="1">
      <c r="A29" s="88"/>
      <c r="B29" s="89"/>
      <c r="C29" s="90"/>
      <c r="D29" s="90"/>
      <c r="E29" s="91"/>
      <c r="F29" s="91"/>
      <c r="G29" s="91"/>
      <c r="H29" s="92"/>
      <c r="I29" s="93">
        <f t="shared" si="0"/>
        <v>0</v>
      </c>
      <c r="L29" s="63"/>
    </row>
    <row r="30" spans="1:12" ht="15.75" customHeight="1">
      <c r="A30" s="88"/>
      <c r="B30" s="89"/>
      <c r="C30" s="90"/>
      <c r="D30" s="90"/>
      <c r="E30" s="91"/>
      <c r="F30" s="91"/>
      <c r="G30" s="91"/>
      <c r="H30" s="92"/>
      <c r="I30" s="93">
        <f t="shared" si="0"/>
        <v>0</v>
      </c>
      <c r="L30" s="63"/>
    </row>
    <row r="31" spans="1:12" ht="15.75" customHeight="1">
      <c r="A31" s="88"/>
      <c r="B31" s="89"/>
      <c r="C31" s="90"/>
      <c r="D31" s="90"/>
      <c r="E31" s="91"/>
      <c r="F31" s="91"/>
      <c r="G31" s="91"/>
      <c r="H31" s="92"/>
      <c r="I31" s="93">
        <f t="shared" si="0"/>
        <v>0</v>
      </c>
      <c r="L31" s="63"/>
    </row>
    <row r="32" spans="1:12" ht="15.75" customHeight="1">
      <c r="A32" s="88"/>
      <c r="B32" s="89"/>
      <c r="C32" s="90"/>
      <c r="D32" s="90"/>
      <c r="E32" s="91"/>
      <c r="F32" s="91"/>
      <c r="G32" s="91"/>
      <c r="H32" s="92"/>
      <c r="I32" s="93">
        <f t="shared" si="0"/>
        <v>0</v>
      </c>
      <c r="L32" s="63"/>
    </row>
    <row r="33" spans="1:12" ht="15.75" customHeight="1">
      <c r="A33" s="88"/>
      <c r="B33" s="89"/>
      <c r="C33" s="90"/>
      <c r="D33" s="90"/>
      <c r="E33" s="91"/>
      <c r="F33" s="91"/>
      <c r="G33" s="91"/>
      <c r="H33" s="92"/>
      <c r="I33" s="93">
        <f t="shared" si="0"/>
        <v>0</v>
      </c>
      <c r="L33" s="63"/>
    </row>
    <row r="34" spans="1:12" ht="15.75" customHeight="1">
      <c r="A34" s="88"/>
      <c r="B34" s="89"/>
      <c r="C34" s="90"/>
      <c r="D34" s="90"/>
      <c r="E34" s="91"/>
      <c r="F34" s="91"/>
      <c r="G34" s="91"/>
      <c r="H34" s="92"/>
      <c r="I34" s="93">
        <f t="shared" si="0"/>
        <v>0</v>
      </c>
      <c r="L34" s="63"/>
    </row>
    <row r="35" spans="1:12" ht="15.75" customHeight="1">
      <c r="A35" s="88"/>
      <c r="B35" s="89"/>
      <c r="C35" s="90"/>
      <c r="D35" s="90"/>
      <c r="E35" s="91"/>
      <c r="F35" s="91"/>
      <c r="G35" s="91"/>
      <c r="H35" s="92"/>
      <c r="I35" s="93">
        <f t="shared" si="0"/>
        <v>0</v>
      </c>
      <c r="L35" s="63"/>
    </row>
    <row r="36" spans="1:12" ht="15.75" customHeight="1">
      <c r="A36" s="88"/>
      <c r="B36" s="89"/>
      <c r="C36" s="90"/>
      <c r="D36" s="90"/>
      <c r="E36" s="91"/>
      <c r="F36" s="91"/>
      <c r="G36" s="91"/>
      <c r="H36" s="92"/>
      <c r="I36" s="93">
        <f t="shared" si="0"/>
        <v>0</v>
      </c>
      <c r="L36" s="63"/>
    </row>
    <row r="37" spans="1:12" ht="15.75" customHeight="1">
      <c r="A37" s="88"/>
      <c r="B37" s="89"/>
      <c r="C37" s="90"/>
      <c r="D37" s="90"/>
      <c r="E37" s="91"/>
      <c r="F37" s="91"/>
      <c r="G37" s="91"/>
      <c r="H37" s="92"/>
      <c r="I37" s="93">
        <f t="shared" si="0"/>
        <v>0</v>
      </c>
      <c r="L37" s="63"/>
    </row>
    <row r="38" spans="1:12" ht="15.75" customHeight="1">
      <c r="A38" s="88"/>
      <c r="B38" s="89"/>
      <c r="C38" s="90"/>
      <c r="D38" s="90"/>
      <c r="E38" s="91"/>
      <c r="F38" s="91"/>
      <c r="G38" s="91"/>
      <c r="H38" s="92"/>
      <c r="I38" s="93">
        <f t="shared" si="0"/>
        <v>0</v>
      </c>
      <c r="L38" s="63"/>
    </row>
    <row r="39" spans="1:12" ht="15.75" customHeight="1">
      <c r="A39" s="88"/>
      <c r="B39" s="89"/>
      <c r="C39" s="90"/>
      <c r="D39" s="90"/>
      <c r="E39" s="91"/>
      <c r="F39" s="91"/>
      <c r="G39" s="91"/>
      <c r="H39" s="92"/>
      <c r="I39" s="93">
        <f t="shared" si="0"/>
        <v>0</v>
      </c>
      <c r="L39" s="63"/>
    </row>
    <row r="40" spans="1:12" ht="15.75" customHeight="1">
      <c r="A40" s="88"/>
      <c r="B40" s="89"/>
      <c r="C40" s="90"/>
      <c r="D40" s="90"/>
      <c r="E40" s="91"/>
      <c r="F40" s="91"/>
      <c r="G40" s="91"/>
      <c r="H40" s="92"/>
      <c r="I40" s="93">
        <f t="shared" si="0"/>
        <v>0</v>
      </c>
      <c r="L40" s="63"/>
    </row>
    <row r="41" spans="1:12" ht="15.75" customHeight="1" thickBot="1">
      <c r="A41" s="96"/>
      <c r="B41" s="97"/>
      <c r="C41" s="98"/>
      <c r="D41" s="98"/>
      <c r="E41" s="99"/>
      <c r="F41" s="99"/>
      <c r="G41" s="99"/>
      <c r="H41" s="100"/>
      <c r="I41" s="101">
        <f t="shared" si="0"/>
        <v>0</v>
      </c>
      <c r="L41" s="63"/>
    </row>
    <row r="42" spans="1:12" ht="20.25" customHeight="1" thickTop="1" thickBot="1">
      <c r="A42" s="318" t="s">
        <v>14</v>
      </c>
      <c r="B42" s="319"/>
      <c r="C42" s="320"/>
      <c r="D42" s="320"/>
      <c r="E42" s="102">
        <f>SUM(E8:E41)</f>
        <v>0</v>
      </c>
      <c r="F42" s="102">
        <f>SUM(F8:F41)</f>
        <v>0</v>
      </c>
      <c r="G42" s="102">
        <f>SUM(G8:G41)</f>
        <v>0</v>
      </c>
      <c r="H42" s="103">
        <f>SUM(H8:H41)</f>
        <v>0</v>
      </c>
      <c r="I42" s="104">
        <f>SUM(I8:I41)</f>
        <v>0</v>
      </c>
      <c r="L42" s="63"/>
    </row>
    <row r="43" spans="1:12" ht="15" customHeight="1">
      <c r="L43" s="63"/>
    </row>
    <row r="44" spans="1:12" ht="15" customHeight="1">
      <c r="L44" s="63"/>
    </row>
    <row r="45" spans="1:12" ht="15" customHeight="1">
      <c r="A45" s="56"/>
      <c r="B45" s="321"/>
      <c r="C45" s="321"/>
    </row>
    <row r="46" spans="1:12" ht="15" customHeight="1">
      <c r="A46" s="56"/>
      <c r="B46" s="321"/>
      <c r="C46" s="321"/>
    </row>
    <row r="47" spans="1:12" ht="15" customHeight="1">
      <c r="A47" s="56"/>
      <c r="B47" s="321"/>
      <c r="C47" s="321"/>
    </row>
    <row r="48" spans="1:12" ht="15" customHeight="1">
      <c r="A48" s="56"/>
      <c r="B48" s="321"/>
      <c r="C48" s="321"/>
    </row>
    <row r="49" spans="1:3" ht="15" customHeight="1">
      <c r="A49" s="56"/>
      <c r="B49" s="314"/>
      <c r="C49" s="314"/>
    </row>
    <row r="50" spans="1:3" ht="15" customHeight="1">
      <c r="A50" s="60"/>
      <c r="B50" s="60"/>
      <c r="C50" s="60"/>
    </row>
    <row r="51" spans="1:3" ht="15" customHeight="1"/>
    <row r="52" spans="1:3" ht="15" customHeight="1"/>
    <row r="53" spans="1:3" ht="15" customHeight="1"/>
    <row r="54" spans="1:3" ht="15" customHeight="1"/>
    <row r="55" spans="1:3" ht="15" customHeight="1"/>
    <row r="56" spans="1:3" ht="15" customHeight="1"/>
    <row r="57" spans="1:3" ht="15" customHeight="1"/>
    <row r="58" spans="1:3" ht="15" customHeight="1"/>
    <row r="59" spans="1:3" ht="15" customHeight="1"/>
  </sheetData>
  <mergeCells count="10">
    <mergeCell ref="B49:C49"/>
    <mergeCell ref="A1:I1"/>
    <mergeCell ref="H2:I2"/>
    <mergeCell ref="B3:C5"/>
    <mergeCell ref="A3:A5"/>
    <mergeCell ref="A42:D42"/>
    <mergeCell ref="B45:C45"/>
    <mergeCell ref="B46:C46"/>
    <mergeCell ref="B47:C47"/>
    <mergeCell ref="B48:C48"/>
  </mergeCells>
  <phoneticPr fontId="1"/>
  <conditionalFormatting sqref="B40:B41">
    <cfRule type="expression" dxfId="96" priority="3" stopIfTrue="1">
      <formula>WEEKDAY(B40)=1</formula>
    </cfRule>
    <cfRule type="expression" dxfId="95" priority="4" stopIfTrue="1">
      <formula>WEEKDAY(B40)=7</formula>
    </cfRule>
  </conditionalFormatting>
  <conditionalFormatting sqref="A40:A41">
    <cfRule type="expression" dxfId="94" priority="5" stopIfTrue="1">
      <formula>WEEKDAY(A40)=1</formula>
    </cfRule>
    <cfRule type="expression" dxfId="93" priority="6" stopIfTrue="1">
      <formula>WEEKDAY(A40)=7</formula>
    </cfRule>
    <cfRule type="expression" dxfId="92" priority="7" stopIfTrue="1">
      <formula>MATCH($A40,祝日,0)&gt;0</formula>
    </cfRule>
  </conditionalFormatting>
  <conditionalFormatting sqref="B8">
    <cfRule type="expression" dxfId="91" priority="1" stopIfTrue="1">
      <formula>WEEKDAY(B8)=1</formula>
    </cfRule>
    <cfRule type="expression" dxfId="90" priority="2" stopIfTrue="1">
      <formula>WEEKDAY(B8)=7</formula>
    </cfRule>
  </conditionalFormatting>
  <pageMargins left="0.39370078740157483" right="0" top="0.62992125984251968" bottom="0.62992125984251968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①作業報告書</vt:lpstr>
      <vt:lpstr>②詳細作業報告</vt:lpstr>
      <vt:lpstr>③請求書</vt:lpstr>
      <vt:lpstr>④交通費清算書</vt:lpstr>
      <vt:lpstr>⑤出張旅費精算書</vt:lpstr>
      <vt:lpstr>HOLYDAY</vt:lpstr>
      <vt:lpstr>①作業報告書!Print_Area</vt:lpstr>
      <vt:lpstr>③請求書!Print_Area</vt:lpstr>
      <vt:lpstr>④交通費清算書!Print_Area</vt:lpstr>
      <vt:lpstr>⑤出張旅費精算書!Print_Area</vt:lpstr>
      <vt:lpstr>④交通費清算書!祝日</vt:lpstr>
      <vt:lpstr>⑤出張旅費精算書!祝日</vt:lpstr>
      <vt:lpstr>祝日</vt:lpstr>
      <vt:lpstr>祝日A</vt:lpstr>
      <vt:lpstr>祝日名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月報 Ver.3</dc:title>
  <dc:creator>akiba</dc:creator>
  <cp:lastModifiedBy>坂本　大輔</cp:lastModifiedBy>
  <cp:lastPrinted>2021-06-29T01:46:01Z</cp:lastPrinted>
  <dcterms:created xsi:type="dcterms:W3CDTF">1997-01-08T22:48:59Z</dcterms:created>
  <dcterms:modified xsi:type="dcterms:W3CDTF">2021-07-28T09:37:02Z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1432092091</vt:lpwstr>
  </property>
  <property fmtid="{D5CDD505-2E9C-101B-9397-08002B2CF9AE}" pid="3" name="_new_ms_pID_72543">
    <vt:lpwstr>(3)1cAekXqETXFFf6NKU8EFAhwHV+O6Z9GhbCbcJXOnpTeX0TueBhZuGPjbT1FuuTkFtSj7bWPS
LnAzLx7C+zsyTH5EFsuq955uIU2xy1WP6ITg97kWCGxAO+LySz3eqj4wRxkPrls0b+3dCnNJ
JSu2Kd/J1OuTObBMB/wOan0MT2nxnumRz07UjA0LB9HegOft/T+TOInOw2Vi8tf59IFkbZU4
GVUDAUX3UUjFxwX44n</vt:lpwstr>
  </property>
  <property fmtid="{D5CDD505-2E9C-101B-9397-08002B2CF9AE}" pid="4" name="_new_ms_pID_725431">
    <vt:lpwstr>kJzNNAPuTcLSWY+6P11eMoOtyMUYBwE+B6r6kkj+lBk71gwdqhFFdu
839PxNjGR5/DiMeBbCZ91m/No6q6usyieqeN72oXKws9D4Xa+RYfX+zrwj8fkY9O7rTqjUJv
Fb9l6wb5aeKueeo0iHQS8fhrr4fKDUdvjToGtcxVrIvvruap+Ue2M451zeoEog5EftnTpbHX
IVEwePX4pefOKJIrfyLhPr1/q5jzdCO6NoLk</vt:lpwstr>
  </property>
  <property fmtid="{D5CDD505-2E9C-101B-9397-08002B2CF9AE}" pid="5" name="_new_ms_pID_725432">
    <vt:lpwstr>K4GDvRU1TUGyArQCzVtJfiX7eQPKh/nJk45c
/SMyGDJEB6N3yQAle19Fe39A8hiy13JkTfDEpqhV+AxRRpcKP7T+AVYkz26HHOSCuAQ9fosV
YW/Zjns2WYG8vya+MTBFrb2P9ZG+aXssX3Bv/h6Zdkg=</vt:lpwstr>
  </property>
</Properties>
</file>