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567194\Documents\勤怠\"/>
    </mc:Choice>
  </mc:AlternateContent>
  <bookViews>
    <workbookView xWindow="-15" yWindow="30" windowWidth="14520" windowHeight="11715"/>
  </bookViews>
  <sheets>
    <sheet name="①作業報告書" sheetId="5" r:id="rId1"/>
    <sheet name="③請求書" sheetId="18" r:id="rId2"/>
  </sheets>
  <externalReferences>
    <externalReference r:id="rId3"/>
  </externalReferences>
  <definedNames>
    <definedName name="HOLYDAY">①作業報告書!$L$13:$M$41</definedName>
    <definedName name="_xlnm.Print_Area" localSheetId="0">①作業報告書!$A$1:$I$51</definedName>
    <definedName name="_xlnm.Print_Area" localSheetId="1">③請求書!$A$1:$Q$39</definedName>
    <definedName name="祝日">①作業報告書!$L$15:$L$56</definedName>
    <definedName name="祝日A">#REF!</definedName>
    <definedName name="祝日名">①作業報告書!$M$17:$M$56</definedName>
    <definedName name="曜日テーブル">[1]定義!$E$3:$H$33</definedName>
  </definedNames>
  <calcPr calcId="162913"/>
</workbook>
</file>

<file path=xl/calcChain.xml><?xml version="1.0" encoding="utf-8"?>
<calcChain xmlns="http://schemas.openxmlformats.org/spreadsheetml/2006/main">
  <c r="C49" i="5" l="1"/>
  <c r="M15" i="18" l="1"/>
  <c r="B18" i="18"/>
  <c r="F22" i="5" l="1"/>
  <c r="A1" i="5" l="1"/>
  <c r="C6" i="18"/>
  <c r="D4" i="18"/>
  <c r="A3" i="18"/>
  <c r="O27" i="18" l="1"/>
  <c r="O26" i="18"/>
  <c r="O25" i="18"/>
  <c r="O24" i="18"/>
  <c r="O23" i="18"/>
  <c r="O18" i="18"/>
  <c r="F31" i="5" l="1"/>
  <c r="F21" i="5" l="1"/>
  <c r="A15" i="5"/>
  <c r="A42" i="5" l="1"/>
  <c r="B42" i="5" s="1"/>
  <c r="F42" i="5"/>
  <c r="F15" i="5" l="1"/>
  <c r="F16" i="5"/>
  <c r="F17" i="5"/>
  <c r="F18" i="5"/>
  <c r="F19" i="5"/>
  <c r="F20" i="5"/>
  <c r="F23" i="5"/>
  <c r="F24" i="5"/>
  <c r="F25" i="5"/>
  <c r="F26" i="5"/>
  <c r="F27" i="5"/>
  <c r="F28" i="5"/>
  <c r="F29" i="5"/>
  <c r="F30" i="5"/>
  <c r="F32" i="5"/>
  <c r="F33" i="5"/>
  <c r="F34" i="5"/>
  <c r="F35" i="5"/>
  <c r="F36" i="5"/>
  <c r="F37" i="5"/>
  <c r="F38" i="5"/>
  <c r="F39" i="5"/>
  <c r="F40" i="5"/>
  <c r="F41" i="5"/>
  <c r="F43" i="5"/>
  <c r="F44" i="5"/>
  <c r="F14" i="5" l="1"/>
  <c r="C50" i="5" s="1"/>
  <c r="D5" i="5" l="1"/>
  <c r="A18" i="5" l="1"/>
  <c r="A41" i="5"/>
  <c r="A27" i="5"/>
  <c r="A25" i="5"/>
  <c r="A14" i="5"/>
  <c r="D6" i="5"/>
  <c r="N4" i="18" s="1"/>
  <c r="A16" i="5"/>
  <c r="A17" i="5"/>
  <c r="A19" i="5"/>
  <c r="A20" i="5"/>
  <c r="A21" i="5"/>
  <c r="A22" i="5"/>
  <c r="A23" i="5"/>
  <c r="A24" i="5"/>
  <c r="A26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B21" i="18" l="1"/>
  <c r="B22" i="18"/>
  <c r="B19" i="18"/>
  <c r="N3" i="18"/>
  <c r="B20" i="18"/>
  <c r="I3" i="5"/>
  <c r="B29" i="5"/>
  <c r="B40" i="5"/>
  <c r="B36" i="5"/>
  <c r="B32" i="5"/>
  <c r="B28" i="5"/>
  <c r="B17" i="5"/>
  <c r="B18" i="5"/>
  <c r="B23" i="5"/>
  <c r="B19" i="5"/>
  <c r="B14" i="5"/>
  <c r="B15" i="5"/>
  <c r="B25" i="5"/>
  <c r="B37" i="5"/>
  <c r="B38" i="5"/>
  <c r="B34" i="5"/>
  <c r="B24" i="5"/>
  <c r="B20" i="5"/>
  <c r="B41" i="5"/>
  <c r="B39" i="5"/>
  <c r="B35" i="5"/>
  <c r="B31" i="5"/>
  <c r="B26" i="5"/>
  <c r="B21" i="5"/>
  <c r="B16" i="5"/>
  <c r="B27" i="5"/>
  <c r="F45" i="5"/>
  <c r="F50" i="5" s="1"/>
  <c r="A43" i="5"/>
  <c r="B30" i="5"/>
  <c r="B22" i="5"/>
  <c r="B33" i="5"/>
  <c r="J28" i="18" l="1"/>
  <c r="B43" i="5"/>
  <c r="A44" i="5"/>
  <c r="J19" i="18" l="1"/>
  <c r="O19" i="18" s="1"/>
  <c r="J20" i="18"/>
  <c r="O20" i="18" s="1"/>
  <c r="B44" i="5"/>
  <c r="L30" i="18" l="1"/>
  <c r="L29" i="18"/>
  <c r="L31" i="18" l="1"/>
  <c r="D15" i="18" s="1"/>
</calcChain>
</file>

<file path=xl/comments1.xml><?xml version="1.0" encoding="utf-8"?>
<comments xmlns="http://schemas.openxmlformats.org/spreadsheetml/2006/main">
  <authors>
    <author>y-kobayashi</author>
    <author>Arknet</author>
  </authors>
  <commentList>
    <comment ref="A2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月の数字を入力してください。作業期間は自動で
変更されます。
</t>
        </r>
      </text>
    </comment>
    <comment ref="A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業務名:</t>
        </r>
        <r>
          <rPr>
            <sz val="9"/>
            <color indexed="81"/>
            <rFont val="ＭＳ Ｐゴシック"/>
            <family val="3"/>
            <charset val="128"/>
          </rPr>
          <t xml:space="preserve">
契約内容の件名</t>
        </r>
      </text>
    </comment>
    <comment ref="G12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残業等:　</t>
        </r>
        <r>
          <rPr>
            <sz val="9"/>
            <color indexed="81"/>
            <rFont val="ＭＳ Ｐゴシック"/>
            <family val="3"/>
            <charset val="128"/>
          </rPr>
          <t>DTで計算しますので、記入の必要はありません</t>
        </r>
      </text>
    </comment>
    <comment ref="C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始業時刻: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9:00、9:30等の形式</t>
        </r>
      </text>
    </comment>
    <comment ref="D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終業時刻: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18:30、19:00等の形式</t>
        </r>
      </text>
    </comment>
    <comment ref="E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休憩時間:</t>
        </r>
        <r>
          <rPr>
            <sz val="9"/>
            <color indexed="81"/>
            <rFont val="ＭＳ Ｐゴシック"/>
            <family val="3"/>
            <charset val="128"/>
          </rPr>
          <t xml:space="preserve">
1、1.5等 0.5h単位</t>
        </r>
      </text>
    </comment>
    <comment ref="C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基準日数:</t>
        </r>
        <r>
          <rPr>
            <sz val="9"/>
            <color indexed="81"/>
            <rFont val="ＭＳ Ｐゴシック"/>
            <family val="3"/>
            <charset val="128"/>
          </rPr>
          <t xml:space="preserve">
今月出勤すべき日数
を入力して下さい。</t>
        </r>
      </text>
    </comment>
    <comment ref="F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超過時間:</t>
        </r>
        <r>
          <rPr>
            <sz val="9"/>
            <color indexed="81"/>
            <rFont val="ＭＳ Ｐゴシック"/>
            <family val="3"/>
            <charset val="128"/>
          </rPr>
          <t xml:space="preserve">
基準時間±20を超過、不足した時間（0.5単位）を記入 
基準時間±20の範囲であれば 0
時間不足の場合は-x.xh（マイナス表記） 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5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L18" authorId="0" shapeId="0">
      <text>
        <r>
          <rPr>
            <sz val="9"/>
            <color indexed="81"/>
            <rFont val="ＭＳ Ｐゴシック"/>
            <family val="3"/>
            <charset val="128"/>
          </rPr>
          <t>月単価(税抜き)</t>
        </r>
      </text>
    </comment>
    <comment ref="L19" authorId="0" shapeId="0">
      <text>
        <r>
          <rPr>
            <sz val="9"/>
            <color indexed="81"/>
            <rFont val="ＭＳ Ｐゴシック"/>
            <family val="3"/>
            <charset val="128"/>
          </rPr>
          <t>超過単価を入力</t>
        </r>
      </text>
    </comment>
    <comment ref="L20" authorId="0" shapeId="0">
      <text>
        <r>
          <rPr>
            <sz val="9"/>
            <color indexed="81"/>
            <rFont val="ＭＳ Ｐゴシック"/>
            <family val="3"/>
            <charset val="128"/>
          </rPr>
          <t>控除単価</t>
        </r>
      </text>
    </comment>
  </commentList>
</comments>
</file>

<file path=xl/sharedStrings.xml><?xml version="1.0" encoding="utf-8"?>
<sst xmlns="http://schemas.openxmlformats.org/spreadsheetml/2006/main" count="106" uniqueCount="94">
  <si>
    <t>作業期間</t>
    <rPh sb="0" eb="2">
      <t>サギョウ</t>
    </rPh>
    <rPh sb="2" eb="4">
      <t>キカン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</si>
  <si>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</si>
  <si>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</si>
  <si>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作業時間</t>
    <rPh sb="0" eb="2">
      <t>サギョウ</t>
    </rPh>
    <rPh sb="2" eb="4">
      <t>ジカン</t>
    </rPh>
    <phoneticPr fontId="1"/>
  </si>
  <si>
    <t>自</t>
    <rPh sb="0" eb="1">
      <t>ジ</t>
    </rPh>
    <phoneticPr fontId="1"/>
  </si>
  <si>
    <t>至</t>
    <rPh sb="0" eb="1">
      <t>イタ</t>
    </rPh>
    <phoneticPr fontId="1"/>
  </si>
  <si>
    <t>責任者</t>
    <rPh sb="0" eb="3">
      <t>セキニンシャ</t>
    </rPh>
    <phoneticPr fontId="1"/>
  </si>
  <si>
    <t>会社名</t>
    <rPh sb="0" eb="3">
      <t>カイシャメイ</t>
    </rPh>
    <phoneticPr fontId="1"/>
  </si>
  <si>
    <t>業務名</t>
    <rPh sb="0" eb="3">
      <t>ギョウムメイ</t>
    </rPh>
    <phoneticPr fontId="1"/>
  </si>
  <si>
    <t>合  計</t>
    <rPh sb="0" eb="1">
      <t>ゴウ</t>
    </rPh>
    <rPh sb="3" eb="4">
      <t>ケイ</t>
    </rPh>
    <phoneticPr fontId="1"/>
  </si>
  <si>
    <t xml:space="preserve">超過時間 </t>
    <rPh sb="0" eb="2">
      <t>チョウカ</t>
    </rPh>
    <rPh sb="2" eb="4">
      <t>ジカン</t>
    </rPh>
    <phoneticPr fontId="1"/>
  </si>
  <si>
    <t xml:space="preserve">基準時間 </t>
    <rPh sb="0" eb="2">
      <t>キジュン</t>
    </rPh>
    <rPh sb="2" eb="4">
      <t>ジカン</t>
    </rPh>
    <phoneticPr fontId="1"/>
  </si>
  <si>
    <t xml:space="preserve">基準日数 </t>
    <rPh sb="0" eb="2">
      <t>キジュン</t>
    </rPh>
    <rPh sb="2" eb="4">
      <t>ニッスウ</t>
    </rPh>
    <phoneticPr fontId="1"/>
  </si>
  <si>
    <t xml:space="preserve">出勤日数 </t>
    <rPh sb="0" eb="2">
      <t>シュッキン</t>
    </rPh>
    <rPh sb="2" eb="4">
      <t>ニッスウ</t>
    </rPh>
    <phoneticPr fontId="1"/>
  </si>
  <si>
    <t>祝日</t>
  </si>
  <si>
    <t>祝日名</t>
  </si>
  <si>
    <t>昭和の日</t>
    <rPh sb="0" eb="2">
      <t>ショウワ</t>
    </rPh>
    <rPh sb="3" eb="4">
      <t>ヒ</t>
    </rPh>
    <phoneticPr fontId="1"/>
  </si>
  <si>
    <t>振替休日</t>
    <rPh sb="0" eb="2">
      <t>フリカエ</t>
    </rPh>
    <rPh sb="2" eb="4">
      <t>キュウジツ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</si>
  <si>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</si>
  <si>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</si>
  <si>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</si>
  <si>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</si>
  <si>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体育の日</t>
    <rPh sb="0" eb="2">
      <t>タイイク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</si>
  <si>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</si>
  <si>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</si>
  <si>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元旦</t>
    <rPh sb="0" eb="2">
      <t>ガンタン</t>
    </rPh>
    <phoneticPr fontId="1"/>
  </si>
  <si>
    <t>成人の日</t>
    <rPh sb="0" eb="2">
      <t>セイジン</t>
    </rPh>
    <rPh sb="3" eb="4">
      <t>ヒ</t>
    </rPh>
    <phoneticPr fontId="1"/>
  </si>
  <si>
    <t>建国記念の日</t>
    <rPh sb="0" eb="2">
      <t>ケンコク</t>
    </rPh>
    <rPh sb="2" eb="4">
      <t>キネン</t>
    </rPh>
    <rPh sb="5" eb="6">
      <t>ヒ</t>
    </rPh>
    <phoneticPr fontId="1"/>
  </si>
  <si>
    <t>春分の日</t>
    <rPh sb="0" eb="2">
      <t>シュンブン</t>
    </rPh>
    <rPh sb="3" eb="4">
      <t>ヒ</t>
    </rPh>
    <phoneticPr fontId="1"/>
  </si>
  <si>
    <t>年始休暇</t>
    <rPh sb="0" eb="2">
      <t>ネンシ</t>
    </rPh>
    <rPh sb="2" eb="4">
      <t>キュウカ</t>
    </rPh>
    <phoneticPr fontId="1"/>
  </si>
  <si>
    <t>年末休暇</t>
    <rPh sb="0" eb="2">
      <t>ネンマツ</t>
    </rPh>
    <rPh sb="2" eb="4">
      <t>キュウカ</t>
    </rPh>
    <phoneticPr fontId="1"/>
  </si>
  <si>
    <t>下記の通り作業致しましたので、ご報告いたします。</t>
    <rPh sb="0" eb="2">
      <t>カキ</t>
    </rPh>
    <rPh sb="3" eb="4">
      <t>トオ</t>
    </rPh>
    <rPh sb="5" eb="7">
      <t>サギョウ</t>
    </rPh>
    <rPh sb="7" eb="8">
      <t>イタ</t>
    </rPh>
    <rPh sb="16" eb="18">
      <t>ホウコク</t>
    </rPh>
    <phoneticPr fontId="1"/>
  </si>
  <si>
    <t>作業者名</t>
    <rPh sb="0" eb="3">
      <t>サギョウシャ</t>
    </rPh>
    <rPh sb="3" eb="4">
      <t>メイ</t>
    </rPh>
    <phoneticPr fontId="1"/>
  </si>
  <si>
    <t>実績</t>
    <rPh sb="0" eb="2">
      <t>ジッセキ</t>
    </rPh>
    <phoneticPr fontId="1"/>
  </si>
  <si>
    <t>除外</t>
    <rPh sb="0" eb="2">
      <t>ジョガイ</t>
    </rPh>
    <phoneticPr fontId="1"/>
  </si>
  <si>
    <t>作業内容・備考</t>
    <phoneticPr fontId="1"/>
  </si>
  <si>
    <t>備考</t>
    <rPh sb="0" eb="2">
      <t>ビコウ</t>
    </rPh>
    <phoneticPr fontId="1"/>
  </si>
  <si>
    <t>坂本　大輔</t>
    <rPh sb="0" eb="2">
      <t>サカモト</t>
    </rPh>
    <rPh sb="3" eb="5">
      <t>ダイスケ</t>
    </rPh>
    <phoneticPr fontId="1"/>
  </si>
  <si>
    <t>天皇の即位の日</t>
    <phoneticPr fontId="1"/>
  </si>
  <si>
    <t>国民の休日</t>
    <phoneticPr fontId="1"/>
  </si>
  <si>
    <t>憲法記念日</t>
    <phoneticPr fontId="1"/>
  </si>
  <si>
    <t>みどりの日</t>
    <phoneticPr fontId="1"/>
  </si>
  <si>
    <t>こどもの日</t>
    <phoneticPr fontId="1"/>
  </si>
  <si>
    <t>振替休日</t>
    <phoneticPr fontId="1"/>
  </si>
  <si>
    <t>振替休日</t>
    <phoneticPr fontId="1"/>
  </si>
  <si>
    <t>即位礼正殿の儀の行われる日</t>
    <phoneticPr fontId="1"/>
  </si>
  <si>
    <t>天皇誕生日</t>
    <phoneticPr fontId="1"/>
  </si>
  <si>
    <t>時間</t>
    <rPh sb="0" eb="2">
      <t>ジカン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</si>
  <si>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</si>
  <si>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</si>
  <si>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</si>
  <si>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ご担当：</t>
    <rPh sb="1" eb="3">
      <t>タントウ</t>
    </rPh>
    <phoneticPr fontId="1"/>
  </si>
  <si>
    <t>様</t>
    <rPh sb="0" eb="1">
      <t>サマ</t>
    </rPh>
    <phoneticPr fontId="1"/>
  </si>
  <si>
    <t>請求日</t>
    <rPh sb="0" eb="2">
      <t>セイキュウ</t>
    </rPh>
    <rPh sb="2" eb="3">
      <t>ビ</t>
    </rPh>
    <phoneticPr fontId="1"/>
  </si>
  <si>
    <t>件名：</t>
    <rPh sb="0" eb="2">
      <t>ケンメイ</t>
    </rPh>
    <phoneticPr fontId="1"/>
  </si>
  <si>
    <t>legit whiz</t>
    <phoneticPr fontId="1"/>
  </si>
  <si>
    <t>個</t>
    <rPh sb="0" eb="1">
      <t>コ</t>
    </rPh>
    <phoneticPr fontId="1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</si>
  <si>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"/>
  </si>
  <si>
    <t>〒245-0024</t>
    <phoneticPr fontId="1"/>
  </si>
  <si>
    <t>式</t>
    <rPh sb="0" eb="1">
      <t>シキ</t>
    </rPh>
    <phoneticPr fontId="1"/>
  </si>
  <si>
    <t>神奈川県横浜市泉区和泉中央北2-16-24</t>
    <rPh sb="0" eb="4">
      <t>カナガワケン</t>
    </rPh>
    <rPh sb="4" eb="7">
      <t>ヨコハマシ</t>
    </rPh>
    <rPh sb="7" eb="9">
      <t>イズミク</t>
    </rPh>
    <rPh sb="9" eb="11">
      <t>イズミ</t>
    </rPh>
    <rPh sb="11" eb="13">
      <t>チュウオウ</t>
    </rPh>
    <rPh sb="13" eb="14">
      <t>キタ</t>
    </rPh>
    <phoneticPr fontId="1"/>
  </si>
  <si>
    <t>フローラ・アラタ101号</t>
    <rPh sb="11" eb="12">
      <t>ゴウ</t>
    </rPh>
    <phoneticPr fontId="1"/>
  </si>
  <si>
    <t>日</t>
    <rPh sb="0" eb="1">
      <t>ニチ</t>
    </rPh>
    <phoneticPr fontId="1"/>
  </si>
  <si>
    <t>TEL：</t>
    <phoneticPr fontId="1"/>
  </si>
  <si>
    <t>090-6655-3400</t>
    <phoneticPr fontId="1"/>
  </si>
  <si>
    <t>ヶ月</t>
    <rPh sb="1" eb="2">
      <t>ゲツ</t>
    </rPh>
    <phoneticPr fontId="1"/>
  </si>
  <si>
    <t>FAX：</t>
    <phoneticPr fontId="1"/>
  </si>
  <si>
    <t>E-Mail：</t>
    <phoneticPr fontId="1"/>
  </si>
  <si>
    <t>d-sakamoto@legitwhiz.biz</t>
    <phoneticPr fontId="1"/>
  </si>
  <si>
    <t>担当：</t>
    <rPh sb="0" eb="2">
      <t>タントウ</t>
    </rPh>
    <phoneticPr fontId="1"/>
  </si>
  <si>
    <t>坂本　大輔</t>
    <phoneticPr fontId="1"/>
  </si>
  <si>
    <t>合計金額</t>
    <rPh sb="0" eb="2">
      <t>ゴウケイ</t>
    </rPh>
    <rPh sb="2" eb="4">
      <t>キンガク</t>
    </rPh>
    <phoneticPr fontId="1"/>
  </si>
  <si>
    <t>（税込）</t>
    <rPh sb="1" eb="3">
      <t>ゼイコミ</t>
    </rPh>
    <phoneticPr fontId="1"/>
  </si>
  <si>
    <t>お支払期限：</t>
    <rPh sb="1" eb="3">
      <t>シハライ</t>
    </rPh>
    <rPh sb="3" eb="5">
      <t>キゲン</t>
    </rPh>
    <phoneticPr fontId="1"/>
  </si>
  <si>
    <t>No.</t>
    <phoneticPr fontId="1"/>
  </si>
  <si>
    <t>品目</t>
    <rPh sb="0" eb="2">
      <t>ヒンモク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</si>
  <si>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</si>
  <si>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</si>
  <si>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</si>
  <si>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総稼働時間数(単位:h)</t>
    <rPh sb="0" eb="1">
      <t>ソウ</t>
    </rPh>
    <rPh sb="1" eb="3">
      <t>カドウ</t>
    </rPh>
    <rPh sb="3" eb="5">
      <t>ジカン</t>
    </rPh>
    <rPh sb="5" eb="6">
      <t>スウ</t>
    </rPh>
    <rPh sb="7" eb="9">
      <t>タンイ</t>
    </rPh>
    <phoneticPr fontId="1"/>
  </si>
  <si>
    <t>小計</t>
    <rPh sb="0" eb="2">
      <t>ショウケイ</t>
    </rPh>
    <phoneticPr fontId="1"/>
  </si>
  <si>
    <t>お振込先</t>
    <rPh sb="1" eb="3">
      <t>フリコミ</t>
    </rPh>
    <rPh sb="3" eb="4">
      <t>サキ</t>
    </rPh>
    <phoneticPr fontId="1"/>
  </si>
  <si>
    <t>三菱UFJ銀行　平塚駅前支店</t>
    <rPh sb="0" eb="2">
      <t>ミツビシ</t>
    </rPh>
    <rPh sb="5" eb="7">
      <t>ギンコウ</t>
    </rPh>
    <phoneticPr fontId="1"/>
  </si>
  <si>
    <t>消費税</t>
    <rPh sb="0" eb="3">
      <t>ショウヒゼイ</t>
    </rPh>
    <phoneticPr fontId="1"/>
  </si>
  <si>
    <t>普通 　1486782</t>
    <rPh sb="0" eb="2">
      <t>フツウ</t>
    </rPh>
    <phoneticPr fontId="1"/>
  </si>
  <si>
    <t>合計</t>
    <rPh sb="0" eb="2">
      <t>ゴウケイ</t>
    </rPh>
    <phoneticPr fontId="1"/>
  </si>
  <si>
    <t>サカモト ダイスケ</t>
    <phoneticPr fontId="1"/>
  </si>
  <si>
    <t>下限</t>
    <rPh sb="0" eb="2">
      <t>カゲン</t>
    </rPh>
    <phoneticPr fontId="1"/>
  </si>
  <si>
    <t>上限</t>
    <rPh sb="0" eb="2">
      <t>ジョウゲン</t>
    </rPh>
    <phoneticPr fontId="1"/>
  </si>
  <si>
    <t>清算幅</t>
    <rPh sb="0" eb="2">
      <t>セイサン</t>
    </rPh>
    <rPh sb="2" eb="3">
      <t>ハバ</t>
    </rPh>
    <phoneticPr fontId="1"/>
  </si>
  <si>
    <t>株式会社インターノウス</t>
    <rPh sb="0" eb="2">
      <t>カブシキ</t>
    </rPh>
    <rPh sb="2" eb="4">
      <t>カイシャ</t>
    </rPh>
    <phoneticPr fontId="1"/>
  </si>
  <si>
    <t>中島　正太郎</t>
    <rPh sb="0" eb="2">
      <t>ナカジマ</t>
    </rPh>
    <rPh sb="3" eb="6">
      <t>ショウタロウ</t>
    </rPh>
    <phoneticPr fontId="1"/>
  </si>
  <si>
    <t>法人システムに関する技術支援</t>
    <rPh sb="0" eb="2">
      <t>ホウジン</t>
    </rPh>
    <rPh sb="7" eb="8">
      <t>カン</t>
    </rPh>
    <rPh sb="10" eb="12">
      <t>ギジュツ</t>
    </rPh>
    <rPh sb="12" eb="14">
      <t>シエン</t>
    </rPh>
    <phoneticPr fontId="1"/>
  </si>
  <si>
    <t>160±20h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</si>
</sst>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¥&quot;#,##0;[Red]&quot;¥&quot;\-#,##0"/>
    <numFmt numFmtId="176" formatCode="0.0_);[Red]\(0.0\)"/>
    <numFmt numFmtId="177" formatCode="d"/>
    <numFmt numFmtId="178" formatCode="00&quot;日&quot;"/>
    <numFmt numFmtId="179" formatCode="00.0&quot;h&quot;"/>
    <numFmt numFmtId="180" formatCode="0.0&quot;h&quot;"/>
    <numFmt numFmtId="181" formatCode="[$-411]yyyy&quot;年&quot;m&quot;月&quot;d&quot;日&quot;"/>
    <numFmt numFmtId="182" formatCode="[$-411]yyyy&quot;年&quot;m&quot;月&quot;&quot;度&quot;&quot;作&quot;&quot;業&quot;&quot;報&quot;&quot;告&quot;&quot;書&quot;"/>
    <numFmt numFmtId="183" formatCode="[$-F800]dddd\,\ mmmm\ dd\,\ yyyy"/>
    <numFmt numFmtId="184" formatCode="0.0_ "/>
    <numFmt numFmtId="185" formatCode="#,##0;[Red]\-#,##0&quot;（税込）&quot;"/>
  </numFmts>
  <fonts count="2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24"/>
      <color indexed="63"/>
      <name val="Lr oSVbN"/>
      <family val="2"/>
    </font>
    <font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6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5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58" fontId="0" fillId="0" borderId="0" xfId="0" applyNumberFormat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0" fontId="0" fillId="0" borderId="1" xfId="0" applyNumberForma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178" fontId="4" fillId="0" borderId="1" xfId="0" applyNumberFormat="1" applyFont="1" applyFill="1" applyBorder="1" applyAlignment="1" applyProtection="1">
      <alignment horizontal="right" vertical="center"/>
      <protection locked="0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4" fillId="3" borderId="16" xfId="0" applyFont="1" applyFill="1" applyBorder="1" applyAlignment="1" applyProtection="1">
      <alignment horizontal="left" vertical="center"/>
      <protection locked="0"/>
    </xf>
    <xf numFmtId="0" fontId="0" fillId="3" borderId="9" xfId="0" applyFill="1" applyBorder="1"/>
    <xf numFmtId="0" fontId="0" fillId="3" borderId="17" xfId="0" applyFill="1" applyBorder="1"/>
    <xf numFmtId="0" fontId="0" fillId="3" borderId="12" xfId="0" applyFill="1" applyBorder="1"/>
    <xf numFmtId="0" fontId="0" fillId="0" borderId="18" xfId="0" applyBorder="1" applyAlignment="1" applyProtection="1">
      <alignment horizontal="center"/>
    </xf>
    <xf numFmtId="179" fontId="4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Border="1" applyProtection="1"/>
    <xf numFmtId="176" fontId="6" fillId="0" borderId="19" xfId="0" applyNumberFormat="1" applyFont="1" applyBorder="1" applyAlignment="1" applyProtection="1">
      <alignment vertical="center"/>
    </xf>
    <xf numFmtId="178" fontId="4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Border="1" applyProtection="1">
      <protection locked="0"/>
    </xf>
    <xf numFmtId="180" fontId="4" fillId="0" borderId="1" xfId="0" applyNumberFormat="1" applyFont="1" applyFill="1" applyBorder="1" applyAlignment="1" applyProtection="1">
      <alignment horizontal="right" vertical="center"/>
      <protection locked="0"/>
    </xf>
    <xf numFmtId="14" fontId="4" fillId="0" borderId="0" xfId="0" applyNumberFormat="1" applyFont="1" applyAlignment="1">
      <alignment horizontal="left"/>
    </xf>
    <xf numFmtId="177" fontId="0" fillId="0" borderId="2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/>
    <xf numFmtId="0" fontId="4" fillId="0" borderId="0" xfId="0" applyFont="1" applyAlignment="1"/>
    <xf numFmtId="0" fontId="11" fillId="0" borderId="0" xfId="0" applyFont="1" applyAlignment="1">
      <alignment vertical="top"/>
    </xf>
    <xf numFmtId="31" fontId="5" fillId="0" borderId="0" xfId="0" applyNumberFormat="1" applyFont="1" applyAlignment="1">
      <alignment horizontal="right"/>
    </xf>
    <xf numFmtId="177" fontId="0" fillId="0" borderId="20" xfId="0" applyNumberFormat="1" applyFill="1" applyBorder="1" applyAlignment="1">
      <alignment horizontal="center"/>
    </xf>
    <xf numFmtId="0" fontId="0" fillId="0" borderId="18" xfId="0" applyFill="1" applyBorder="1" applyAlignment="1" applyProtection="1">
      <alignment horizontal="center"/>
    </xf>
    <xf numFmtId="176" fontId="0" fillId="0" borderId="1" xfId="0" applyNumberFormat="1" applyFill="1" applyBorder="1" applyProtection="1"/>
    <xf numFmtId="14" fontId="0" fillId="0" borderId="0" xfId="0" applyNumberForma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20" fontId="0" fillId="0" borderId="1" xfId="0" applyNumberFormat="1" applyFill="1" applyBorder="1" applyAlignment="1" applyProtection="1">
      <alignment horizontal="right"/>
      <protection locked="0"/>
    </xf>
    <xf numFmtId="176" fontId="0" fillId="0" borderId="1" xfId="0" applyNumberFormat="1" applyFill="1" applyBorder="1" applyProtection="1">
      <protection locked="0"/>
    </xf>
    <xf numFmtId="20" fontId="0" fillId="0" borderId="1" xfId="0" applyNumberFormat="1" applyFill="1" applyBorder="1" applyAlignment="1" applyProtection="1">
      <alignment horizontal="right" wrapText="1"/>
      <protection locked="0"/>
    </xf>
    <xf numFmtId="0" fontId="12" fillId="0" borderId="0" xfId="1">
      <alignment vertical="center"/>
    </xf>
    <xf numFmtId="0" fontId="12" fillId="0" borderId="0" xfId="1" applyProtection="1">
      <alignment vertical="center"/>
      <protection locked="0"/>
    </xf>
    <xf numFmtId="0" fontId="15" fillId="0" borderId="0" xfId="1" applyFont="1" applyProtection="1">
      <alignment vertical="center"/>
      <protection locked="0"/>
    </xf>
    <xf numFmtId="9" fontId="12" fillId="0" borderId="0" xfId="2" applyFont="1">
      <alignment vertical="center"/>
    </xf>
    <xf numFmtId="0" fontId="15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19" fillId="6" borderId="1" xfId="1" applyFont="1" applyFill="1" applyBorder="1" applyAlignment="1" applyProtection="1">
      <alignment horizontal="center" vertical="center"/>
      <protection locked="0"/>
    </xf>
    <xf numFmtId="0" fontId="15" fillId="0" borderId="1" xfId="1" applyFont="1" applyBorder="1" applyProtection="1">
      <alignment vertical="center"/>
      <protection locked="0"/>
    </xf>
    <xf numFmtId="0" fontId="15" fillId="0" borderId="10" xfId="1" applyFont="1" applyBorder="1" applyAlignment="1" applyProtection="1">
      <alignment horizontal="center" vertical="center"/>
      <protection locked="0"/>
    </xf>
    <xf numFmtId="0" fontId="15" fillId="0" borderId="47" xfId="1" applyFont="1" applyBorder="1" applyAlignment="1" applyProtection="1">
      <alignment horizontal="center" vertical="center"/>
    </xf>
    <xf numFmtId="184" fontId="15" fillId="0" borderId="10" xfId="1" applyNumberFormat="1" applyFont="1" applyBorder="1" applyAlignment="1" applyProtection="1">
      <alignment horizontal="center" vertical="center"/>
      <protection locked="0"/>
    </xf>
    <xf numFmtId="0" fontId="15" fillId="0" borderId="14" xfId="1" quotePrefix="1" applyFont="1" applyBorder="1" applyAlignment="1" applyProtection="1">
      <alignment vertical="center"/>
      <protection locked="0"/>
    </xf>
    <xf numFmtId="14" fontId="15" fillId="0" borderId="0" xfId="1" applyNumberFormat="1" applyFont="1" applyBorder="1" applyAlignment="1" applyProtection="1">
      <alignment vertical="center"/>
      <protection locked="0"/>
    </xf>
    <xf numFmtId="0" fontId="15" fillId="0" borderId="0" xfId="1" applyFont="1" applyBorder="1" applyAlignment="1" applyProtection="1">
      <alignment vertical="center"/>
      <protection locked="0"/>
    </xf>
    <xf numFmtId="0" fontId="18" fillId="0" borderId="0" xfId="3" applyProtection="1">
      <alignment vertical="center"/>
      <protection locked="0"/>
    </xf>
    <xf numFmtId="0" fontId="15" fillId="0" borderId="1" xfId="1" applyFont="1" applyBorder="1" applyAlignment="1" applyProtection="1">
      <alignment horizontal="center" vertical="center"/>
      <protection locked="0"/>
    </xf>
    <xf numFmtId="0" fontId="12" fillId="0" borderId="1" xfId="1" applyBorder="1" applyAlignment="1">
      <alignment horizontal="center" vertical="center"/>
    </xf>
    <xf numFmtId="176" fontId="4" fillId="0" borderId="10" xfId="0" applyNumberFormat="1" applyFont="1" applyBorder="1" applyAlignment="1" applyProtection="1">
      <alignment horizontal="left" vertical="center"/>
    </xf>
    <xf numFmtId="176" fontId="4" fillId="0" borderId="40" xfId="0" applyNumberFormat="1" applyFont="1" applyBorder="1" applyAlignment="1" applyProtection="1">
      <alignment horizontal="left" vertical="center"/>
    </xf>
    <xf numFmtId="176" fontId="4" fillId="0" borderId="41" xfId="0" applyNumberFormat="1" applyFont="1" applyBorder="1" applyAlignment="1" applyProtection="1">
      <alignment horizontal="left" vertical="center"/>
    </xf>
    <xf numFmtId="176" fontId="6" fillId="5" borderId="43" xfId="0" applyNumberFormat="1" applyFont="1" applyFill="1" applyBorder="1" applyAlignment="1" applyProtection="1">
      <alignment vertical="center"/>
    </xf>
    <xf numFmtId="176" fontId="6" fillId="5" borderId="44" xfId="0" applyNumberFormat="1" applyFont="1" applyFill="1" applyBorder="1" applyAlignment="1" applyProtection="1">
      <alignment vertical="center"/>
    </xf>
    <xf numFmtId="176" fontId="6" fillId="5" borderId="45" xfId="0" applyNumberFormat="1" applyFont="1" applyFill="1" applyBorder="1" applyAlignment="1" applyProtection="1">
      <alignment vertical="center"/>
    </xf>
    <xf numFmtId="176" fontId="4" fillId="0" borderId="10" xfId="0" applyNumberFormat="1" applyFont="1" applyFill="1" applyBorder="1" applyAlignment="1" applyProtection="1">
      <alignment horizontal="left" vertical="center"/>
    </xf>
    <xf numFmtId="176" fontId="4" fillId="0" borderId="40" xfId="0" applyNumberFormat="1" applyFont="1" applyFill="1" applyBorder="1" applyAlignment="1" applyProtection="1">
      <alignment horizontal="left" vertical="center"/>
    </xf>
    <xf numFmtId="176" fontId="4" fillId="0" borderId="41" xfId="0" applyNumberFormat="1" applyFont="1" applyFill="1" applyBorder="1" applyAlignment="1" applyProtection="1">
      <alignment horizontal="left" vertical="center"/>
    </xf>
    <xf numFmtId="176" fontId="4" fillId="0" borderId="10" xfId="0" applyNumberFormat="1" applyFont="1" applyBorder="1" applyAlignment="1" applyProtection="1">
      <alignment horizontal="left" vertical="center" wrapText="1"/>
    </xf>
    <xf numFmtId="182" fontId="3" fillId="0" borderId="0" xfId="0" applyNumberFormat="1" applyFont="1" applyAlignment="1" applyProtection="1">
      <alignment horizont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 applyProtection="1">
      <alignment horizontal="center" vertical="center" textRotation="255"/>
    </xf>
    <xf numFmtId="0" fontId="2" fillId="2" borderId="2" xfId="0" applyFont="1" applyFill="1" applyBorder="1" applyAlignment="1" applyProtection="1">
      <alignment horizontal="center" vertical="center" textRotation="255"/>
    </xf>
    <xf numFmtId="0" fontId="0" fillId="2" borderId="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81" fontId="0" fillId="0" borderId="29" xfId="0" applyNumberFormat="1" applyBorder="1" applyAlignment="1">
      <alignment horizontal="left" vertical="center"/>
    </xf>
    <xf numFmtId="181" fontId="0" fillId="0" borderId="30" xfId="0" applyNumberFormat="1" applyBorder="1" applyAlignment="1">
      <alignment horizontal="left" vertical="center"/>
    </xf>
    <xf numFmtId="181" fontId="0" fillId="0" borderId="31" xfId="0" applyNumberFormat="1" applyBorder="1" applyAlignment="1">
      <alignment horizontal="left" vertical="center"/>
    </xf>
    <xf numFmtId="181" fontId="0" fillId="0" borderId="9" xfId="0" applyNumberFormat="1" applyBorder="1" applyAlignment="1">
      <alignment horizontal="left" vertical="center"/>
    </xf>
    <xf numFmtId="181" fontId="0" fillId="0" borderId="17" xfId="0" applyNumberFormat="1" applyBorder="1" applyAlignment="1">
      <alignment horizontal="left" vertical="center"/>
    </xf>
    <xf numFmtId="181" fontId="0" fillId="0" borderId="12" xfId="0" applyNumberFormat="1" applyBorder="1" applyAlignment="1">
      <alignment horizontal="left" vertical="center"/>
    </xf>
    <xf numFmtId="0" fontId="0" fillId="0" borderId="13" xfId="0" applyFont="1" applyBorder="1" applyAlignment="1" applyProtection="1">
      <alignment horizontal="left" vertical="center" wrapText="1" shrinkToFit="1"/>
      <protection locked="0"/>
    </xf>
    <xf numFmtId="0" fontId="0" fillId="0" borderId="14" xfId="0" applyFont="1" applyBorder="1" applyAlignment="1" applyProtection="1">
      <alignment horizontal="left" vertical="center" shrinkToFit="1"/>
      <protection locked="0"/>
    </xf>
    <xf numFmtId="0" fontId="0" fillId="0" borderId="15" xfId="0" applyFont="1" applyBorder="1" applyAlignment="1" applyProtection="1">
      <alignment horizontal="left" vertical="center" shrinkToFit="1"/>
      <protection locked="0"/>
    </xf>
    <xf numFmtId="0" fontId="0" fillId="0" borderId="9" xfId="0" applyFont="1" applyBorder="1" applyAlignment="1" applyProtection="1">
      <alignment horizontal="left" vertical="center" shrinkToFit="1"/>
      <protection locked="0"/>
    </xf>
    <xf numFmtId="0" fontId="0" fillId="0" borderId="17" xfId="0" applyFont="1" applyBorder="1" applyAlignment="1" applyProtection="1">
      <alignment horizontal="left" vertical="center" shrinkToFit="1"/>
      <protection locked="0"/>
    </xf>
    <xf numFmtId="0" fontId="0" fillId="0" borderId="12" xfId="0" applyFont="1" applyBorder="1" applyAlignment="1" applyProtection="1">
      <alignment horizontal="left" vertical="center" shrinkToFit="1"/>
      <protection locked="0"/>
    </xf>
    <xf numFmtId="0" fontId="5" fillId="2" borderId="3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32" xfId="0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3" borderId="23" xfId="0" applyFont="1" applyFill="1" applyBorder="1" applyAlignment="1" applyProtection="1">
      <alignment horizontal="right" vertical="center"/>
      <protection locked="0"/>
    </xf>
    <xf numFmtId="0" fontId="4" fillId="3" borderId="16" xfId="0" applyFont="1" applyFill="1" applyBorder="1" applyAlignment="1" applyProtection="1">
      <alignment horizontal="right" vertical="center"/>
      <protection locked="0"/>
    </xf>
    <xf numFmtId="0" fontId="0" fillId="2" borderId="2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3" borderId="23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0" fillId="2" borderId="39" xfId="0" applyNumberFormat="1" applyFill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15" fillId="0" borderId="0" xfId="1" applyFont="1" applyBorder="1" applyAlignment="1" applyProtection="1">
      <alignment vertical="center"/>
      <protection locked="0"/>
    </xf>
    <xf numFmtId="0" fontId="15" fillId="0" borderId="0" xfId="1" applyFont="1" applyBorder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183" fontId="15" fillId="0" borderId="0" xfId="1" applyNumberFormat="1" applyFont="1" applyAlignment="1" applyProtection="1">
      <alignment horizontal="right" vertical="center"/>
      <protection locked="0"/>
    </xf>
    <xf numFmtId="0" fontId="13" fillId="0" borderId="0" xfId="1" applyFont="1" applyAlignment="1" applyProtection="1">
      <alignment horizontal="center" vertical="center"/>
      <protection locked="0"/>
    </xf>
    <xf numFmtId="0" fontId="14" fillId="0" borderId="17" xfId="1" applyFont="1" applyBorder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horizontal="left" vertical="center"/>
      <protection locked="0"/>
    </xf>
    <xf numFmtId="0" fontId="15" fillId="0" borderId="0" xfId="1" applyFont="1" applyAlignment="1" applyProtection="1">
      <alignment horizontal="right" vertical="center"/>
      <protection locked="0"/>
    </xf>
    <xf numFmtId="0" fontId="18" fillId="0" borderId="0" xfId="3" applyAlignment="1" applyProtection="1">
      <alignment vertical="center"/>
      <protection locked="0"/>
    </xf>
    <xf numFmtId="0" fontId="16" fillId="0" borderId="48" xfId="1" applyFont="1" applyBorder="1" applyAlignment="1" applyProtection="1">
      <alignment horizontal="right" vertical="center"/>
      <protection locked="0"/>
    </xf>
    <xf numFmtId="0" fontId="17" fillId="0" borderId="48" xfId="1" applyFont="1" applyBorder="1" applyAlignment="1" applyProtection="1">
      <alignment vertical="center"/>
      <protection locked="0"/>
    </xf>
    <xf numFmtId="0" fontId="16" fillId="0" borderId="48" xfId="1" applyFont="1" applyBorder="1" applyAlignment="1" applyProtection="1">
      <alignment horizontal="center" vertical="center"/>
      <protection locked="0"/>
    </xf>
    <xf numFmtId="6" fontId="16" fillId="0" borderId="48" xfId="4" applyFont="1" applyBorder="1" applyAlignment="1" applyProtection="1">
      <alignment horizontal="center" vertical="center"/>
    </xf>
    <xf numFmtId="185" fontId="15" fillId="0" borderId="48" xfId="5" applyNumberFormat="1" applyFont="1" applyBorder="1" applyAlignment="1" applyProtection="1">
      <alignment vertical="center"/>
      <protection locked="0"/>
    </xf>
    <xf numFmtId="14" fontId="19" fillId="0" borderId="48" xfId="1" applyNumberFormat="1" applyFont="1" applyBorder="1" applyAlignment="1" applyProtection="1">
      <alignment horizontal="center" vertical="center"/>
      <protection locked="0"/>
    </xf>
    <xf numFmtId="0" fontId="19" fillId="0" borderId="48" xfId="1" applyFont="1" applyBorder="1" applyAlignment="1" applyProtection="1">
      <alignment horizontal="center" vertical="center"/>
      <protection locked="0"/>
    </xf>
    <xf numFmtId="0" fontId="19" fillId="6" borderId="1" xfId="1" applyFont="1" applyFill="1" applyBorder="1" applyAlignment="1" applyProtection="1">
      <alignment horizontal="center" vertical="center"/>
      <protection locked="0"/>
    </xf>
    <xf numFmtId="0" fontId="15" fillId="0" borderId="1" xfId="1" applyFont="1" applyBorder="1" applyAlignment="1" applyProtection="1">
      <alignment horizontal="left" vertical="center"/>
      <protection locked="0"/>
    </xf>
    <xf numFmtId="38" fontId="15" fillId="0" borderId="1" xfId="5" applyFont="1" applyBorder="1" applyAlignment="1" applyProtection="1">
      <alignment horizontal="right" vertical="center"/>
      <protection locked="0"/>
    </xf>
    <xf numFmtId="6" fontId="15" fillId="0" borderId="1" xfId="4" applyFont="1" applyBorder="1" applyAlignment="1" applyProtection="1">
      <alignment horizontal="right" vertical="center"/>
    </xf>
    <xf numFmtId="38" fontId="15" fillId="0" borderId="10" xfId="5" applyFont="1" applyBorder="1" applyAlignment="1" applyProtection="1">
      <alignment horizontal="right" vertical="center"/>
      <protection locked="0"/>
    </xf>
    <xf numFmtId="38" fontId="15" fillId="0" borderId="40" xfId="5" applyFont="1" applyBorder="1" applyAlignment="1" applyProtection="1">
      <alignment horizontal="right" vertical="center"/>
      <protection locked="0"/>
    </xf>
    <xf numFmtId="38" fontId="15" fillId="0" borderId="47" xfId="5" applyFont="1" applyBorder="1" applyAlignment="1" applyProtection="1">
      <alignment horizontal="right" vertical="center"/>
      <protection locked="0"/>
    </xf>
    <xf numFmtId="0" fontId="15" fillId="0" borderId="0" xfId="1" applyFont="1" applyProtection="1">
      <alignment vertical="center"/>
      <protection locked="0"/>
    </xf>
    <xf numFmtId="0" fontId="15" fillId="0" borderId="1" xfId="1" applyFont="1" applyBorder="1" applyAlignment="1" applyProtection="1">
      <alignment vertical="center"/>
      <protection locked="0"/>
    </xf>
    <xf numFmtId="0" fontId="12" fillId="0" borderId="1" xfId="1" applyBorder="1">
      <alignment vertical="center"/>
    </xf>
    <xf numFmtId="6" fontId="15" fillId="0" borderId="1" xfId="1" applyNumberFormat="1" applyFont="1" applyBorder="1" applyAlignment="1" applyProtection="1">
      <alignment horizontal="right" vertical="center"/>
    </xf>
    <xf numFmtId="0" fontId="15" fillId="0" borderId="1" xfId="1" applyFont="1" applyBorder="1" applyAlignment="1" applyProtection="1">
      <alignment horizontal="right" vertical="center"/>
    </xf>
    <xf numFmtId="0" fontId="15" fillId="6" borderId="1" xfId="1" applyFont="1" applyFill="1" applyBorder="1" applyProtection="1">
      <alignment vertical="center"/>
      <protection locked="0"/>
    </xf>
    <xf numFmtId="6" fontId="19" fillId="0" borderId="1" xfId="4" applyFont="1" applyBorder="1" applyAlignment="1" applyProtection="1">
      <alignment horizontal="right" vertical="center"/>
    </xf>
    <xf numFmtId="0" fontId="20" fillId="0" borderId="1" xfId="1" applyFont="1" applyBorder="1" applyAlignment="1" applyProtection="1">
      <alignment vertical="center"/>
      <protection locked="0"/>
    </xf>
  </cellXfs>
  <cellStyles count="7">
    <cellStyle name="パーセント 2" xfId="2"/>
    <cellStyle name="ハイパーリンク" xfId="3" builtinId="8"/>
    <cellStyle name="桁区切り 2" xfId="5"/>
    <cellStyle name="通貨 2" xfId="4"/>
    <cellStyle name="標準" xfId="0" builtinId="0"/>
    <cellStyle name="標準 2" xfId="1"/>
    <cellStyle name="標準 2 2" xfId="6"/>
  </cellStyles>
  <dxfs count="460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2457450</xdr:colOff>
      <xdr:row>8</xdr:row>
      <xdr:rowOff>85725</xdr:rowOff>
    </xdr:from>
    <xdr:to>
      <xdr:col>8</xdr:col>
      <xdr:colOff>2705100</xdr:colOff>
      <xdr:row>9</xdr:row>
      <xdr:rowOff>95250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6886575" y="2181225"/>
          <a:ext cx="247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  <xdr:twoCellAnchor>
    <xdr:from>
      <xdr:col>8</xdr:col>
      <xdr:colOff>952500</xdr:colOff>
      <xdr:row>45</xdr:row>
      <xdr:rowOff>161925</xdr:rowOff>
    </xdr:from>
    <xdr:to>
      <xdr:col>8</xdr:col>
      <xdr:colOff>2190750</xdr:colOff>
      <xdr:row>50</xdr:row>
      <xdr:rowOff>114300</xdr:rowOff>
    </xdr:to>
    <xdr:grpSp>
      <xdr:nvGrpSpPr>
        <xdr:cNvPr id="2078" name="Group 7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GrpSpPr>
          <a:grpSpLocks/>
        </xdr:cNvGrpSpPr>
      </xdr:nvGrpSpPr>
      <xdr:grpSpPr bwMode="auto">
        <a:xfrm>
          <a:off x="5381625" y="9934575"/>
          <a:ext cx="1238250" cy="781050"/>
          <a:chOff x="351" y="1018"/>
          <a:chExt cx="121" cy="81"/>
        </a:xfrm>
      </xdr:grpSpPr>
      <xdr:sp macro="" textlink="">
        <xdr:nvSpPr>
          <xdr:cNvPr id="2050" name="Text Box 2">
            <a:extLst>
              <a:ext uri="{FF2B5EF4-FFF2-40B4-BE49-F238E27FC236}">
                <a16:creationId xmlns:a16="http://schemas.microsoft.com/office/drawing/2014/main" id="{00000000-0008-0000-0000-0000020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1" y="1018"/>
            <a:ext cx="121" cy="8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お客様ご承認</a:t>
            </a:r>
          </a:p>
          <a:p>
            <a:pPr algn="ctr" rtl="0">
              <a:defRPr sz="1000"/>
            </a:pPr>
            <a:endPara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82" name="Line 3">
            <a:extLst>
              <a:ext uri="{FF2B5EF4-FFF2-40B4-BE49-F238E27FC236}">
                <a16:creationId xmlns:a16="http://schemas.microsoft.com/office/drawing/2014/main" id="{00000000-0008-0000-0000-000022080000}"/>
              </a:ext>
            </a:extLst>
          </xdr:cNvPr>
          <xdr:cNvSpPr>
            <a:spLocks noChangeShapeType="1"/>
          </xdr:cNvSpPr>
        </xdr:nvSpPr>
        <xdr:spPr bwMode="auto">
          <a:xfrm>
            <a:off x="351" y="1040"/>
            <a:ext cx="12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83" name="Line 4">
            <a:extLst>
              <a:ext uri="{FF2B5EF4-FFF2-40B4-BE49-F238E27FC236}">
                <a16:creationId xmlns:a16="http://schemas.microsoft.com/office/drawing/2014/main" id="{00000000-0008-0000-0000-000023080000}"/>
              </a:ext>
            </a:extLst>
          </xdr:cNvPr>
          <xdr:cNvSpPr>
            <a:spLocks noChangeShapeType="1"/>
          </xdr:cNvSpPr>
        </xdr:nvSpPr>
        <xdr:spPr bwMode="auto">
          <a:xfrm>
            <a:off x="412" y="1040"/>
            <a:ext cx="0" cy="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209092</xdr:colOff>
      <xdr:row>11</xdr:row>
      <xdr:rowOff>161925</xdr:rowOff>
    </xdr:from>
    <xdr:to>
      <xdr:col>15</xdr:col>
      <xdr:colOff>277077</xdr:colOff>
      <xdr:row>14</xdr:row>
      <xdr:rowOff>58032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C33DD5-15CE-40A4-8FFA-2B784569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292" y="3105150"/>
          <a:ext cx="496610" cy="5152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-kobayashi/AppData/Local/Microsoft/Windows/INetCache/IE/H50CFXG5/_&#23567;&#30000;&#38597;&#22823;_201604_BTM&#21220;&#21209;&#34920;_v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"/>
      <sheetName val="作業時間"/>
      <sheetName val="交通費"/>
      <sheetName val="変更履歴"/>
    </sheetNames>
    <sheetDataSet>
      <sheetData sheetId="0">
        <row r="3">
          <cell r="E3">
            <v>1</v>
          </cell>
          <cell r="F3" t="str">
            <v>2016-5-1</v>
          </cell>
          <cell r="G3" t="str">
            <v>日</v>
          </cell>
          <cell r="H3">
            <v>1</v>
          </cell>
        </row>
        <row r="4">
          <cell r="E4">
            <v>2</v>
          </cell>
          <cell r="F4" t="str">
            <v>2016-5-2</v>
          </cell>
          <cell r="G4" t="str">
            <v>月</v>
          </cell>
          <cell r="H4">
            <v>2</v>
          </cell>
        </row>
        <row r="5">
          <cell r="E5">
            <v>3</v>
          </cell>
          <cell r="F5" t="str">
            <v>2016-5-3</v>
          </cell>
          <cell r="G5" t="str">
            <v>火</v>
          </cell>
          <cell r="H5">
            <v>8</v>
          </cell>
        </row>
        <row r="6">
          <cell r="E6">
            <v>4</v>
          </cell>
          <cell r="F6" t="str">
            <v>2016-5-4</v>
          </cell>
          <cell r="G6" t="str">
            <v>水</v>
          </cell>
          <cell r="H6">
            <v>8</v>
          </cell>
        </row>
        <row r="7">
          <cell r="E7">
            <v>5</v>
          </cell>
          <cell r="F7" t="str">
            <v>2016-5-5</v>
          </cell>
          <cell r="G7" t="str">
            <v>木</v>
          </cell>
          <cell r="H7">
            <v>8</v>
          </cell>
        </row>
        <row r="8">
          <cell r="E8">
            <v>6</v>
          </cell>
          <cell r="F8" t="str">
            <v>2016-5-6</v>
          </cell>
          <cell r="G8" t="str">
            <v>金</v>
          </cell>
          <cell r="H8">
            <v>6</v>
          </cell>
        </row>
        <row r="9">
          <cell r="E9">
            <v>7</v>
          </cell>
          <cell r="F9" t="str">
            <v>2016-5-7</v>
          </cell>
          <cell r="G9" t="str">
            <v>土</v>
          </cell>
          <cell r="H9">
            <v>7</v>
          </cell>
        </row>
        <row r="10">
          <cell r="E10">
            <v>8</v>
          </cell>
          <cell r="F10" t="str">
            <v>2016-5-8</v>
          </cell>
          <cell r="G10" t="str">
            <v>日</v>
          </cell>
          <cell r="H10">
            <v>1</v>
          </cell>
        </row>
        <row r="11">
          <cell r="E11">
            <v>9</v>
          </cell>
          <cell r="F11" t="str">
            <v>2016-5-9</v>
          </cell>
          <cell r="G11" t="str">
            <v>月</v>
          </cell>
          <cell r="H11">
            <v>2</v>
          </cell>
        </row>
        <row r="12">
          <cell r="E12">
            <v>10</v>
          </cell>
          <cell r="F12" t="str">
            <v>2016-5-10</v>
          </cell>
          <cell r="G12" t="str">
            <v>火</v>
          </cell>
          <cell r="H12">
            <v>3</v>
          </cell>
        </row>
        <row r="13">
          <cell r="E13">
            <v>11</v>
          </cell>
          <cell r="F13" t="str">
            <v>2016-5-11</v>
          </cell>
          <cell r="G13" t="str">
            <v>水</v>
          </cell>
          <cell r="H13">
            <v>4</v>
          </cell>
        </row>
        <row r="14">
          <cell r="E14">
            <v>12</v>
          </cell>
          <cell r="F14" t="str">
            <v>2016-5-12</v>
          </cell>
          <cell r="G14" t="str">
            <v>木</v>
          </cell>
          <cell r="H14">
            <v>5</v>
          </cell>
        </row>
        <row r="15">
          <cell r="E15">
            <v>13</v>
          </cell>
          <cell r="F15" t="str">
            <v>2016-5-13</v>
          </cell>
          <cell r="G15" t="str">
            <v>金</v>
          </cell>
          <cell r="H15">
            <v>6</v>
          </cell>
        </row>
        <row r="16">
          <cell r="E16">
            <v>14</v>
          </cell>
          <cell r="F16" t="str">
            <v>2016-5-14</v>
          </cell>
          <cell r="G16" t="str">
            <v>土</v>
          </cell>
          <cell r="H16">
            <v>7</v>
          </cell>
        </row>
        <row r="17">
          <cell r="E17">
            <v>15</v>
          </cell>
          <cell r="F17" t="str">
            <v>2016-5-15</v>
          </cell>
          <cell r="G17" t="str">
            <v>日</v>
          </cell>
          <cell r="H17">
            <v>1</v>
          </cell>
        </row>
        <row r="18">
          <cell r="E18">
            <v>16</v>
          </cell>
          <cell r="F18" t="str">
            <v>2016-5-16</v>
          </cell>
          <cell r="G18" t="str">
            <v>月</v>
          </cell>
          <cell r="H18">
            <v>2</v>
          </cell>
        </row>
        <row r="19">
          <cell r="E19">
            <v>17</v>
          </cell>
          <cell r="F19" t="str">
            <v>2016-5-17</v>
          </cell>
          <cell r="G19" t="str">
            <v>火</v>
          </cell>
          <cell r="H19">
            <v>3</v>
          </cell>
        </row>
        <row r="20">
          <cell r="E20">
            <v>18</v>
          </cell>
          <cell r="F20" t="str">
            <v>2016-5-18</v>
          </cell>
          <cell r="G20" t="str">
            <v>水</v>
          </cell>
          <cell r="H20">
            <v>4</v>
          </cell>
        </row>
        <row r="21">
          <cell r="E21">
            <v>19</v>
          </cell>
          <cell r="F21" t="str">
            <v>2016-5-19</v>
          </cell>
          <cell r="G21" t="str">
            <v>木</v>
          </cell>
          <cell r="H21">
            <v>5</v>
          </cell>
        </row>
        <row r="22">
          <cell r="E22">
            <v>20</v>
          </cell>
          <cell r="F22" t="str">
            <v>2016-5-20</v>
          </cell>
          <cell r="G22" t="str">
            <v>金</v>
          </cell>
          <cell r="H22">
            <v>6</v>
          </cell>
        </row>
        <row r="23">
          <cell r="E23">
            <v>21</v>
          </cell>
          <cell r="F23" t="str">
            <v>2016-5-21</v>
          </cell>
          <cell r="G23" t="str">
            <v>土</v>
          </cell>
          <cell r="H23">
            <v>7</v>
          </cell>
        </row>
        <row r="24">
          <cell r="E24">
            <v>22</v>
          </cell>
          <cell r="F24" t="str">
            <v>2016-5-22</v>
          </cell>
          <cell r="G24" t="str">
            <v>日</v>
          </cell>
          <cell r="H24">
            <v>1</v>
          </cell>
        </row>
        <row r="25">
          <cell r="E25">
            <v>23</v>
          </cell>
          <cell r="F25" t="str">
            <v>2016-5-23</v>
          </cell>
          <cell r="G25" t="str">
            <v>月</v>
          </cell>
          <cell r="H25">
            <v>2</v>
          </cell>
        </row>
        <row r="26">
          <cell r="E26">
            <v>24</v>
          </cell>
          <cell r="F26" t="str">
            <v>2016-5-24</v>
          </cell>
          <cell r="G26" t="str">
            <v>火</v>
          </cell>
          <cell r="H26">
            <v>3</v>
          </cell>
        </row>
        <row r="27">
          <cell r="E27">
            <v>25</v>
          </cell>
          <cell r="F27" t="str">
            <v>2016-5-25</v>
          </cell>
          <cell r="G27" t="str">
            <v>水</v>
          </cell>
          <cell r="H27">
            <v>4</v>
          </cell>
        </row>
        <row r="28">
          <cell r="E28">
            <v>26</v>
          </cell>
          <cell r="F28" t="str">
            <v>2016-5-26</v>
          </cell>
          <cell r="G28" t="str">
            <v>木</v>
          </cell>
          <cell r="H28">
            <v>5</v>
          </cell>
        </row>
        <row r="29">
          <cell r="E29">
            <v>27</v>
          </cell>
          <cell r="F29" t="str">
            <v>2016-5-27</v>
          </cell>
          <cell r="G29" t="str">
            <v>金</v>
          </cell>
          <cell r="H29">
            <v>6</v>
          </cell>
        </row>
        <row r="30">
          <cell r="E30">
            <v>28</v>
          </cell>
          <cell r="F30" t="str">
            <v>2016-5-28</v>
          </cell>
          <cell r="G30" t="str">
            <v>土</v>
          </cell>
          <cell r="H30">
            <v>7</v>
          </cell>
        </row>
        <row r="31">
          <cell r="E31">
            <v>29</v>
          </cell>
          <cell r="F31" t="str">
            <v>2016-5-29</v>
          </cell>
          <cell r="G31" t="str">
            <v>日</v>
          </cell>
          <cell r="H31">
            <v>1</v>
          </cell>
        </row>
        <row r="32">
          <cell r="E32">
            <v>30</v>
          </cell>
          <cell r="F32" t="str">
            <v>2016-5-30</v>
          </cell>
          <cell r="G32" t="str">
            <v>月</v>
          </cell>
          <cell r="H32">
            <v>2</v>
          </cell>
        </row>
        <row r="33">
          <cell r="E33">
            <v>31</v>
          </cell>
          <cell r="F33" t="str">
            <v>2016-5-31</v>
          </cell>
          <cell r="G33" t="str">
            <v>火</v>
          </cell>
          <cell r="H33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-sakamoto@legitwhiz.biz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topLeftCell="A28" zoomScaleNormal="100" workbookViewId="0">
      <selection activeCell="C50" sqref="C50"/>
    </sheetView>
  </sheetViews>
  <sheetFormatPr defaultRowHeight="13.5"/>
  <cols>
    <col min="1" max="1" width="4.625" customWidth="1"/>
    <col min="2" max="2" width="5.125" customWidth="1"/>
    <col min="3" max="6" width="8.5" customWidth="1"/>
    <col min="7" max="7" width="7.125" customWidth="1"/>
    <col min="8" max="8" width="7.25" customWidth="1"/>
    <col min="9" max="9" width="36.625" customWidth="1"/>
    <col min="10" max="10" width="1.625" customWidth="1"/>
    <col min="11" max="11" width="1.75" customWidth="1"/>
    <col min="12" max="12" width="11.5" customWidth="1"/>
    <col min="13" max="13" width="14.75" customWidth="1"/>
  </cols>
  <sheetData>
    <row r="1" spans="1:13" ht="25.5" customHeight="1">
      <c r="A1" s="37" t="str">
        <f>I5&amp;"　御中"</f>
        <v>株式会社インターノウス　御中</v>
      </c>
    </row>
    <row r="2" spans="1:13" ht="37.5" customHeight="1">
      <c r="A2" s="78">
        <v>43739</v>
      </c>
      <c r="B2" s="78"/>
      <c r="C2" s="78"/>
      <c r="D2" s="78"/>
      <c r="E2" s="78"/>
      <c r="F2" s="78"/>
      <c r="G2" s="78"/>
      <c r="H2" s="78"/>
      <c r="I2" s="78"/>
    </row>
    <row r="3" spans="1:13" ht="31.5" customHeight="1">
      <c r="A3" s="89" t="s">
        <v>31</v>
      </c>
      <c r="B3" s="90"/>
      <c r="C3" s="90"/>
      <c r="D3" s="90"/>
      <c r="E3" s="90"/>
      <c r="F3" s="90"/>
      <c r="G3" s="90"/>
      <c r="H3" s="90"/>
      <c r="I3" s="38">
        <f>D6</f>
        <v>43769</v>
      </c>
    </row>
    <row r="4" spans="1:13" ht="15.75" customHeight="1" thickBot="1">
      <c r="A4" s="6"/>
      <c r="B4" s="6"/>
      <c r="C4" s="6"/>
      <c r="D4" s="6"/>
      <c r="E4" s="6"/>
      <c r="F4" s="6"/>
      <c r="I4" s="5"/>
    </row>
    <row r="5" spans="1:13" ht="13.5" customHeight="1">
      <c r="A5" s="105" t="s">
        <v>0</v>
      </c>
      <c r="B5" s="106"/>
      <c r="C5" s="11" t="s">
        <v>4</v>
      </c>
      <c r="D5" s="91">
        <f>A2</f>
        <v>43739</v>
      </c>
      <c r="E5" s="92"/>
      <c r="F5" s="92"/>
      <c r="G5" s="93"/>
      <c r="H5" s="117" t="s">
        <v>7</v>
      </c>
      <c r="I5" s="120" t="s">
        <v>90</v>
      </c>
    </row>
    <row r="6" spans="1:13">
      <c r="A6" s="79"/>
      <c r="B6" s="80"/>
      <c r="C6" s="10" t="s">
        <v>5</v>
      </c>
      <c r="D6" s="94">
        <f>DATE(YEAR(D5),MONTH(D5)+1,0)</f>
        <v>43769</v>
      </c>
      <c r="E6" s="95"/>
      <c r="F6" s="95"/>
      <c r="G6" s="96"/>
      <c r="H6" s="118"/>
      <c r="I6" s="121"/>
    </row>
    <row r="7" spans="1:13" ht="13.5" customHeight="1">
      <c r="A7" s="79" t="s">
        <v>8</v>
      </c>
      <c r="B7" s="80"/>
      <c r="C7" s="97" t="s">
        <v>92</v>
      </c>
      <c r="D7" s="98"/>
      <c r="E7" s="98"/>
      <c r="F7" s="98"/>
      <c r="G7" s="99"/>
      <c r="H7" s="118"/>
      <c r="I7" s="121"/>
    </row>
    <row r="8" spans="1:13" ht="14.45" customHeight="1">
      <c r="A8" s="79"/>
      <c r="B8" s="80"/>
      <c r="C8" s="100"/>
      <c r="D8" s="101"/>
      <c r="E8" s="101"/>
      <c r="F8" s="101"/>
      <c r="G8" s="102"/>
      <c r="H8" s="119"/>
      <c r="I8" s="122"/>
    </row>
    <row r="9" spans="1:13">
      <c r="A9" s="81" t="s">
        <v>32</v>
      </c>
      <c r="B9" s="80"/>
      <c r="C9" s="111" t="s">
        <v>37</v>
      </c>
      <c r="D9" s="112"/>
      <c r="E9" s="112"/>
      <c r="F9" s="112"/>
      <c r="G9" s="113"/>
      <c r="H9" s="103" t="s">
        <v>6</v>
      </c>
      <c r="I9" s="107" t="s">
        <v>91</v>
      </c>
    </row>
    <row r="10" spans="1:13" ht="14.25" customHeight="1" thickBot="1">
      <c r="A10" s="82"/>
      <c r="B10" s="83"/>
      <c r="C10" s="114"/>
      <c r="D10" s="115"/>
      <c r="E10" s="115"/>
      <c r="F10" s="115"/>
      <c r="G10" s="116"/>
      <c r="H10" s="104"/>
      <c r="I10" s="108"/>
    </row>
    <row r="11" spans="1:13" ht="15" customHeight="1" thickBot="1">
      <c r="A11" s="1"/>
      <c r="B11" s="1"/>
      <c r="D11" s="7"/>
      <c r="E11" s="2"/>
      <c r="F11" s="3"/>
      <c r="G11" s="4"/>
      <c r="H11" s="4"/>
      <c r="I11" s="4"/>
      <c r="L11" s="35"/>
    </row>
    <row r="12" spans="1:13" ht="15" customHeight="1">
      <c r="A12" s="109" t="s">
        <v>1</v>
      </c>
      <c r="B12" s="84" t="s">
        <v>2</v>
      </c>
      <c r="C12" s="86" t="s">
        <v>33</v>
      </c>
      <c r="D12" s="87"/>
      <c r="E12" s="87"/>
      <c r="F12" s="88"/>
      <c r="G12" s="129" t="s">
        <v>35</v>
      </c>
      <c r="H12" s="130"/>
      <c r="I12" s="131"/>
    </row>
    <row r="13" spans="1:13" ht="15" customHeight="1">
      <c r="A13" s="110"/>
      <c r="B13" s="85"/>
      <c r="C13" s="8" t="s">
        <v>4</v>
      </c>
      <c r="D13" s="8" t="s">
        <v>5</v>
      </c>
      <c r="E13" s="46" t="s">
        <v>34</v>
      </c>
      <c r="F13" s="46" t="s">
        <v>3</v>
      </c>
      <c r="G13" s="132"/>
      <c r="H13" s="133"/>
      <c r="I13" s="134"/>
      <c r="L13" s="45" t="s">
        <v>14</v>
      </c>
      <c r="M13" s="45" t="s">
        <v>15</v>
      </c>
    </row>
    <row r="14" spans="1:13" ht="17.100000000000001" customHeight="1">
      <c r="A14" s="30">
        <f>A2</f>
        <v>43739</v>
      </c>
      <c r="B14" s="22" t="str">
        <f t="shared" ref="B14:B40" si="0">CHOOSE(WEEKDAY(A14),"日","月","火","水","木","金","土")</f>
        <v>火</v>
      </c>
      <c r="C14" s="50">
        <v>0.4375</v>
      </c>
      <c r="D14" s="48">
        <v>0.75</v>
      </c>
      <c r="E14" s="49">
        <v>1</v>
      </c>
      <c r="F14" s="24">
        <f t="shared" ref="F14:F44" si="1">IF(OR(C14="",D14="",E14=""),"",FLOOR((D14-C14)*24-E14,0.5))</f>
        <v>6.5</v>
      </c>
      <c r="G14" s="77"/>
      <c r="H14" s="69"/>
      <c r="I14" s="70"/>
      <c r="L14" s="43">
        <v>43584</v>
      </c>
      <c r="M14" s="44" t="s">
        <v>16</v>
      </c>
    </row>
    <row r="15" spans="1:13" ht="17.100000000000001" customHeight="1">
      <c r="A15" s="30">
        <f>(A2+1)</f>
        <v>43740</v>
      </c>
      <c r="B15" s="22" t="str">
        <f t="shared" si="0"/>
        <v>水</v>
      </c>
      <c r="C15" s="48">
        <v>0.39583333333333331</v>
      </c>
      <c r="D15" s="48">
        <v>0.75</v>
      </c>
      <c r="E15" s="49">
        <v>1</v>
      </c>
      <c r="F15" s="24">
        <f t="shared" si="1"/>
        <v>7.5</v>
      </c>
      <c r="G15" s="77"/>
      <c r="H15" s="69"/>
      <c r="I15" s="70"/>
      <c r="L15" s="43">
        <v>43585</v>
      </c>
      <c r="M15" s="44" t="s">
        <v>17</v>
      </c>
    </row>
    <row r="16" spans="1:13" ht="17.100000000000001" customHeight="1">
      <c r="A16" s="30">
        <f>(A2+2)</f>
        <v>43741</v>
      </c>
      <c r="B16" s="22" t="str">
        <f t="shared" si="0"/>
        <v>木</v>
      </c>
      <c r="C16" s="48">
        <v>0.39583333333333331</v>
      </c>
      <c r="D16" s="48">
        <v>0.75</v>
      </c>
      <c r="E16" s="49">
        <v>1</v>
      </c>
      <c r="F16" s="24">
        <f t="shared" si="1"/>
        <v>7.5</v>
      </c>
      <c r="G16" s="77"/>
      <c r="H16" s="69"/>
      <c r="I16" s="70"/>
      <c r="L16" s="43">
        <v>43586</v>
      </c>
      <c r="M16" s="44" t="s">
        <v>38</v>
      </c>
    </row>
    <row r="17" spans="1:13" ht="17.100000000000001" customHeight="1">
      <c r="A17" s="30">
        <f>(A2+3)</f>
        <v>43742</v>
      </c>
      <c r="B17" s="22" t="str">
        <f t="shared" si="0"/>
        <v>金</v>
      </c>
      <c r="C17" s="48">
        <v>0.39583333333333331</v>
      </c>
      <c r="D17" s="48">
        <v>0.75</v>
      </c>
      <c r="E17" s="49">
        <v>1</v>
      </c>
      <c r="F17" s="24">
        <f t="shared" si="1"/>
        <v>7.5</v>
      </c>
      <c r="G17" s="68"/>
      <c r="H17" s="69"/>
      <c r="I17" s="70"/>
      <c r="L17" s="43">
        <v>43587</v>
      </c>
      <c r="M17" s="44" t="s">
        <v>39</v>
      </c>
    </row>
    <row r="18" spans="1:13" ht="17.100000000000001" customHeight="1">
      <c r="A18" s="30">
        <f>(A2+4)</f>
        <v>43743</v>
      </c>
      <c r="B18" s="22" t="str">
        <f t="shared" si="0"/>
        <v>土</v>
      </c>
      <c r="C18" s="48"/>
      <c r="D18" s="48"/>
      <c r="E18" s="49"/>
      <c r="F18" s="24" t="str">
        <f t="shared" si="1"/>
        <v/>
      </c>
      <c r="G18" s="77"/>
      <c r="H18" s="69"/>
      <c r="I18" s="70"/>
      <c r="L18" s="43">
        <v>43588</v>
      </c>
      <c r="M18" s="44" t="s">
        <v>40</v>
      </c>
    </row>
    <row r="19" spans="1:13" ht="17.100000000000001" customHeight="1">
      <c r="A19" s="30">
        <f>(A2+5)</f>
        <v>43744</v>
      </c>
      <c r="B19" s="22" t="str">
        <f t="shared" si="0"/>
        <v>日</v>
      </c>
      <c r="C19" s="12"/>
      <c r="D19" s="12"/>
      <c r="E19" s="27"/>
      <c r="F19" s="24" t="str">
        <f t="shared" si="1"/>
        <v/>
      </c>
      <c r="G19" s="68"/>
      <c r="H19" s="69"/>
      <c r="I19" s="70"/>
      <c r="L19" s="43">
        <v>43589</v>
      </c>
      <c r="M19" s="44" t="s">
        <v>41</v>
      </c>
    </row>
    <row r="20" spans="1:13" ht="17.100000000000001" customHeight="1">
      <c r="A20" s="30">
        <f>(A2+6)</f>
        <v>43745</v>
      </c>
      <c r="B20" s="22" t="str">
        <f t="shared" si="0"/>
        <v>月</v>
      </c>
      <c r="C20" s="48">
        <v>0.39583333333333331</v>
      </c>
      <c r="D20" s="48">
        <v>0.79166666666666663</v>
      </c>
      <c r="E20" s="49">
        <v>1</v>
      </c>
      <c r="F20" s="24">
        <f t="shared" si="1"/>
        <v>8.5</v>
      </c>
      <c r="G20" s="68"/>
      <c r="H20" s="69"/>
      <c r="I20" s="70"/>
      <c r="L20" s="43">
        <v>43590</v>
      </c>
      <c r="M20" s="44" t="s">
        <v>42</v>
      </c>
    </row>
    <row r="21" spans="1:13" ht="17.100000000000001" customHeight="1">
      <c r="A21" s="30">
        <f>(A2+7)</f>
        <v>43746</v>
      </c>
      <c r="B21" s="22" t="str">
        <f t="shared" si="0"/>
        <v>火</v>
      </c>
      <c r="C21" s="48">
        <v>0.39583333333333331</v>
      </c>
      <c r="D21" s="48">
        <v>0.75</v>
      </c>
      <c r="E21" s="49">
        <v>1</v>
      </c>
      <c r="F21" s="24">
        <f>IF(OR(C21="",D21="",E21=""),"",FLOOR((D21-C21)*24-E21,0.5))</f>
        <v>7.5</v>
      </c>
      <c r="G21" s="68"/>
      <c r="H21" s="69"/>
      <c r="I21" s="70"/>
      <c r="L21" s="43">
        <v>43591</v>
      </c>
      <c r="M21" s="47" t="s">
        <v>43</v>
      </c>
    </row>
    <row r="22" spans="1:13" ht="17.100000000000001" customHeight="1">
      <c r="A22" s="30">
        <f>(A2+8)</f>
        <v>43747</v>
      </c>
      <c r="B22" s="22" t="str">
        <f t="shared" si="0"/>
        <v>水</v>
      </c>
      <c r="C22" s="48">
        <v>0.39583333333333331</v>
      </c>
      <c r="D22" s="48">
        <v>0.75</v>
      </c>
      <c r="E22" s="49">
        <v>1</v>
      </c>
      <c r="F22" s="24">
        <f>IF(OR(C22="",D22="",E22=""),"",FLOOR((D22-C22)*24-E22,0.5))</f>
        <v>7.5</v>
      </c>
      <c r="G22" s="68"/>
      <c r="H22" s="69"/>
      <c r="I22" s="70"/>
      <c r="L22" s="43">
        <v>43661</v>
      </c>
      <c r="M22" s="44" t="s">
        <v>18</v>
      </c>
    </row>
    <row r="23" spans="1:13" ht="17.100000000000001" customHeight="1">
      <c r="A23" s="30">
        <f>(A2+9)</f>
        <v>43748</v>
      </c>
      <c r="B23" s="22" t="str">
        <f t="shared" si="0"/>
        <v>木</v>
      </c>
      <c r="C23" s="48">
        <v>0.39583333333333331</v>
      </c>
      <c r="D23" s="48">
        <v>0.75</v>
      </c>
      <c r="E23" s="49">
        <v>1</v>
      </c>
      <c r="F23" s="24">
        <f t="shared" si="1"/>
        <v>7.5</v>
      </c>
      <c r="G23" s="68"/>
      <c r="H23" s="69"/>
      <c r="I23" s="70"/>
      <c r="L23" s="43">
        <v>43688</v>
      </c>
      <c r="M23" s="44" t="s">
        <v>19</v>
      </c>
    </row>
    <row r="24" spans="1:13" ht="17.100000000000001" customHeight="1">
      <c r="A24" s="30">
        <f>(A2+10)</f>
        <v>43749</v>
      </c>
      <c r="B24" s="22" t="str">
        <f t="shared" si="0"/>
        <v>金</v>
      </c>
      <c r="C24" s="48">
        <v>0.39583333333333331</v>
      </c>
      <c r="D24" s="48">
        <v>0.75</v>
      </c>
      <c r="E24" s="49">
        <v>1</v>
      </c>
      <c r="F24" s="24">
        <f t="shared" si="1"/>
        <v>7.5</v>
      </c>
      <c r="G24" s="68"/>
      <c r="H24" s="69"/>
      <c r="I24" s="70"/>
      <c r="L24" s="43">
        <v>43689</v>
      </c>
      <c r="M24" s="44" t="s">
        <v>44</v>
      </c>
    </row>
    <row r="25" spans="1:13" ht="17.100000000000001" customHeight="1">
      <c r="A25" s="30">
        <f>(A2+11)</f>
        <v>43750</v>
      </c>
      <c r="B25" s="22" t="str">
        <f t="shared" si="0"/>
        <v>土</v>
      </c>
      <c r="C25" s="48"/>
      <c r="D25" s="48"/>
      <c r="E25" s="49"/>
      <c r="F25" s="24" t="str">
        <f t="shared" si="1"/>
        <v/>
      </c>
      <c r="G25" s="68"/>
      <c r="H25" s="69"/>
      <c r="I25" s="70"/>
      <c r="L25" s="43">
        <v>43724</v>
      </c>
      <c r="M25" s="44" t="s">
        <v>20</v>
      </c>
    </row>
    <row r="26" spans="1:13" ht="17.100000000000001" customHeight="1">
      <c r="A26" s="30">
        <f>(A2+12)</f>
        <v>43751</v>
      </c>
      <c r="B26" s="22" t="str">
        <f t="shared" si="0"/>
        <v>日</v>
      </c>
      <c r="C26" s="48"/>
      <c r="D26" s="48"/>
      <c r="E26" s="49"/>
      <c r="F26" s="24" t="str">
        <f t="shared" si="1"/>
        <v/>
      </c>
      <c r="G26" s="68"/>
      <c r="H26" s="69"/>
      <c r="I26" s="70"/>
      <c r="L26" s="43">
        <v>43731</v>
      </c>
      <c r="M26" s="44" t="s">
        <v>21</v>
      </c>
    </row>
    <row r="27" spans="1:13" ht="17.100000000000001" customHeight="1">
      <c r="A27" s="30">
        <f>(A2+13)</f>
        <v>43752</v>
      </c>
      <c r="B27" s="22" t="str">
        <f t="shared" si="0"/>
        <v>月</v>
      </c>
      <c r="C27" s="48"/>
      <c r="D27" s="48"/>
      <c r="E27" s="49"/>
      <c r="F27" s="24" t="str">
        <f t="shared" si="1"/>
        <v/>
      </c>
      <c r="G27" s="68"/>
      <c r="H27" s="69"/>
      <c r="I27" s="70"/>
      <c r="L27" s="43">
        <v>43752</v>
      </c>
      <c r="M27" s="44" t="s">
        <v>22</v>
      </c>
    </row>
    <row r="28" spans="1:13" ht="17.100000000000001" customHeight="1">
      <c r="A28" s="30">
        <f>(A2+14)</f>
        <v>43753</v>
      </c>
      <c r="B28" s="22" t="str">
        <f t="shared" si="0"/>
        <v>火</v>
      </c>
      <c r="C28" s="48">
        <v>0.39583333333333331</v>
      </c>
      <c r="D28" s="48">
        <v>0.75</v>
      </c>
      <c r="E28" s="49">
        <v>1</v>
      </c>
      <c r="F28" s="24">
        <f t="shared" si="1"/>
        <v>7.5</v>
      </c>
      <c r="G28" s="68"/>
      <c r="H28" s="69"/>
      <c r="I28" s="70"/>
      <c r="L28" s="43">
        <v>43760</v>
      </c>
      <c r="M28" s="44" t="s">
        <v>45</v>
      </c>
    </row>
    <row r="29" spans="1:13" ht="17.100000000000001" customHeight="1">
      <c r="A29" s="30">
        <f>(A2+15)</f>
        <v>43754</v>
      </c>
      <c r="B29" s="22" t="str">
        <f t="shared" si="0"/>
        <v>水</v>
      </c>
      <c r="C29" s="48">
        <v>0.39583333333333331</v>
      </c>
      <c r="D29" s="48">
        <v>0.79166666666666663</v>
      </c>
      <c r="E29" s="49">
        <v>1</v>
      </c>
      <c r="F29" s="24">
        <f t="shared" si="1"/>
        <v>8.5</v>
      </c>
      <c r="G29" s="68"/>
      <c r="H29" s="69"/>
      <c r="I29" s="70"/>
      <c r="L29" s="43">
        <v>43772</v>
      </c>
      <c r="M29" s="44" t="s">
        <v>23</v>
      </c>
    </row>
    <row r="30" spans="1:13" ht="17.100000000000001" customHeight="1">
      <c r="A30" s="30">
        <f>(A2+16)</f>
        <v>43755</v>
      </c>
      <c r="B30" s="22" t="str">
        <f t="shared" si="0"/>
        <v>木</v>
      </c>
      <c r="C30" s="48">
        <v>0.39583333333333331</v>
      </c>
      <c r="D30" s="48">
        <v>0.75</v>
      </c>
      <c r="E30" s="49">
        <v>1</v>
      </c>
      <c r="F30" s="24">
        <f t="shared" si="1"/>
        <v>7.5</v>
      </c>
      <c r="G30" s="68"/>
      <c r="H30" s="69"/>
      <c r="I30" s="70"/>
      <c r="L30" s="43">
        <v>43773</v>
      </c>
      <c r="M30" s="44" t="s">
        <v>44</v>
      </c>
    </row>
    <row r="31" spans="1:13" ht="17.100000000000001" customHeight="1">
      <c r="A31" s="30">
        <f>(A2+17)</f>
        <v>43756</v>
      </c>
      <c r="B31" s="22" t="str">
        <f t="shared" si="0"/>
        <v>金</v>
      </c>
      <c r="C31" s="48">
        <v>0.39583333333333331</v>
      </c>
      <c r="D31" s="48">
        <v>0.75</v>
      </c>
      <c r="E31" s="49">
        <v>1</v>
      </c>
      <c r="F31" s="24">
        <f>IF(OR(C31="",D31="",E31=""),"",FLOOR((D31-C31)*24-E31,0.5))</f>
        <v>7.5</v>
      </c>
      <c r="G31" s="68"/>
      <c r="H31" s="69"/>
      <c r="I31" s="70"/>
      <c r="L31" s="43">
        <v>43792</v>
      </c>
      <c r="M31" s="44" t="s">
        <v>24</v>
      </c>
    </row>
    <row r="32" spans="1:13" ht="17.100000000000001" customHeight="1">
      <c r="A32" s="30">
        <f>(A2+18)</f>
        <v>43757</v>
      </c>
      <c r="B32" s="22" t="str">
        <f t="shared" si="0"/>
        <v>土</v>
      </c>
      <c r="C32" s="48"/>
      <c r="D32" s="48"/>
      <c r="E32" s="49"/>
      <c r="F32" s="24" t="str">
        <f t="shared" si="1"/>
        <v/>
      </c>
      <c r="G32" s="68"/>
      <c r="H32" s="69"/>
      <c r="I32" s="70"/>
      <c r="L32" s="42">
        <v>43829</v>
      </c>
      <c r="M32" s="44" t="s">
        <v>30</v>
      </c>
    </row>
    <row r="33" spans="1:13" ht="17.100000000000001" customHeight="1">
      <c r="A33" s="30">
        <f>(A2+19)</f>
        <v>43758</v>
      </c>
      <c r="B33" s="22" t="str">
        <f t="shared" si="0"/>
        <v>日</v>
      </c>
      <c r="C33" s="48"/>
      <c r="D33" s="48"/>
      <c r="E33" s="49"/>
      <c r="F33" s="24" t="str">
        <f t="shared" si="1"/>
        <v/>
      </c>
      <c r="G33" s="68"/>
      <c r="H33" s="69"/>
      <c r="I33" s="70"/>
      <c r="L33" s="42">
        <v>43830</v>
      </c>
      <c r="M33" s="44" t="s">
        <v>30</v>
      </c>
    </row>
    <row r="34" spans="1:13" ht="17.100000000000001" customHeight="1">
      <c r="A34" s="30">
        <f>(A2+20)</f>
        <v>43759</v>
      </c>
      <c r="B34" s="22" t="str">
        <f t="shared" si="0"/>
        <v>月</v>
      </c>
      <c r="C34" s="48"/>
      <c r="D34" s="48"/>
      <c r="E34" s="49"/>
      <c r="F34" s="24" t="str">
        <f t="shared" si="1"/>
        <v/>
      </c>
      <c r="G34" s="68"/>
      <c r="H34" s="69"/>
      <c r="I34" s="70"/>
      <c r="L34" s="43">
        <v>43831</v>
      </c>
      <c r="M34" s="44" t="s">
        <v>25</v>
      </c>
    </row>
    <row r="35" spans="1:13" ht="17.100000000000001" customHeight="1">
      <c r="A35" s="39">
        <f>(A2+21)</f>
        <v>43760</v>
      </c>
      <c r="B35" s="40" t="str">
        <f t="shared" si="0"/>
        <v>火</v>
      </c>
      <c r="C35" s="48"/>
      <c r="D35" s="48"/>
      <c r="E35" s="49"/>
      <c r="F35" s="41" t="str">
        <f t="shared" si="1"/>
        <v/>
      </c>
      <c r="G35" s="68"/>
      <c r="H35" s="69"/>
      <c r="I35" s="70"/>
      <c r="L35" s="42">
        <v>43832</v>
      </c>
      <c r="M35" s="44" t="s">
        <v>29</v>
      </c>
    </row>
    <row r="36" spans="1:13" ht="17.100000000000001" customHeight="1">
      <c r="A36" s="30">
        <f>(A2+22)</f>
        <v>43761</v>
      </c>
      <c r="B36" s="22" t="str">
        <f t="shared" si="0"/>
        <v>水</v>
      </c>
      <c r="C36" s="48">
        <v>0.39583333333333331</v>
      </c>
      <c r="D36" s="48">
        <v>0.75</v>
      </c>
      <c r="E36" s="49">
        <v>1</v>
      </c>
      <c r="F36" s="24">
        <f t="shared" si="1"/>
        <v>7.5</v>
      </c>
      <c r="G36" s="68"/>
      <c r="H36" s="69"/>
      <c r="I36" s="70"/>
      <c r="L36" s="42">
        <v>43833</v>
      </c>
      <c r="M36" s="44" t="s">
        <v>29</v>
      </c>
    </row>
    <row r="37" spans="1:13" ht="17.100000000000001" customHeight="1">
      <c r="A37" s="30">
        <f>(A2+23)</f>
        <v>43762</v>
      </c>
      <c r="B37" s="22" t="str">
        <f t="shared" si="0"/>
        <v>木</v>
      </c>
      <c r="C37" s="48">
        <v>0.39583333333333331</v>
      </c>
      <c r="D37" s="48">
        <v>0.75</v>
      </c>
      <c r="E37" s="49">
        <v>1</v>
      </c>
      <c r="F37" s="24">
        <f t="shared" si="1"/>
        <v>7.5</v>
      </c>
      <c r="G37" s="68"/>
      <c r="H37" s="69"/>
      <c r="I37" s="70"/>
      <c r="L37" s="43">
        <v>43843</v>
      </c>
      <c r="M37" s="44" t="s">
        <v>26</v>
      </c>
    </row>
    <row r="38" spans="1:13" ht="17.100000000000001" customHeight="1">
      <c r="A38" s="30">
        <f>(A2+24)</f>
        <v>43763</v>
      </c>
      <c r="B38" s="22" t="str">
        <f t="shared" si="0"/>
        <v>金</v>
      </c>
      <c r="C38" s="48">
        <v>0.39583333333333331</v>
      </c>
      <c r="D38" s="48">
        <v>0.75</v>
      </c>
      <c r="E38" s="49">
        <v>1</v>
      </c>
      <c r="F38" s="24">
        <f t="shared" si="1"/>
        <v>7.5</v>
      </c>
      <c r="G38" s="68"/>
      <c r="H38" s="69"/>
      <c r="I38" s="70"/>
      <c r="L38" s="43">
        <v>43872</v>
      </c>
      <c r="M38" s="44" t="s">
        <v>27</v>
      </c>
    </row>
    <row r="39" spans="1:13" ht="17.100000000000001" customHeight="1">
      <c r="A39" s="30">
        <f>(A2+25)</f>
        <v>43764</v>
      </c>
      <c r="B39" s="22" t="str">
        <f t="shared" si="0"/>
        <v>土</v>
      </c>
      <c r="C39" s="48"/>
      <c r="D39" s="48"/>
      <c r="E39" s="49"/>
      <c r="F39" s="24" t="str">
        <f t="shared" si="1"/>
        <v/>
      </c>
      <c r="G39" s="68"/>
      <c r="H39" s="69"/>
      <c r="I39" s="70"/>
      <c r="L39" s="43">
        <v>43884</v>
      </c>
      <c r="M39" s="44" t="s">
        <v>46</v>
      </c>
    </row>
    <row r="40" spans="1:13" ht="17.100000000000001" customHeight="1">
      <c r="A40" s="30">
        <f>(A2+26)</f>
        <v>43765</v>
      </c>
      <c r="B40" s="22" t="str">
        <f t="shared" si="0"/>
        <v>日</v>
      </c>
      <c r="C40" s="48"/>
      <c r="D40" s="48"/>
      <c r="E40" s="49"/>
      <c r="F40" s="24" t="str">
        <f t="shared" si="1"/>
        <v/>
      </c>
      <c r="G40" s="68"/>
      <c r="H40" s="69"/>
      <c r="I40" s="70"/>
      <c r="L40" s="43">
        <v>43885</v>
      </c>
      <c r="M40" s="44" t="s">
        <v>44</v>
      </c>
    </row>
    <row r="41" spans="1:13" ht="17.100000000000001" customHeight="1">
      <c r="A41" s="30">
        <f>(A2+27)</f>
        <v>43766</v>
      </c>
      <c r="B41" s="22" t="str">
        <f>IF(A41="","",CHOOSE(WEEKDAY(A41),"日","月","火","水","木","金","土"))</f>
        <v>月</v>
      </c>
      <c r="C41" s="48">
        <v>0.39583333333333331</v>
      </c>
      <c r="D41" s="48">
        <v>0.75</v>
      </c>
      <c r="E41" s="49">
        <v>1</v>
      </c>
      <c r="F41" s="24">
        <f t="shared" si="1"/>
        <v>7.5</v>
      </c>
      <c r="G41" s="68"/>
      <c r="H41" s="69"/>
      <c r="I41" s="70"/>
      <c r="L41" s="43">
        <v>43911</v>
      </c>
      <c r="M41" s="44" t="s">
        <v>28</v>
      </c>
    </row>
    <row r="42" spans="1:13" ht="17.100000000000001" customHeight="1">
      <c r="A42" s="39">
        <f>IF(DAY(A2+28)=DAY(A2),"",(A2+28))</f>
        <v>43767</v>
      </c>
      <c r="B42" s="40" t="str">
        <f>IF(A42="","",CHOOSE(WEEKDAY(A42),"日","月","火","水","木","金","土"))</f>
        <v>火</v>
      </c>
      <c r="C42" s="48">
        <v>0.39583333333333331</v>
      </c>
      <c r="D42" s="48">
        <v>0.75</v>
      </c>
      <c r="E42" s="49">
        <v>1</v>
      </c>
      <c r="F42" s="41">
        <f t="shared" si="1"/>
        <v>7.5</v>
      </c>
      <c r="G42" s="74"/>
      <c r="H42" s="75"/>
      <c r="I42" s="76"/>
    </row>
    <row r="43" spans="1:13" ht="17.100000000000001" customHeight="1">
      <c r="A43" s="30">
        <f>IF(A42="","",IF(DAY(A2+29)=DAY(A2),"",(A2+29)))</f>
        <v>43768</v>
      </c>
      <c r="B43" s="22" t="str">
        <f>IF(A43="","",CHOOSE(WEEKDAY(A43),"日","月","火","水","木","金","土"))</f>
        <v>水</v>
      </c>
      <c r="C43" s="48">
        <v>0.39583333333333331</v>
      </c>
      <c r="D43" s="48">
        <v>0.75</v>
      </c>
      <c r="E43" s="49">
        <v>1</v>
      </c>
      <c r="F43" s="24">
        <f t="shared" si="1"/>
        <v>7.5</v>
      </c>
      <c r="G43" s="68"/>
      <c r="H43" s="69"/>
      <c r="I43" s="70"/>
    </row>
    <row r="44" spans="1:13" ht="17.100000000000001" customHeight="1" thickBot="1">
      <c r="A44" s="30">
        <f>IF(A43="","",IF(DAY(A2+30)=DAY(A2),"",(A2+30)))</f>
        <v>43769</v>
      </c>
      <c r="B44" s="22" t="str">
        <f>IF(A44="","",CHOOSE(WEEKDAY(A44),"日","月","火","水","木","金","土"))</f>
        <v>木</v>
      </c>
      <c r="C44" s="48">
        <v>0.39583333333333331</v>
      </c>
      <c r="D44" s="48">
        <v>0.75</v>
      </c>
      <c r="E44" s="49">
        <v>1</v>
      </c>
      <c r="F44" s="24">
        <f t="shared" si="1"/>
        <v>7.5</v>
      </c>
      <c r="G44" s="68"/>
      <c r="H44" s="69"/>
      <c r="I44" s="70"/>
      <c r="L44" s="43"/>
      <c r="M44" s="44"/>
    </row>
    <row r="45" spans="1:13" s="9" customFormat="1" ht="20.25" customHeight="1" thickTop="1" thickBot="1">
      <c r="A45" s="125" t="s">
        <v>9</v>
      </c>
      <c r="B45" s="126"/>
      <c r="C45" s="126"/>
      <c r="D45" s="126"/>
      <c r="E45" s="126"/>
      <c r="F45" s="25">
        <f>SUM(F14:F44)</f>
        <v>151</v>
      </c>
      <c r="G45" s="71"/>
      <c r="H45" s="72"/>
      <c r="I45" s="73"/>
      <c r="L45" s="43"/>
      <c r="M45" s="44"/>
    </row>
    <row r="46" spans="1:13" s="9" customFormat="1" ht="14.1" customHeight="1">
      <c r="A46" s="31"/>
      <c r="B46" s="31"/>
      <c r="C46" s="31"/>
      <c r="D46" s="31"/>
      <c r="E46" s="31"/>
      <c r="F46" s="32"/>
      <c r="G46" s="33"/>
      <c r="H46" s="33"/>
      <c r="I46" s="34"/>
      <c r="L46" s="43"/>
      <c r="M46" s="44"/>
    </row>
    <row r="47" spans="1:13" ht="14.1" customHeight="1">
      <c r="L47" s="43"/>
      <c r="M47" s="44"/>
    </row>
    <row r="48" spans="1:13" ht="9.75" customHeight="1">
      <c r="A48" s="15"/>
      <c r="B48" s="16"/>
      <c r="C48" s="16"/>
      <c r="D48" s="16"/>
      <c r="E48" s="16"/>
      <c r="F48" s="16"/>
      <c r="G48" s="17"/>
      <c r="L48" s="43"/>
      <c r="M48" s="44"/>
    </row>
    <row r="49" spans="1:13" s="9" customFormat="1" ht="14.25" customHeight="1">
      <c r="A49" s="127" t="s">
        <v>12</v>
      </c>
      <c r="B49" s="128"/>
      <c r="C49" s="14">
        <f>NETWORKDAYS(A14,A44,L14:L41)</f>
        <v>21</v>
      </c>
      <c r="D49" s="123" t="s">
        <v>11</v>
      </c>
      <c r="E49" s="124"/>
      <c r="F49" s="23" t="s">
        <v>93</v>
      </c>
      <c r="G49" s="18"/>
      <c r="H49" s="13"/>
      <c r="L49" s="43"/>
      <c r="M49" s="44"/>
    </row>
    <row r="50" spans="1:13" s="9" customFormat="1" ht="14.25" customHeight="1">
      <c r="A50" s="127" t="s">
        <v>13</v>
      </c>
      <c r="B50" s="128"/>
      <c r="C50" s="26">
        <f>COUNT(F14:F44)</f>
        <v>20</v>
      </c>
      <c r="D50" s="123" t="s">
        <v>10</v>
      </c>
      <c r="E50" s="124"/>
      <c r="F50" s="28">
        <f>IF(140&gt;F45,F45-140,IF(F45&gt;180,F45-180,0))</f>
        <v>0</v>
      </c>
      <c r="G50" s="18"/>
      <c r="H50" s="13"/>
      <c r="L50" s="43"/>
      <c r="M50" s="44"/>
    </row>
    <row r="51" spans="1:13" ht="9.75" customHeight="1">
      <c r="A51" s="19"/>
      <c r="B51" s="20"/>
      <c r="C51" s="20"/>
      <c r="D51" s="20"/>
      <c r="E51" s="20"/>
      <c r="F51" s="20"/>
      <c r="G51" s="21"/>
      <c r="L51" s="43"/>
      <c r="M51" s="44"/>
    </row>
    <row r="52" spans="1:13">
      <c r="L52" s="29"/>
      <c r="M52" s="36"/>
    </row>
    <row r="53" spans="1:13">
      <c r="L53" s="29"/>
      <c r="M53" s="36"/>
    </row>
    <row r="54" spans="1:13">
      <c r="L54" s="29"/>
      <c r="M54" s="36"/>
    </row>
    <row r="55" spans="1:13">
      <c r="L55" s="29"/>
      <c r="M55" s="36"/>
    </row>
    <row r="56" spans="1:13">
      <c r="L56" s="29"/>
      <c r="M56" s="36"/>
    </row>
  </sheetData>
  <sheetProtection formatCells="0"/>
  <mergeCells count="54">
    <mergeCell ref="G17:I17"/>
    <mergeCell ref="G16:I16"/>
    <mergeCell ref="G15:I15"/>
    <mergeCell ref="G14:I14"/>
    <mergeCell ref="G12:I13"/>
    <mergeCell ref="D50:E50"/>
    <mergeCell ref="A45:E45"/>
    <mergeCell ref="A49:B49"/>
    <mergeCell ref="A50:B50"/>
    <mergeCell ref="D49:E49"/>
    <mergeCell ref="A2:I2"/>
    <mergeCell ref="A7:B8"/>
    <mergeCell ref="A9:B10"/>
    <mergeCell ref="B12:B13"/>
    <mergeCell ref="C12:F12"/>
    <mergeCell ref="A3:H3"/>
    <mergeCell ref="D5:G5"/>
    <mergeCell ref="D6:G6"/>
    <mergeCell ref="C7:G8"/>
    <mergeCell ref="H9:H10"/>
    <mergeCell ref="A5:B6"/>
    <mergeCell ref="I9:I10"/>
    <mergeCell ref="A12:A13"/>
    <mergeCell ref="C9:G10"/>
    <mergeCell ref="H5:H8"/>
    <mergeCell ref="I5:I8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43:I43"/>
    <mergeCell ref="G44:I44"/>
    <mergeCell ref="G45:I45"/>
    <mergeCell ref="G38:I38"/>
    <mergeCell ref="G39:I39"/>
    <mergeCell ref="G40:I40"/>
    <mergeCell ref="G41:I41"/>
    <mergeCell ref="G42:I42"/>
  </mergeCells>
  <phoneticPr fontId="1"/>
  <conditionalFormatting sqref="G46">
    <cfRule type="cellIs" dxfId="459" priority="2006" stopIfTrue="1" operator="greaterThan">
      <formula>45</formula>
    </cfRule>
  </conditionalFormatting>
  <conditionalFormatting sqref="A14:B44 F14:F44">
    <cfRule type="expression" dxfId="458" priority="2007" stopIfTrue="1">
      <formula>WEEKDAY($A14)=7</formula>
    </cfRule>
    <cfRule type="expression" dxfId="457" priority="2008" stopIfTrue="1">
      <formula>WEEKDAY($A14)=1</formula>
    </cfRule>
    <cfRule type="expression" dxfId="456" priority="2009" stopIfTrue="1">
      <formula>MATCH($A14,祝日,0)&gt;0</formula>
    </cfRule>
  </conditionalFormatting>
  <conditionalFormatting sqref="C26:C27">
    <cfRule type="expression" dxfId="455" priority="1222" stopIfTrue="1">
      <formula>WEEKDAY($A26)=7</formula>
    </cfRule>
    <cfRule type="expression" dxfId="454" priority="1223" stopIfTrue="1">
      <formula>WEEKDAY($A26)=1</formula>
    </cfRule>
    <cfRule type="expression" dxfId="453" priority="1224" stopIfTrue="1">
      <formula>MATCH($A26,祝日,0)&gt;0</formula>
    </cfRule>
  </conditionalFormatting>
  <conditionalFormatting sqref="C26:C27">
    <cfRule type="expression" dxfId="452" priority="1219" stopIfTrue="1">
      <formula>WEEKDAY($A26)=7</formula>
    </cfRule>
    <cfRule type="expression" dxfId="451" priority="1220" stopIfTrue="1">
      <formula>WEEKDAY($A26)=1</formula>
    </cfRule>
    <cfRule type="expression" dxfId="450" priority="1221" stopIfTrue="1">
      <formula>MATCH($A26,祝日,0)&gt;0</formula>
    </cfRule>
  </conditionalFormatting>
  <conditionalFormatting sqref="C26:C27">
    <cfRule type="expression" dxfId="449" priority="1216" stopIfTrue="1">
      <formula>WEEKDAY($A26)=7</formula>
    </cfRule>
    <cfRule type="expression" dxfId="448" priority="1217" stopIfTrue="1">
      <formula>WEEKDAY($A26)=1</formula>
    </cfRule>
    <cfRule type="expression" dxfId="447" priority="1218" stopIfTrue="1">
      <formula>MATCH($A26,祝日,0)&gt;0</formula>
    </cfRule>
  </conditionalFormatting>
  <conditionalFormatting sqref="E26:E27">
    <cfRule type="expression" dxfId="446" priority="1213" stopIfTrue="1">
      <formula>WEEKDAY($A26)=7</formula>
    </cfRule>
    <cfRule type="expression" dxfId="445" priority="1214" stopIfTrue="1">
      <formula>WEEKDAY($A26)=1</formula>
    </cfRule>
    <cfRule type="expression" dxfId="444" priority="1215" stopIfTrue="1">
      <formula>MATCH($A26,祝日,0)&gt;0</formula>
    </cfRule>
  </conditionalFormatting>
  <conditionalFormatting sqref="E26:E27">
    <cfRule type="expression" dxfId="443" priority="1210" stopIfTrue="1">
      <formula>WEEKDAY($A26)=7</formula>
    </cfRule>
    <cfRule type="expression" dxfId="442" priority="1211" stopIfTrue="1">
      <formula>WEEKDAY($A26)=1</formula>
    </cfRule>
    <cfRule type="expression" dxfId="441" priority="1212" stopIfTrue="1">
      <formula>MATCH($A26,祝日,0)&gt;0</formula>
    </cfRule>
  </conditionalFormatting>
  <conditionalFormatting sqref="E26:E27">
    <cfRule type="expression" dxfId="440" priority="1207" stopIfTrue="1">
      <formula>WEEKDAY($A26)=7</formula>
    </cfRule>
    <cfRule type="expression" dxfId="439" priority="1208" stopIfTrue="1">
      <formula>WEEKDAY($A26)=1</formula>
    </cfRule>
    <cfRule type="expression" dxfId="438" priority="1209" stopIfTrue="1">
      <formula>MATCH($A26,祝日,0)&gt;0</formula>
    </cfRule>
  </conditionalFormatting>
  <conditionalFormatting sqref="E26:E27">
    <cfRule type="expression" dxfId="437" priority="1204" stopIfTrue="1">
      <formula>WEEKDAY($A26)=7</formula>
    </cfRule>
    <cfRule type="expression" dxfId="436" priority="1205" stopIfTrue="1">
      <formula>WEEKDAY($A26)=1</formula>
    </cfRule>
    <cfRule type="expression" dxfId="435" priority="1206" stopIfTrue="1">
      <formula>MATCH($A26,祝日,0)&gt;0</formula>
    </cfRule>
  </conditionalFormatting>
  <conditionalFormatting sqref="D27">
    <cfRule type="expression" dxfId="434" priority="1201" stopIfTrue="1">
      <formula>WEEKDAY($A27)=7</formula>
    </cfRule>
    <cfRule type="expression" dxfId="433" priority="1202" stopIfTrue="1">
      <formula>WEEKDAY($A27)=1</formula>
    </cfRule>
    <cfRule type="expression" dxfId="432" priority="1203" stopIfTrue="1">
      <formula>MATCH($A27,祝日,0)&gt;0</formula>
    </cfRule>
  </conditionalFormatting>
  <conditionalFormatting sqref="D27">
    <cfRule type="expression" dxfId="431" priority="1198" stopIfTrue="1">
      <formula>WEEKDAY($A27)=7</formula>
    </cfRule>
    <cfRule type="expression" dxfId="430" priority="1199" stopIfTrue="1">
      <formula>WEEKDAY($A27)=1</formula>
    </cfRule>
    <cfRule type="expression" dxfId="429" priority="1200" stopIfTrue="1">
      <formula>MATCH($A27,祝日,0)&gt;0</formula>
    </cfRule>
  </conditionalFormatting>
  <conditionalFormatting sqref="D27">
    <cfRule type="expression" dxfId="428" priority="1195" stopIfTrue="1">
      <formula>WEEKDAY($A27)=7</formula>
    </cfRule>
    <cfRule type="expression" dxfId="427" priority="1196" stopIfTrue="1">
      <formula>WEEKDAY($A27)=1</formula>
    </cfRule>
    <cfRule type="expression" dxfId="426" priority="1197" stopIfTrue="1">
      <formula>MATCH($A27,祝日,0)&gt;0</formula>
    </cfRule>
  </conditionalFormatting>
  <conditionalFormatting sqref="G14">
    <cfRule type="expression" dxfId="425" priority="1063" stopIfTrue="1">
      <formula>WEEKDAY($A14)=7</formula>
    </cfRule>
    <cfRule type="expression" dxfId="424" priority="1064" stopIfTrue="1">
      <formula>WEEKDAY($A14)=1</formula>
    </cfRule>
    <cfRule type="expression" dxfId="423" priority="1065" stopIfTrue="1">
      <formula>MATCH($A14,祝日,0)&gt;0</formula>
    </cfRule>
  </conditionalFormatting>
  <conditionalFormatting sqref="G44">
    <cfRule type="expression" dxfId="422" priority="1057" stopIfTrue="1">
      <formula>WEEKDAY($A44)=7</formula>
    </cfRule>
    <cfRule type="expression" dxfId="421" priority="1058" stopIfTrue="1">
      <formula>WEEKDAY($A44)=1</formula>
    </cfRule>
    <cfRule type="expression" dxfId="420" priority="1059" stopIfTrue="1">
      <formula>MATCH($A44,祝日,0)&gt;0</formula>
    </cfRule>
  </conditionalFormatting>
  <conditionalFormatting sqref="G17">
    <cfRule type="expression" dxfId="419" priority="937" stopIfTrue="1">
      <formula>WEEKDAY($A17)=7</formula>
    </cfRule>
    <cfRule type="expression" dxfId="418" priority="938" stopIfTrue="1">
      <formula>WEEKDAY($A17)=1</formula>
    </cfRule>
    <cfRule type="expression" dxfId="417" priority="939" stopIfTrue="1">
      <formula>MATCH($A17,祝日,0)&gt;0</formula>
    </cfRule>
  </conditionalFormatting>
  <conditionalFormatting sqref="G30">
    <cfRule type="expression" dxfId="416" priority="829" stopIfTrue="1">
      <formula>WEEKDAY($A30)=7</formula>
    </cfRule>
    <cfRule type="expression" dxfId="415" priority="830" stopIfTrue="1">
      <formula>WEEKDAY($A30)=1</formula>
    </cfRule>
    <cfRule type="expression" dxfId="414" priority="831" stopIfTrue="1">
      <formula>MATCH($A30,祝日,0)&gt;0</formula>
    </cfRule>
  </conditionalFormatting>
  <conditionalFormatting sqref="G43">
    <cfRule type="expression" dxfId="413" priority="811" stopIfTrue="1">
      <formula>WEEKDAY($A43)=7</formula>
    </cfRule>
    <cfRule type="expression" dxfId="412" priority="812" stopIfTrue="1">
      <formula>WEEKDAY($A43)=1</formula>
    </cfRule>
    <cfRule type="expression" dxfId="411" priority="813" stopIfTrue="1">
      <formula>MATCH($A43,祝日,0)&gt;0</formula>
    </cfRule>
  </conditionalFormatting>
  <conditionalFormatting sqref="G37">
    <cfRule type="expression" dxfId="410" priority="808" stopIfTrue="1">
      <formula>WEEKDAY($A37)=7</formula>
    </cfRule>
    <cfRule type="expression" dxfId="409" priority="809" stopIfTrue="1">
      <formula>WEEKDAY($A37)=1</formula>
    </cfRule>
    <cfRule type="expression" dxfId="408" priority="810" stopIfTrue="1">
      <formula>MATCH($A37,祝日,0)&gt;0</formula>
    </cfRule>
  </conditionalFormatting>
  <conditionalFormatting sqref="G36">
    <cfRule type="expression" dxfId="407" priority="805" stopIfTrue="1">
      <formula>WEEKDAY($A36)=7</formula>
    </cfRule>
    <cfRule type="expression" dxfId="406" priority="806" stopIfTrue="1">
      <formula>WEEKDAY($A36)=1</formula>
    </cfRule>
    <cfRule type="expression" dxfId="405" priority="807" stopIfTrue="1">
      <formula>MATCH($A36,祝日,0)&gt;0</formula>
    </cfRule>
  </conditionalFormatting>
  <conditionalFormatting sqref="G42">
    <cfRule type="expression" dxfId="404" priority="766" stopIfTrue="1">
      <formula>WEEKDAY($A42)=7</formula>
    </cfRule>
    <cfRule type="expression" dxfId="403" priority="767" stopIfTrue="1">
      <formula>WEEKDAY($A42)=1</formula>
    </cfRule>
    <cfRule type="expression" dxfId="402" priority="768" stopIfTrue="1">
      <formula>MATCH($A42,祝日,0)&gt;0</formula>
    </cfRule>
  </conditionalFormatting>
  <conditionalFormatting sqref="G22">
    <cfRule type="expression" dxfId="401" priority="688" stopIfTrue="1">
      <formula>WEEKDAY($A22)=7</formula>
    </cfRule>
    <cfRule type="expression" dxfId="400" priority="689" stopIfTrue="1">
      <formula>WEEKDAY($A22)=1</formula>
    </cfRule>
    <cfRule type="expression" dxfId="399" priority="690" stopIfTrue="1">
      <formula>MATCH($A22,祝日,0)&gt;0</formula>
    </cfRule>
  </conditionalFormatting>
  <conditionalFormatting sqref="G29">
    <cfRule type="expression" dxfId="398" priority="685" stopIfTrue="1">
      <formula>WEEKDAY($A29)=7</formula>
    </cfRule>
    <cfRule type="expression" dxfId="397" priority="686" stopIfTrue="1">
      <formula>WEEKDAY($A29)=1</formula>
    </cfRule>
    <cfRule type="expression" dxfId="396" priority="687" stopIfTrue="1">
      <formula>MATCH($A29,祝日,0)&gt;0</formula>
    </cfRule>
  </conditionalFormatting>
  <conditionalFormatting sqref="G23">
    <cfRule type="expression" dxfId="395" priority="679" stopIfTrue="1">
      <formula>WEEKDAY($A23)=7</formula>
    </cfRule>
    <cfRule type="expression" dxfId="394" priority="680" stopIfTrue="1">
      <formula>WEEKDAY($A23)=1</formula>
    </cfRule>
    <cfRule type="expression" dxfId="393" priority="681" stopIfTrue="1">
      <formula>MATCH($A23,祝日,0)&gt;0</formula>
    </cfRule>
  </conditionalFormatting>
  <conditionalFormatting sqref="G31 G34">
    <cfRule type="expression" dxfId="392" priority="523" stopIfTrue="1">
      <formula>WEEKDAY($A31)=7</formula>
    </cfRule>
    <cfRule type="expression" dxfId="391" priority="524" stopIfTrue="1">
      <formula>WEEKDAY($A31)=1</formula>
    </cfRule>
    <cfRule type="expression" dxfId="390" priority="525" stopIfTrue="1">
      <formula>MATCH($A31,祝日,0)&gt;0</formula>
    </cfRule>
  </conditionalFormatting>
  <conditionalFormatting sqref="G35">
    <cfRule type="expression" dxfId="389" priority="517" stopIfTrue="1">
      <formula>WEEKDAY($A35)=7</formula>
    </cfRule>
    <cfRule type="expression" dxfId="388" priority="518" stopIfTrue="1">
      <formula>WEEKDAY($A35)=1</formula>
    </cfRule>
    <cfRule type="expression" dxfId="387" priority="519" stopIfTrue="1">
      <formula>MATCH($A35,祝日,0)&gt;0</formula>
    </cfRule>
  </conditionalFormatting>
  <conditionalFormatting sqref="C19:C20">
    <cfRule type="expression" dxfId="386" priority="502" stopIfTrue="1">
      <formula>WEEKDAY($A19)=7</formula>
    </cfRule>
    <cfRule type="expression" dxfId="385" priority="503" stopIfTrue="1">
      <formula>WEEKDAY($A19)=1</formula>
    </cfRule>
    <cfRule type="expression" dxfId="384" priority="504" stopIfTrue="1">
      <formula>MATCH($A19,祝日,0)&gt;0</formula>
    </cfRule>
  </conditionalFormatting>
  <conditionalFormatting sqref="C19:C20">
    <cfRule type="expression" dxfId="383" priority="499" stopIfTrue="1">
      <formula>WEEKDAY($A19)=7</formula>
    </cfRule>
    <cfRule type="expression" dxfId="382" priority="500" stopIfTrue="1">
      <formula>WEEKDAY($A19)=1</formula>
    </cfRule>
    <cfRule type="expression" dxfId="381" priority="501" stopIfTrue="1">
      <formula>MATCH($A19,祝日,0)&gt;0</formula>
    </cfRule>
  </conditionalFormatting>
  <conditionalFormatting sqref="C19:C20">
    <cfRule type="expression" dxfId="380" priority="496" stopIfTrue="1">
      <formula>WEEKDAY($A19)=7</formula>
    </cfRule>
    <cfRule type="expression" dxfId="379" priority="497" stopIfTrue="1">
      <formula>WEEKDAY($A19)=1</formula>
    </cfRule>
    <cfRule type="expression" dxfId="378" priority="498" stopIfTrue="1">
      <formula>MATCH($A19,祝日,0)&gt;0</formula>
    </cfRule>
  </conditionalFormatting>
  <conditionalFormatting sqref="E19:E20">
    <cfRule type="expression" dxfId="377" priority="493" stopIfTrue="1">
      <formula>WEEKDAY($A19)=7</formula>
    </cfRule>
    <cfRule type="expression" dxfId="376" priority="494" stopIfTrue="1">
      <formula>WEEKDAY($A19)=1</formula>
    </cfRule>
    <cfRule type="expression" dxfId="375" priority="495" stopIfTrue="1">
      <formula>MATCH($A19,祝日,0)&gt;0</formula>
    </cfRule>
  </conditionalFormatting>
  <conditionalFormatting sqref="E19:E20">
    <cfRule type="expression" dxfId="374" priority="490" stopIfTrue="1">
      <formula>WEEKDAY($A19)=7</formula>
    </cfRule>
    <cfRule type="expression" dxfId="373" priority="491" stopIfTrue="1">
      <formula>WEEKDAY($A19)=1</formula>
    </cfRule>
    <cfRule type="expression" dxfId="372" priority="492" stopIfTrue="1">
      <formula>MATCH($A19,祝日,0)&gt;0</formula>
    </cfRule>
  </conditionalFormatting>
  <conditionalFormatting sqref="E19:E20">
    <cfRule type="expression" dxfId="371" priority="487" stopIfTrue="1">
      <formula>WEEKDAY($A19)=7</formula>
    </cfRule>
    <cfRule type="expression" dxfId="370" priority="488" stopIfTrue="1">
      <formula>WEEKDAY($A19)=1</formula>
    </cfRule>
    <cfRule type="expression" dxfId="369" priority="489" stopIfTrue="1">
      <formula>MATCH($A19,祝日,0)&gt;0</formula>
    </cfRule>
  </conditionalFormatting>
  <conditionalFormatting sqref="E19:E20">
    <cfRule type="expression" dxfId="368" priority="484" stopIfTrue="1">
      <formula>WEEKDAY($A19)=7</formula>
    </cfRule>
    <cfRule type="expression" dxfId="367" priority="485" stopIfTrue="1">
      <formula>WEEKDAY($A19)=1</formula>
    </cfRule>
    <cfRule type="expression" dxfId="366" priority="486" stopIfTrue="1">
      <formula>MATCH($A19,祝日,0)&gt;0</formula>
    </cfRule>
  </conditionalFormatting>
  <conditionalFormatting sqref="D19:D20">
    <cfRule type="expression" dxfId="365" priority="481" stopIfTrue="1">
      <formula>WEEKDAY($A19)=7</formula>
    </cfRule>
    <cfRule type="expression" dxfId="364" priority="482" stopIfTrue="1">
      <formula>WEEKDAY($A19)=1</formula>
    </cfRule>
    <cfRule type="expression" dxfId="363" priority="483" stopIfTrue="1">
      <formula>MATCH($A19,祝日,0)&gt;0</formula>
    </cfRule>
  </conditionalFormatting>
  <conditionalFormatting sqref="D19:D20">
    <cfRule type="expression" dxfId="362" priority="478" stopIfTrue="1">
      <formula>WEEKDAY($A19)=7</formula>
    </cfRule>
    <cfRule type="expression" dxfId="361" priority="479" stopIfTrue="1">
      <formula>WEEKDAY($A19)=1</formula>
    </cfRule>
    <cfRule type="expression" dxfId="360" priority="480" stopIfTrue="1">
      <formula>MATCH($A19,祝日,0)&gt;0</formula>
    </cfRule>
  </conditionalFormatting>
  <conditionalFormatting sqref="D19:D20">
    <cfRule type="expression" dxfId="359" priority="475" stopIfTrue="1">
      <formula>WEEKDAY($A19)=7</formula>
    </cfRule>
    <cfRule type="expression" dxfId="358" priority="476" stopIfTrue="1">
      <formula>WEEKDAY($A19)=1</formula>
    </cfRule>
    <cfRule type="expression" dxfId="357" priority="477" stopIfTrue="1">
      <formula>MATCH($A19,祝日,0)&gt;0</formula>
    </cfRule>
  </conditionalFormatting>
  <conditionalFormatting sqref="C33:C34">
    <cfRule type="expression" dxfId="356" priority="442" stopIfTrue="1">
      <formula>WEEKDAY($A33)=7</formula>
    </cfRule>
    <cfRule type="expression" dxfId="355" priority="443" stopIfTrue="1">
      <formula>WEEKDAY($A33)=1</formula>
    </cfRule>
    <cfRule type="expression" dxfId="354" priority="444" stopIfTrue="1">
      <formula>MATCH($A33,祝日,0)&gt;0</formula>
    </cfRule>
  </conditionalFormatting>
  <conditionalFormatting sqref="C33:C34">
    <cfRule type="expression" dxfId="353" priority="439" stopIfTrue="1">
      <formula>WEEKDAY($A33)=7</formula>
    </cfRule>
    <cfRule type="expression" dxfId="352" priority="440" stopIfTrue="1">
      <formula>WEEKDAY($A33)=1</formula>
    </cfRule>
    <cfRule type="expression" dxfId="351" priority="441" stopIfTrue="1">
      <formula>MATCH($A33,祝日,0)&gt;0</formula>
    </cfRule>
  </conditionalFormatting>
  <conditionalFormatting sqref="C33:C34">
    <cfRule type="expression" dxfId="350" priority="436" stopIfTrue="1">
      <formula>WEEKDAY($A33)=7</formula>
    </cfRule>
    <cfRule type="expression" dxfId="349" priority="437" stopIfTrue="1">
      <formula>WEEKDAY($A33)=1</formula>
    </cfRule>
    <cfRule type="expression" dxfId="348" priority="438" stopIfTrue="1">
      <formula>MATCH($A33,祝日,0)&gt;0</formula>
    </cfRule>
  </conditionalFormatting>
  <conditionalFormatting sqref="E33:E34">
    <cfRule type="expression" dxfId="347" priority="433" stopIfTrue="1">
      <formula>WEEKDAY($A33)=7</formula>
    </cfRule>
    <cfRule type="expression" dxfId="346" priority="434" stopIfTrue="1">
      <formula>WEEKDAY($A33)=1</formula>
    </cfRule>
    <cfRule type="expression" dxfId="345" priority="435" stopIfTrue="1">
      <formula>MATCH($A33,祝日,0)&gt;0</formula>
    </cfRule>
  </conditionalFormatting>
  <conditionalFormatting sqref="E33:E34">
    <cfRule type="expression" dxfId="344" priority="430" stopIfTrue="1">
      <formula>WEEKDAY($A33)=7</formula>
    </cfRule>
    <cfRule type="expression" dxfId="343" priority="431" stopIfTrue="1">
      <formula>WEEKDAY($A33)=1</formula>
    </cfRule>
    <cfRule type="expression" dxfId="342" priority="432" stopIfTrue="1">
      <formula>MATCH($A33,祝日,0)&gt;0</formula>
    </cfRule>
  </conditionalFormatting>
  <conditionalFormatting sqref="E33:E34">
    <cfRule type="expression" dxfId="341" priority="427" stopIfTrue="1">
      <formula>WEEKDAY($A33)=7</formula>
    </cfRule>
    <cfRule type="expression" dxfId="340" priority="428" stopIfTrue="1">
      <formula>WEEKDAY($A33)=1</formula>
    </cfRule>
    <cfRule type="expression" dxfId="339" priority="429" stopIfTrue="1">
      <formula>MATCH($A33,祝日,0)&gt;0</formula>
    </cfRule>
  </conditionalFormatting>
  <conditionalFormatting sqref="E33:E34">
    <cfRule type="expression" dxfId="338" priority="424" stopIfTrue="1">
      <formula>WEEKDAY($A33)=7</formula>
    </cfRule>
    <cfRule type="expression" dxfId="337" priority="425" stopIfTrue="1">
      <formula>WEEKDAY($A33)=1</formula>
    </cfRule>
    <cfRule type="expression" dxfId="336" priority="426" stopIfTrue="1">
      <formula>MATCH($A33,祝日,0)&gt;0</formula>
    </cfRule>
  </conditionalFormatting>
  <conditionalFormatting sqref="D33:D34">
    <cfRule type="expression" dxfId="335" priority="421" stopIfTrue="1">
      <formula>WEEKDAY($A33)=7</formula>
    </cfRule>
    <cfRule type="expression" dxfId="334" priority="422" stopIfTrue="1">
      <formula>WEEKDAY($A33)=1</formula>
    </cfRule>
    <cfRule type="expression" dxfId="333" priority="423" stopIfTrue="1">
      <formula>MATCH($A33,祝日,0)&gt;0</formula>
    </cfRule>
  </conditionalFormatting>
  <conditionalFormatting sqref="D33:D34">
    <cfRule type="expression" dxfId="332" priority="418" stopIfTrue="1">
      <formula>WEEKDAY($A33)=7</formula>
    </cfRule>
    <cfRule type="expression" dxfId="331" priority="419" stopIfTrue="1">
      <formula>WEEKDAY($A33)=1</formula>
    </cfRule>
    <cfRule type="expression" dxfId="330" priority="420" stopIfTrue="1">
      <formula>MATCH($A33,祝日,0)&gt;0</formula>
    </cfRule>
  </conditionalFormatting>
  <conditionalFormatting sqref="D33:D34">
    <cfRule type="expression" dxfId="329" priority="415" stopIfTrue="1">
      <formula>WEEKDAY($A33)=7</formula>
    </cfRule>
    <cfRule type="expression" dxfId="328" priority="416" stopIfTrue="1">
      <formula>WEEKDAY($A33)=1</formula>
    </cfRule>
    <cfRule type="expression" dxfId="327" priority="417" stopIfTrue="1">
      <formula>MATCH($A33,祝日,0)&gt;0</formula>
    </cfRule>
  </conditionalFormatting>
  <conditionalFormatting sqref="C28">
    <cfRule type="expression" dxfId="326" priority="352" stopIfTrue="1">
      <formula>WEEKDAY($A28)=7</formula>
    </cfRule>
    <cfRule type="expression" dxfId="325" priority="353" stopIfTrue="1">
      <formula>WEEKDAY($A28)=1</formula>
    </cfRule>
    <cfRule type="expression" dxfId="324" priority="354" stopIfTrue="1">
      <formula>MATCH($A28,祝日,0)&gt;0</formula>
    </cfRule>
  </conditionalFormatting>
  <conditionalFormatting sqref="C28">
    <cfRule type="expression" dxfId="323" priority="349" stopIfTrue="1">
      <formula>WEEKDAY($A28)=7</formula>
    </cfRule>
    <cfRule type="expression" dxfId="322" priority="350" stopIfTrue="1">
      <formula>WEEKDAY($A28)=1</formula>
    </cfRule>
    <cfRule type="expression" dxfId="321" priority="351" stopIfTrue="1">
      <formula>MATCH($A28,祝日,0)&gt;0</formula>
    </cfRule>
  </conditionalFormatting>
  <conditionalFormatting sqref="C28">
    <cfRule type="expression" dxfId="320" priority="346" stopIfTrue="1">
      <formula>WEEKDAY($A28)=7</formula>
    </cfRule>
    <cfRule type="expression" dxfId="319" priority="347" stopIfTrue="1">
      <formula>WEEKDAY($A28)=1</formula>
    </cfRule>
    <cfRule type="expression" dxfId="318" priority="348" stopIfTrue="1">
      <formula>MATCH($A28,祝日,0)&gt;0</formula>
    </cfRule>
  </conditionalFormatting>
  <conditionalFormatting sqref="E28">
    <cfRule type="expression" dxfId="317" priority="343" stopIfTrue="1">
      <formula>WEEKDAY($A28)=7</formula>
    </cfRule>
    <cfRule type="expression" dxfId="316" priority="344" stopIfTrue="1">
      <formula>WEEKDAY($A28)=1</formula>
    </cfRule>
    <cfRule type="expression" dxfId="315" priority="345" stopIfTrue="1">
      <formula>MATCH($A28,祝日,0)&gt;0</formula>
    </cfRule>
  </conditionalFormatting>
  <conditionalFormatting sqref="E28">
    <cfRule type="expression" dxfId="314" priority="340" stopIfTrue="1">
      <formula>WEEKDAY($A28)=7</formula>
    </cfRule>
    <cfRule type="expression" dxfId="313" priority="341" stopIfTrue="1">
      <formula>WEEKDAY($A28)=1</formula>
    </cfRule>
    <cfRule type="expression" dxfId="312" priority="342" stopIfTrue="1">
      <formula>MATCH($A28,祝日,0)&gt;0</formula>
    </cfRule>
  </conditionalFormatting>
  <conditionalFormatting sqref="E28">
    <cfRule type="expression" dxfId="311" priority="337" stopIfTrue="1">
      <formula>WEEKDAY($A28)=7</formula>
    </cfRule>
    <cfRule type="expression" dxfId="310" priority="338" stopIfTrue="1">
      <formula>WEEKDAY($A28)=1</formula>
    </cfRule>
    <cfRule type="expression" dxfId="309" priority="339" stopIfTrue="1">
      <formula>MATCH($A28,祝日,0)&gt;0</formula>
    </cfRule>
  </conditionalFormatting>
  <conditionalFormatting sqref="E28">
    <cfRule type="expression" dxfId="308" priority="334" stopIfTrue="1">
      <formula>WEEKDAY($A28)=7</formula>
    </cfRule>
    <cfRule type="expression" dxfId="307" priority="335" stopIfTrue="1">
      <formula>WEEKDAY($A28)=1</formula>
    </cfRule>
    <cfRule type="expression" dxfId="306" priority="336" stopIfTrue="1">
      <formula>MATCH($A28,祝日,0)&gt;0</formula>
    </cfRule>
  </conditionalFormatting>
  <conditionalFormatting sqref="G19 G21">
    <cfRule type="expression" dxfId="305" priority="292" stopIfTrue="1">
      <formula>WEEKDAY($A19)=7</formula>
    </cfRule>
    <cfRule type="expression" dxfId="304" priority="293" stopIfTrue="1">
      <formula>WEEKDAY($A19)=1</formula>
    </cfRule>
    <cfRule type="expression" dxfId="303" priority="294" stopIfTrue="1">
      <formula>MATCH($A19,祝日,0)&gt;0</formula>
    </cfRule>
  </conditionalFormatting>
  <conditionalFormatting sqref="G20">
    <cfRule type="expression" dxfId="302" priority="289" stopIfTrue="1">
      <formula>WEEKDAY($A20)=7</formula>
    </cfRule>
    <cfRule type="expression" dxfId="301" priority="290" stopIfTrue="1">
      <formula>WEEKDAY($A20)=1</formula>
    </cfRule>
    <cfRule type="expression" dxfId="300" priority="291" stopIfTrue="1">
      <formula>MATCH($A20,祝日,0)&gt;0</formula>
    </cfRule>
  </conditionalFormatting>
  <conditionalFormatting sqref="G26">
    <cfRule type="expression" dxfId="299" priority="280" stopIfTrue="1">
      <formula>WEEKDAY($A26)=7</formula>
    </cfRule>
    <cfRule type="expression" dxfId="298" priority="281" stopIfTrue="1">
      <formula>WEEKDAY($A26)=1</formula>
    </cfRule>
    <cfRule type="expression" dxfId="297" priority="282" stopIfTrue="1">
      <formula>MATCH($A26,祝日,0)&gt;0</formula>
    </cfRule>
  </conditionalFormatting>
  <conditionalFormatting sqref="G27">
    <cfRule type="expression" dxfId="296" priority="274" stopIfTrue="1">
      <formula>WEEKDAY($A27)=7</formula>
    </cfRule>
    <cfRule type="expression" dxfId="295" priority="275" stopIfTrue="1">
      <formula>WEEKDAY($A27)=1</formula>
    </cfRule>
    <cfRule type="expression" dxfId="294" priority="276" stopIfTrue="1">
      <formula>MATCH($A27,祝日,0)&gt;0</formula>
    </cfRule>
  </conditionalFormatting>
  <conditionalFormatting sqref="G28">
    <cfRule type="expression" dxfId="293" priority="271" stopIfTrue="1">
      <formula>WEEKDAY($A28)=7</formula>
    </cfRule>
    <cfRule type="expression" dxfId="292" priority="272" stopIfTrue="1">
      <formula>WEEKDAY($A28)=1</formula>
    </cfRule>
    <cfRule type="expression" dxfId="291" priority="273" stopIfTrue="1">
      <formula>MATCH($A28,祝日,0)&gt;0</formula>
    </cfRule>
  </conditionalFormatting>
  <conditionalFormatting sqref="G24">
    <cfRule type="expression" dxfId="290" priority="268" stopIfTrue="1">
      <formula>WEEKDAY($A24)=7</formula>
    </cfRule>
    <cfRule type="expression" dxfId="289" priority="269" stopIfTrue="1">
      <formula>WEEKDAY($A24)=1</formula>
    </cfRule>
    <cfRule type="expression" dxfId="288" priority="270" stopIfTrue="1">
      <formula>MATCH($A24,祝日,0)&gt;0</formula>
    </cfRule>
  </conditionalFormatting>
  <conditionalFormatting sqref="G32:G33">
    <cfRule type="expression" dxfId="287" priority="265" stopIfTrue="1">
      <formula>WEEKDAY($A32)=7</formula>
    </cfRule>
    <cfRule type="expression" dxfId="286" priority="266" stopIfTrue="1">
      <formula>WEEKDAY($A32)=1</formula>
    </cfRule>
    <cfRule type="expression" dxfId="285" priority="267" stopIfTrue="1">
      <formula>MATCH($A32,祝日,0)&gt;0</formula>
    </cfRule>
  </conditionalFormatting>
  <conditionalFormatting sqref="G38">
    <cfRule type="expression" dxfId="284" priority="262" stopIfTrue="1">
      <formula>WEEKDAY($A38)=7</formula>
    </cfRule>
    <cfRule type="expression" dxfId="283" priority="263" stopIfTrue="1">
      <formula>WEEKDAY($A38)=1</formula>
    </cfRule>
    <cfRule type="expression" dxfId="282" priority="264">
      <formula>MATCH($A38,祝日,0)&gt;0</formula>
    </cfRule>
  </conditionalFormatting>
  <conditionalFormatting sqref="D40:D41">
    <cfRule type="expression" dxfId="281" priority="385" stopIfTrue="1">
      <formula>WEEKDAY($A40)=7</formula>
    </cfRule>
    <cfRule type="expression" dxfId="280" priority="386" stopIfTrue="1">
      <formula>WEEKDAY($A40)=1</formula>
    </cfRule>
    <cfRule type="expression" dxfId="279" priority="387" stopIfTrue="1">
      <formula>MATCH($A40,祝日,0)&gt;0</formula>
    </cfRule>
    <cfRule type="expression" dxfId="278" priority="388" stopIfTrue="1">
      <formula>WEEKDAY($A40)=7</formula>
    </cfRule>
    <cfRule type="expression" dxfId="277" priority="389" stopIfTrue="1">
      <formula>WEEKDAY($A40)=1</formula>
    </cfRule>
    <cfRule type="expression" dxfId="276" priority="390" stopIfTrue="1">
      <formula>MATCH($A40,祝日,0)&gt;0</formula>
    </cfRule>
    <cfRule type="expression" dxfId="275" priority="391" stopIfTrue="1">
      <formula>WEEKDAY($A40)=7</formula>
    </cfRule>
    <cfRule type="expression" dxfId="274" priority="392" stopIfTrue="1">
      <formula>WEEKDAY($A40)=1</formula>
    </cfRule>
    <cfRule type="expression" dxfId="273" priority="393" stopIfTrue="1">
      <formula>MATCH($A40,祝日,0)&gt;0</formula>
    </cfRule>
  </conditionalFormatting>
  <conditionalFormatting sqref="E40:E41">
    <cfRule type="expression" dxfId="272" priority="394" stopIfTrue="1">
      <formula>WEEKDAY($A40)=7</formula>
    </cfRule>
    <cfRule type="expression" dxfId="271" priority="395" stopIfTrue="1">
      <formula>WEEKDAY($A40)=1</formula>
    </cfRule>
    <cfRule type="expression" dxfId="270" priority="396" stopIfTrue="1">
      <formula>MATCH($A40,祝日,0)&gt;0</formula>
    </cfRule>
    <cfRule type="expression" dxfId="269" priority="397" stopIfTrue="1">
      <formula>WEEKDAY($A40)=7</formula>
    </cfRule>
    <cfRule type="expression" dxfId="268" priority="398" stopIfTrue="1">
      <formula>WEEKDAY($A40)=1</formula>
    </cfRule>
    <cfRule type="expression" dxfId="267" priority="399" stopIfTrue="1">
      <formula>MATCH($A40,祝日,0)&gt;0</formula>
    </cfRule>
    <cfRule type="expression" dxfId="266" priority="400" stopIfTrue="1">
      <formula>WEEKDAY($A40)=7</formula>
    </cfRule>
    <cfRule type="expression" dxfId="265" priority="401" stopIfTrue="1">
      <formula>WEEKDAY($A40)=1</formula>
    </cfRule>
    <cfRule type="expression" dxfId="264" priority="402" stopIfTrue="1">
      <formula>MATCH($A40,祝日,0)&gt;0</formula>
    </cfRule>
    <cfRule type="expression" dxfId="263" priority="403" stopIfTrue="1">
      <formula>WEEKDAY($A40)=7</formula>
    </cfRule>
    <cfRule type="expression" dxfId="262" priority="404" stopIfTrue="1">
      <formula>WEEKDAY($A40)=1</formula>
    </cfRule>
    <cfRule type="expression" dxfId="261" priority="405" stopIfTrue="1">
      <formula>MATCH($A40,祝日,0)&gt;0</formula>
    </cfRule>
  </conditionalFormatting>
  <conditionalFormatting sqref="G39:G44">
    <cfRule type="expression" dxfId="260" priority="259" stopIfTrue="1">
      <formula>WEEKDAY($A39)=7</formula>
    </cfRule>
    <cfRule type="expression" dxfId="259" priority="260" stopIfTrue="1">
      <formula>WEEKDAY($A39)=1</formula>
    </cfRule>
    <cfRule type="expression" dxfId="258" priority="261" stopIfTrue="1">
      <formula>MATCH($A39,祝日,0)&gt;0</formula>
    </cfRule>
  </conditionalFormatting>
  <conditionalFormatting sqref="C40:C41">
    <cfRule type="expression" dxfId="257" priority="406" stopIfTrue="1">
      <formula>WEEKDAY($A40)=7</formula>
    </cfRule>
    <cfRule type="expression" dxfId="256" priority="407" stopIfTrue="1">
      <formula>WEEKDAY($A40)=1</formula>
    </cfRule>
    <cfRule type="expression" dxfId="255" priority="408" stopIfTrue="1">
      <formula>MATCH($A40,祝日,0)&gt;0</formula>
    </cfRule>
    <cfRule type="expression" dxfId="254" priority="409" stopIfTrue="1">
      <formula>WEEKDAY($A40)=7</formula>
    </cfRule>
    <cfRule type="expression" dxfId="253" priority="410" stopIfTrue="1">
      <formula>WEEKDAY($A40)=1</formula>
    </cfRule>
    <cfRule type="expression" dxfId="252" priority="411" stopIfTrue="1">
      <formula>MATCH($A40,祝日,0)&gt;0</formula>
    </cfRule>
    <cfRule type="expression" dxfId="251" priority="412" stopIfTrue="1">
      <formula>WEEKDAY($A40)=7</formula>
    </cfRule>
    <cfRule type="expression" dxfId="250" priority="413" stopIfTrue="1">
      <formula>WEEKDAY($A40)=1</formula>
    </cfRule>
    <cfRule type="expression" dxfId="249" priority="414" stopIfTrue="1">
      <formula>MATCH($A40,祝日,0)&gt;0</formula>
    </cfRule>
  </conditionalFormatting>
  <conditionalFormatting sqref="D28">
    <cfRule type="expression" dxfId="248" priority="247" stopIfTrue="1">
      <formula>WEEKDAY($A28)=7</formula>
    </cfRule>
    <cfRule type="expression" dxfId="247" priority="248" stopIfTrue="1">
      <formula>WEEKDAY($A28)=1</formula>
    </cfRule>
    <cfRule type="expression" dxfId="246" priority="249" stopIfTrue="1">
      <formula>MATCH($A28,祝日,0)&gt;0</formula>
    </cfRule>
  </conditionalFormatting>
  <conditionalFormatting sqref="D28">
    <cfRule type="expression" dxfId="245" priority="244" stopIfTrue="1">
      <formula>WEEKDAY($A28)=7</formula>
    </cfRule>
    <cfRule type="expression" dxfId="244" priority="245" stopIfTrue="1">
      <formula>WEEKDAY($A28)=1</formula>
    </cfRule>
    <cfRule type="expression" dxfId="243" priority="246" stopIfTrue="1">
      <formula>MATCH($A28,祝日,0)&gt;0</formula>
    </cfRule>
  </conditionalFormatting>
  <conditionalFormatting sqref="D28">
    <cfRule type="expression" dxfId="242" priority="241" stopIfTrue="1">
      <formula>WEEKDAY($A28)=7</formula>
    </cfRule>
    <cfRule type="expression" dxfId="241" priority="242" stopIfTrue="1">
      <formula>WEEKDAY($A28)=1</formula>
    </cfRule>
    <cfRule type="expression" dxfId="240" priority="243" stopIfTrue="1">
      <formula>MATCH($A28,祝日,0)&gt;0</formula>
    </cfRule>
  </conditionalFormatting>
  <conditionalFormatting sqref="C14:C18">
    <cfRule type="expression" dxfId="239" priority="238" stopIfTrue="1">
      <formula>WEEKDAY($A14)=7</formula>
    </cfRule>
    <cfRule type="expression" dxfId="238" priority="239" stopIfTrue="1">
      <formula>WEEKDAY($A14)=1</formula>
    </cfRule>
    <cfRule type="expression" dxfId="237" priority="240" stopIfTrue="1">
      <formula>MATCH($A14,祝日,0)&gt;0</formula>
    </cfRule>
  </conditionalFormatting>
  <conditionalFormatting sqref="C14:C18">
    <cfRule type="expression" dxfId="236" priority="235" stopIfTrue="1">
      <formula>WEEKDAY($A14)=7</formula>
    </cfRule>
    <cfRule type="expression" dxfId="235" priority="236" stopIfTrue="1">
      <formula>WEEKDAY($A14)=1</formula>
    </cfRule>
    <cfRule type="expression" dxfId="234" priority="237" stopIfTrue="1">
      <formula>MATCH($A14,祝日,0)&gt;0</formula>
    </cfRule>
  </conditionalFormatting>
  <conditionalFormatting sqref="C14:C18">
    <cfRule type="expression" dxfId="233" priority="232" stopIfTrue="1">
      <formula>WEEKDAY($A14)=7</formula>
    </cfRule>
    <cfRule type="expression" dxfId="232" priority="233" stopIfTrue="1">
      <formula>WEEKDAY($A14)=1</formula>
    </cfRule>
    <cfRule type="expression" dxfId="231" priority="234" stopIfTrue="1">
      <formula>MATCH($A14,祝日,0)&gt;0</formula>
    </cfRule>
  </conditionalFormatting>
  <conditionalFormatting sqref="E14:E18">
    <cfRule type="expression" dxfId="230" priority="229" stopIfTrue="1">
      <formula>WEEKDAY($A14)=7</formula>
    </cfRule>
    <cfRule type="expression" dxfId="229" priority="230" stopIfTrue="1">
      <formula>WEEKDAY($A14)=1</formula>
    </cfRule>
    <cfRule type="expression" dxfId="228" priority="231" stopIfTrue="1">
      <formula>MATCH($A14,祝日,0)&gt;0</formula>
    </cfRule>
  </conditionalFormatting>
  <conditionalFormatting sqref="E14:E18">
    <cfRule type="expression" dxfId="227" priority="226" stopIfTrue="1">
      <formula>WEEKDAY($A14)=7</formula>
    </cfRule>
    <cfRule type="expression" dxfId="226" priority="227" stopIfTrue="1">
      <formula>WEEKDAY($A14)=1</formula>
    </cfRule>
    <cfRule type="expression" dxfId="225" priority="228" stopIfTrue="1">
      <formula>MATCH($A14,祝日,0)&gt;0</formula>
    </cfRule>
  </conditionalFormatting>
  <conditionalFormatting sqref="E14:E18">
    <cfRule type="expression" dxfId="224" priority="223" stopIfTrue="1">
      <formula>WEEKDAY($A14)=7</formula>
    </cfRule>
    <cfRule type="expression" dxfId="223" priority="224" stopIfTrue="1">
      <formula>WEEKDAY($A14)=1</formula>
    </cfRule>
    <cfRule type="expression" dxfId="222" priority="225" stopIfTrue="1">
      <formula>MATCH($A14,祝日,0)&gt;0</formula>
    </cfRule>
  </conditionalFormatting>
  <conditionalFormatting sqref="E14:E18">
    <cfRule type="expression" dxfId="221" priority="220" stopIfTrue="1">
      <formula>WEEKDAY($A14)=7</formula>
    </cfRule>
    <cfRule type="expression" dxfId="220" priority="221" stopIfTrue="1">
      <formula>WEEKDAY($A14)=1</formula>
    </cfRule>
    <cfRule type="expression" dxfId="219" priority="222" stopIfTrue="1">
      <formula>MATCH($A14,祝日,0)&gt;0</formula>
    </cfRule>
  </conditionalFormatting>
  <conditionalFormatting sqref="D14:D18">
    <cfRule type="expression" dxfId="218" priority="217" stopIfTrue="1">
      <formula>WEEKDAY($A14)=7</formula>
    </cfRule>
    <cfRule type="expression" dxfId="217" priority="218" stopIfTrue="1">
      <formula>WEEKDAY($A14)=1</formula>
    </cfRule>
    <cfRule type="expression" dxfId="216" priority="219" stopIfTrue="1">
      <formula>MATCH($A14,祝日,0)&gt;0</formula>
    </cfRule>
  </conditionalFormatting>
  <conditionalFormatting sqref="D14:D18">
    <cfRule type="expression" dxfId="215" priority="214" stopIfTrue="1">
      <formula>WEEKDAY($A14)=7</formula>
    </cfRule>
    <cfRule type="expression" dxfId="214" priority="215" stopIfTrue="1">
      <formula>WEEKDAY($A14)=1</formula>
    </cfRule>
    <cfRule type="expression" dxfId="213" priority="216" stopIfTrue="1">
      <formula>MATCH($A14,祝日,0)&gt;0</formula>
    </cfRule>
  </conditionalFormatting>
  <conditionalFormatting sqref="D14:D18">
    <cfRule type="expression" dxfId="212" priority="211" stopIfTrue="1">
      <formula>WEEKDAY($A14)=7</formula>
    </cfRule>
    <cfRule type="expression" dxfId="211" priority="212" stopIfTrue="1">
      <formula>WEEKDAY($A14)=1</formula>
    </cfRule>
    <cfRule type="expression" dxfId="210" priority="213" stopIfTrue="1">
      <formula>MATCH($A14,祝日,0)&gt;0</formula>
    </cfRule>
  </conditionalFormatting>
  <conditionalFormatting sqref="C21:C25">
    <cfRule type="expression" dxfId="209" priority="208" stopIfTrue="1">
      <formula>WEEKDAY($A21)=7</formula>
    </cfRule>
    <cfRule type="expression" dxfId="208" priority="209" stopIfTrue="1">
      <formula>WEEKDAY($A21)=1</formula>
    </cfRule>
    <cfRule type="expression" dxfId="207" priority="210" stopIfTrue="1">
      <formula>MATCH($A21,祝日,0)&gt;0</formula>
    </cfRule>
  </conditionalFormatting>
  <conditionalFormatting sqref="C21:C25">
    <cfRule type="expression" dxfId="206" priority="205" stopIfTrue="1">
      <formula>WEEKDAY($A21)=7</formula>
    </cfRule>
    <cfRule type="expression" dxfId="205" priority="206" stopIfTrue="1">
      <formula>WEEKDAY($A21)=1</formula>
    </cfRule>
    <cfRule type="expression" dxfId="204" priority="207" stopIfTrue="1">
      <formula>MATCH($A21,祝日,0)&gt;0</formula>
    </cfRule>
  </conditionalFormatting>
  <conditionalFormatting sqref="C21:C25">
    <cfRule type="expression" dxfId="203" priority="202" stopIfTrue="1">
      <formula>WEEKDAY($A21)=7</formula>
    </cfRule>
    <cfRule type="expression" dxfId="202" priority="203" stopIfTrue="1">
      <formula>WEEKDAY($A21)=1</formula>
    </cfRule>
    <cfRule type="expression" dxfId="201" priority="204" stopIfTrue="1">
      <formula>MATCH($A21,祝日,0)&gt;0</formula>
    </cfRule>
  </conditionalFormatting>
  <conditionalFormatting sqref="E21:E25">
    <cfRule type="expression" dxfId="200" priority="199" stopIfTrue="1">
      <formula>WEEKDAY($A21)=7</formula>
    </cfRule>
    <cfRule type="expression" dxfId="199" priority="200" stopIfTrue="1">
      <formula>WEEKDAY($A21)=1</formula>
    </cfRule>
    <cfRule type="expression" dxfId="198" priority="201" stopIfTrue="1">
      <formula>MATCH($A21,祝日,0)&gt;0</formula>
    </cfRule>
  </conditionalFormatting>
  <conditionalFormatting sqref="E21:E25">
    <cfRule type="expression" dxfId="197" priority="196" stopIfTrue="1">
      <formula>WEEKDAY($A21)=7</formula>
    </cfRule>
    <cfRule type="expression" dxfId="196" priority="197" stopIfTrue="1">
      <formula>WEEKDAY($A21)=1</formula>
    </cfRule>
    <cfRule type="expression" dxfId="195" priority="198" stopIfTrue="1">
      <formula>MATCH($A21,祝日,0)&gt;0</formula>
    </cfRule>
  </conditionalFormatting>
  <conditionalFormatting sqref="E21:E25">
    <cfRule type="expression" dxfId="194" priority="193" stopIfTrue="1">
      <formula>WEEKDAY($A21)=7</formula>
    </cfRule>
    <cfRule type="expression" dxfId="193" priority="194" stopIfTrue="1">
      <formula>WEEKDAY($A21)=1</formula>
    </cfRule>
    <cfRule type="expression" dxfId="192" priority="195" stopIfTrue="1">
      <formula>MATCH($A21,祝日,0)&gt;0</formula>
    </cfRule>
  </conditionalFormatting>
  <conditionalFormatting sqref="E21:E25">
    <cfRule type="expression" dxfId="191" priority="190" stopIfTrue="1">
      <formula>WEEKDAY($A21)=7</formula>
    </cfRule>
    <cfRule type="expression" dxfId="190" priority="191" stopIfTrue="1">
      <formula>WEEKDAY($A21)=1</formula>
    </cfRule>
    <cfRule type="expression" dxfId="189" priority="192" stopIfTrue="1">
      <formula>MATCH($A21,祝日,0)&gt;0</formula>
    </cfRule>
  </conditionalFormatting>
  <conditionalFormatting sqref="D21:D23">
    <cfRule type="expression" dxfId="188" priority="187" stopIfTrue="1">
      <formula>WEEKDAY($A21)=7</formula>
    </cfRule>
    <cfRule type="expression" dxfId="187" priority="188" stopIfTrue="1">
      <formula>WEEKDAY($A21)=1</formula>
    </cfRule>
    <cfRule type="expression" dxfId="186" priority="189" stopIfTrue="1">
      <formula>MATCH($A21,祝日,0)&gt;0</formula>
    </cfRule>
  </conditionalFormatting>
  <conditionalFormatting sqref="D21:D23">
    <cfRule type="expression" dxfId="185" priority="184" stopIfTrue="1">
      <formula>WEEKDAY($A21)=7</formula>
    </cfRule>
    <cfRule type="expression" dxfId="184" priority="185" stopIfTrue="1">
      <formula>WEEKDAY($A21)=1</formula>
    </cfRule>
    <cfRule type="expression" dxfId="183" priority="186" stopIfTrue="1">
      <formula>MATCH($A21,祝日,0)&gt;0</formula>
    </cfRule>
  </conditionalFormatting>
  <conditionalFormatting sqref="D21:D23">
    <cfRule type="expression" dxfId="182" priority="181" stopIfTrue="1">
      <formula>WEEKDAY($A21)=7</formula>
    </cfRule>
    <cfRule type="expression" dxfId="181" priority="182" stopIfTrue="1">
      <formula>WEEKDAY($A21)=1</formula>
    </cfRule>
    <cfRule type="expression" dxfId="180" priority="183" stopIfTrue="1">
      <formula>MATCH($A21,祝日,0)&gt;0</formula>
    </cfRule>
  </conditionalFormatting>
  <conditionalFormatting sqref="C29:C32">
    <cfRule type="expression" dxfId="179" priority="178" stopIfTrue="1">
      <formula>WEEKDAY($A29)=7</formula>
    </cfRule>
    <cfRule type="expression" dxfId="178" priority="179" stopIfTrue="1">
      <formula>WEEKDAY($A29)=1</formula>
    </cfRule>
    <cfRule type="expression" dxfId="177" priority="180" stopIfTrue="1">
      <formula>MATCH($A29,祝日,0)&gt;0</formula>
    </cfRule>
  </conditionalFormatting>
  <conditionalFormatting sqref="C29:C32">
    <cfRule type="expression" dxfId="176" priority="175" stopIfTrue="1">
      <formula>WEEKDAY($A29)=7</formula>
    </cfRule>
    <cfRule type="expression" dxfId="175" priority="176" stopIfTrue="1">
      <formula>WEEKDAY($A29)=1</formula>
    </cfRule>
    <cfRule type="expression" dxfId="174" priority="177" stopIfTrue="1">
      <formula>MATCH($A29,祝日,0)&gt;0</formula>
    </cfRule>
  </conditionalFormatting>
  <conditionalFormatting sqref="C29:C32">
    <cfRule type="expression" dxfId="173" priority="172" stopIfTrue="1">
      <formula>WEEKDAY($A29)=7</formula>
    </cfRule>
    <cfRule type="expression" dxfId="172" priority="173" stopIfTrue="1">
      <formula>WEEKDAY($A29)=1</formula>
    </cfRule>
    <cfRule type="expression" dxfId="171" priority="174" stopIfTrue="1">
      <formula>MATCH($A29,祝日,0)&gt;0</formula>
    </cfRule>
  </conditionalFormatting>
  <conditionalFormatting sqref="E29:E32">
    <cfRule type="expression" dxfId="170" priority="169" stopIfTrue="1">
      <formula>WEEKDAY($A29)=7</formula>
    </cfRule>
    <cfRule type="expression" dxfId="169" priority="170" stopIfTrue="1">
      <formula>WEEKDAY($A29)=1</formula>
    </cfRule>
    <cfRule type="expression" dxfId="168" priority="171" stopIfTrue="1">
      <formula>MATCH($A29,祝日,0)&gt;0</formula>
    </cfRule>
  </conditionalFormatting>
  <conditionalFormatting sqref="E29:E32">
    <cfRule type="expression" dxfId="167" priority="166" stopIfTrue="1">
      <formula>WEEKDAY($A29)=7</formula>
    </cfRule>
    <cfRule type="expression" dxfId="166" priority="167" stopIfTrue="1">
      <formula>WEEKDAY($A29)=1</formula>
    </cfRule>
    <cfRule type="expression" dxfId="165" priority="168" stopIfTrue="1">
      <formula>MATCH($A29,祝日,0)&gt;0</formula>
    </cfRule>
  </conditionalFormatting>
  <conditionalFormatting sqref="E29:E32">
    <cfRule type="expression" dxfId="164" priority="163" stopIfTrue="1">
      <formula>WEEKDAY($A29)=7</formula>
    </cfRule>
    <cfRule type="expression" dxfId="163" priority="164" stopIfTrue="1">
      <formula>WEEKDAY($A29)=1</formula>
    </cfRule>
    <cfRule type="expression" dxfId="162" priority="165" stopIfTrue="1">
      <formula>MATCH($A29,祝日,0)&gt;0</formula>
    </cfRule>
  </conditionalFormatting>
  <conditionalFormatting sqref="E29:E32">
    <cfRule type="expression" dxfId="161" priority="160" stopIfTrue="1">
      <formula>WEEKDAY($A29)=7</formula>
    </cfRule>
    <cfRule type="expression" dxfId="160" priority="161" stopIfTrue="1">
      <formula>WEEKDAY($A29)=1</formula>
    </cfRule>
    <cfRule type="expression" dxfId="159" priority="162" stopIfTrue="1">
      <formula>MATCH($A29,祝日,0)&gt;0</formula>
    </cfRule>
  </conditionalFormatting>
  <conditionalFormatting sqref="D29:D32">
    <cfRule type="expression" dxfId="158" priority="157" stopIfTrue="1">
      <formula>WEEKDAY($A29)=7</formula>
    </cfRule>
    <cfRule type="expression" dxfId="157" priority="158" stopIfTrue="1">
      <formula>WEEKDAY($A29)=1</formula>
    </cfRule>
    <cfRule type="expression" dxfId="156" priority="159" stopIfTrue="1">
      <formula>MATCH($A29,祝日,0)&gt;0</formula>
    </cfRule>
  </conditionalFormatting>
  <conditionalFormatting sqref="D29:D32">
    <cfRule type="expression" dxfId="155" priority="154" stopIfTrue="1">
      <formula>WEEKDAY($A29)=7</formula>
    </cfRule>
    <cfRule type="expression" dxfId="154" priority="155" stopIfTrue="1">
      <formula>WEEKDAY($A29)=1</formula>
    </cfRule>
    <cfRule type="expression" dxfId="153" priority="156" stopIfTrue="1">
      <formula>MATCH($A29,祝日,0)&gt;0</formula>
    </cfRule>
  </conditionalFormatting>
  <conditionalFormatting sqref="D29:D32">
    <cfRule type="expression" dxfId="152" priority="151" stopIfTrue="1">
      <formula>WEEKDAY($A29)=7</formula>
    </cfRule>
    <cfRule type="expression" dxfId="151" priority="152" stopIfTrue="1">
      <formula>WEEKDAY($A29)=1</formula>
    </cfRule>
    <cfRule type="expression" dxfId="150" priority="153" stopIfTrue="1">
      <formula>MATCH($A29,祝日,0)&gt;0</formula>
    </cfRule>
  </conditionalFormatting>
  <conditionalFormatting sqref="C35:C39">
    <cfRule type="expression" dxfId="149" priority="148" stopIfTrue="1">
      <formula>WEEKDAY($A35)=7</formula>
    </cfRule>
    <cfRule type="expression" dxfId="148" priority="149" stopIfTrue="1">
      <formula>WEEKDAY($A35)=1</formula>
    </cfRule>
    <cfRule type="expression" dxfId="147" priority="150" stopIfTrue="1">
      <formula>MATCH($A35,祝日,0)&gt;0</formula>
    </cfRule>
  </conditionalFormatting>
  <conditionalFormatting sqref="C35:C39">
    <cfRule type="expression" dxfId="146" priority="145" stopIfTrue="1">
      <formula>WEEKDAY($A35)=7</formula>
    </cfRule>
    <cfRule type="expression" dxfId="145" priority="146" stopIfTrue="1">
      <formula>WEEKDAY($A35)=1</formula>
    </cfRule>
    <cfRule type="expression" dxfId="144" priority="147" stopIfTrue="1">
      <formula>MATCH($A35,祝日,0)&gt;0</formula>
    </cfRule>
  </conditionalFormatting>
  <conditionalFormatting sqref="C35:C39">
    <cfRule type="expression" dxfId="143" priority="142" stopIfTrue="1">
      <formula>WEEKDAY($A35)=7</formula>
    </cfRule>
    <cfRule type="expression" dxfId="142" priority="143" stopIfTrue="1">
      <formula>WEEKDAY($A35)=1</formula>
    </cfRule>
    <cfRule type="expression" dxfId="141" priority="144" stopIfTrue="1">
      <formula>MATCH($A35,祝日,0)&gt;0</formula>
    </cfRule>
  </conditionalFormatting>
  <conditionalFormatting sqref="E35:E39">
    <cfRule type="expression" dxfId="140" priority="139" stopIfTrue="1">
      <formula>WEEKDAY($A35)=7</formula>
    </cfRule>
    <cfRule type="expression" dxfId="139" priority="140" stopIfTrue="1">
      <formula>WEEKDAY($A35)=1</formula>
    </cfRule>
    <cfRule type="expression" dxfId="138" priority="141" stopIfTrue="1">
      <formula>MATCH($A35,祝日,0)&gt;0</formula>
    </cfRule>
  </conditionalFormatting>
  <conditionalFormatting sqref="E35:E39">
    <cfRule type="expression" dxfId="137" priority="136" stopIfTrue="1">
      <formula>WEEKDAY($A35)=7</formula>
    </cfRule>
    <cfRule type="expression" dxfId="136" priority="137" stopIfTrue="1">
      <formula>WEEKDAY($A35)=1</formula>
    </cfRule>
    <cfRule type="expression" dxfId="135" priority="138" stopIfTrue="1">
      <formula>MATCH($A35,祝日,0)&gt;0</formula>
    </cfRule>
  </conditionalFormatting>
  <conditionalFormatting sqref="E35:E39">
    <cfRule type="expression" dxfId="134" priority="133" stopIfTrue="1">
      <formula>WEEKDAY($A35)=7</formula>
    </cfRule>
    <cfRule type="expression" dxfId="133" priority="134" stopIfTrue="1">
      <formula>WEEKDAY($A35)=1</formula>
    </cfRule>
    <cfRule type="expression" dxfId="132" priority="135" stopIfTrue="1">
      <formula>MATCH($A35,祝日,0)&gt;0</formula>
    </cfRule>
  </conditionalFormatting>
  <conditionalFormatting sqref="E35:E39">
    <cfRule type="expression" dxfId="131" priority="130" stopIfTrue="1">
      <formula>WEEKDAY($A35)=7</formula>
    </cfRule>
    <cfRule type="expression" dxfId="130" priority="131" stopIfTrue="1">
      <formula>WEEKDAY($A35)=1</formula>
    </cfRule>
    <cfRule type="expression" dxfId="129" priority="132" stopIfTrue="1">
      <formula>MATCH($A35,祝日,0)&gt;0</formula>
    </cfRule>
  </conditionalFormatting>
  <conditionalFormatting sqref="D35:D39">
    <cfRule type="expression" dxfId="128" priority="127" stopIfTrue="1">
      <formula>WEEKDAY($A35)=7</formula>
    </cfRule>
    <cfRule type="expression" dxfId="127" priority="128" stopIfTrue="1">
      <formula>WEEKDAY($A35)=1</formula>
    </cfRule>
    <cfRule type="expression" dxfId="126" priority="129" stopIfTrue="1">
      <formula>MATCH($A35,祝日,0)&gt;0</formula>
    </cfRule>
  </conditionalFormatting>
  <conditionalFormatting sqref="D35:D39">
    <cfRule type="expression" dxfId="125" priority="124" stopIfTrue="1">
      <formula>WEEKDAY($A35)=7</formula>
    </cfRule>
    <cfRule type="expression" dxfId="124" priority="125" stopIfTrue="1">
      <formula>WEEKDAY($A35)=1</formula>
    </cfRule>
    <cfRule type="expression" dxfId="123" priority="126" stopIfTrue="1">
      <formula>MATCH($A35,祝日,0)&gt;0</formula>
    </cfRule>
  </conditionalFormatting>
  <conditionalFormatting sqref="D35:D39">
    <cfRule type="expression" dxfId="122" priority="121" stopIfTrue="1">
      <formula>WEEKDAY($A35)=7</formula>
    </cfRule>
    <cfRule type="expression" dxfId="121" priority="122" stopIfTrue="1">
      <formula>WEEKDAY($A35)=1</formula>
    </cfRule>
    <cfRule type="expression" dxfId="120" priority="123" stopIfTrue="1">
      <formula>MATCH($A35,祝日,0)&gt;0</formula>
    </cfRule>
  </conditionalFormatting>
  <conditionalFormatting sqref="C42">
    <cfRule type="expression" dxfId="119" priority="118" stopIfTrue="1">
      <formula>WEEKDAY($A42)=7</formula>
    </cfRule>
    <cfRule type="expression" dxfId="118" priority="119" stopIfTrue="1">
      <formula>WEEKDAY($A42)=1</formula>
    </cfRule>
    <cfRule type="expression" dxfId="117" priority="120" stopIfTrue="1">
      <formula>MATCH($A42,祝日,0)&gt;0</formula>
    </cfRule>
  </conditionalFormatting>
  <conditionalFormatting sqref="C42">
    <cfRule type="expression" dxfId="116" priority="115" stopIfTrue="1">
      <formula>WEEKDAY($A42)=7</formula>
    </cfRule>
    <cfRule type="expression" dxfId="115" priority="116" stopIfTrue="1">
      <formula>WEEKDAY($A42)=1</formula>
    </cfRule>
    <cfRule type="expression" dxfId="114" priority="117" stopIfTrue="1">
      <formula>MATCH($A42,祝日,0)&gt;0</formula>
    </cfRule>
  </conditionalFormatting>
  <conditionalFormatting sqref="C42">
    <cfRule type="expression" dxfId="113" priority="112" stopIfTrue="1">
      <formula>WEEKDAY($A42)=7</formula>
    </cfRule>
    <cfRule type="expression" dxfId="112" priority="113" stopIfTrue="1">
      <formula>WEEKDAY($A42)=1</formula>
    </cfRule>
    <cfRule type="expression" dxfId="111" priority="114" stopIfTrue="1">
      <formula>MATCH($A42,祝日,0)&gt;0</formula>
    </cfRule>
  </conditionalFormatting>
  <conditionalFormatting sqref="E42">
    <cfRule type="expression" dxfId="110" priority="109" stopIfTrue="1">
      <formula>WEEKDAY($A42)=7</formula>
    </cfRule>
    <cfRule type="expression" dxfId="109" priority="110" stopIfTrue="1">
      <formula>WEEKDAY($A42)=1</formula>
    </cfRule>
    <cfRule type="expression" dxfId="108" priority="111" stopIfTrue="1">
      <formula>MATCH($A42,祝日,0)&gt;0</formula>
    </cfRule>
  </conditionalFormatting>
  <conditionalFormatting sqref="E42">
    <cfRule type="expression" dxfId="107" priority="106" stopIfTrue="1">
      <formula>WEEKDAY($A42)=7</formula>
    </cfRule>
    <cfRule type="expression" dxfId="106" priority="107" stopIfTrue="1">
      <formula>WEEKDAY($A42)=1</formula>
    </cfRule>
    <cfRule type="expression" dxfId="105" priority="108" stopIfTrue="1">
      <formula>MATCH($A42,祝日,0)&gt;0</formula>
    </cfRule>
  </conditionalFormatting>
  <conditionalFormatting sqref="E42">
    <cfRule type="expression" dxfId="104" priority="103" stopIfTrue="1">
      <formula>WEEKDAY($A42)=7</formula>
    </cfRule>
    <cfRule type="expression" dxfId="103" priority="104" stopIfTrue="1">
      <formula>WEEKDAY($A42)=1</formula>
    </cfRule>
    <cfRule type="expression" dxfId="102" priority="105" stopIfTrue="1">
      <formula>MATCH($A42,祝日,0)&gt;0</formula>
    </cfRule>
  </conditionalFormatting>
  <conditionalFormatting sqref="E42">
    <cfRule type="expression" dxfId="101" priority="100" stopIfTrue="1">
      <formula>WEEKDAY($A42)=7</formula>
    </cfRule>
    <cfRule type="expression" dxfId="100" priority="101" stopIfTrue="1">
      <formula>WEEKDAY($A42)=1</formula>
    </cfRule>
    <cfRule type="expression" dxfId="99" priority="102" stopIfTrue="1">
      <formula>MATCH($A42,祝日,0)&gt;0</formula>
    </cfRule>
  </conditionalFormatting>
  <conditionalFormatting sqref="D42">
    <cfRule type="expression" dxfId="98" priority="97" stopIfTrue="1">
      <formula>WEEKDAY($A42)=7</formula>
    </cfRule>
    <cfRule type="expression" dxfId="97" priority="98" stopIfTrue="1">
      <formula>WEEKDAY($A42)=1</formula>
    </cfRule>
    <cfRule type="expression" dxfId="96" priority="99" stopIfTrue="1">
      <formula>MATCH($A42,祝日,0)&gt;0</formula>
    </cfRule>
  </conditionalFormatting>
  <conditionalFormatting sqref="D42">
    <cfRule type="expression" dxfId="95" priority="94" stopIfTrue="1">
      <formula>WEEKDAY($A42)=7</formula>
    </cfRule>
    <cfRule type="expression" dxfId="94" priority="95" stopIfTrue="1">
      <formula>WEEKDAY($A42)=1</formula>
    </cfRule>
    <cfRule type="expression" dxfId="93" priority="96" stopIfTrue="1">
      <formula>MATCH($A42,祝日,0)&gt;0</formula>
    </cfRule>
  </conditionalFormatting>
  <conditionalFormatting sqref="D42">
    <cfRule type="expression" dxfId="92" priority="91" stopIfTrue="1">
      <formula>WEEKDAY($A42)=7</formula>
    </cfRule>
    <cfRule type="expression" dxfId="91" priority="92" stopIfTrue="1">
      <formula>WEEKDAY($A42)=1</formula>
    </cfRule>
    <cfRule type="expression" dxfId="90" priority="93" stopIfTrue="1">
      <formula>MATCH($A42,祝日,0)&gt;0</formula>
    </cfRule>
  </conditionalFormatting>
  <conditionalFormatting sqref="C43">
    <cfRule type="expression" dxfId="89" priority="88" stopIfTrue="1">
      <formula>WEEKDAY($A43)=7</formula>
    </cfRule>
    <cfRule type="expression" dxfId="88" priority="89" stopIfTrue="1">
      <formula>WEEKDAY($A43)=1</formula>
    </cfRule>
    <cfRule type="expression" dxfId="87" priority="90" stopIfTrue="1">
      <formula>MATCH($A43,祝日,0)&gt;0</formula>
    </cfRule>
  </conditionalFormatting>
  <conditionalFormatting sqref="C43">
    <cfRule type="expression" dxfId="86" priority="85" stopIfTrue="1">
      <formula>WEEKDAY($A43)=7</formula>
    </cfRule>
    <cfRule type="expression" dxfId="85" priority="86" stopIfTrue="1">
      <formula>WEEKDAY($A43)=1</formula>
    </cfRule>
    <cfRule type="expression" dxfId="84" priority="87" stopIfTrue="1">
      <formula>MATCH($A43,祝日,0)&gt;0</formula>
    </cfRule>
  </conditionalFormatting>
  <conditionalFormatting sqref="C43">
    <cfRule type="expression" dxfId="83" priority="82" stopIfTrue="1">
      <formula>WEEKDAY($A43)=7</formula>
    </cfRule>
    <cfRule type="expression" dxfId="82" priority="83" stopIfTrue="1">
      <formula>WEEKDAY($A43)=1</formula>
    </cfRule>
    <cfRule type="expression" dxfId="81" priority="84" stopIfTrue="1">
      <formula>MATCH($A43,祝日,0)&gt;0</formula>
    </cfRule>
  </conditionalFormatting>
  <conditionalFormatting sqref="E43">
    <cfRule type="expression" dxfId="80" priority="79" stopIfTrue="1">
      <formula>WEEKDAY($A43)=7</formula>
    </cfRule>
    <cfRule type="expression" dxfId="79" priority="80" stopIfTrue="1">
      <formula>WEEKDAY($A43)=1</formula>
    </cfRule>
    <cfRule type="expression" dxfId="78" priority="81" stopIfTrue="1">
      <formula>MATCH($A43,祝日,0)&gt;0</formula>
    </cfRule>
  </conditionalFormatting>
  <conditionalFormatting sqref="E43">
    <cfRule type="expression" dxfId="77" priority="76" stopIfTrue="1">
      <formula>WEEKDAY($A43)=7</formula>
    </cfRule>
    <cfRule type="expression" dxfId="76" priority="77" stopIfTrue="1">
      <formula>WEEKDAY($A43)=1</formula>
    </cfRule>
    <cfRule type="expression" dxfId="75" priority="78" stopIfTrue="1">
      <formula>MATCH($A43,祝日,0)&gt;0</formula>
    </cfRule>
  </conditionalFormatting>
  <conditionalFormatting sqref="E43">
    <cfRule type="expression" dxfId="74" priority="73" stopIfTrue="1">
      <formula>WEEKDAY($A43)=7</formula>
    </cfRule>
    <cfRule type="expression" dxfId="73" priority="74" stopIfTrue="1">
      <formula>WEEKDAY($A43)=1</formula>
    </cfRule>
    <cfRule type="expression" dxfId="72" priority="75" stopIfTrue="1">
      <formula>MATCH($A43,祝日,0)&gt;0</formula>
    </cfRule>
  </conditionalFormatting>
  <conditionalFormatting sqref="E43">
    <cfRule type="expression" dxfId="71" priority="70" stopIfTrue="1">
      <formula>WEEKDAY($A43)=7</formula>
    </cfRule>
    <cfRule type="expression" dxfId="70" priority="71" stopIfTrue="1">
      <formula>WEEKDAY($A43)=1</formula>
    </cfRule>
    <cfRule type="expression" dxfId="69" priority="72" stopIfTrue="1">
      <formula>MATCH($A43,祝日,0)&gt;0</formula>
    </cfRule>
  </conditionalFormatting>
  <conditionalFormatting sqref="D43">
    <cfRule type="expression" dxfId="68" priority="67" stopIfTrue="1">
      <formula>WEEKDAY($A43)=7</formula>
    </cfRule>
    <cfRule type="expression" dxfId="67" priority="68" stopIfTrue="1">
      <formula>WEEKDAY($A43)=1</formula>
    </cfRule>
    <cfRule type="expression" dxfId="66" priority="69" stopIfTrue="1">
      <formula>MATCH($A43,祝日,0)&gt;0</formula>
    </cfRule>
  </conditionalFormatting>
  <conditionalFormatting sqref="D43">
    <cfRule type="expression" dxfId="65" priority="64" stopIfTrue="1">
      <formula>WEEKDAY($A43)=7</formula>
    </cfRule>
    <cfRule type="expression" dxfId="64" priority="65" stopIfTrue="1">
      <formula>WEEKDAY($A43)=1</formula>
    </cfRule>
    <cfRule type="expression" dxfId="63" priority="66" stopIfTrue="1">
      <formula>MATCH($A43,祝日,0)&gt;0</formula>
    </cfRule>
  </conditionalFormatting>
  <conditionalFormatting sqref="D43">
    <cfRule type="expression" dxfId="62" priority="61" stopIfTrue="1">
      <formula>WEEKDAY($A43)=7</formula>
    </cfRule>
    <cfRule type="expression" dxfId="61" priority="62" stopIfTrue="1">
      <formula>WEEKDAY($A43)=1</formula>
    </cfRule>
    <cfRule type="expression" dxfId="60" priority="63" stopIfTrue="1">
      <formula>MATCH($A43,祝日,0)&gt;0</formula>
    </cfRule>
  </conditionalFormatting>
  <conditionalFormatting sqref="C44">
    <cfRule type="expression" dxfId="59" priority="58" stopIfTrue="1">
      <formula>WEEKDAY($A44)=7</formula>
    </cfRule>
    <cfRule type="expression" dxfId="58" priority="59" stopIfTrue="1">
      <formula>WEEKDAY($A44)=1</formula>
    </cfRule>
    <cfRule type="expression" dxfId="57" priority="60" stopIfTrue="1">
      <formula>MATCH($A44,祝日,0)&gt;0</formula>
    </cfRule>
  </conditionalFormatting>
  <conditionalFormatting sqref="C44">
    <cfRule type="expression" dxfId="56" priority="55" stopIfTrue="1">
      <formula>WEEKDAY($A44)=7</formula>
    </cfRule>
    <cfRule type="expression" dxfId="55" priority="56" stopIfTrue="1">
      <formula>WEEKDAY($A44)=1</formula>
    </cfRule>
    <cfRule type="expression" dxfId="54" priority="57" stopIfTrue="1">
      <formula>MATCH($A44,祝日,0)&gt;0</formula>
    </cfRule>
  </conditionalFormatting>
  <conditionalFormatting sqref="C44">
    <cfRule type="expression" dxfId="53" priority="52" stopIfTrue="1">
      <formula>WEEKDAY($A44)=7</formula>
    </cfRule>
    <cfRule type="expression" dxfId="52" priority="53" stopIfTrue="1">
      <formula>WEEKDAY($A44)=1</formula>
    </cfRule>
    <cfRule type="expression" dxfId="51" priority="54" stopIfTrue="1">
      <formula>MATCH($A44,祝日,0)&gt;0</formula>
    </cfRule>
  </conditionalFormatting>
  <conditionalFormatting sqref="E44">
    <cfRule type="expression" dxfId="50" priority="49" stopIfTrue="1">
      <formula>WEEKDAY($A44)=7</formula>
    </cfRule>
    <cfRule type="expression" dxfId="49" priority="50" stopIfTrue="1">
      <formula>WEEKDAY($A44)=1</formula>
    </cfRule>
    <cfRule type="expression" dxfId="48" priority="51" stopIfTrue="1">
      <formula>MATCH($A44,祝日,0)&gt;0</formula>
    </cfRule>
  </conditionalFormatting>
  <conditionalFormatting sqref="E44">
    <cfRule type="expression" dxfId="47" priority="46" stopIfTrue="1">
      <formula>WEEKDAY($A44)=7</formula>
    </cfRule>
    <cfRule type="expression" dxfId="46" priority="47" stopIfTrue="1">
      <formula>WEEKDAY($A44)=1</formula>
    </cfRule>
    <cfRule type="expression" dxfId="45" priority="48" stopIfTrue="1">
      <formula>MATCH($A44,祝日,0)&gt;0</formula>
    </cfRule>
  </conditionalFormatting>
  <conditionalFormatting sqref="E44">
    <cfRule type="expression" dxfId="44" priority="43" stopIfTrue="1">
      <formula>WEEKDAY($A44)=7</formula>
    </cfRule>
    <cfRule type="expression" dxfId="43" priority="44" stopIfTrue="1">
      <formula>WEEKDAY($A44)=1</formula>
    </cfRule>
    <cfRule type="expression" dxfId="42" priority="45" stopIfTrue="1">
      <formula>MATCH($A44,祝日,0)&gt;0</formula>
    </cfRule>
  </conditionalFormatting>
  <conditionalFormatting sqref="E44">
    <cfRule type="expression" dxfId="41" priority="40" stopIfTrue="1">
      <formula>WEEKDAY($A44)=7</formula>
    </cfRule>
    <cfRule type="expression" dxfId="40" priority="41" stopIfTrue="1">
      <formula>WEEKDAY($A44)=1</formula>
    </cfRule>
    <cfRule type="expression" dxfId="39" priority="42" stopIfTrue="1">
      <formula>MATCH($A44,祝日,0)&gt;0</formula>
    </cfRule>
  </conditionalFormatting>
  <conditionalFormatting sqref="D44">
    <cfRule type="expression" dxfId="38" priority="37" stopIfTrue="1">
      <formula>WEEKDAY($A44)=7</formula>
    </cfRule>
    <cfRule type="expression" dxfId="37" priority="38" stopIfTrue="1">
      <formula>WEEKDAY($A44)=1</formula>
    </cfRule>
    <cfRule type="expression" dxfId="36" priority="39" stopIfTrue="1">
      <formula>MATCH($A44,祝日,0)&gt;0</formula>
    </cfRule>
  </conditionalFormatting>
  <conditionalFormatting sqref="D44">
    <cfRule type="expression" dxfId="35" priority="34" stopIfTrue="1">
      <formula>WEEKDAY($A44)=7</formula>
    </cfRule>
    <cfRule type="expression" dxfId="34" priority="35" stopIfTrue="1">
      <formula>WEEKDAY($A44)=1</formula>
    </cfRule>
    <cfRule type="expression" dxfId="33" priority="36" stopIfTrue="1">
      <formula>MATCH($A44,祝日,0)&gt;0</formula>
    </cfRule>
  </conditionalFormatting>
  <conditionalFormatting sqref="D44">
    <cfRule type="expression" dxfId="32" priority="31" stopIfTrue="1">
      <formula>WEEKDAY($A44)=7</formula>
    </cfRule>
    <cfRule type="expression" dxfId="31" priority="32" stopIfTrue="1">
      <formula>WEEKDAY($A44)=1</formula>
    </cfRule>
    <cfRule type="expression" dxfId="30" priority="33" stopIfTrue="1">
      <formula>MATCH($A44,祝日,0)&gt;0</formula>
    </cfRule>
  </conditionalFormatting>
  <conditionalFormatting sqref="G15">
    <cfRule type="expression" dxfId="29" priority="28" stopIfTrue="1">
      <formula>WEEKDAY($A15)=7</formula>
    </cfRule>
    <cfRule type="expression" dxfId="28" priority="29" stopIfTrue="1">
      <formula>WEEKDAY($A15)=1</formula>
    </cfRule>
    <cfRule type="expression" dxfId="27" priority="30" stopIfTrue="1">
      <formula>MATCH($A15,祝日,0)&gt;0</formula>
    </cfRule>
  </conditionalFormatting>
  <conditionalFormatting sqref="G16">
    <cfRule type="expression" dxfId="26" priority="25" stopIfTrue="1">
      <formula>WEEKDAY($A16)=7</formula>
    </cfRule>
    <cfRule type="expression" dxfId="25" priority="26" stopIfTrue="1">
      <formula>WEEKDAY($A16)=1</formula>
    </cfRule>
    <cfRule type="expression" dxfId="24" priority="27" stopIfTrue="1">
      <formula>MATCH($A16,祝日,0)&gt;0</formula>
    </cfRule>
  </conditionalFormatting>
  <conditionalFormatting sqref="G18">
    <cfRule type="expression" dxfId="23" priority="22" stopIfTrue="1">
      <formula>WEEKDAY($A18)=7</formula>
    </cfRule>
    <cfRule type="expression" dxfId="22" priority="23" stopIfTrue="1">
      <formula>WEEKDAY($A18)=1</formula>
    </cfRule>
    <cfRule type="expression" dxfId="21" priority="24" stopIfTrue="1">
      <formula>MATCH($A18,祝日,0)&gt;0</formula>
    </cfRule>
  </conditionalFormatting>
  <conditionalFormatting sqref="G25">
    <cfRule type="expression" dxfId="20" priority="19" stopIfTrue="1">
      <formula>WEEKDAY($A25)=7</formula>
    </cfRule>
    <cfRule type="expression" dxfId="19" priority="20" stopIfTrue="1">
      <formula>WEEKDAY($A25)=1</formula>
    </cfRule>
    <cfRule type="expression" dxfId="18" priority="21" stopIfTrue="1">
      <formula>MATCH($A25,祝日,0)&gt;0</formula>
    </cfRule>
  </conditionalFormatting>
  <conditionalFormatting sqref="D25:D26">
    <cfRule type="expression" dxfId="17" priority="16" stopIfTrue="1">
      <formula>WEEKDAY($A25)=7</formula>
    </cfRule>
    <cfRule type="expression" dxfId="16" priority="17" stopIfTrue="1">
      <formula>WEEKDAY($A25)=1</formula>
    </cfRule>
    <cfRule type="expression" dxfId="15" priority="18" stopIfTrue="1">
      <formula>MATCH($A25,祝日,0)&gt;0</formula>
    </cfRule>
  </conditionalFormatting>
  <conditionalFormatting sqref="D25:D26">
    <cfRule type="expression" dxfId="14" priority="13" stopIfTrue="1">
      <formula>WEEKDAY($A25)=7</formula>
    </cfRule>
    <cfRule type="expression" dxfId="13" priority="14" stopIfTrue="1">
      <formula>WEEKDAY($A25)=1</formula>
    </cfRule>
    <cfRule type="expression" dxfId="12" priority="15" stopIfTrue="1">
      <formula>MATCH($A25,祝日,0)&gt;0</formula>
    </cfRule>
  </conditionalFormatting>
  <conditionalFormatting sqref="D25:D26">
    <cfRule type="expression" dxfId="11" priority="10" stopIfTrue="1">
      <formula>WEEKDAY($A25)=7</formula>
    </cfRule>
    <cfRule type="expression" dxfId="10" priority="11" stopIfTrue="1">
      <formula>WEEKDAY($A25)=1</formula>
    </cfRule>
    <cfRule type="expression" dxfId="9" priority="12" stopIfTrue="1">
      <formula>MATCH($A25,祝日,0)&gt;0</formula>
    </cfRule>
  </conditionalFormatting>
  <conditionalFormatting sqref="D24">
    <cfRule type="expression" dxfId="8" priority="7" stopIfTrue="1">
      <formula>WEEKDAY($A24)=7</formula>
    </cfRule>
    <cfRule type="expression" dxfId="7" priority="8" stopIfTrue="1">
      <formula>WEEKDAY($A24)=1</formula>
    </cfRule>
    <cfRule type="expression" dxfId="6" priority="9" stopIfTrue="1">
      <formula>MATCH($A24,祝日,0)&gt;0</formula>
    </cfRule>
  </conditionalFormatting>
  <conditionalFormatting sqref="D24">
    <cfRule type="expression" dxfId="5" priority="4" stopIfTrue="1">
      <formula>WEEKDAY($A24)=7</formula>
    </cfRule>
    <cfRule type="expression" dxfId="4" priority="5" stopIfTrue="1">
      <formula>WEEKDAY($A24)=1</formula>
    </cfRule>
    <cfRule type="expression" dxfId="3" priority="6" stopIfTrue="1">
      <formula>MATCH($A24,祝日,0)&gt;0</formula>
    </cfRule>
  </conditionalFormatting>
  <conditionalFormatting sqref="D24">
    <cfRule type="expression" dxfId="2" priority="1" stopIfTrue="1">
      <formula>WEEKDAY($A24)=7</formula>
    </cfRule>
    <cfRule type="expression" dxfId="1" priority="2" stopIfTrue="1">
      <formula>WEEKDAY($A24)=1</formula>
    </cfRule>
    <cfRule type="expression" dxfId="0" priority="3" stopIfTrue="1">
      <formula>MATCH($A24,祝日,0)&gt;0</formula>
    </cfRule>
  </conditionalFormatting>
  <pageMargins left="0.39" right="0.23622047244094491" top="0.55118110236220474" bottom="0.2" header="0.31496062992125984" footer="0.31496062992125984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showGridLines="0" topLeftCell="A4" zoomScale="85" zoomScaleNormal="85" workbookViewId="0">
      <selection activeCell="L22" sqref="L22:N22"/>
    </sheetView>
  </sheetViews>
  <sheetFormatPr defaultColWidth="5.625" defaultRowHeight="30" customHeight="1"/>
  <cols>
    <col min="1" max="9" width="5.625" style="51"/>
    <col min="10" max="10" width="7.875" style="51" bestFit="1" customWidth="1"/>
    <col min="11" max="16384" width="5.625" style="51"/>
  </cols>
  <sheetData>
    <row r="1" spans="1:20" ht="30" customHeight="1">
      <c r="A1" s="139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20" ht="9.9499999999999993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20" ht="30" customHeight="1">
      <c r="A3" s="140" t="str">
        <f>①作業報告書!I5</f>
        <v>株式会社インターノウス</v>
      </c>
      <c r="B3" s="140"/>
      <c r="C3" s="140"/>
      <c r="D3" s="140"/>
      <c r="E3" s="140"/>
      <c r="F3" s="140"/>
      <c r="G3" s="140"/>
      <c r="H3" s="141" t="s">
        <v>49</v>
      </c>
      <c r="I3" s="141"/>
      <c r="J3" s="52"/>
      <c r="K3" s="52"/>
      <c r="L3" s="137" t="s">
        <v>50</v>
      </c>
      <c r="M3" s="137"/>
      <c r="N3" s="138" t="str">
        <f>YEAR(N4)&amp;TEXT(N4,"mm")&amp;"001"</f>
        <v>201910001</v>
      </c>
      <c r="O3" s="142"/>
      <c r="P3" s="142"/>
      <c r="Q3" s="142"/>
    </row>
    <row r="4" spans="1:20" ht="30" customHeight="1">
      <c r="A4" s="52"/>
      <c r="B4" s="135" t="s">
        <v>51</v>
      </c>
      <c r="C4" s="135"/>
      <c r="D4" s="136" t="str">
        <f>①作業報告書!I9</f>
        <v>中島　正太郎</v>
      </c>
      <c r="E4" s="136"/>
      <c r="F4" s="136"/>
      <c r="G4" s="53" t="s">
        <v>52</v>
      </c>
      <c r="H4" s="52"/>
      <c r="I4" s="52"/>
      <c r="J4" s="52"/>
      <c r="K4" s="52"/>
      <c r="L4" s="137" t="s">
        <v>53</v>
      </c>
      <c r="M4" s="137"/>
      <c r="N4" s="138">
        <f>①作業報告書!D6</f>
        <v>43769</v>
      </c>
      <c r="O4" s="138"/>
      <c r="P4" s="138"/>
      <c r="Q4" s="138"/>
    </row>
    <row r="5" spans="1:20" ht="9.9499999999999993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20" ht="24.95" customHeight="1" thickBot="1">
      <c r="A6" s="144" t="s">
        <v>54</v>
      </c>
      <c r="B6" s="144"/>
      <c r="C6" s="145" t="str">
        <f>①作業報告書!C7</f>
        <v>法人システムに関する技術支援</v>
      </c>
      <c r="D6" s="145"/>
      <c r="E6" s="145"/>
      <c r="F6" s="145"/>
      <c r="G6" s="145"/>
      <c r="H6" s="145"/>
      <c r="I6" s="145"/>
      <c r="J6" s="52"/>
      <c r="K6" s="137" t="s">
        <v>55</v>
      </c>
      <c r="L6" s="137"/>
      <c r="M6" s="137"/>
      <c r="N6" s="137"/>
      <c r="O6" s="137"/>
      <c r="P6" s="137"/>
      <c r="Q6" s="137"/>
      <c r="S6" s="51" t="s">
        <v>56</v>
      </c>
      <c r="T6" s="54">
        <v>0.1</v>
      </c>
    </row>
    <row r="7" spans="1:20" ht="20.100000000000001" customHeight="1" thickTop="1">
      <c r="A7" s="52"/>
      <c r="B7" s="137" t="s">
        <v>57</v>
      </c>
      <c r="C7" s="137"/>
      <c r="D7" s="137"/>
      <c r="E7" s="137"/>
      <c r="F7" s="137"/>
      <c r="G7" s="137"/>
      <c r="H7" s="137"/>
      <c r="I7" s="137"/>
      <c r="J7" s="137"/>
      <c r="K7" s="137" t="s">
        <v>58</v>
      </c>
      <c r="L7" s="137"/>
      <c r="M7" s="137"/>
      <c r="N7" s="137"/>
      <c r="O7" s="137"/>
      <c r="P7" s="137"/>
      <c r="Q7" s="137"/>
      <c r="S7" s="51" t="s">
        <v>59</v>
      </c>
    </row>
    <row r="8" spans="1:20" ht="20.10000000000000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137" t="s">
        <v>60</v>
      </c>
      <c r="L8" s="137"/>
      <c r="M8" s="137"/>
      <c r="N8" s="137"/>
      <c r="O8" s="137"/>
      <c r="P8" s="137"/>
      <c r="Q8" s="137"/>
      <c r="S8" s="51" t="s">
        <v>47</v>
      </c>
    </row>
    <row r="9" spans="1:20" ht="20.10000000000000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137" t="s">
        <v>61</v>
      </c>
      <c r="L9" s="137"/>
      <c r="M9" s="137"/>
      <c r="N9" s="137"/>
      <c r="O9" s="137"/>
      <c r="P9" s="137"/>
      <c r="Q9" s="137"/>
      <c r="S9" s="51" t="s">
        <v>62</v>
      </c>
    </row>
    <row r="10" spans="1:20" ht="20.10000000000000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142" t="s">
        <v>63</v>
      </c>
      <c r="L10" s="142"/>
      <c r="M10" s="137" t="s">
        <v>64</v>
      </c>
      <c r="N10" s="137"/>
      <c r="O10" s="137"/>
      <c r="P10" s="137"/>
      <c r="Q10" s="137"/>
      <c r="S10" s="51" t="s">
        <v>65</v>
      </c>
    </row>
    <row r="11" spans="1:20" ht="20.100000000000001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142" t="s">
        <v>66</v>
      </c>
      <c r="L11" s="142"/>
      <c r="M11" s="137"/>
      <c r="N11" s="137"/>
      <c r="O11" s="137"/>
      <c r="P11" s="137"/>
      <c r="Q11" s="137"/>
    </row>
    <row r="12" spans="1:20" ht="20.100000000000001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142" t="s">
        <v>67</v>
      </c>
      <c r="L12" s="142"/>
      <c r="M12" s="143" t="s">
        <v>68</v>
      </c>
      <c r="N12" s="137"/>
      <c r="O12" s="137"/>
      <c r="P12" s="137"/>
      <c r="Q12" s="137"/>
    </row>
    <row r="13" spans="1:20" ht="20.100000000000001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142" t="s">
        <v>69</v>
      </c>
      <c r="L13" s="142"/>
      <c r="M13" s="137" t="s">
        <v>70</v>
      </c>
      <c r="N13" s="137"/>
      <c r="O13" s="137"/>
      <c r="P13" s="137"/>
      <c r="Q13" s="137"/>
    </row>
    <row r="14" spans="1:20" ht="9.9499999999999993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5"/>
      <c r="L14" s="55"/>
      <c r="M14" s="56"/>
      <c r="N14" s="56"/>
      <c r="O14" s="56"/>
      <c r="P14" s="56"/>
      <c r="Q14" s="56"/>
    </row>
    <row r="15" spans="1:20" ht="30" customHeight="1" thickBot="1">
      <c r="A15" s="146" t="s">
        <v>71</v>
      </c>
      <c r="B15" s="146"/>
      <c r="C15" s="146"/>
      <c r="D15" s="147">
        <f>L31</f>
        <v>880000</v>
      </c>
      <c r="E15" s="147"/>
      <c r="F15" s="147"/>
      <c r="G15" s="147"/>
      <c r="H15" s="148" t="s">
        <v>72</v>
      </c>
      <c r="I15" s="148"/>
      <c r="J15" s="142" t="s">
        <v>73</v>
      </c>
      <c r="K15" s="142"/>
      <c r="L15" s="142"/>
      <c r="M15" s="149">
        <f>DATE(YEAR(①作業報告書!D5),MONTH(①作業報告書!D5)+1,20)</f>
        <v>43789</v>
      </c>
      <c r="N15" s="150"/>
      <c r="O15" s="150"/>
      <c r="P15" s="150"/>
      <c r="Q15" s="150"/>
    </row>
    <row r="16" spans="1:20" ht="9.9499999999999993" customHeight="1" thickTop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spans="1:17" ht="24.95" customHeight="1">
      <c r="A17" s="57" t="s">
        <v>74</v>
      </c>
      <c r="B17" s="151" t="s">
        <v>75</v>
      </c>
      <c r="C17" s="151"/>
      <c r="D17" s="151"/>
      <c r="E17" s="151"/>
      <c r="F17" s="151"/>
      <c r="G17" s="151"/>
      <c r="H17" s="151"/>
      <c r="I17" s="151"/>
      <c r="J17" s="151" t="s">
        <v>76</v>
      </c>
      <c r="K17" s="151"/>
      <c r="L17" s="151" t="s">
        <v>77</v>
      </c>
      <c r="M17" s="151"/>
      <c r="N17" s="151"/>
      <c r="O17" s="151" t="s">
        <v>78</v>
      </c>
      <c r="P17" s="151"/>
      <c r="Q17" s="151"/>
    </row>
    <row r="18" spans="1:17" ht="20.100000000000001" customHeight="1">
      <c r="A18" s="58">
        <v>1</v>
      </c>
      <c r="B18" s="152" t="str">
        <f>"坂本大輔　"&amp;MONTH(N4)&amp;"月稼働分(基本時間枠:160h±20)"</f>
        <v>坂本大輔　10月稼働分(基本時間枠:160h±20)</v>
      </c>
      <c r="C18" s="152"/>
      <c r="D18" s="152"/>
      <c r="E18" s="152"/>
      <c r="F18" s="152"/>
      <c r="G18" s="152"/>
      <c r="H18" s="152"/>
      <c r="I18" s="152"/>
      <c r="J18" s="59">
        <v>1</v>
      </c>
      <c r="K18" s="60" t="s">
        <v>65</v>
      </c>
      <c r="L18" s="153">
        <v>800000</v>
      </c>
      <c r="M18" s="153"/>
      <c r="N18" s="153"/>
      <c r="O18" s="154">
        <f>IF(AND(J18&lt;&gt;"",L18&lt;&gt;""),J18*L18,"")</f>
        <v>800000</v>
      </c>
      <c r="P18" s="154"/>
      <c r="Q18" s="154"/>
    </row>
    <row r="19" spans="1:17" ht="20.100000000000001" customHeight="1">
      <c r="A19" s="58">
        <v>2</v>
      </c>
      <c r="B19" s="152" t="str">
        <f>"坂本大輔　"&amp;MONTH(N4)&amp;"月稼働分(超過精算 単位:h)"</f>
        <v>坂本大輔　10月稼働分(超過精算 単位:h)</v>
      </c>
      <c r="C19" s="152"/>
      <c r="D19" s="152"/>
      <c r="E19" s="152"/>
      <c r="F19" s="152"/>
      <c r="G19" s="152"/>
      <c r="H19" s="152"/>
      <c r="I19" s="152"/>
      <c r="J19" s="61">
        <f>IF(J28&gt;D43,J28-D43,0)</f>
        <v>0</v>
      </c>
      <c r="K19" s="60" t="s">
        <v>47</v>
      </c>
      <c r="L19" s="155">
        <v>4440</v>
      </c>
      <c r="M19" s="156"/>
      <c r="N19" s="157"/>
      <c r="O19" s="154">
        <f t="shared" ref="O19:O27" si="0">IF(AND(J19&lt;&gt;"",L19&lt;&gt;""),J19*L19,"")</f>
        <v>0</v>
      </c>
      <c r="P19" s="154"/>
      <c r="Q19" s="154"/>
    </row>
    <row r="20" spans="1:17" ht="20.100000000000001" customHeight="1">
      <c r="A20" s="58">
        <v>3</v>
      </c>
      <c r="B20" s="152" t="str">
        <f>"坂本大輔　"&amp;MONTH(N4)&amp;"月稼働分(控除精算 単位:h)"</f>
        <v>坂本大輔　10月稼働分(控除精算 単位:h)</v>
      </c>
      <c r="C20" s="152"/>
      <c r="D20" s="152"/>
      <c r="E20" s="152"/>
      <c r="F20" s="152"/>
      <c r="G20" s="152"/>
      <c r="H20" s="152"/>
      <c r="I20" s="152"/>
      <c r="J20" s="61">
        <f>IF(J28&lt;C43,C43-J28,0)</f>
        <v>0</v>
      </c>
      <c r="K20" s="60" t="s">
        <v>47</v>
      </c>
      <c r="L20" s="155">
        <v>5710</v>
      </c>
      <c r="M20" s="156"/>
      <c r="N20" s="157"/>
      <c r="O20" s="154">
        <f t="shared" si="0"/>
        <v>0</v>
      </c>
      <c r="P20" s="154"/>
      <c r="Q20" s="154"/>
    </row>
    <row r="21" spans="1:17" ht="20.100000000000001" customHeight="1">
      <c r="A21" s="58">
        <v>4</v>
      </c>
      <c r="B21" s="152" t="str">
        <f>"坂本大輔　"&amp;MONTH(N4)&amp;"月交通費"</f>
        <v>坂本大輔　10月交通費</v>
      </c>
      <c r="C21" s="152"/>
      <c r="D21" s="152"/>
      <c r="E21" s="152"/>
      <c r="F21" s="152"/>
      <c r="G21" s="152"/>
      <c r="H21" s="152"/>
      <c r="I21" s="152"/>
      <c r="J21" s="59">
        <v>0</v>
      </c>
      <c r="K21" s="60" t="s">
        <v>59</v>
      </c>
      <c r="L21" s="155">
        <v>0</v>
      </c>
      <c r="M21" s="156"/>
      <c r="N21" s="157"/>
      <c r="O21" s="154">
        <v>0</v>
      </c>
      <c r="P21" s="154"/>
      <c r="Q21" s="154"/>
    </row>
    <row r="22" spans="1:17" ht="20.100000000000001" customHeight="1">
      <c r="A22" s="58">
        <v>5</v>
      </c>
      <c r="B22" s="152" t="str">
        <f>"坂本大輔　"&amp;MONTH(N4)&amp;"月出張旅費"</f>
        <v>坂本大輔　10月出張旅費</v>
      </c>
      <c r="C22" s="152"/>
      <c r="D22" s="152"/>
      <c r="E22" s="152"/>
      <c r="F22" s="152"/>
      <c r="G22" s="152"/>
      <c r="H22" s="152"/>
      <c r="I22" s="152"/>
      <c r="J22" s="59">
        <v>0</v>
      </c>
      <c r="K22" s="60" t="s">
        <v>59</v>
      </c>
      <c r="L22" s="155">
        <v>0</v>
      </c>
      <c r="M22" s="156"/>
      <c r="N22" s="157"/>
      <c r="O22" s="154">
        <v>0</v>
      </c>
      <c r="P22" s="154"/>
      <c r="Q22" s="154"/>
    </row>
    <row r="23" spans="1:17" ht="20.100000000000001" customHeight="1">
      <c r="A23" s="58"/>
      <c r="B23" s="152"/>
      <c r="C23" s="152"/>
      <c r="D23" s="152"/>
      <c r="E23" s="152"/>
      <c r="F23" s="152"/>
      <c r="G23" s="152"/>
      <c r="H23" s="152"/>
      <c r="I23" s="152"/>
      <c r="J23" s="59"/>
      <c r="K23" s="60"/>
      <c r="L23" s="155"/>
      <c r="M23" s="156"/>
      <c r="N23" s="157"/>
      <c r="O23" s="154" t="str">
        <f t="shared" si="0"/>
        <v/>
      </c>
      <c r="P23" s="154"/>
      <c r="Q23" s="154"/>
    </row>
    <row r="24" spans="1:17" ht="20.100000000000001" customHeight="1">
      <c r="A24" s="58"/>
      <c r="B24" s="152"/>
      <c r="C24" s="152"/>
      <c r="D24" s="152"/>
      <c r="E24" s="152"/>
      <c r="F24" s="152"/>
      <c r="G24" s="152"/>
      <c r="H24" s="152"/>
      <c r="I24" s="152"/>
      <c r="J24" s="59"/>
      <c r="K24" s="60"/>
      <c r="L24" s="155"/>
      <c r="M24" s="156"/>
      <c r="N24" s="157"/>
      <c r="O24" s="154" t="str">
        <f t="shared" si="0"/>
        <v/>
      </c>
      <c r="P24" s="154"/>
      <c r="Q24" s="154"/>
    </row>
    <row r="25" spans="1:17" ht="20.100000000000001" customHeight="1">
      <c r="A25" s="58"/>
      <c r="B25" s="152"/>
      <c r="C25" s="152"/>
      <c r="D25" s="152"/>
      <c r="E25" s="152"/>
      <c r="F25" s="152"/>
      <c r="G25" s="152"/>
      <c r="H25" s="152"/>
      <c r="I25" s="152"/>
      <c r="J25" s="59"/>
      <c r="K25" s="60"/>
      <c r="L25" s="155"/>
      <c r="M25" s="156"/>
      <c r="N25" s="157"/>
      <c r="O25" s="154" t="str">
        <f t="shared" si="0"/>
        <v/>
      </c>
      <c r="P25" s="154"/>
      <c r="Q25" s="154"/>
    </row>
    <row r="26" spans="1:17" ht="20.100000000000001" customHeight="1">
      <c r="A26" s="58"/>
      <c r="B26" s="152"/>
      <c r="C26" s="152"/>
      <c r="D26" s="152"/>
      <c r="E26" s="152"/>
      <c r="F26" s="152"/>
      <c r="G26" s="152"/>
      <c r="H26" s="152"/>
      <c r="I26" s="152"/>
      <c r="J26" s="59"/>
      <c r="K26" s="60"/>
      <c r="L26" s="155"/>
      <c r="M26" s="156"/>
      <c r="N26" s="157"/>
      <c r="O26" s="154" t="str">
        <f t="shared" si="0"/>
        <v/>
      </c>
      <c r="P26" s="154"/>
      <c r="Q26" s="154"/>
    </row>
    <row r="27" spans="1:17" ht="20.100000000000001" customHeight="1">
      <c r="A27" s="58"/>
      <c r="B27" s="152"/>
      <c r="C27" s="152"/>
      <c r="D27" s="152"/>
      <c r="E27" s="152"/>
      <c r="F27" s="152"/>
      <c r="G27" s="152"/>
      <c r="H27" s="152"/>
      <c r="I27" s="152"/>
      <c r="J27" s="59"/>
      <c r="K27" s="60"/>
      <c r="L27" s="155"/>
      <c r="M27" s="156"/>
      <c r="N27" s="157"/>
      <c r="O27" s="154" t="str">
        <f t="shared" si="0"/>
        <v/>
      </c>
      <c r="P27" s="154"/>
      <c r="Q27" s="154"/>
    </row>
    <row r="28" spans="1:17" ht="20.100000000000001" customHeight="1">
      <c r="A28" s="58"/>
      <c r="B28" s="152" t="s">
        <v>79</v>
      </c>
      <c r="C28" s="152"/>
      <c r="D28" s="152"/>
      <c r="E28" s="152"/>
      <c r="F28" s="152"/>
      <c r="G28" s="152"/>
      <c r="H28" s="152"/>
      <c r="I28" s="152"/>
      <c r="J28" s="61">
        <f>①作業報告書!F45</f>
        <v>151</v>
      </c>
      <c r="K28" s="60" t="s">
        <v>47</v>
      </c>
      <c r="L28" s="155"/>
      <c r="M28" s="156"/>
      <c r="N28" s="157"/>
      <c r="O28" s="154"/>
      <c r="P28" s="154"/>
      <c r="Q28" s="154"/>
    </row>
    <row r="29" spans="1:17" ht="20.100000000000001" customHeight="1">
      <c r="A29" s="53"/>
      <c r="B29" s="53"/>
      <c r="C29" s="53"/>
      <c r="D29" s="53"/>
      <c r="E29" s="53"/>
      <c r="F29" s="53"/>
      <c r="G29" s="53"/>
      <c r="H29" s="53"/>
      <c r="I29" s="53"/>
      <c r="J29" s="151" t="s">
        <v>80</v>
      </c>
      <c r="K29" s="151"/>
      <c r="L29" s="161">
        <f>SUM(O18:Q19)-O20+O21+O22</f>
        <v>800000</v>
      </c>
      <c r="M29" s="162"/>
      <c r="N29" s="162"/>
      <c r="O29" s="162"/>
      <c r="P29" s="162"/>
      <c r="Q29" s="162"/>
    </row>
    <row r="30" spans="1:17" ht="20.100000000000001" customHeight="1">
      <c r="A30" s="163" t="s">
        <v>81</v>
      </c>
      <c r="B30" s="163"/>
      <c r="C30" s="159" t="s">
        <v>82</v>
      </c>
      <c r="D30" s="159"/>
      <c r="E30" s="159"/>
      <c r="F30" s="159"/>
      <c r="G30" s="159"/>
      <c r="H30" s="159"/>
      <c r="I30" s="53"/>
      <c r="J30" s="151" t="s">
        <v>83</v>
      </c>
      <c r="K30" s="151"/>
      <c r="L30" s="154">
        <f>(SUM(O18:Q19)-O20)*$T$6</f>
        <v>80000</v>
      </c>
      <c r="M30" s="154"/>
      <c r="N30" s="154"/>
      <c r="O30" s="154"/>
      <c r="P30" s="154"/>
      <c r="Q30" s="154"/>
    </row>
    <row r="31" spans="1:17" ht="20.100000000000001" customHeight="1">
      <c r="A31" s="163"/>
      <c r="B31" s="163"/>
      <c r="C31" s="152" t="s">
        <v>84</v>
      </c>
      <c r="D31" s="152"/>
      <c r="E31" s="152"/>
      <c r="F31" s="152"/>
      <c r="G31" s="152"/>
      <c r="H31" s="152"/>
      <c r="I31" s="53"/>
      <c r="J31" s="151" t="s">
        <v>85</v>
      </c>
      <c r="K31" s="151"/>
      <c r="L31" s="164">
        <f>L29+L30</f>
        <v>880000</v>
      </c>
      <c r="M31" s="164"/>
      <c r="N31" s="164"/>
      <c r="O31" s="164"/>
      <c r="P31" s="164"/>
      <c r="Q31" s="164"/>
    </row>
    <row r="32" spans="1:17" ht="20.100000000000001" customHeight="1">
      <c r="A32" s="163"/>
      <c r="B32" s="163"/>
      <c r="C32" s="165" t="s">
        <v>86</v>
      </c>
      <c r="D32" s="165"/>
      <c r="E32" s="165"/>
      <c r="F32" s="165"/>
      <c r="G32" s="165"/>
      <c r="H32" s="165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20.100000000000001" customHeight="1">
      <c r="A33" s="158"/>
      <c r="B33" s="158"/>
      <c r="C33" s="62"/>
      <c r="D33" s="62"/>
      <c r="E33" s="62"/>
      <c r="F33" s="6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20.100000000000001" customHeight="1">
      <c r="A34" s="53"/>
      <c r="B34" s="63"/>
      <c r="C34" s="64"/>
      <c r="D34" s="64"/>
      <c r="E34" s="64"/>
      <c r="F34" s="64"/>
      <c r="G34" s="64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20.100000000000001" customHeight="1">
      <c r="A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ht="20.100000000000001" customHeight="1">
      <c r="A36" s="151" t="s">
        <v>36</v>
      </c>
      <c r="B36" s="151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</row>
    <row r="37" spans="1:17" ht="20.100000000000001" customHeight="1">
      <c r="A37" s="151"/>
      <c r="B37" s="151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</row>
    <row r="38" spans="1:17" ht="20.100000000000001" customHeight="1">
      <c r="A38" s="151"/>
      <c r="B38" s="151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</row>
    <row r="39" spans="1:17" ht="20.100000000000001" customHeight="1">
      <c r="A39" s="151"/>
      <c r="B39" s="151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</row>
    <row r="40" spans="1:17" s="53" customFormat="1" ht="20.100000000000001" customHeight="1">
      <c r="A40" s="65"/>
    </row>
    <row r="41" spans="1:17" s="53" customFormat="1" ht="20.100000000000001" customHeight="1">
      <c r="A41" s="65"/>
    </row>
    <row r="42" spans="1:17" s="53" customFormat="1" ht="20.100000000000001" customHeight="1">
      <c r="A42" s="65"/>
      <c r="C42" s="66" t="s">
        <v>87</v>
      </c>
      <c r="D42" s="66" t="s">
        <v>88</v>
      </c>
    </row>
    <row r="43" spans="1:17" ht="30" customHeight="1">
      <c r="A43" s="160" t="s">
        <v>89</v>
      </c>
      <c r="B43" s="160"/>
      <c r="C43" s="67">
        <v>140</v>
      </c>
      <c r="D43" s="67">
        <v>180</v>
      </c>
    </row>
  </sheetData>
  <mergeCells count="80">
    <mergeCell ref="A33:B33"/>
    <mergeCell ref="A36:B39"/>
    <mergeCell ref="C36:Q39"/>
    <mergeCell ref="A43:B43"/>
    <mergeCell ref="J29:K29"/>
    <mergeCell ref="L29:Q29"/>
    <mergeCell ref="A30:B32"/>
    <mergeCell ref="C30:H30"/>
    <mergeCell ref="J30:K30"/>
    <mergeCell ref="L30:Q30"/>
    <mergeCell ref="C31:H31"/>
    <mergeCell ref="J31:K31"/>
    <mergeCell ref="L31:Q31"/>
    <mergeCell ref="C32:H32"/>
    <mergeCell ref="B27:I27"/>
    <mergeCell ref="L27:N27"/>
    <mergeCell ref="O27:Q27"/>
    <mergeCell ref="B28:I28"/>
    <mergeCell ref="L28:N28"/>
    <mergeCell ref="O28:Q28"/>
    <mergeCell ref="B25:I25"/>
    <mergeCell ref="L25:N25"/>
    <mergeCell ref="O25:Q25"/>
    <mergeCell ref="B26:I26"/>
    <mergeCell ref="L26:N26"/>
    <mergeCell ref="O26:Q26"/>
    <mergeCell ref="B23:I23"/>
    <mergeCell ref="L23:N23"/>
    <mergeCell ref="O23:Q23"/>
    <mergeCell ref="B24:I24"/>
    <mergeCell ref="L24:N24"/>
    <mergeCell ref="O24:Q24"/>
    <mergeCell ref="B21:I21"/>
    <mergeCell ref="L21:N21"/>
    <mergeCell ref="O21:Q21"/>
    <mergeCell ref="B22:I22"/>
    <mergeCell ref="L22:N22"/>
    <mergeCell ref="O22:Q22"/>
    <mergeCell ref="B19:I19"/>
    <mergeCell ref="L19:N19"/>
    <mergeCell ref="O19:Q19"/>
    <mergeCell ref="B20:I20"/>
    <mergeCell ref="L20:N20"/>
    <mergeCell ref="O20:Q20"/>
    <mergeCell ref="B17:I17"/>
    <mergeCell ref="J17:K17"/>
    <mergeCell ref="L17:N17"/>
    <mergeCell ref="O17:Q17"/>
    <mergeCell ref="B18:I18"/>
    <mergeCell ref="L18:N18"/>
    <mergeCell ref="O18:Q18"/>
    <mergeCell ref="K13:L13"/>
    <mergeCell ref="M13:Q13"/>
    <mergeCell ref="A15:C15"/>
    <mergeCell ref="D15:G15"/>
    <mergeCell ref="H15:I15"/>
    <mergeCell ref="J15:L15"/>
    <mergeCell ref="M15:Q15"/>
    <mergeCell ref="K12:L12"/>
    <mergeCell ref="M12:Q12"/>
    <mergeCell ref="A6:B6"/>
    <mergeCell ref="C6:I6"/>
    <mergeCell ref="K6:Q6"/>
    <mergeCell ref="B7:J7"/>
    <mergeCell ref="K7:Q7"/>
    <mergeCell ref="K8:Q8"/>
    <mergeCell ref="K9:Q9"/>
    <mergeCell ref="K10:L10"/>
    <mergeCell ref="M10:Q10"/>
    <mergeCell ref="K11:L11"/>
    <mergeCell ref="M11:Q11"/>
    <mergeCell ref="B4:C4"/>
    <mergeCell ref="D4:F4"/>
    <mergeCell ref="L4:M4"/>
    <mergeCell ref="N4:Q4"/>
    <mergeCell ref="A1:Q1"/>
    <mergeCell ref="A3:G3"/>
    <mergeCell ref="H3:I3"/>
    <mergeCell ref="L3:M3"/>
    <mergeCell ref="N3:Q3"/>
  </mergeCells>
  <phoneticPr fontId="1"/>
  <dataValidations count="1">
    <dataValidation type="list" allowBlank="1" showInputMessage="1" showErrorMessage="1" sqref="K18:K28">
      <formula1>$S$6:$S$10</formula1>
    </dataValidation>
  </dataValidations>
  <hyperlinks>
    <hyperlink ref="M12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①作業報告書</vt:lpstr>
      <vt:lpstr>③請求書</vt:lpstr>
      <vt:lpstr>HOLYDAY</vt:lpstr>
      <vt:lpstr>①作業報告書!Print_Area</vt:lpstr>
      <vt:lpstr>③請求書!Print_Area</vt:lpstr>
      <vt:lpstr>祝日</vt:lpstr>
      <vt:lpstr>祝日名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月報 Ver.3</dc:title>
  <dc:creator>akiba</dc:creator>
  <cp:lastModifiedBy>坂本　大輔</cp:lastModifiedBy>
  <cp:lastPrinted>2018-07-02T02:50:39Z</cp:lastPrinted>
  <dcterms:created xsi:type="dcterms:W3CDTF">1997-01-08T22:48:59Z</dcterms:created>
  <dcterms:modified xsi:type="dcterms:W3CDTF">2019-10-29T06:15:36Z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1432092091</vt:lpwstr>
  </property>
  <property fmtid="{D5CDD505-2E9C-101B-9397-08002B2CF9AE}" pid="3" name="_new_ms_pID_72543">
    <vt:lpwstr>(3)1cAekXqETXFFf6NKU8EFAhwHV+O6Z9GhbCbcJXOnpTeX0TueBhZuGPjbT1FuuTkFtSj7bWPS
LnAzLx7C+zsyTH5EFsuq955uIU2xy1WP6ITg97kWCGxAO+LySz3eqj4wRxkPrls0b+3dCnNJ
JSu2Kd/J1OuTObBMB/wOan0MT2nxnumRz07UjA0LB9HegOft/T+TOInOw2Vi8tf59IFkbZU4
GVUDAUX3UUjFxwX44n</vt:lpwstr>
  </property>
  <property fmtid="{D5CDD505-2E9C-101B-9397-08002B2CF9AE}" pid="4" name="_new_ms_pID_725431">
    <vt:lpwstr>kJzNNAPuTcLSWY+6P11eMoOtyMUYBwE+B6r6kkj+lBk71gwdqhFFdu
839PxNjGR5/DiMeBbCZ91m/No6q6usyieqeN72oXKws9D4Xa+RYfX+zrwj8fkY9O7rTqjUJv
Fb9l6wb5aeKueeo0iHQS8fhrr4fKDUdvjToGtcxVrIvvruap+Ue2M451zeoEog5EftnTpbHX
IVEwePX4pefOKJIrfyLhPr1/q5jzdCO6NoLk</vt:lpwstr>
  </property>
  <property fmtid="{D5CDD505-2E9C-101B-9397-08002B2CF9AE}" pid="5" name="_new_ms_pID_725432">
    <vt:lpwstr>K4GDvRU1TUGyArQCzVtJfiX7eQPKh/nJk45c
/SMyGDJEB6N3yQAle19Fe39A8hiy13JkTfDEpqhV+AxRRpcKP7T+AVYkz26HHOSCuAQ9fosV
YW/Zjns2WYG8vya+MTBFrb2P9ZG+aXssX3Bv/h6Zdkg=</vt:lpwstr>
  </property>
</Properties>
</file>