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eandroHidalgo\Downloads\OneDrive_1_7-3-2022\"/>
    </mc:Choice>
  </mc:AlternateContent>
  <xr:revisionPtr revIDLastSave="0" documentId="13_ncr:1_{66E1C382-AC23-4BEA-BBF3-93EFB9D89C28}" xr6:coauthVersionLast="47" xr6:coauthVersionMax="47" xr10:uidLastSave="{00000000-0000-0000-0000-000000000000}"/>
  <bookViews>
    <workbookView xWindow="-120" yWindow="-120" windowWidth="38640" windowHeight="21240" tabRatio="890" activeTab="10" xr2:uid="{0743EA92-D48A-45C9-BC5E-4FCADCEA87F6}"/>
  </bookViews>
  <sheets>
    <sheet name="Budget Plan WP2" sheetId="10" r:id="rId1"/>
    <sheet name="Budget Plan WP3" sheetId="11" r:id="rId2"/>
    <sheet name="Budget Plan WP4" sheetId="16" r:id="rId3"/>
    <sheet name="Budget Plan WP6" sheetId="6" r:id="rId4"/>
    <sheet name="Budget Plan WP7" sheetId="7" r:id="rId5"/>
    <sheet name="DashboardWP2" sheetId="12" r:id="rId6"/>
    <sheet name="DashboardWP3" sheetId="13" r:id="rId7"/>
    <sheet name="DashboardWP4" sheetId="18" r:id="rId8"/>
    <sheet name="DashboardWP6" sheetId="14" r:id="rId9"/>
    <sheet name="DashboardWP7" sheetId="15" r:id="rId10"/>
    <sheet name="Time elapsed" sheetId="17"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4" l="1"/>
  <c r="F18" i="7"/>
  <c r="C11" i="7"/>
  <c r="C10" i="7"/>
  <c r="C7" i="7"/>
  <c r="C18" i="16"/>
  <c r="C24" i="16"/>
  <c r="H10" i="16"/>
  <c r="E3" i="16"/>
  <c r="C26" i="11"/>
  <c r="C27" i="11"/>
  <c r="D52" i="11"/>
  <c r="C46" i="11"/>
  <c r="C45" i="11"/>
  <c r="C42" i="11"/>
  <c r="F11" i="10"/>
  <c r="D11" i="10"/>
  <c r="X15" i="10" s="1"/>
  <c r="Y15" i="10" s="1"/>
  <c r="AF4" i="10"/>
  <c r="X4" i="10"/>
  <c r="C14" i="6"/>
  <c r="C12" i="6"/>
  <c r="C6" i="6"/>
  <c r="C4" i="18"/>
  <c r="B17" i="18"/>
  <c r="D27" i="11" l="1"/>
  <c r="D26" i="11"/>
  <c r="C28" i="11"/>
  <c r="U4" i="10"/>
  <c r="U3" i="10"/>
  <c r="C30" i="14"/>
  <c r="C29" i="14"/>
  <c r="C28" i="14"/>
  <c r="B30" i="14"/>
  <c r="B29" i="14"/>
  <c r="B28" i="14"/>
  <c r="C22" i="13"/>
  <c r="D4" i="13"/>
  <c r="C56" i="13"/>
  <c r="B56" i="13"/>
  <c r="B24" i="12"/>
  <c r="I11" i="17"/>
  <c r="D15" i="6"/>
  <c r="D12" i="6"/>
  <c r="D20" i="6"/>
  <c r="D13" i="6"/>
  <c r="D19" i="10"/>
  <c r="X22" i="10"/>
  <c r="AE6" i="10"/>
  <c r="I9" i="16"/>
  <c r="I8" i="16"/>
  <c r="I7" i="16"/>
  <c r="I6" i="16"/>
  <c r="I5" i="16"/>
  <c r="I4" i="16"/>
  <c r="I3" i="16"/>
  <c r="E9" i="16"/>
  <c r="H9" i="16" s="1"/>
  <c r="E8" i="16"/>
  <c r="H8" i="16" s="1"/>
  <c r="E7" i="16"/>
  <c r="J18" i="16" s="1"/>
  <c r="E6" i="16"/>
  <c r="H6" i="16" s="1"/>
  <c r="E5" i="16"/>
  <c r="H5" i="16" s="1"/>
  <c r="E4" i="16"/>
  <c r="C15" i="16" s="1"/>
  <c r="J15" i="16" s="1"/>
  <c r="H3" i="16"/>
  <c r="D10" i="16"/>
  <c r="D11" i="11"/>
  <c r="C10" i="16"/>
  <c r="C3" i="18" s="1"/>
  <c r="X21" i="10"/>
  <c r="R11" i="10"/>
  <c r="P11" i="10"/>
  <c r="S4" i="10"/>
  <c r="AE5" i="10" s="1"/>
  <c r="S5" i="10"/>
  <c r="Q5" i="10"/>
  <c r="U10" i="10"/>
  <c r="U9" i="10"/>
  <c r="U8" i="10"/>
  <c r="U7" i="10"/>
  <c r="U6" i="10"/>
  <c r="U5" i="10"/>
  <c r="J20" i="16"/>
  <c r="J19" i="16"/>
  <c r="J17" i="16"/>
  <c r="J16" i="16"/>
  <c r="J14" i="16"/>
  <c r="C5" i="18" l="1"/>
  <c r="D4" i="18"/>
  <c r="D24" i="16"/>
  <c r="C25" i="16"/>
  <c r="D11" i="16"/>
  <c r="H7" i="16"/>
  <c r="H4" i="16"/>
  <c r="I10" i="16"/>
  <c r="J21" i="16"/>
  <c r="F11" i="16"/>
  <c r="C17" i="18" l="1"/>
  <c r="C25" i="18" s="1"/>
  <c r="D25" i="16"/>
  <c r="D14" i="6"/>
  <c r="D19" i="6" l="1"/>
  <c r="C23" i="6" l="1"/>
  <c r="K30" i="6" l="1"/>
  <c r="C22" i="15" l="1"/>
  <c r="C21" i="15"/>
  <c r="B22" i="15"/>
  <c r="B21" i="15"/>
  <c r="C55" i="13"/>
  <c r="C54" i="13"/>
  <c r="C53" i="13"/>
  <c r="C52" i="13"/>
  <c r="C23" i="14"/>
  <c r="C26" i="14"/>
  <c r="C27" i="14"/>
  <c r="C22" i="14"/>
  <c r="B27" i="14"/>
  <c r="B23" i="14"/>
  <c r="B24" i="14"/>
  <c r="B25" i="14"/>
  <c r="B26" i="14"/>
  <c r="B22" i="14"/>
  <c r="B55" i="13"/>
  <c r="B54" i="13"/>
  <c r="B53" i="13"/>
  <c r="B52" i="13"/>
  <c r="B21" i="13"/>
  <c r="B20" i="13"/>
  <c r="I10" i="11"/>
  <c r="I9" i="11"/>
  <c r="I8" i="11"/>
  <c r="I7" i="11"/>
  <c r="I6" i="11"/>
  <c r="I5" i="11"/>
  <c r="I4" i="11"/>
  <c r="I3" i="11"/>
  <c r="B23" i="12"/>
  <c r="B18" i="12"/>
  <c r="B19" i="12"/>
  <c r="B20" i="12"/>
  <c r="B21" i="12"/>
  <c r="B22" i="12"/>
  <c r="B17" i="12"/>
  <c r="C11" i="10"/>
  <c r="C3" i="12" l="1"/>
  <c r="Y21" i="10"/>
  <c r="P12" i="10"/>
  <c r="Y22" i="10"/>
  <c r="C24" i="12" s="1"/>
  <c r="R12" i="10"/>
  <c r="U11" i="10"/>
  <c r="C4" i="12" s="1"/>
  <c r="J20" i="11"/>
  <c r="J19" i="11"/>
  <c r="J18" i="11"/>
  <c r="J16" i="11"/>
  <c r="J22" i="11"/>
  <c r="J21" i="11"/>
  <c r="J17" i="11"/>
  <c r="J15" i="11"/>
  <c r="H9" i="11"/>
  <c r="H8" i="11"/>
  <c r="H7" i="11"/>
  <c r="G10" i="11"/>
  <c r="H10" i="11" s="1"/>
  <c r="E6" i="11"/>
  <c r="H6" i="11" s="1"/>
  <c r="F11" i="11"/>
  <c r="C5" i="12" l="1"/>
  <c r="D4" i="12"/>
  <c r="U12" i="10"/>
  <c r="J23" i="11"/>
  <c r="N11" i="10"/>
  <c r="X20" i="10" s="1"/>
  <c r="Y20" i="10" s="1"/>
  <c r="C22" i="12" s="1"/>
  <c r="L11" i="10"/>
  <c r="J11" i="10"/>
  <c r="X18" i="10" s="1"/>
  <c r="Y18" i="10" s="1"/>
  <c r="C20" i="12" s="1"/>
  <c r="H11" i="10"/>
  <c r="Q6" i="10"/>
  <c r="AD7" i="10" s="1"/>
  <c r="AD6" i="10"/>
  <c r="Q3" i="10"/>
  <c r="AD4" i="10" s="1"/>
  <c r="U14" i="10" l="1"/>
  <c r="U15" i="10" s="1"/>
  <c r="C23" i="12"/>
  <c r="C25" i="14" l="1"/>
  <c r="E31" i="6"/>
  <c r="D37" i="6"/>
  <c r="C37" i="6"/>
  <c r="O6" i="10"/>
  <c r="AC7" i="10" s="1"/>
  <c r="O4" i="10"/>
  <c r="AC5" i="10" s="1"/>
  <c r="D38" i="6" l="1"/>
  <c r="C24" i="14"/>
  <c r="M4" i="10"/>
  <c r="AB5" i="10" s="1"/>
  <c r="X19" i="10" l="1"/>
  <c r="Y19" i="10" s="1"/>
  <c r="C21" i="12" s="1"/>
  <c r="M6" i="10"/>
  <c r="AB7" i="10" s="1"/>
  <c r="D12" i="10" l="1"/>
  <c r="J12" i="10"/>
  <c r="F12" i="10"/>
  <c r="L12" i="10"/>
  <c r="N12" i="10"/>
  <c r="H12" i="10"/>
  <c r="C16" i="7"/>
  <c r="C17" i="12" l="1"/>
  <c r="C43" i="11"/>
  <c r="C8" i="7"/>
  <c r="C11" i="11"/>
  <c r="C8" i="6"/>
  <c r="C9" i="6" s="1"/>
  <c r="H23" i="6" s="1"/>
  <c r="C5" i="15" l="1"/>
  <c r="G18" i="7"/>
  <c r="C3" i="15"/>
  <c r="H24" i="6"/>
  <c r="F12" i="11"/>
  <c r="C3" i="13"/>
  <c r="C4" i="14"/>
  <c r="L30" i="6"/>
  <c r="C21" i="13"/>
  <c r="D21" i="15" l="1"/>
  <c r="C4" i="15"/>
  <c r="D4" i="15" s="1"/>
  <c r="D22" i="15"/>
  <c r="I52" i="11"/>
  <c r="J52" i="11" s="1"/>
  <c r="E52" i="11"/>
  <c r="D28" i="14"/>
  <c r="D30" i="14"/>
  <c r="D29" i="14"/>
  <c r="C5" i="14"/>
  <c r="D5" i="14" s="1"/>
  <c r="C37" i="13"/>
  <c r="D23" i="14"/>
  <c r="D26" i="14"/>
  <c r="D27" i="14"/>
  <c r="D22" i="14"/>
  <c r="D25" i="14"/>
  <c r="D24" i="14"/>
  <c r="E3" i="11"/>
  <c r="H3" i="11" s="1"/>
  <c r="E4" i="11"/>
  <c r="H4" i="11" s="1"/>
  <c r="E5" i="11"/>
  <c r="H5" i="11" s="1"/>
  <c r="D23" i="15" l="1"/>
  <c r="D55" i="13"/>
  <c r="D56" i="13"/>
  <c r="D31" i="14"/>
  <c r="C39" i="13"/>
  <c r="D53" i="13"/>
  <c r="D52" i="13"/>
  <c r="D54" i="13"/>
  <c r="D12" i="11"/>
  <c r="I11" i="11"/>
  <c r="C4" i="13" s="1"/>
  <c r="H11" i="11"/>
  <c r="Z4" i="10"/>
  <c r="Y4" i="10"/>
  <c r="X8" i="10"/>
  <c r="D57" i="13" l="1"/>
  <c r="C38" i="13"/>
  <c r="D38" i="13" s="1"/>
  <c r="C5" i="13"/>
  <c r="K3" i="10"/>
  <c r="T3" i="10" s="1"/>
  <c r="I5" i="10"/>
  <c r="Z6" i="10" s="1"/>
  <c r="G7" i="10"/>
  <c r="I7" i="10"/>
  <c r="Z8" i="10" s="1"/>
  <c r="K8" i="10"/>
  <c r="AA9" i="10" s="1"/>
  <c r="G6" i="10"/>
  <c r="Y7" i="10" s="1"/>
  <c r="G10" i="10"/>
  <c r="Y11" i="10" s="1"/>
  <c r="I6" i="10"/>
  <c r="Z7" i="10" s="1"/>
  <c r="I10" i="10"/>
  <c r="Z11" i="10" s="1"/>
  <c r="K7" i="10"/>
  <c r="AA8" i="10" s="1"/>
  <c r="G8" i="10"/>
  <c r="Y9" i="10" s="1"/>
  <c r="I4" i="10"/>
  <c r="Z5" i="10" s="1"/>
  <c r="I8" i="10"/>
  <c r="Z9" i="10" s="1"/>
  <c r="K4" i="10"/>
  <c r="AA5" i="10" s="1"/>
  <c r="K9" i="10"/>
  <c r="AA10" i="10" s="1"/>
  <c r="E5" i="10"/>
  <c r="G5" i="10"/>
  <c r="Y6" i="10" s="1"/>
  <c r="G9" i="10"/>
  <c r="Y10" i="10" s="1"/>
  <c r="I9" i="10"/>
  <c r="Z10" i="10" s="1"/>
  <c r="K6" i="10"/>
  <c r="AA7" i="10" s="1"/>
  <c r="K10" i="10"/>
  <c r="AA11" i="10" s="1"/>
  <c r="X17" i="10"/>
  <c r="Y17" i="10" s="1"/>
  <c r="C19" i="12" s="1"/>
  <c r="X16" i="10"/>
  <c r="X23" i="10" s="1"/>
  <c r="E8" i="10"/>
  <c r="E10" i="10"/>
  <c r="E9" i="10"/>
  <c r="E6" i="10"/>
  <c r="G4" i="10"/>
  <c r="Y5" i="10" s="1"/>
  <c r="T6" i="10" l="1"/>
  <c r="T7" i="10"/>
  <c r="T9" i="10"/>
  <c r="T10" i="10"/>
  <c r="T8" i="10"/>
  <c r="D28" i="11"/>
  <c r="C20" i="13"/>
  <c r="Y16" i="10"/>
  <c r="Y23" i="10" s="1"/>
  <c r="X6" i="10"/>
  <c r="AA4" i="10"/>
  <c r="Y8" i="10"/>
  <c r="AF8" i="10" s="1"/>
  <c r="X10" i="10"/>
  <c r="AF10" i="10" s="1"/>
  <c r="X11" i="10"/>
  <c r="AF11" i="10" s="1"/>
  <c r="X7" i="10"/>
  <c r="AF7" i="10" s="1"/>
  <c r="X9" i="10"/>
  <c r="AF9" i="10" s="1"/>
  <c r="C18" i="12" l="1"/>
  <c r="C25" i="12" s="1"/>
  <c r="E4" i="10"/>
  <c r="T4" i="10" s="1"/>
  <c r="K5" i="10"/>
  <c r="T5" i="10" s="1"/>
  <c r="AA6" i="10" l="1"/>
  <c r="AF6" i="10" s="1"/>
  <c r="X5" i="10"/>
  <c r="AF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Estefania Callado</author>
  </authors>
  <commentList>
    <comment ref="D16" authorId="0" shapeId="0" xr:uid="{42D24E31-EF48-4A8E-A5DC-B24A6485047C}">
      <text>
        <r>
          <rPr>
            <b/>
            <sz val="9"/>
            <color indexed="81"/>
            <rFont val="Tahoma"/>
            <family val="2"/>
          </rPr>
          <t>Estefania Callado:</t>
        </r>
        <r>
          <rPr>
            <sz val="9"/>
            <color indexed="81"/>
            <rFont val="Tahoma"/>
            <family val="2"/>
          </rPr>
          <t xml:space="preserve">
21/04/2021: While still discussing the costs and the MSA with the new selected CRO Charles River (in substitution of Aptuit Verona), DDU has been looking into other options to get the study run and have decided to have it run elsewhere. </t>
        </r>
      </text>
    </comment>
  </commentList>
</comments>
</file>

<file path=xl/sharedStrings.xml><?xml version="1.0" encoding="utf-8"?>
<sst xmlns="http://schemas.openxmlformats.org/spreadsheetml/2006/main" count="249" uniqueCount="154">
  <si>
    <t xml:space="preserve">TOTALS </t>
  </si>
  <si>
    <t>GRAPHICS</t>
  </si>
  <si>
    <t>TOTAL PM WP2 (DoA)</t>
  </si>
  <si>
    <t>TOTAL PM APP2 TBAJ587</t>
  </si>
  <si>
    <t>% total WP2 Efforts TBAJ587</t>
  </si>
  <si>
    <t>TOTAL PM APP2 GSK286</t>
  </si>
  <si>
    <t>% total WP2 Efforts GSK286</t>
  </si>
  <si>
    <t>TOTAL PM APP3 GSK839</t>
  </si>
  <si>
    <t>% total WP2 Efforts GSK839</t>
  </si>
  <si>
    <t>TOTAL PM APP1 MPL204</t>
  </si>
  <si>
    <t>% total WP2 Efforts MPL204</t>
  </si>
  <si>
    <t>TOTAL PM APP2 MLP204</t>
  </si>
  <si>
    <t>% total WP2 Efforts MLP204</t>
  </si>
  <si>
    <t>TOTAL PM APP3 TBA587</t>
  </si>
  <si>
    <t>% total WP2 Efforts TBA587</t>
  </si>
  <si>
    <t>TOTAL PM APP3 DDU209</t>
  </si>
  <si>
    <t>% total WP2 Efforts DDU209</t>
  </si>
  <si>
    <t>TOTAL PM CPP1</t>
  </si>
  <si>
    <t>% total WP2 Efforts CPP1</t>
  </si>
  <si>
    <t>% efforts accummulated</t>
  </si>
  <si>
    <t>Total efforts accummulated</t>
  </si>
  <si>
    <t>2. IPP:</t>
  </si>
  <si>
    <t>PARTNER</t>
  </si>
  <si>
    <t>APP2_TBAJ587</t>
  </si>
  <si>
    <t>APP2_GSK286</t>
  </si>
  <si>
    <t>APP3_GSK839</t>
  </si>
  <si>
    <t>APP1_MPL204</t>
  </si>
  <si>
    <t>APP2_MPL204</t>
  </si>
  <si>
    <t>APP3 TBA587</t>
  </si>
  <si>
    <t>APP3_DDU209</t>
  </si>
  <si>
    <t>CPP1</t>
  </si>
  <si>
    <t>TOTALS</t>
  </si>
  <si>
    <t xml:space="preserve">3. UNIZAR: </t>
  </si>
  <si>
    <t>2. IPP</t>
  </si>
  <si>
    <t xml:space="preserve">4. IPL: </t>
  </si>
  <si>
    <t>3. UNIZAR</t>
  </si>
  <si>
    <t xml:space="preserve">6. FZB: </t>
  </si>
  <si>
    <t xml:space="preserve">4. IPL </t>
  </si>
  <si>
    <t>15. UHC:</t>
  </si>
  <si>
    <t>6. FZB</t>
  </si>
  <si>
    <t xml:space="preserve">16. UNIPD: </t>
  </si>
  <si>
    <t>15. UHC</t>
  </si>
  <si>
    <t xml:space="preserve">17. UNIPV: </t>
  </si>
  <si>
    <t>16. UNIPD</t>
  </si>
  <si>
    <t xml:space="preserve">22. BAR: </t>
  </si>
  <si>
    <t>17. UNIPV</t>
  </si>
  <si>
    <t>22. BAR</t>
  </si>
  <si>
    <t>APP2_TBA587</t>
  </si>
  <si>
    <t>APP3_TBA587</t>
  </si>
  <si>
    <t>Total Remaining</t>
  </si>
  <si>
    <t>TOTALS FROM PROJECT</t>
  </si>
  <si>
    <t>TOTAL PM WP3 (DoA)</t>
  </si>
  <si>
    <t>Person Months MPL204</t>
  </si>
  <si>
    <t>% Efforts MPL204</t>
  </si>
  <si>
    <t>Person Months BENCH3-M19.4.2-PHE</t>
  </si>
  <si>
    <t>% Efforts BENCH3</t>
  </si>
  <si>
    <t>20. SCI</t>
  </si>
  <si>
    <t>4. IPL</t>
  </si>
  <si>
    <t>9. CNR</t>
  </si>
  <si>
    <t>10. CEA</t>
  </si>
  <si>
    <t>13. PHE</t>
  </si>
  <si>
    <t>BENCH3-M19.4.2-PHE</t>
  </si>
  <si>
    <t>USE OF CONTINGENCY: In vivo (IPP)</t>
  </si>
  <si>
    <t>TOTAL BUDGET</t>
  </si>
  <si>
    <t>Total other direct costs</t>
  </si>
  <si>
    <t>Overheads</t>
  </si>
  <si>
    <t xml:space="preserve">Total costs </t>
  </si>
  <si>
    <t xml:space="preserve">IMI2 JU Funding </t>
  </si>
  <si>
    <t>Total Budgeted</t>
  </si>
  <si>
    <t>PHE Request H37Rv</t>
  </si>
  <si>
    <t>BENCH1-M19.4-CEA</t>
  </si>
  <si>
    <t>BENCH2-M19.4.2-CEA</t>
  </si>
  <si>
    <t>TOTAL PM WP4 (DoA)</t>
  </si>
  <si>
    <t>Person Months APP4_GSK839</t>
  </si>
  <si>
    <t>% Efforts APP4_GSK839</t>
  </si>
  <si>
    <t>1. UC3M</t>
  </si>
  <si>
    <t>14. EPFL</t>
  </si>
  <si>
    <t>19. IBT</t>
  </si>
  <si>
    <t>APP4_GSK389</t>
  </si>
  <si>
    <t>APP4_GSK839</t>
  </si>
  <si>
    <t>USE OF CONTINGENCY: pre-clinical development (iM4TB)</t>
  </si>
  <si>
    <t>Subcontracting</t>
  </si>
  <si>
    <t>Distributed Amount</t>
  </si>
  <si>
    <t>Performer</t>
  </si>
  <si>
    <t>Partner</t>
  </si>
  <si>
    <t>Comments</t>
  </si>
  <si>
    <t>APP1_GSK839</t>
  </si>
  <si>
    <t>WuXi</t>
  </si>
  <si>
    <t>IM4TB</t>
  </si>
  <si>
    <t>IM4TB Request</t>
  </si>
  <si>
    <t>APP2_GSK839</t>
  </si>
  <si>
    <t>Aptuit</t>
  </si>
  <si>
    <t>Labcorp</t>
  </si>
  <si>
    <t>APP1_MPL447</t>
  </si>
  <si>
    <t>Charles River France</t>
  </si>
  <si>
    <t>2.IPP</t>
  </si>
  <si>
    <t>Ardena Oss</t>
  </si>
  <si>
    <t>DDU209_1 (Cancelled)</t>
  </si>
  <si>
    <t>Cancelled</t>
  </si>
  <si>
    <t>APP1_DDU384</t>
  </si>
  <si>
    <t>Sequani</t>
  </si>
  <si>
    <t>On hold</t>
  </si>
  <si>
    <t>APP2_DDU209</t>
  </si>
  <si>
    <t>N/A</t>
  </si>
  <si>
    <t>21.IOS</t>
  </si>
  <si>
    <t>APP3_GSK286</t>
  </si>
  <si>
    <t>APP3_MPL447</t>
  </si>
  <si>
    <t>Eurofins</t>
  </si>
  <si>
    <t>APP4_GSK286</t>
  </si>
  <si>
    <t>CRL</t>
  </si>
  <si>
    <t>Pre-financing</t>
  </si>
  <si>
    <t>Total Person Months</t>
  </si>
  <si>
    <t>TOTAL PM APP2 DDU209</t>
  </si>
  <si>
    <t>% total WP6 Efforts DDU209</t>
  </si>
  <si>
    <t>2 - IPP</t>
  </si>
  <si>
    <t>7 - iM4TB</t>
  </si>
  <si>
    <t>21 - IOS</t>
  </si>
  <si>
    <t>26 - GSK</t>
  </si>
  <si>
    <t>27 - EVT</t>
  </si>
  <si>
    <t>29 - BMGF</t>
  </si>
  <si>
    <t>30 - TBA</t>
  </si>
  <si>
    <t>31 - UNIVDUN</t>
  </si>
  <si>
    <t>USE OF CONTINGENCY: phase I (SERMAS)</t>
  </si>
  <si>
    <t>APP1_GSK286</t>
  </si>
  <si>
    <t xml:space="preserve"> APP1_TBA587</t>
  </si>
  <si>
    <t>Graph 1</t>
  </si>
  <si>
    <t>In vitro</t>
  </si>
  <si>
    <t xml:space="preserve">Total </t>
  </si>
  <si>
    <t>Commited</t>
  </si>
  <si>
    <t>Remaining</t>
  </si>
  <si>
    <t>Graph 2</t>
  </si>
  <si>
    <t>Graph 3</t>
  </si>
  <si>
    <t>In vivo</t>
  </si>
  <si>
    <t>Graph 4</t>
  </si>
  <si>
    <t>Graph 5</t>
  </si>
  <si>
    <t>Total</t>
  </si>
  <si>
    <t>commited</t>
  </si>
  <si>
    <t>Remining</t>
  </si>
  <si>
    <t>Graph 6</t>
  </si>
  <si>
    <t>Graph 7</t>
  </si>
  <si>
    <t>Preclinical Dev</t>
  </si>
  <si>
    <t>Graph 8</t>
  </si>
  <si>
    <t>Graph 9</t>
  </si>
  <si>
    <t>Phase I</t>
  </si>
  <si>
    <t>Graph 10</t>
  </si>
  <si>
    <t>BENCH4-M19.4.1-PHE</t>
  </si>
  <si>
    <t>Y1</t>
  </si>
  <si>
    <t>Y2</t>
  </si>
  <si>
    <t>Y3</t>
  </si>
  <si>
    <t>Y4</t>
  </si>
  <si>
    <t>Y5</t>
  </si>
  <si>
    <t>Y6</t>
  </si>
  <si>
    <t>Project-time consumed: 33%</t>
  </si>
  <si>
    <t>Imaging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</si>
</sst>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
    <numFmt numFmtId="165" formatCode="0.0"/>
    <numFmt numFmtId="166" formatCode="#,##0.0"/>
    <numFmt numFmtId="167" formatCode="_-* #,##0.00\ _€_-;\-* #,##0.00\ _€_-;_-* &quot;-&quot;??\ _€_-;_-@_-"/>
    <numFmt numFmtId="168" formatCode="_-* #,##0\ _€_-;\-* #,##0\ _€_-;_-* &quot;-&quot;??\ _€_-;_-@_-"/>
    <numFmt numFmtId="169" formatCode="#,##0.0000"/>
    <numFmt numFmtId="170" formatCode="_([$€-2]\ * #,##0.00_);_([$€-2]\ * \(#,##0.00\);_([$€-2]\ * &quot;-&quot;??_);_(@_)"/>
    <numFmt numFmtId="171" formatCode="#,##0.000"/>
    <numFmt numFmtId="172" formatCode="_-[$€-2]\ * #,##0.00_-;\-[$€-2]\ * #,##0.00_-;_-[$€-2]\ * &quot;-&quot;??_-;_-@_-"/>
  </numFmts>
  <fonts count="16"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2"/>
      <color theme="1"/>
      <name val="Calibri"/>
      <family val="2"/>
      <scheme val="minor"/>
    </font>
    <font>
      <b/>
      <sz val="22"/>
      <color theme="1"/>
      <name val="Calibri"/>
      <family val="2"/>
      <scheme val="minor"/>
    </font>
    <font>
      <sz val="11"/>
      <color indexed="8"/>
      <name val="Calibri"/>
      <family val="2"/>
    </font>
    <font>
      <b/>
      <sz val="11"/>
      <name val="Calibri"/>
      <family val="2"/>
      <scheme val="minor"/>
    </font>
    <font>
      <b/>
      <sz val="12"/>
      <name val="Calibri"/>
      <family val="2"/>
      <scheme val="minor"/>
    </font>
    <font>
      <sz val="9"/>
      <color indexed="81"/>
      <name val="Tahoma"/>
      <family val="2"/>
    </font>
    <font>
      <b/>
      <sz val="9"/>
      <color indexed="81"/>
      <name val="Tahoma"/>
      <family val="2"/>
    </font>
    <font>
      <sz val="11"/>
      <color rgb="FFFF0000"/>
      <name val="Calibri"/>
      <family val="2"/>
      <scheme val="minor"/>
    </font>
    <font>
      <i/>
      <sz val="11"/>
      <name val="Calibri"/>
      <family val="2"/>
      <scheme val="minor"/>
    </font>
    <font>
      <sz val="8"/>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s>
  <borders count="18">
    <border>
      <left/>
      <right/>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medium">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4">
    <xf numFmtId="0" fontId="0" fillId="0" borderId="0"/>
    <xf numFmtId="9" fontId="3" fillId="0" borderId="0" applyFont="0" applyFill="0" applyBorder="0" applyAlignment="0" applyProtection="0"/>
    <xf numFmtId="167" fontId="3" fillId="0" borderId="0" applyFont="0" applyFill="0" applyBorder="0" applyAlignment="0" applyProtection="0"/>
    <xf numFmtId="9" fontId="8" fillId="0" borderId="0" applyFont="0" applyFill="0" applyBorder="0" applyAlignment="0" applyProtection="0"/>
  </cellStyleXfs>
  <cellXfs count="125">
    <xf numFmtId="0" fontId="0" fillId="0" borderId="0" xfId="0"/>
    <xf numFmtId="0" fontId="0" fillId="0" borderId="0" xfId="0" applyAlignment="1">
      <alignment horizontal="center"/>
    </xf>
    <xf numFmtId="0" fontId="0" fillId="3" borderId="8" xfId="0" applyFill="1" applyBorder="1" applyAlignment="1">
      <alignment horizontal="center" vertical="center" wrapText="1"/>
    </xf>
    <xf numFmtId="0" fontId="1" fillId="0" borderId="0" xfId="0" applyFont="1" applyAlignment="1">
      <alignment horizontal="center"/>
    </xf>
    <xf numFmtId="0" fontId="4" fillId="4" borderId="2" xfId="0" applyFont="1" applyFill="1" applyBorder="1"/>
    <xf numFmtId="0" fontId="0" fillId="0" borderId="3" xfId="0" applyBorder="1" applyAlignment="1">
      <alignment horizontal="center"/>
    </xf>
    <xf numFmtId="0" fontId="0" fillId="2" borderId="9" xfId="0" applyFill="1" applyBorder="1" applyAlignment="1">
      <alignment horizontal="center"/>
    </xf>
    <xf numFmtId="164" fontId="0" fillId="2" borderId="9" xfId="1" applyNumberFormat="1" applyFont="1" applyFill="1" applyBorder="1" applyAlignment="1">
      <alignment horizontal="center"/>
    </xf>
    <xf numFmtId="0" fontId="0" fillId="5" borderId="9" xfId="0" applyFill="1" applyBorder="1" applyAlignment="1">
      <alignment horizontal="center"/>
    </xf>
    <xf numFmtId="164" fontId="0" fillId="5" borderId="9" xfId="1" applyNumberFormat="1" applyFont="1" applyFill="1" applyBorder="1" applyAlignment="1">
      <alignment horizontal="center"/>
    </xf>
    <xf numFmtId="164" fontId="0" fillId="5" borderId="3" xfId="1" applyNumberFormat="1" applyFont="1" applyFill="1" applyBorder="1" applyAlignment="1">
      <alignment horizontal="center"/>
    </xf>
    <xf numFmtId="164" fontId="0" fillId="6" borderId="10" xfId="0" applyNumberFormat="1" applyFill="1" applyBorder="1"/>
    <xf numFmtId="0" fontId="0" fillId="2" borderId="10" xfId="0" applyFill="1" applyBorder="1" applyAlignment="1">
      <alignment horizontal="center"/>
    </xf>
    <xf numFmtId="164" fontId="0" fillId="2" borderId="10" xfId="1" applyNumberFormat="1" applyFont="1" applyFill="1" applyBorder="1" applyAlignment="1">
      <alignment horizontal="center"/>
    </xf>
    <xf numFmtId="0" fontId="0" fillId="5" borderId="10" xfId="0" applyFill="1" applyBorder="1" applyAlignment="1">
      <alignment horizontal="center"/>
    </xf>
    <xf numFmtId="164" fontId="0" fillId="5" borderId="10" xfId="1" applyNumberFormat="1" applyFont="1" applyFill="1" applyBorder="1" applyAlignment="1">
      <alignment horizontal="center"/>
    </xf>
    <xf numFmtId="165" fontId="0" fillId="2" borderId="10" xfId="0" applyNumberFormat="1" applyFill="1" applyBorder="1" applyAlignment="1">
      <alignment horizontal="center"/>
    </xf>
    <xf numFmtId="0" fontId="5" fillId="4" borderId="4" xfId="0" applyFont="1" applyFill="1" applyBorder="1"/>
    <xf numFmtId="165" fontId="1" fillId="0" borderId="5" xfId="0" applyNumberFormat="1" applyFont="1" applyBorder="1" applyAlignment="1">
      <alignment horizontal="left" indent="2"/>
    </xf>
    <xf numFmtId="0" fontId="1" fillId="2" borderId="11" xfId="0" applyFont="1" applyFill="1" applyBorder="1" applyAlignment="1">
      <alignment horizontal="center"/>
    </xf>
    <xf numFmtId="164" fontId="1" fillId="2" borderId="11" xfId="0" applyNumberFormat="1" applyFont="1" applyFill="1" applyBorder="1"/>
    <xf numFmtId="0" fontId="1" fillId="5" borderId="11" xfId="0" applyFont="1" applyFill="1" applyBorder="1" applyAlignment="1">
      <alignment horizontal="center"/>
    </xf>
    <xf numFmtId="164" fontId="1" fillId="5" borderId="11" xfId="0" applyNumberFormat="1" applyFont="1" applyFill="1" applyBorder="1"/>
    <xf numFmtId="0" fontId="1" fillId="6" borderId="11" xfId="0" applyFont="1" applyFill="1" applyBorder="1"/>
    <xf numFmtId="0" fontId="4" fillId="0" borderId="0" xfId="0" applyFont="1"/>
    <xf numFmtId="164" fontId="6" fillId="0" borderId="1" xfId="1" applyNumberFormat="1" applyFont="1" applyFill="1" applyBorder="1" applyAlignment="1">
      <alignment horizontal="center"/>
    </xf>
    <xf numFmtId="0" fontId="0" fillId="0" borderId="1" xfId="0" applyBorder="1"/>
    <xf numFmtId="2" fontId="0" fillId="0" borderId="0" xfId="0" applyNumberFormat="1"/>
    <xf numFmtId="0" fontId="7" fillId="0" borderId="0" xfId="0" applyFont="1"/>
    <xf numFmtId="0" fontId="0" fillId="4" borderId="8" xfId="0" applyFill="1" applyBorder="1" applyAlignment="1">
      <alignment horizontal="center"/>
    </xf>
    <xf numFmtId="0" fontId="4" fillId="4" borderId="8" xfId="0" applyFont="1" applyFill="1" applyBorder="1"/>
    <xf numFmtId="9" fontId="0" fillId="0" borderId="8" xfId="1" applyFont="1" applyBorder="1" applyAlignment="1">
      <alignment horizontal="center"/>
    </xf>
    <xf numFmtId="9" fontId="0" fillId="0" borderId="8" xfId="1" applyFont="1" applyBorder="1"/>
    <xf numFmtId="9" fontId="0" fillId="0" borderId="0" xfId="1" applyFont="1"/>
    <xf numFmtId="9" fontId="0" fillId="0" borderId="0" xfId="0" applyNumberFormat="1"/>
    <xf numFmtId="0" fontId="0" fillId="4" borderId="0" xfId="0" applyFill="1" applyAlignment="1">
      <alignment horizontal="left"/>
    </xf>
    <xf numFmtId="0" fontId="0" fillId="0" borderId="9" xfId="0" applyBorder="1" applyAlignment="1">
      <alignment horizontal="center"/>
    </xf>
    <xf numFmtId="164" fontId="0" fillId="0" borderId="3" xfId="1" applyNumberFormat="1" applyFont="1" applyFill="1" applyBorder="1" applyAlignment="1">
      <alignment horizontal="center"/>
    </xf>
    <xf numFmtId="0" fontId="0" fillId="0" borderId="10" xfId="0" applyBorder="1" applyAlignment="1">
      <alignment horizontal="center"/>
    </xf>
    <xf numFmtId="0" fontId="1" fillId="0" borderId="11" xfId="0" applyFont="1" applyBorder="1" applyAlignment="1">
      <alignment horizontal="center"/>
    </xf>
    <xf numFmtId="164" fontId="1" fillId="0" borderId="11" xfId="0" applyNumberFormat="1" applyFont="1" applyBorder="1"/>
    <xf numFmtId="10" fontId="6" fillId="0" borderId="1" xfId="1" applyNumberFormat="1" applyFont="1" applyFill="1" applyBorder="1" applyAlignment="1">
      <alignment horizontal="center"/>
    </xf>
    <xf numFmtId="165" fontId="0" fillId="0" borderId="0" xfId="0" applyNumberFormat="1"/>
    <xf numFmtId="0" fontId="0" fillId="0" borderId="3" xfId="0" applyBorder="1"/>
    <xf numFmtId="164" fontId="0" fillId="0" borderId="3" xfId="0" applyNumberFormat="1" applyBorder="1"/>
    <xf numFmtId="0" fontId="0" fillId="4" borderId="8" xfId="0" applyFill="1" applyBorder="1" applyAlignment="1">
      <alignment horizontal="center" vertical="center" wrapText="1"/>
    </xf>
    <xf numFmtId="3" fontId="0" fillId="7" borderId="8" xfId="0" applyNumberFormat="1" applyFill="1" applyBorder="1" applyProtection="1">
      <protection locked="0"/>
    </xf>
    <xf numFmtId="49" fontId="0" fillId="0" borderId="9" xfId="0" applyNumberFormat="1" applyBorder="1" applyAlignment="1" applyProtection="1">
      <alignment horizontal="left" wrapText="1"/>
      <protection locked="0"/>
    </xf>
    <xf numFmtId="166" fontId="0" fillId="0" borderId="9" xfId="0" applyNumberFormat="1" applyBorder="1" applyAlignment="1">
      <alignment horizontal="center"/>
    </xf>
    <xf numFmtId="49" fontId="0" fillId="0" borderId="10" xfId="0" applyNumberFormat="1" applyBorder="1" applyAlignment="1" applyProtection="1">
      <alignment horizontal="left" wrapText="1"/>
      <protection locked="0"/>
    </xf>
    <xf numFmtId="166" fontId="0" fillId="0" borderId="10" xfId="0" applyNumberFormat="1" applyBorder="1" applyAlignment="1" applyProtection="1">
      <alignment horizontal="center"/>
      <protection locked="0"/>
    </xf>
    <xf numFmtId="49" fontId="0" fillId="4" borderId="11" xfId="0" applyNumberFormat="1" applyFill="1" applyBorder="1" applyAlignment="1" applyProtection="1">
      <alignment horizontal="right" wrapText="1"/>
      <protection locked="0"/>
    </xf>
    <xf numFmtId="166" fontId="0" fillId="4" borderId="11" xfId="0" applyNumberFormat="1" applyFill="1" applyBorder="1" applyAlignment="1" applyProtection="1">
      <alignment horizontal="center"/>
      <protection locked="0"/>
    </xf>
    <xf numFmtId="0" fontId="2" fillId="4" borderId="8" xfId="0" applyFont="1" applyFill="1" applyBorder="1" applyAlignment="1" applyProtection="1">
      <alignment horizontal="center" wrapText="1"/>
      <protection locked="0"/>
    </xf>
    <xf numFmtId="0" fontId="0" fillId="6" borderId="8" xfId="0" applyFill="1" applyBorder="1" applyAlignment="1" applyProtection="1">
      <alignment horizontal="center" wrapText="1"/>
      <protection locked="0"/>
    </xf>
    <xf numFmtId="168" fontId="3" fillId="6" borderId="8" xfId="2" applyNumberFormat="1" applyFont="1" applyFill="1" applyBorder="1" applyProtection="1">
      <protection locked="0"/>
    </xf>
    <xf numFmtId="49" fontId="0" fillId="0" borderId="9" xfId="0" applyNumberFormat="1" applyBorder="1" applyAlignment="1" applyProtection="1">
      <alignment horizontal="right" wrapText="1"/>
      <protection locked="0"/>
    </xf>
    <xf numFmtId="166" fontId="0" fillId="0" borderId="10" xfId="0" applyNumberFormat="1" applyBorder="1" applyAlignment="1">
      <alignment horizontal="center"/>
    </xf>
    <xf numFmtId="166" fontId="0" fillId="4" borderId="11" xfId="0" applyNumberFormat="1" applyFill="1" applyBorder="1" applyAlignment="1">
      <alignment horizontal="center"/>
    </xf>
    <xf numFmtId="168" fontId="3" fillId="6" borderId="8" xfId="2" applyNumberFormat="1" applyFont="1" applyFill="1" applyBorder="1" applyProtection="1"/>
    <xf numFmtId="2" fontId="1" fillId="2" borderId="11" xfId="0" applyNumberFormat="1" applyFont="1" applyFill="1" applyBorder="1" applyAlignment="1">
      <alignment horizontal="center"/>
    </xf>
    <xf numFmtId="10" fontId="0" fillId="0" borderId="0" xfId="1" applyNumberFormat="1" applyFont="1"/>
    <xf numFmtId="164" fontId="0" fillId="0" borderId="8" xfId="1" applyNumberFormat="1" applyFont="1" applyBorder="1"/>
    <xf numFmtId="3" fontId="0" fillId="0" borderId="0" xfId="0" applyNumberFormat="1"/>
    <xf numFmtId="0" fontId="1" fillId="6" borderId="0" xfId="0" applyFont="1" applyFill="1" applyAlignment="1">
      <alignment horizontal="center" wrapText="1"/>
    </xf>
    <xf numFmtId="0" fontId="1" fillId="6" borderId="0" xfId="0" applyFont="1" applyFill="1" applyAlignment="1">
      <alignment horizontal="center"/>
    </xf>
    <xf numFmtId="0" fontId="2" fillId="4" borderId="7" xfId="0" applyFont="1" applyFill="1" applyBorder="1" applyAlignment="1">
      <alignment horizontal="center" vertical="center" wrapText="1"/>
    </xf>
    <xf numFmtId="0" fontId="2" fillId="5" borderId="9" xfId="0" applyFont="1" applyFill="1" applyBorder="1" applyAlignment="1">
      <alignment horizontal="center"/>
    </xf>
    <xf numFmtId="164" fontId="2" fillId="5" borderId="3" xfId="1" applyNumberFormat="1" applyFont="1" applyFill="1" applyBorder="1" applyAlignment="1">
      <alignment horizontal="center"/>
    </xf>
    <xf numFmtId="0" fontId="2" fillId="5" borderId="10" xfId="0" applyFont="1" applyFill="1" applyBorder="1" applyAlignment="1">
      <alignment horizontal="center"/>
    </xf>
    <xf numFmtId="0" fontId="9" fillId="5" borderId="11" xfId="0" applyFont="1" applyFill="1" applyBorder="1" applyAlignment="1">
      <alignment horizontal="center"/>
    </xf>
    <xf numFmtId="164" fontId="9" fillId="5" borderId="11" xfId="0" applyNumberFormat="1" applyFont="1" applyFill="1" applyBorder="1"/>
    <xf numFmtId="165" fontId="1" fillId="0" borderId="5" xfId="0" applyNumberFormat="1" applyFont="1" applyBorder="1" applyAlignment="1">
      <alignment horizontal="center"/>
    </xf>
    <xf numFmtId="164" fontId="0" fillId="0" borderId="8" xfId="0" applyNumberFormat="1" applyBorder="1"/>
    <xf numFmtId="10" fontId="0" fillId="0" borderId="0" xfId="0" applyNumberFormat="1"/>
    <xf numFmtId="10" fontId="10" fillId="0" borderId="1" xfId="1" applyNumberFormat="1" applyFont="1" applyFill="1" applyBorder="1" applyAlignment="1">
      <alignment horizontal="center"/>
    </xf>
    <xf numFmtId="10" fontId="2" fillId="0" borderId="0" xfId="0" applyNumberFormat="1" applyFont="1"/>
    <xf numFmtId="10" fontId="0" fillId="0" borderId="1" xfId="0" applyNumberFormat="1" applyBorder="1"/>
    <xf numFmtId="1" fontId="0" fillId="0" borderId="0" xfId="1" applyNumberFormat="1" applyFont="1"/>
    <xf numFmtId="0" fontId="5" fillId="4" borderId="2" xfId="0" applyFont="1" applyFill="1" applyBorder="1"/>
    <xf numFmtId="166" fontId="0" fillId="0" borderId="3" xfId="1" applyNumberFormat="1" applyFont="1" applyFill="1" applyBorder="1" applyAlignment="1">
      <alignment horizontal="center"/>
    </xf>
    <xf numFmtId="165" fontId="1" fillId="0" borderId="11" xfId="0" applyNumberFormat="1" applyFont="1" applyBorder="1" applyAlignment="1">
      <alignment horizontal="center"/>
    </xf>
    <xf numFmtId="164" fontId="1" fillId="6" borderId="11" xfId="0" applyNumberFormat="1" applyFont="1" applyFill="1" applyBorder="1"/>
    <xf numFmtId="2" fontId="0" fillId="0" borderId="0" xfId="1" applyNumberFormat="1" applyFont="1"/>
    <xf numFmtId="2" fontId="1" fillId="0" borderId="0" xfId="0" applyNumberFormat="1" applyFont="1" applyAlignment="1">
      <alignment horizontal="center"/>
    </xf>
    <xf numFmtId="10" fontId="0" fillId="0" borderId="8" xfId="1" applyNumberFormat="1" applyFont="1" applyBorder="1" applyAlignment="1">
      <alignment horizontal="center"/>
    </xf>
    <xf numFmtId="10" fontId="0" fillId="0" borderId="8" xfId="1" applyNumberFormat="1" applyFont="1" applyBorder="1"/>
    <xf numFmtId="165" fontId="0" fillId="6" borderId="10" xfId="0" applyNumberFormat="1" applyFill="1" applyBorder="1"/>
    <xf numFmtId="165" fontId="1" fillId="6" borderId="11" xfId="0" applyNumberFormat="1" applyFont="1" applyFill="1" applyBorder="1"/>
    <xf numFmtId="0" fontId="1" fillId="0" borderId="0" xfId="0" applyFont="1"/>
    <xf numFmtId="3" fontId="0" fillId="0" borderId="0" xfId="1" applyNumberFormat="1" applyFont="1"/>
    <xf numFmtId="9" fontId="13" fillId="0" borderId="0" xfId="1" applyFont="1"/>
    <xf numFmtId="10" fontId="13" fillId="0" borderId="0" xfId="0" applyNumberFormat="1" applyFont="1"/>
    <xf numFmtId="10" fontId="13" fillId="0" borderId="0" xfId="1" applyNumberFormat="1" applyFont="1"/>
    <xf numFmtId="9" fontId="13" fillId="0" borderId="0" xfId="0" applyNumberFormat="1" applyFont="1"/>
    <xf numFmtId="43" fontId="0" fillId="0" borderId="0" xfId="0" applyNumberFormat="1"/>
    <xf numFmtId="164" fontId="0" fillId="0" borderId="0" xfId="1" applyNumberFormat="1" applyFont="1"/>
    <xf numFmtId="168" fontId="0" fillId="0" borderId="0" xfId="0" applyNumberFormat="1"/>
    <xf numFmtId="169" fontId="0" fillId="0" borderId="0" xfId="0" applyNumberFormat="1"/>
    <xf numFmtId="0" fontId="0" fillId="4" borderId="7" xfId="0" applyFill="1" applyBorder="1" applyAlignment="1">
      <alignment horizontal="center" vertical="center" wrapText="1"/>
    </xf>
    <xf numFmtId="170" fontId="2" fillId="0" borderId="0" xfId="0" applyNumberFormat="1" applyFont="1"/>
    <xf numFmtId="4" fontId="0" fillId="7" borderId="8" xfId="0" applyNumberFormat="1" applyFill="1" applyBorder="1" applyProtection="1">
      <protection locked="0"/>
    </xf>
    <xf numFmtId="4" fontId="0" fillId="7" borderId="8" xfId="0" applyNumberFormat="1" applyFill="1" applyBorder="1" applyAlignment="1" applyProtection="1">
      <alignment horizontal="right"/>
      <protection locked="0"/>
    </xf>
    <xf numFmtId="171" fontId="0" fillId="7" borderId="8" xfId="0" applyNumberFormat="1" applyFill="1" applyBorder="1" applyProtection="1">
      <protection locked="0"/>
    </xf>
    <xf numFmtId="167" fontId="3" fillId="6" borderId="8" xfId="2" applyFont="1" applyFill="1" applyBorder="1" applyProtection="1">
      <protection locked="0"/>
    </xf>
    <xf numFmtId="166" fontId="0" fillId="0" borderId="0" xfId="0" applyNumberFormat="1"/>
    <xf numFmtId="170" fontId="14" fillId="0" borderId="0" xfId="0" applyNumberFormat="1" applyFont="1"/>
    <xf numFmtId="172" fontId="0" fillId="0" borderId="0" xfId="0" applyNumberFormat="1"/>
    <xf numFmtId="4" fontId="2" fillId="7" borderId="8" xfId="0" applyNumberFormat="1" applyFont="1" applyFill="1" applyBorder="1" applyAlignment="1" applyProtection="1">
      <alignment horizontal="right"/>
      <protection locked="0"/>
    </xf>
    <xf numFmtId="0" fontId="2" fillId="0" borderId="0" xfId="0" applyFont="1" applyAlignment="1">
      <alignment horizontal="center"/>
    </xf>
    <xf numFmtId="170" fontId="2" fillId="9" borderId="0" xfId="0" applyNumberFormat="1" applyFont="1" applyFill="1"/>
    <xf numFmtId="0" fontId="0" fillId="0" borderId="14" xfId="0" applyBorder="1" applyAlignment="1">
      <alignment horizontal="center"/>
    </xf>
    <xf numFmtId="0" fontId="0" fillId="5" borderId="15" xfId="0" applyFill="1" applyBorder="1"/>
    <xf numFmtId="0" fontId="0" fillId="5" borderId="16" xfId="0" applyFill="1" applyBorder="1"/>
    <xf numFmtId="0" fontId="0" fillId="5" borderId="17" xfId="0" applyFill="1" applyBorder="1"/>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2" fillId="4" borderId="9" xfId="0" applyFont="1" applyFill="1" applyBorder="1" applyAlignment="1" applyProtection="1">
      <alignment horizontal="center" vertical="center" wrapText="1"/>
      <protection locked="0"/>
    </xf>
    <xf numFmtId="0" fontId="2" fillId="4" borderId="11" xfId="0" applyFont="1" applyFill="1" applyBorder="1" applyAlignment="1" applyProtection="1">
      <alignment horizontal="center" vertical="center" wrapText="1"/>
      <protection locked="0"/>
    </xf>
    <xf numFmtId="4" fontId="0" fillId="8" borderId="9" xfId="0" applyNumberFormat="1" applyFill="1" applyBorder="1" applyAlignment="1" applyProtection="1">
      <alignment horizontal="right" vertical="center"/>
      <protection locked="0"/>
    </xf>
    <xf numFmtId="4" fontId="0" fillId="8" borderId="11" xfId="0" applyNumberFormat="1" applyFill="1" applyBorder="1" applyAlignment="1" applyProtection="1">
      <alignment horizontal="right" vertical="center"/>
      <protection locked="0"/>
    </xf>
    <xf numFmtId="4" fontId="0" fillId="7" borderId="9" xfId="0" applyNumberFormat="1" applyFill="1" applyBorder="1" applyAlignment="1" applyProtection="1">
      <alignment horizontal="right" vertical="center"/>
      <protection locked="0"/>
    </xf>
    <xf numFmtId="4" fontId="0" fillId="7" borderId="11" xfId="0" applyNumberFormat="1" applyFill="1" applyBorder="1" applyAlignment="1" applyProtection="1">
      <alignment horizontal="right" vertical="center"/>
      <protection locked="0"/>
    </xf>
    <xf numFmtId="9" fontId="0" fillId="10" borderId="12" xfId="1" applyFont="1" applyFill="1" applyBorder="1" applyAlignment="1">
      <alignment horizontal="center"/>
    </xf>
    <xf numFmtId="9" fontId="0" fillId="10" borderId="13" xfId="1" applyFont="1" applyFill="1" applyBorder="1" applyAlignment="1">
      <alignment horizontal="center"/>
    </xf>
  </cellXfs>
  <cellStyles count="4">
    <cellStyle name="Millares 2" xfId="2" xr:uid="{5799228E-49A1-4D68-9BDC-63C0CF94B975}"/>
    <cellStyle name="Normal" xfId="0" builtinId="0"/>
    <cellStyle name="Percent" xfId="1" builtinId="5"/>
    <cellStyle name="Porcentaje 2" xfId="3" xr:uid="{A4D767D8-7F07-4D03-AF79-F550F717F60D}"/>
  </cellStyles>
  <dxfs count="0"/>
  <tableStyles count="0" defaultTableStyle="TableStyleMedium2" defaultPivotStyle="PivotStyleLight16"/>
  <colors>
    <mruColors>
      <color rgb="FFD46112"/>
      <color rgb="FFFFF3D1"/>
      <color rgb="FFDEA400"/>
      <color rgb="FFFAB900"/>
      <color rgb="FFFFBC01"/>
      <color rgb="FF62983E"/>
      <color rgb="FFD09A00"/>
      <color rgb="FFE39B6F"/>
      <color rgb="FFF19861"/>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Efforts</a:t>
            </a:r>
            <a:r>
              <a:rPr lang="es-ES" baseline="0"/>
              <a:t> commited in WP2 per partner</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'Budget Plan WP2'!$X$3</c:f>
              <c:strCache>
                <c:ptCount val="1"/>
                <c:pt idx="0">
                  <c:v>APP2_TBAJ587</c:v>
                </c:pt>
              </c:strCache>
            </c:strRef>
          </c:tx>
          <c:spPr>
            <a:solidFill>
              <a:schemeClr val="accent1">
                <a:lumMod val="75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B-5E42-4A82-8893-2ECD9069EFA9}"/>
                </c:ext>
              </c:extLst>
            </c:dLbl>
            <c:dLbl>
              <c:idx val="4"/>
              <c:delete val="1"/>
              <c:extLst>
                <c:ext xmlns:c15="http://schemas.microsoft.com/office/drawing/2012/chart" uri="{CE6537A1-D6FC-4f65-9D91-7224C49458BB}"/>
                <c:ext xmlns:c16="http://schemas.microsoft.com/office/drawing/2014/chart" uri="{C3380CC4-5D6E-409C-BE32-E72D297353CC}">
                  <c16:uniqueId val="{0000000C-5E42-4A82-8893-2ECD9069EF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WP2'!$X$4:$X$11</c:f>
              <c:numCache>
                <c:formatCode>0%</c:formatCode>
                <c:ptCount val="8"/>
                <c:pt idx="0">
                  <c:v>0</c:v>
                </c:pt>
                <c:pt idx="1">
                  <c:v>2.6829268292682926E-2</c:v>
                </c:pt>
                <c:pt idx="2">
                  <c:v>7.481296758104738E-3</c:v>
                </c:pt>
                <c:pt idx="3">
                  <c:v>0.10784313725490197</c:v>
                </c:pt>
                <c:pt idx="4">
                  <c:v>0</c:v>
                </c:pt>
                <c:pt idx="5">
                  <c:v>7.7419354838709681E-2</c:v>
                </c:pt>
                <c:pt idx="6">
                  <c:v>0.23333333333333334</c:v>
                </c:pt>
                <c:pt idx="7">
                  <c:v>0.10909090909090909</c:v>
                </c:pt>
              </c:numCache>
            </c:numRef>
          </c:val>
          <c:extLst>
            <c:ext xmlns:c16="http://schemas.microsoft.com/office/drawing/2014/chart" uri="{C3380CC4-5D6E-409C-BE32-E72D297353CC}">
              <c16:uniqueId val="{00000000-5E42-4A82-8893-2ECD9069EFA9}"/>
            </c:ext>
          </c:extLst>
        </c:ser>
        <c:ser>
          <c:idx val="1"/>
          <c:order val="1"/>
          <c:tx>
            <c:strRef>
              <c:f>'Budget Plan WP2'!$Y$3</c:f>
              <c:strCache>
                <c:ptCount val="1"/>
                <c:pt idx="0">
                  <c:v>APP2_GSK286</c:v>
                </c:pt>
              </c:strCache>
            </c:strRef>
          </c:tx>
          <c:spPr>
            <a:solidFill>
              <a:schemeClr val="accent2">
                <a:lumMod val="60000"/>
                <a:lumOff val="4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A-5E42-4A82-8893-2ECD9069EFA9}"/>
                </c:ext>
              </c:extLst>
            </c:dLbl>
            <c:dLbl>
              <c:idx val="3"/>
              <c:delete val="1"/>
              <c:extLst>
                <c:ext xmlns:c15="http://schemas.microsoft.com/office/drawing/2012/chart" uri="{CE6537A1-D6FC-4f65-9D91-7224C49458BB}">
                  <c15:layout>
                    <c:manualLayout>
                      <c:w val="4.4749637361735498E-2"/>
                      <c:h val="1.4686878705999209E-2"/>
                    </c:manualLayout>
                  </c15:layout>
                </c:ext>
                <c:ext xmlns:c16="http://schemas.microsoft.com/office/drawing/2014/chart" uri="{C3380CC4-5D6E-409C-BE32-E72D297353CC}">
                  <c16:uniqueId val="{00000009-5E42-4A82-8893-2ECD9069EFA9}"/>
                </c:ext>
              </c:extLst>
            </c:dLbl>
            <c:dLbl>
              <c:idx val="5"/>
              <c:delete val="1"/>
              <c:extLst>
                <c:ext xmlns:c15="http://schemas.microsoft.com/office/drawing/2012/chart" uri="{CE6537A1-D6FC-4f65-9D91-7224C49458BB}"/>
                <c:ext xmlns:c16="http://schemas.microsoft.com/office/drawing/2014/chart" uri="{C3380CC4-5D6E-409C-BE32-E72D297353CC}">
                  <c16:uniqueId val="{00000007-5E42-4A82-8893-2ECD9069EF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WP2'!$Y$4:$Y$11</c:f>
              <c:numCache>
                <c:formatCode>0%</c:formatCode>
                <c:ptCount val="8"/>
                <c:pt idx="0">
                  <c:v>0</c:v>
                </c:pt>
                <c:pt idx="1">
                  <c:v>2.1951219512195121E-2</c:v>
                </c:pt>
                <c:pt idx="2">
                  <c:v>7.481296758104738E-3</c:v>
                </c:pt>
                <c:pt idx="3">
                  <c:v>0</c:v>
                </c:pt>
                <c:pt idx="4">
                  <c:v>4.0816326530612242E-2</c:v>
                </c:pt>
                <c:pt idx="5">
                  <c:v>0</c:v>
                </c:pt>
                <c:pt idx="6">
                  <c:v>0.2</c:v>
                </c:pt>
                <c:pt idx="7">
                  <c:v>2.5636363636363634E-2</c:v>
                </c:pt>
              </c:numCache>
            </c:numRef>
          </c:val>
          <c:extLst>
            <c:ext xmlns:c16="http://schemas.microsoft.com/office/drawing/2014/chart" uri="{C3380CC4-5D6E-409C-BE32-E72D297353CC}">
              <c16:uniqueId val="{00000001-5E42-4A82-8893-2ECD9069EFA9}"/>
            </c:ext>
          </c:extLst>
        </c:ser>
        <c:ser>
          <c:idx val="2"/>
          <c:order val="2"/>
          <c:tx>
            <c:strRef>
              <c:f>'Budget Plan WP2'!$Z$3</c:f>
              <c:strCache>
                <c:ptCount val="1"/>
                <c:pt idx="0">
                  <c:v>APP3_GSK839</c:v>
                </c:pt>
              </c:strCache>
            </c:strRef>
          </c:tx>
          <c:spPr>
            <a:solidFill>
              <a:schemeClr val="accent2">
                <a:lumMod val="75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1-5E42-4A82-8893-2ECD9069EFA9}"/>
                </c:ext>
              </c:extLst>
            </c:dLbl>
            <c:dLbl>
              <c:idx val="1"/>
              <c:delete val="1"/>
              <c:extLst>
                <c:ext xmlns:c15="http://schemas.microsoft.com/office/drawing/2012/chart" uri="{CE6537A1-D6FC-4f65-9D91-7224C49458BB}"/>
                <c:ext xmlns:c16="http://schemas.microsoft.com/office/drawing/2014/chart" uri="{C3380CC4-5D6E-409C-BE32-E72D297353CC}">
                  <c16:uniqueId val="{00000010-5E42-4A82-8893-2ECD9069EFA9}"/>
                </c:ext>
              </c:extLst>
            </c:dLbl>
            <c:dLbl>
              <c:idx val="2"/>
              <c:delete val="1"/>
              <c:extLst>
                <c:ext xmlns:c15="http://schemas.microsoft.com/office/drawing/2012/chart" uri="{CE6537A1-D6FC-4f65-9D91-7224C49458BB}"/>
                <c:ext xmlns:c16="http://schemas.microsoft.com/office/drawing/2014/chart" uri="{C3380CC4-5D6E-409C-BE32-E72D297353CC}">
                  <c16:uniqueId val="{0000000F-5E42-4A82-8893-2ECD9069EFA9}"/>
                </c:ext>
              </c:extLst>
            </c:dLbl>
            <c:dLbl>
              <c:idx val="3"/>
              <c:delete val="1"/>
              <c:extLst>
                <c:ext xmlns:c15="http://schemas.microsoft.com/office/drawing/2012/chart" uri="{CE6537A1-D6FC-4f65-9D91-7224C49458BB}"/>
                <c:ext xmlns:c16="http://schemas.microsoft.com/office/drawing/2014/chart" uri="{C3380CC4-5D6E-409C-BE32-E72D297353CC}">
                  <c16:uniqueId val="{00000006-5E42-4A82-8893-2ECD9069EFA9}"/>
                </c:ext>
              </c:extLst>
            </c:dLbl>
            <c:dLbl>
              <c:idx val="4"/>
              <c:delete val="1"/>
              <c:extLst>
                <c:ext xmlns:c15="http://schemas.microsoft.com/office/drawing/2012/chart" uri="{CE6537A1-D6FC-4f65-9D91-7224C49458BB}"/>
                <c:ext xmlns:c16="http://schemas.microsoft.com/office/drawing/2014/chart" uri="{C3380CC4-5D6E-409C-BE32-E72D297353CC}">
                  <c16:uniqueId val="{0000000E-5E42-4A82-8893-2ECD9069EFA9}"/>
                </c:ext>
              </c:extLst>
            </c:dLbl>
            <c:dLbl>
              <c:idx val="5"/>
              <c:delete val="1"/>
              <c:extLst>
                <c:ext xmlns:c15="http://schemas.microsoft.com/office/drawing/2012/chart" uri="{CE6537A1-D6FC-4f65-9D91-7224C49458BB}"/>
                <c:ext xmlns:c16="http://schemas.microsoft.com/office/drawing/2014/chart" uri="{C3380CC4-5D6E-409C-BE32-E72D297353CC}">
                  <c16:uniqueId val="{00000012-5E42-4A82-8893-2ECD9069EFA9}"/>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D-5E42-4A82-8893-2ECD9069EFA9}"/>
                </c:ext>
              </c:extLst>
            </c:dLbl>
            <c:dLbl>
              <c:idx val="7"/>
              <c:delete val="1"/>
              <c:extLst>
                <c:ext xmlns:c15="http://schemas.microsoft.com/office/drawing/2012/chart" uri="{CE6537A1-D6FC-4f65-9D91-7224C49458BB}"/>
                <c:ext xmlns:c16="http://schemas.microsoft.com/office/drawing/2014/chart" uri="{C3380CC4-5D6E-409C-BE32-E72D297353CC}">
                  <c16:uniqueId val="{00000013-5E42-4A82-8893-2ECD9069EF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WP2'!$Z$4:$Z$11</c:f>
              <c:numCache>
                <c:formatCode>0%</c:formatCode>
                <c:ptCount val="8"/>
                <c:pt idx="0">
                  <c:v>0</c:v>
                </c:pt>
                <c:pt idx="1">
                  <c:v>0</c:v>
                </c:pt>
                <c:pt idx="2">
                  <c:v>2.4937655860349127E-3</c:v>
                </c:pt>
                <c:pt idx="3">
                  <c:v>0</c:v>
                </c:pt>
                <c:pt idx="4">
                  <c:v>0</c:v>
                </c:pt>
                <c:pt idx="5">
                  <c:v>0</c:v>
                </c:pt>
                <c:pt idx="6">
                  <c:v>0.33333333333333331</c:v>
                </c:pt>
                <c:pt idx="7">
                  <c:v>0</c:v>
                </c:pt>
              </c:numCache>
            </c:numRef>
          </c:val>
          <c:extLst>
            <c:ext xmlns:c16="http://schemas.microsoft.com/office/drawing/2014/chart" uri="{C3380CC4-5D6E-409C-BE32-E72D297353CC}">
              <c16:uniqueId val="{00000002-5E42-4A82-8893-2ECD9069EFA9}"/>
            </c:ext>
          </c:extLst>
        </c:ser>
        <c:ser>
          <c:idx val="3"/>
          <c:order val="3"/>
          <c:tx>
            <c:strRef>
              <c:f>'Budget Plan WP2'!$AA$3</c:f>
              <c:strCache>
                <c:ptCount val="1"/>
                <c:pt idx="0">
                  <c:v>APP1_MPL204</c:v>
                </c:pt>
              </c:strCache>
            </c:strRef>
          </c:tx>
          <c:spPr>
            <a:solidFill>
              <a:schemeClr val="accent1">
                <a:lumMod val="50000"/>
              </a:schemeClr>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8-5E42-4A82-8893-2ECD9069EF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WP2'!$AA$4:$AA$11</c:f>
              <c:numCache>
                <c:formatCode>0%</c:formatCode>
                <c:ptCount val="8"/>
                <c:pt idx="0">
                  <c:v>0.2608695652173913</c:v>
                </c:pt>
                <c:pt idx="1">
                  <c:v>1.8292682926829267E-2</c:v>
                </c:pt>
                <c:pt idx="2">
                  <c:v>7.481296758104738E-3</c:v>
                </c:pt>
                <c:pt idx="3">
                  <c:v>0</c:v>
                </c:pt>
                <c:pt idx="4">
                  <c:v>4.0816326530612242E-2</c:v>
                </c:pt>
                <c:pt idx="5">
                  <c:v>2.2580645161290321E-2</c:v>
                </c:pt>
                <c:pt idx="6">
                  <c:v>0.16666666666666666</c:v>
                </c:pt>
                <c:pt idx="7">
                  <c:v>8.2909090909090905E-2</c:v>
                </c:pt>
              </c:numCache>
            </c:numRef>
          </c:val>
          <c:extLst>
            <c:ext xmlns:c16="http://schemas.microsoft.com/office/drawing/2014/chart" uri="{C3380CC4-5D6E-409C-BE32-E72D297353CC}">
              <c16:uniqueId val="{00000003-5E42-4A82-8893-2ECD9069EFA9}"/>
            </c:ext>
          </c:extLst>
        </c:ser>
        <c:ser>
          <c:idx val="4"/>
          <c:order val="4"/>
          <c:tx>
            <c:strRef>
              <c:f>'Budget Plan WP2'!$AB$3</c:f>
              <c:strCache>
                <c:ptCount val="1"/>
                <c:pt idx="0">
                  <c:v>APP2_MPL204</c:v>
                </c:pt>
              </c:strCache>
            </c:strRef>
          </c:tx>
          <c:spPr>
            <a:solidFill>
              <a:srgbClr val="002060"/>
            </a:solidFill>
            <a:ln>
              <a:noFill/>
            </a:ln>
            <a:effectLst/>
          </c:spPr>
          <c:invertIfNegative val="0"/>
          <c:dLbls>
            <c:dLbl>
              <c:idx val="1"/>
              <c:layout>
                <c:manualLayout>
                  <c:x val="6.1811719455016324E-2"/>
                  <c:y val="2.5781696858296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F9-4A55-A393-98A27B87F0DE}"/>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A656-4B27-9791-C9C71B33C9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WP2'!$AB$4:$AB$11</c:f>
              <c:numCache>
                <c:formatCode>0.0%</c:formatCode>
                <c:ptCount val="8"/>
                <c:pt idx="1">
                  <c:v>1.8292682926829269E-3</c:v>
                </c:pt>
                <c:pt idx="3" formatCode="0%">
                  <c:v>6.6176470588235295E-2</c:v>
                </c:pt>
              </c:numCache>
            </c:numRef>
          </c:val>
          <c:extLst>
            <c:ext xmlns:c16="http://schemas.microsoft.com/office/drawing/2014/chart" uri="{C3380CC4-5D6E-409C-BE32-E72D297353CC}">
              <c16:uniqueId val="{00000001-40F9-4A55-A393-98A27B87F0DE}"/>
            </c:ext>
          </c:extLst>
        </c:ser>
        <c:ser>
          <c:idx val="5"/>
          <c:order val="5"/>
          <c:tx>
            <c:strRef>
              <c:f>'Budget Plan WP2'!$AC$3</c:f>
              <c:strCache>
                <c:ptCount val="1"/>
                <c:pt idx="0">
                  <c:v>APP3 TBA587</c:v>
                </c:pt>
              </c:strCache>
            </c:strRef>
          </c:tx>
          <c:spPr>
            <a:solidFill>
              <a:schemeClr val="accent1">
                <a:lumMod val="75000"/>
              </a:schemeClr>
            </a:solidFill>
            <a:ln>
              <a:noFill/>
            </a:ln>
            <a:effectLst/>
          </c:spPr>
          <c:invertIfNegative val="0"/>
          <c:dLbls>
            <c:dLbl>
              <c:idx val="1"/>
              <c:layout>
                <c:manualLayout>
                  <c:x val="6.1811719455016324E-2"/>
                  <c:y val="-2.59131561757004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CF-48C6-B239-7DBE62E4B9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WP2'!$AC$4:$AC$11</c:f>
              <c:numCache>
                <c:formatCode>0.0%</c:formatCode>
                <c:ptCount val="8"/>
                <c:pt idx="1">
                  <c:v>6.0975609756097561E-4</c:v>
                </c:pt>
                <c:pt idx="3" formatCode="0%">
                  <c:v>6.6176470588235295E-2</c:v>
                </c:pt>
              </c:numCache>
            </c:numRef>
          </c:val>
          <c:extLst>
            <c:ext xmlns:c16="http://schemas.microsoft.com/office/drawing/2014/chart" uri="{C3380CC4-5D6E-409C-BE32-E72D297353CC}">
              <c16:uniqueId val="{00000001-94CF-48C6-B239-7DBE62E4B9B8}"/>
            </c:ext>
          </c:extLst>
        </c:ser>
        <c:ser>
          <c:idx val="6"/>
          <c:order val="6"/>
          <c:tx>
            <c:strRef>
              <c:f>'Budget Plan WP2'!$AD$3</c:f>
              <c:strCache>
                <c:ptCount val="1"/>
                <c:pt idx="0">
                  <c:v>APP3_DDU209</c:v>
                </c:pt>
              </c:strCache>
            </c:strRef>
          </c:tx>
          <c:spPr>
            <a:solidFill>
              <a:schemeClr val="bg1">
                <a:lumMod val="50000"/>
              </a:schemeClr>
            </a:solidFill>
            <a:ln>
              <a:noFill/>
            </a:ln>
            <a:effectLst/>
          </c:spPr>
          <c:invertIfNegative val="0"/>
          <c:dLbls>
            <c:dLbl>
              <c:idx val="2"/>
              <c:layout>
                <c:manualLayout>
                  <c:x val="5.541740364932498E-2"/>
                  <c:y val="-7.44762013654937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34-4816-91BC-09A82480C3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WP2'!$AD$4:$AD$11</c:f>
              <c:numCache>
                <c:formatCode>0.0%</c:formatCode>
                <c:ptCount val="8"/>
                <c:pt idx="0" formatCode="0%">
                  <c:v>0.2608695652173913</c:v>
                </c:pt>
                <c:pt idx="2" formatCode="0%">
                  <c:v>4.9875311720698253E-3</c:v>
                </c:pt>
                <c:pt idx="3" formatCode="0%">
                  <c:v>3.5294117647058823E-2</c:v>
                </c:pt>
              </c:numCache>
            </c:numRef>
          </c:val>
          <c:extLst>
            <c:ext xmlns:c16="http://schemas.microsoft.com/office/drawing/2014/chart" uri="{C3380CC4-5D6E-409C-BE32-E72D297353CC}">
              <c16:uniqueId val="{00000001-C034-4816-91BC-09A82480C3BE}"/>
            </c:ext>
          </c:extLst>
        </c:ser>
        <c:ser>
          <c:idx val="7"/>
          <c:order val="7"/>
          <c:tx>
            <c:strRef>
              <c:f>'Budget Plan WP2'!$AE$3</c:f>
              <c:strCache>
                <c:ptCount val="1"/>
                <c:pt idx="0">
                  <c:v>CPP1</c:v>
                </c:pt>
              </c:strCache>
            </c:strRef>
          </c:tx>
          <c:spPr>
            <a:solidFill>
              <a:schemeClr val="accent4">
                <a:lumMod val="50000"/>
              </a:schemeClr>
            </a:solidFill>
            <a:ln>
              <a:noFill/>
            </a:ln>
            <a:effectLst/>
          </c:spPr>
          <c:invertIfNegative val="0"/>
          <c:dLbls>
            <c:dLbl>
              <c:idx val="1"/>
              <c:layout>
                <c:manualLayout>
                  <c:x val="-2.1314386018971144E-3"/>
                  <c:y val="-3.685504042011263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03-4A68-95C2-7E1FF8E5D5C8}"/>
                </c:ext>
              </c:extLst>
            </c:dLbl>
            <c:dLbl>
              <c:idx val="2"/>
              <c:layout>
                <c:manualLayout>
                  <c:x val="-7.8151845919434517E-17"/>
                  <c:y val="-2.21130242520675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03-4A68-95C2-7E1FF8E5D5C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3D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WP2'!$W$4:$W$11</c:f>
              <c:strCache>
                <c:ptCount val="8"/>
                <c:pt idx="0">
                  <c:v>2. IPP</c:v>
                </c:pt>
                <c:pt idx="1">
                  <c:v>3. UNIZAR</c:v>
                </c:pt>
                <c:pt idx="2">
                  <c:v>4. IPL </c:v>
                </c:pt>
                <c:pt idx="3">
                  <c:v>6. FZB</c:v>
                </c:pt>
                <c:pt idx="4">
                  <c:v>15. UHC</c:v>
                </c:pt>
                <c:pt idx="5">
                  <c:v>16. UNIPD</c:v>
                </c:pt>
                <c:pt idx="6">
                  <c:v>17. UNIPV</c:v>
                </c:pt>
                <c:pt idx="7">
                  <c:v>22. BAR</c:v>
                </c:pt>
              </c:strCache>
            </c:strRef>
          </c:cat>
          <c:val>
            <c:numRef>
              <c:f>'Budget Plan WP2'!$AE$4:$AE$11</c:f>
              <c:numCache>
                <c:formatCode>0%</c:formatCode>
                <c:ptCount val="8"/>
                <c:pt idx="1">
                  <c:v>4.3902439024390241E-2</c:v>
                </c:pt>
                <c:pt idx="2">
                  <c:v>2.9925187032418952E-2</c:v>
                </c:pt>
              </c:numCache>
            </c:numRef>
          </c:val>
          <c:extLst>
            <c:ext xmlns:c16="http://schemas.microsoft.com/office/drawing/2014/chart" uri="{C3380CC4-5D6E-409C-BE32-E72D297353CC}">
              <c16:uniqueId val="{00000003-1E03-4A68-95C2-7E1FF8E5D5C8}"/>
            </c:ext>
          </c:extLst>
        </c:ser>
        <c:dLbls>
          <c:dLblPos val="ctr"/>
          <c:showLegendKey val="0"/>
          <c:showVal val="1"/>
          <c:showCatName val="0"/>
          <c:showSerName val="0"/>
          <c:showPercent val="0"/>
          <c:showBubbleSize val="0"/>
        </c:dLbls>
        <c:gapWidth val="150"/>
        <c:overlap val="100"/>
        <c:axId val="365059728"/>
        <c:axId val="59948096"/>
      </c:barChart>
      <c:catAx>
        <c:axId val="36505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8096"/>
        <c:crosses val="autoZero"/>
        <c:auto val="1"/>
        <c:lblAlgn val="ctr"/>
        <c:lblOffset val="100"/>
        <c:noMultiLvlLbl val="0"/>
      </c:catAx>
      <c:valAx>
        <c:axId val="59948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59728"/>
        <c:crosses val="autoZero"/>
        <c:crossBetween val="between"/>
      </c:valAx>
      <c:spPr>
        <a:noFill/>
        <a:ln>
          <a:noFill/>
        </a:ln>
        <a:effectLst/>
      </c:spPr>
    </c:plotArea>
    <c:legend>
      <c:legendPos val="b"/>
      <c:legendEntry>
        <c:idx val="4"/>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5"/>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6"/>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7"/>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 vitro -</a:t>
            </a:r>
            <a:r>
              <a:rPr lang="es-ES" baseline="0"/>
              <a:t> Person Months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0350-4EAB-A5AB-FC412BA27D0D}"/>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0350-4EAB-A5AB-FC412BA27D0D}"/>
              </c:ext>
            </c:extLst>
          </c:dPt>
          <c:cat>
            <c:strRef>
              <c:f>DashboardWP2!$B$4:$B$5</c:f>
              <c:strCache>
                <c:ptCount val="2"/>
                <c:pt idx="0">
                  <c:v>Commited</c:v>
                </c:pt>
                <c:pt idx="1">
                  <c:v>Remaining</c:v>
                </c:pt>
              </c:strCache>
            </c:strRef>
          </c:cat>
          <c:val>
            <c:numRef>
              <c:f>DashboardWP2!$C$4:$C$5</c:f>
              <c:numCache>
                <c:formatCode>0.00</c:formatCode>
                <c:ptCount val="2"/>
                <c:pt idx="0">
                  <c:v>174.07</c:v>
                </c:pt>
                <c:pt idx="1">
                  <c:v>1099.93</c:v>
                </c:pt>
              </c:numCache>
            </c:numRef>
          </c:val>
          <c:extLst>
            <c:ext xmlns:c16="http://schemas.microsoft.com/office/drawing/2014/chart" uri="{C3380CC4-5D6E-409C-BE32-E72D297353CC}">
              <c16:uniqueId val="{00000000-A88C-42DC-AC74-C55294D4DB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62983E"/>
            </a:solidFill>
            <a:ln>
              <a:noFill/>
            </a:ln>
            <a:effectLst/>
          </c:spPr>
          <c:invertIfNegative val="0"/>
          <c:cat>
            <c:strRef>
              <c:f>DashboardWP2!$B$17:$B$24</c:f>
              <c:strCache>
                <c:ptCount val="8"/>
                <c:pt idx="0">
                  <c:v>APP2_TBA587</c:v>
                </c:pt>
                <c:pt idx="1">
                  <c:v>APP2_GSK286</c:v>
                </c:pt>
                <c:pt idx="2">
                  <c:v>APP3_GSK839</c:v>
                </c:pt>
                <c:pt idx="3">
                  <c:v>APP1_MPL204</c:v>
                </c:pt>
                <c:pt idx="4">
                  <c:v>APP2_MPL204</c:v>
                </c:pt>
                <c:pt idx="5">
                  <c:v>APP3_TBA587</c:v>
                </c:pt>
                <c:pt idx="6">
                  <c:v>APP3_DDU209</c:v>
                </c:pt>
                <c:pt idx="7">
                  <c:v>CPP1</c:v>
                </c:pt>
              </c:strCache>
            </c:strRef>
          </c:cat>
          <c:val>
            <c:numRef>
              <c:f>DashboardWP2!$C$17:$C$24</c:f>
              <c:numCache>
                <c:formatCode>0%</c:formatCode>
                <c:ptCount val="8"/>
                <c:pt idx="0">
                  <c:v>3.924646781789639E-2</c:v>
                </c:pt>
                <c:pt idx="1">
                  <c:v>1.8375196232339089E-2</c:v>
                </c:pt>
                <c:pt idx="2">
                  <c:v>8.634222919937205E-3</c:v>
                </c:pt>
                <c:pt idx="3">
                  <c:v>2.6342229199372059E-2</c:v>
                </c:pt>
                <c:pt idx="4">
                  <c:v>5.8869701726844588E-3</c:v>
                </c:pt>
                <c:pt idx="5">
                  <c:v>5.4945054945054949E-3</c:v>
                </c:pt>
                <c:pt idx="6">
                  <c:v>9.1051805337519619E-3</c:v>
                </c:pt>
                <c:pt idx="7">
                  <c:v>2.3547880690737835E-2</c:v>
                </c:pt>
              </c:numCache>
            </c:numRef>
          </c:val>
          <c:extLst>
            <c:ext xmlns:c16="http://schemas.microsoft.com/office/drawing/2014/chart" uri="{C3380CC4-5D6E-409C-BE32-E72D297353CC}">
              <c16:uniqueId val="{00000000-6195-4E2D-A23E-10BCDBFA140E}"/>
            </c:ext>
          </c:extLst>
        </c:ser>
        <c:dLbls>
          <c:showLegendKey val="0"/>
          <c:showVal val="0"/>
          <c:showCatName val="0"/>
          <c:showSerName val="0"/>
          <c:showPercent val="0"/>
          <c:showBubbleSize val="0"/>
        </c:dLbls>
        <c:gapWidth val="182"/>
        <c:axId val="371041215"/>
        <c:axId val="371040383"/>
      </c:barChart>
      <c:catAx>
        <c:axId val="3710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40383"/>
        <c:crosses val="autoZero"/>
        <c:auto val="1"/>
        <c:lblAlgn val="ctr"/>
        <c:lblOffset val="100"/>
        <c:noMultiLvlLbl val="0"/>
      </c:catAx>
      <c:valAx>
        <c:axId val="3710403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41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0" i="0" baseline="0">
                <a:effectLst/>
              </a:rPr>
              <a:t>In vivo - Person Months</a:t>
            </a:r>
            <a:endParaRPr lang="es-E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1E91-44E6-A864-80582AB778AD}"/>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1E91-44E6-A864-80582AB778AD}"/>
              </c:ext>
            </c:extLst>
          </c:dPt>
          <c:cat>
            <c:strRef>
              <c:f>DashboardWP3!$B$4:$B$5</c:f>
              <c:strCache>
                <c:ptCount val="2"/>
                <c:pt idx="0">
                  <c:v>Commited</c:v>
                </c:pt>
                <c:pt idx="1">
                  <c:v>Remaining</c:v>
                </c:pt>
              </c:strCache>
            </c:strRef>
          </c:cat>
          <c:val>
            <c:numRef>
              <c:f>DashboardWP3!$C$4:$C$5</c:f>
              <c:numCache>
                <c:formatCode>General</c:formatCode>
                <c:ptCount val="2"/>
                <c:pt idx="0">
                  <c:v>31.7</c:v>
                </c:pt>
                <c:pt idx="1">
                  <c:v>903.8</c:v>
                </c:pt>
              </c:numCache>
            </c:numRef>
          </c:val>
          <c:extLst>
            <c:ext xmlns:c16="http://schemas.microsoft.com/office/drawing/2014/chart" uri="{C3380CC4-5D6E-409C-BE32-E72D297353CC}">
              <c16:uniqueId val="{00000000-9B0B-4FAD-BB21-A61AE8795E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solidFill>
            <a:ln>
              <a:noFill/>
            </a:ln>
            <a:effectLst/>
          </c:spPr>
          <c:invertIfNegative val="0"/>
          <c:cat>
            <c:strRef>
              <c:f>DashboardWP3!$B$20:$B$21</c:f>
              <c:strCache>
                <c:ptCount val="2"/>
                <c:pt idx="0">
                  <c:v>APP1_MPL204</c:v>
                </c:pt>
                <c:pt idx="1">
                  <c:v>BENCH3-M19.4.2-PHE</c:v>
                </c:pt>
              </c:strCache>
            </c:strRef>
          </c:cat>
          <c:val>
            <c:numRef>
              <c:f>DashboardWP3!$C$20:$C$21</c:f>
              <c:numCache>
                <c:formatCode>0.00%</c:formatCode>
                <c:ptCount val="2"/>
                <c:pt idx="0">
                  <c:v>1.7103153393907E-2</c:v>
                </c:pt>
                <c:pt idx="1">
                  <c:v>1.6782469267771244E-2</c:v>
                </c:pt>
              </c:numCache>
            </c:numRef>
          </c:val>
          <c:extLst>
            <c:ext xmlns:c16="http://schemas.microsoft.com/office/drawing/2014/chart" uri="{C3380CC4-5D6E-409C-BE32-E72D297353CC}">
              <c16:uniqueId val="{00000000-585C-4492-B291-32A7804E9281}"/>
            </c:ext>
          </c:extLst>
        </c:ser>
        <c:dLbls>
          <c:showLegendKey val="0"/>
          <c:showVal val="0"/>
          <c:showCatName val="0"/>
          <c:showSerName val="0"/>
          <c:showPercent val="0"/>
          <c:showBubbleSize val="0"/>
        </c:dLbls>
        <c:gapWidth val="182"/>
        <c:axId val="802768655"/>
        <c:axId val="802789871"/>
      </c:barChart>
      <c:catAx>
        <c:axId val="80276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89871"/>
        <c:crosses val="autoZero"/>
        <c:auto val="1"/>
        <c:lblAlgn val="ctr"/>
        <c:lblOffset val="100"/>
        <c:noMultiLvlLbl val="0"/>
      </c:catAx>
      <c:valAx>
        <c:axId val="8027898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68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a:t>
            </a:r>
            <a:r>
              <a:rPr lang="es-ES" baseline="0"/>
              <a:t> vivo - Contingency</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11CE-4ACA-BF9F-8FE26A4946CB}"/>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11CE-4ACA-BF9F-8FE26A4946CB}"/>
              </c:ext>
            </c:extLst>
          </c:dPt>
          <c:cat>
            <c:strRef>
              <c:f>DashboardWP3!$B$38:$B$39</c:f>
              <c:strCache>
                <c:ptCount val="2"/>
                <c:pt idx="0">
                  <c:v>commited</c:v>
                </c:pt>
                <c:pt idx="1">
                  <c:v>Remining</c:v>
                </c:pt>
              </c:strCache>
            </c:strRef>
          </c:cat>
          <c:val>
            <c:numRef>
              <c:f>DashboardWP3!$C$38:$C$39</c:f>
              <c:numCache>
                <c:formatCode>#,##0</c:formatCode>
                <c:ptCount val="2"/>
                <c:pt idx="0">
                  <c:v>1035979.2124999999</c:v>
                </c:pt>
                <c:pt idx="1">
                  <c:v>4164020.7875000001</c:v>
                </c:pt>
              </c:numCache>
            </c:numRef>
          </c:val>
          <c:extLst>
            <c:ext xmlns:c16="http://schemas.microsoft.com/office/drawing/2014/chart" uri="{C3380CC4-5D6E-409C-BE32-E72D297353CC}">
              <c16:uniqueId val="{00000000-1D97-4051-89F7-62390077DB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solidFill>
            <a:ln>
              <a:noFill/>
            </a:ln>
            <a:effectLst/>
          </c:spPr>
          <c:invertIfNegative val="0"/>
          <c:cat>
            <c:strRef>
              <c:f>DashboardWP3!$B$52:$B$56</c:f>
              <c:strCache>
                <c:ptCount val="5"/>
                <c:pt idx="0">
                  <c:v>PHE Request H37Rv</c:v>
                </c:pt>
                <c:pt idx="1">
                  <c:v>BENCH1-M19.4-CEA</c:v>
                </c:pt>
                <c:pt idx="2">
                  <c:v>BENCH2-M19.4.2-CEA</c:v>
                </c:pt>
                <c:pt idx="3">
                  <c:v>BENCH3-M19.4.2-PHE</c:v>
                </c:pt>
                <c:pt idx="4">
                  <c:v>BENCH4-M19.4.1-PHE</c:v>
                </c:pt>
              </c:strCache>
            </c:strRef>
          </c:cat>
          <c:val>
            <c:numRef>
              <c:f>DashboardWP3!$D$52:$D$56</c:f>
              <c:numCache>
                <c:formatCode>0.00%</c:formatCode>
                <c:ptCount val="5"/>
                <c:pt idx="0">
                  <c:v>2.8846153846153848E-3</c:v>
                </c:pt>
                <c:pt idx="1">
                  <c:v>2.363055769230769E-2</c:v>
                </c:pt>
                <c:pt idx="2">
                  <c:v>7.9146153846153852E-2</c:v>
                </c:pt>
                <c:pt idx="3">
                  <c:v>9.083203125E-2</c:v>
                </c:pt>
                <c:pt idx="4">
                  <c:v>2.7334134615384616E-3</c:v>
                </c:pt>
              </c:numCache>
            </c:numRef>
          </c:val>
          <c:extLst>
            <c:ext xmlns:c16="http://schemas.microsoft.com/office/drawing/2014/chart" uri="{C3380CC4-5D6E-409C-BE32-E72D297353CC}">
              <c16:uniqueId val="{00000000-C5A0-4D37-839D-B14B6D438AE0}"/>
            </c:ext>
          </c:extLst>
        </c:ser>
        <c:dLbls>
          <c:showLegendKey val="0"/>
          <c:showVal val="0"/>
          <c:showCatName val="0"/>
          <c:showSerName val="0"/>
          <c:showPercent val="0"/>
          <c:showBubbleSize val="0"/>
        </c:dLbls>
        <c:gapWidth val="182"/>
        <c:axId val="802785295"/>
        <c:axId val="802786127"/>
      </c:barChart>
      <c:catAx>
        <c:axId val="80278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86127"/>
        <c:crosses val="autoZero"/>
        <c:auto val="1"/>
        <c:lblAlgn val="ctr"/>
        <c:lblOffset val="100"/>
        <c:noMultiLvlLbl val="0"/>
      </c:catAx>
      <c:valAx>
        <c:axId val="8027861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85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Imaging -</a:t>
            </a:r>
            <a:r>
              <a:rPr lang="es-ES" baseline="0"/>
              <a:t> Person Months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2053-4DD9-B9B3-D547BAD15A3F}"/>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2053-4DD9-B9B3-D547BAD15A3F}"/>
              </c:ext>
            </c:extLst>
          </c:dPt>
          <c:cat>
            <c:strRef>
              <c:f>DashboardWP4!$B$4:$B$5</c:f>
              <c:strCache>
                <c:ptCount val="2"/>
                <c:pt idx="0">
                  <c:v>Commited</c:v>
                </c:pt>
                <c:pt idx="1">
                  <c:v>Remaining</c:v>
                </c:pt>
              </c:strCache>
            </c:strRef>
          </c:cat>
          <c:val>
            <c:numRef>
              <c:f>DashboardWP4!$C$4:$C$5</c:f>
              <c:numCache>
                <c:formatCode>0.00</c:formatCode>
                <c:ptCount val="2"/>
                <c:pt idx="0">
                  <c:v>26</c:v>
                </c:pt>
                <c:pt idx="1">
                  <c:v>636</c:v>
                </c:pt>
              </c:numCache>
            </c:numRef>
          </c:val>
          <c:extLst>
            <c:ext xmlns:c16="http://schemas.microsoft.com/office/drawing/2014/chart" uri="{C3380CC4-5D6E-409C-BE32-E72D297353CC}">
              <c16:uniqueId val="{00000004-2053-4DD9-B9B3-D547BAD15A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62983E"/>
            </a:solidFill>
            <a:ln>
              <a:noFill/>
            </a:ln>
            <a:effectLst/>
          </c:spPr>
          <c:invertIfNegative val="0"/>
          <c:cat>
            <c:strRef>
              <c:f>DashboardWP4!$B$17</c:f>
              <c:strCache>
                <c:ptCount val="1"/>
                <c:pt idx="0">
                  <c:v>APP4_GSK839</c:v>
                </c:pt>
              </c:strCache>
            </c:strRef>
          </c:cat>
          <c:val>
            <c:numRef>
              <c:f>DashboardWP4!$C$17</c:f>
              <c:numCache>
                <c:formatCode>0%</c:formatCode>
                <c:ptCount val="1"/>
                <c:pt idx="0">
                  <c:v>3.9274924471299093E-2</c:v>
                </c:pt>
              </c:numCache>
            </c:numRef>
          </c:val>
          <c:extLst>
            <c:ext xmlns:c16="http://schemas.microsoft.com/office/drawing/2014/chart" uri="{C3380CC4-5D6E-409C-BE32-E72D297353CC}">
              <c16:uniqueId val="{00000000-EC9D-4B30-833E-5CA5F257844E}"/>
            </c:ext>
          </c:extLst>
        </c:ser>
        <c:dLbls>
          <c:showLegendKey val="0"/>
          <c:showVal val="0"/>
          <c:showCatName val="0"/>
          <c:showSerName val="0"/>
          <c:showPercent val="0"/>
          <c:showBubbleSize val="0"/>
        </c:dLbls>
        <c:gapWidth val="182"/>
        <c:axId val="371041215"/>
        <c:axId val="371040383"/>
      </c:barChart>
      <c:catAx>
        <c:axId val="3710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40383"/>
        <c:crosses val="autoZero"/>
        <c:auto val="1"/>
        <c:lblAlgn val="ctr"/>
        <c:lblOffset val="100"/>
        <c:noMultiLvlLbl val="0"/>
      </c:catAx>
      <c:valAx>
        <c:axId val="3710403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41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Preclinical dev - Contincency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CA4E-477D-95DD-BC67A217F558}"/>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CA4E-477D-95DD-BC67A217F558}"/>
              </c:ext>
            </c:extLst>
          </c:dPt>
          <c:cat>
            <c:strRef>
              <c:f>DashboardWP6!$B$5:$B$6</c:f>
              <c:strCache>
                <c:ptCount val="2"/>
                <c:pt idx="0">
                  <c:v>commited</c:v>
                </c:pt>
                <c:pt idx="1">
                  <c:v>Remining</c:v>
                </c:pt>
              </c:strCache>
            </c:strRef>
          </c:cat>
          <c:val>
            <c:numRef>
              <c:f>DashboardWP6!$C$5:$C$6</c:f>
              <c:numCache>
                <c:formatCode>#,##0</c:formatCode>
                <c:ptCount val="2"/>
                <c:pt idx="0">
                  <c:v>3818972.5999999996</c:v>
                </c:pt>
                <c:pt idx="1">
                  <c:v>7386328.4000000004</c:v>
                </c:pt>
              </c:numCache>
            </c:numRef>
          </c:val>
          <c:extLst>
            <c:ext xmlns:c16="http://schemas.microsoft.com/office/drawing/2014/chart" uri="{C3380CC4-5D6E-409C-BE32-E72D297353CC}">
              <c16:uniqueId val="{00000000-699F-4DBC-BAAE-CD2B147CC1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solidFill>
            <a:ln>
              <a:noFill/>
            </a:ln>
            <a:effectLst/>
          </c:spPr>
          <c:invertIfNegative val="0"/>
          <c:cat>
            <c:strRef>
              <c:f>DashboardWP6!$B$22:$B$30</c:f>
              <c:strCache>
                <c:ptCount val="9"/>
                <c:pt idx="0">
                  <c:v>APP1_GSK839</c:v>
                </c:pt>
                <c:pt idx="1">
                  <c:v>IM4TB Request</c:v>
                </c:pt>
                <c:pt idx="2">
                  <c:v>APP2_GSK839</c:v>
                </c:pt>
                <c:pt idx="3">
                  <c:v>APP1_MPL447</c:v>
                </c:pt>
                <c:pt idx="4">
                  <c:v>APP1_DDU384</c:v>
                </c:pt>
                <c:pt idx="5">
                  <c:v>APP2_DDU209</c:v>
                </c:pt>
                <c:pt idx="6">
                  <c:v>APP3_GSK286</c:v>
                </c:pt>
                <c:pt idx="7">
                  <c:v>APP3_MPL447</c:v>
                </c:pt>
                <c:pt idx="8">
                  <c:v>APP4_GSK286</c:v>
                </c:pt>
              </c:strCache>
            </c:strRef>
          </c:cat>
          <c:val>
            <c:numRef>
              <c:f>DashboardWP6!$D$22:$D$30</c:f>
              <c:numCache>
                <c:formatCode>0%</c:formatCode>
                <c:ptCount val="9"/>
                <c:pt idx="0">
                  <c:v>1.0036945906227775E-2</c:v>
                </c:pt>
                <c:pt idx="1">
                  <c:v>8.9243475030255769E-3</c:v>
                </c:pt>
                <c:pt idx="2">
                  <c:v>0.13652145533618418</c:v>
                </c:pt>
                <c:pt idx="3">
                  <c:v>1.9149686385042223E-2</c:v>
                </c:pt>
                <c:pt idx="4">
                  <c:v>2.3114060032836245E-3</c:v>
                </c:pt>
                <c:pt idx="5">
                  <c:v>2.8753132111310531E-2</c:v>
                </c:pt>
                <c:pt idx="6">
                  <c:v>7.3005860351274807E-2</c:v>
                </c:pt>
                <c:pt idx="7">
                  <c:v>2.7845267164175241E-3</c:v>
                </c:pt>
                <c:pt idx="8">
                  <c:v>5.93310255565647E-2</c:v>
                </c:pt>
              </c:numCache>
            </c:numRef>
          </c:val>
          <c:extLst>
            <c:ext xmlns:c16="http://schemas.microsoft.com/office/drawing/2014/chart" uri="{C3380CC4-5D6E-409C-BE32-E72D297353CC}">
              <c16:uniqueId val="{00000000-2A83-4171-A2FD-30748D5818E3}"/>
            </c:ext>
          </c:extLst>
        </c:ser>
        <c:dLbls>
          <c:showLegendKey val="0"/>
          <c:showVal val="0"/>
          <c:showCatName val="0"/>
          <c:showSerName val="0"/>
          <c:showPercent val="0"/>
          <c:showBubbleSize val="0"/>
        </c:dLbls>
        <c:gapWidth val="182"/>
        <c:axId val="918272335"/>
        <c:axId val="918271087"/>
      </c:barChart>
      <c:catAx>
        <c:axId val="91827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1087"/>
        <c:crosses val="autoZero"/>
        <c:auto val="1"/>
        <c:lblAlgn val="ctr"/>
        <c:lblOffset val="100"/>
        <c:noMultiLvlLbl val="0"/>
      </c:catAx>
      <c:valAx>
        <c:axId val="918271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e</a:t>
            </a:r>
            <a:r>
              <a:rPr lang="es-ES"/>
              <a:t>fforts</a:t>
            </a:r>
            <a:r>
              <a:rPr lang="es-ES" baseline="0"/>
              <a:t> WP2 (1.134 PM)</a:t>
            </a:r>
            <a:endParaRPr lang="es-ES"/>
          </a:p>
        </c:rich>
      </c:tx>
      <c:layout>
        <c:manualLayout>
          <c:xMode val="edge"/>
          <c:yMode val="edge"/>
          <c:x val="4.2657957397189063E-2"/>
          <c:y val="0.898811809984323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4-F0EF-42BB-88CA-BDB320D12B0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6-F0EF-42BB-88CA-BDB320D12B09}"/>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F0EF-42BB-88CA-BDB320D12B09}"/>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F0EF-42BB-88CA-BDB320D12B09}"/>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F0EF-42BB-88CA-BDB320D12B09}"/>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F0EF-42BB-88CA-BDB320D12B09}"/>
              </c:ext>
            </c:extLst>
          </c:dPt>
          <c:dPt>
            <c:idx val="6"/>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D-54C6-4F0E-8683-432F8B81D485}"/>
              </c:ext>
            </c:extLst>
          </c:dPt>
          <c:dPt>
            <c:idx val="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F-CD73-4E5B-81AF-76EA1ADACC3B}"/>
              </c:ext>
            </c:extLst>
          </c:dPt>
          <c:dPt>
            <c:idx val="8"/>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11-E35A-48D2-B081-722D88516D5D}"/>
              </c:ext>
            </c:extLst>
          </c:dPt>
          <c:dLbls>
            <c:dLbl>
              <c:idx val="0"/>
              <c:layout>
                <c:manualLayout>
                  <c:x val="-0.45176753448557977"/>
                  <c:y val="-2.745585870853227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F0EF-42BB-88CA-BDB320D12B09}"/>
                </c:ext>
              </c:extLst>
            </c:dLbl>
            <c:dLbl>
              <c:idx val="1"/>
              <c:layout>
                <c:manualLayout>
                  <c:x val="-0.34731017738654435"/>
                  <c:y val="-8.979051243983614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F0EF-42BB-88CA-BDB320D12B09}"/>
                </c:ext>
              </c:extLst>
            </c:dLbl>
            <c:dLbl>
              <c:idx val="2"/>
              <c:layout>
                <c:manualLayout>
                  <c:x val="-0.14625020453165968"/>
                  <c:y val="-0.1055405734479673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0EF-42BB-88CA-BDB320D12B09}"/>
                </c:ext>
              </c:extLst>
            </c:dLbl>
            <c:dLbl>
              <c:idx val="3"/>
              <c:layout>
                <c:manualLayout>
                  <c:x val="7.5921607867366981E-3"/>
                  <c:y val="-0.12352069838330393"/>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50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15:layout>
                    <c:manualLayout>
                      <c:w val="0.23780329188037427"/>
                      <c:h val="7.9406566443615059E-2"/>
                    </c:manualLayout>
                  </c15:layout>
                </c:ext>
                <c:ext xmlns:c16="http://schemas.microsoft.com/office/drawing/2014/chart" uri="{C3380CC4-5D6E-409C-BE32-E72D297353CC}">
                  <c16:uniqueId val="{00000003-F0EF-42BB-88CA-BDB320D12B09}"/>
                </c:ext>
              </c:extLst>
            </c:dLbl>
            <c:dLbl>
              <c:idx val="4"/>
              <c:layout>
                <c:manualLayout>
                  <c:x val="5.8115471591051328E-2"/>
                  <c:y val="-5.450180488318657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F0EF-42BB-88CA-BDB320D12B09}"/>
                </c:ext>
              </c:extLst>
            </c:dLbl>
            <c:dLbl>
              <c:idx val="5"/>
              <c:layout>
                <c:manualLayout>
                  <c:x val="0.11058913462518717"/>
                  <c:y val="4.039838115603098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58F007DF-B28B-443A-9FC0-58CD597EC178}" type="CATEGORYNAME">
                      <a:rPr lang="en-US">
                        <a:solidFill>
                          <a:schemeClr val="accent1">
                            <a:lumMod val="75000"/>
                          </a:schemeClr>
                        </a:solidFill>
                      </a:rPr>
                      <a:pPr>
                        <a:defRPr>
                          <a:solidFill>
                            <a:schemeClr val="accent1">
                              <a:lumMod val="75000"/>
                            </a:schemeClr>
                          </a:solidFill>
                        </a:defRPr>
                      </a:pPr>
                      <a:t>[CATEGORY NAME]</a:t>
                    </a:fld>
                    <a:r>
                      <a:rPr lang="en-US" baseline="0">
                        <a:solidFill>
                          <a:schemeClr val="accent1">
                            <a:lumMod val="75000"/>
                          </a:schemeClr>
                        </a:solidFill>
                      </a:rPr>
                      <a:t>; 7; 0,6%</a:t>
                    </a:r>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F0EF-42BB-88CA-BDB320D12B09}"/>
                </c:ext>
              </c:extLst>
            </c:dLbl>
            <c:dLbl>
              <c:idx val="6"/>
              <c:layout>
                <c:manualLayout>
                  <c:x val="9.8174833844102985E-2"/>
                  <c:y val="0.1325826378751417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54C6-4F0E-8683-432F8B81D485}"/>
                </c:ext>
              </c:extLst>
            </c:dLbl>
            <c:dLbl>
              <c:idx val="7"/>
              <c:layout>
                <c:manualLayout>
                  <c:x val="0.10329928160862184"/>
                  <c:y val="0.176046564407636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CD73-4E5B-81AF-76EA1ADACC3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WP2'!$W$15:$W$23</c:f>
              <c:strCache>
                <c:ptCount val="9"/>
                <c:pt idx="0">
                  <c:v>APP2_TBA587</c:v>
                </c:pt>
                <c:pt idx="1">
                  <c:v>APP2_GSK286</c:v>
                </c:pt>
                <c:pt idx="2">
                  <c:v>APP3_GSK839</c:v>
                </c:pt>
                <c:pt idx="3">
                  <c:v>APP1_MPL204</c:v>
                </c:pt>
                <c:pt idx="4">
                  <c:v>APP2_MPL204</c:v>
                </c:pt>
                <c:pt idx="5">
                  <c:v>APP3_TBA587</c:v>
                </c:pt>
                <c:pt idx="6">
                  <c:v>APP3_DDU209</c:v>
                </c:pt>
                <c:pt idx="7">
                  <c:v>CPP1</c:v>
                </c:pt>
                <c:pt idx="8">
                  <c:v>Total Remaining</c:v>
                </c:pt>
              </c:strCache>
            </c:strRef>
          </c:cat>
          <c:val>
            <c:numRef>
              <c:f>'Budget Plan WP2'!$X$15:$X$23</c:f>
              <c:numCache>
                <c:formatCode>0</c:formatCode>
                <c:ptCount val="9"/>
                <c:pt idx="0">
                  <c:v>50</c:v>
                </c:pt>
                <c:pt idx="1">
                  <c:v>23.41</c:v>
                </c:pt>
                <c:pt idx="2">
                  <c:v>11</c:v>
                </c:pt>
                <c:pt idx="3">
                  <c:v>33.56</c:v>
                </c:pt>
                <c:pt idx="4">
                  <c:v>7.5</c:v>
                </c:pt>
                <c:pt idx="5">
                  <c:v>7</c:v>
                </c:pt>
                <c:pt idx="6">
                  <c:v>11.6</c:v>
                </c:pt>
                <c:pt idx="7">
                  <c:v>30</c:v>
                </c:pt>
                <c:pt idx="8" formatCode="0.0">
                  <c:v>1099.93</c:v>
                </c:pt>
              </c:numCache>
            </c:numRef>
          </c:val>
          <c:extLst>
            <c:ext xmlns:c16="http://schemas.microsoft.com/office/drawing/2014/chart" uri="{C3380CC4-5D6E-409C-BE32-E72D297353CC}">
              <c16:uniqueId val="{00000000-F0EF-42BB-88CA-BDB320D12B09}"/>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F-007F-42AC-8163-5880329250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007F-42AC-8163-5880329250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007F-42AC-8163-5880329250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007F-42AC-8163-5880329250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007F-42AC-8163-5880329250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007F-42AC-8163-58803292501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007F-42AC-8163-58803292501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CD73-4E5B-81AF-76EA1ADACC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E35A-48D2-B081-722D88516D5D}"/>
              </c:ext>
            </c:extLst>
          </c:dPt>
          <c:cat>
            <c:strRef>
              <c:f>'Budget Plan WP2'!$W$15:$W$23</c:f>
              <c:strCache>
                <c:ptCount val="9"/>
                <c:pt idx="0">
                  <c:v>APP2_TBA587</c:v>
                </c:pt>
                <c:pt idx="1">
                  <c:v>APP2_GSK286</c:v>
                </c:pt>
                <c:pt idx="2">
                  <c:v>APP3_GSK839</c:v>
                </c:pt>
                <c:pt idx="3">
                  <c:v>APP1_MPL204</c:v>
                </c:pt>
                <c:pt idx="4">
                  <c:v>APP2_MPL204</c:v>
                </c:pt>
                <c:pt idx="5">
                  <c:v>APP3_TBA587</c:v>
                </c:pt>
                <c:pt idx="6">
                  <c:v>APP3_DDU209</c:v>
                </c:pt>
                <c:pt idx="7">
                  <c:v>CPP1</c:v>
                </c:pt>
                <c:pt idx="8">
                  <c:v>Total Remaining</c:v>
                </c:pt>
              </c:strCache>
            </c:strRef>
          </c:cat>
          <c:val>
            <c:numRef>
              <c:f>'Budget Plan WP2'!$Y$15:$Y$23</c:f>
              <c:numCache>
                <c:formatCode>0.00%</c:formatCode>
                <c:ptCount val="9"/>
                <c:pt idx="0">
                  <c:v>3.924646781789639E-2</c:v>
                </c:pt>
                <c:pt idx="1">
                  <c:v>1.8375196232339089E-2</c:v>
                </c:pt>
                <c:pt idx="2">
                  <c:v>8.634222919937205E-3</c:v>
                </c:pt>
                <c:pt idx="3">
                  <c:v>2.6342229199372059E-2</c:v>
                </c:pt>
                <c:pt idx="4">
                  <c:v>5.8869701726844588E-3</c:v>
                </c:pt>
                <c:pt idx="5">
                  <c:v>5.4945054945054949E-3</c:v>
                </c:pt>
                <c:pt idx="6">
                  <c:v>9.1051805337519619E-3</c:v>
                </c:pt>
                <c:pt idx="7">
                  <c:v>2.3547880690737835E-2</c:v>
                </c:pt>
                <c:pt idx="8">
                  <c:v>0.86336734693877548</c:v>
                </c:pt>
              </c:numCache>
            </c:numRef>
          </c:val>
          <c:extLst>
            <c:ext xmlns:c16="http://schemas.microsoft.com/office/drawing/2014/chart" uri="{C3380CC4-5D6E-409C-BE32-E72D297353CC}">
              <c16:uniqueId val="{0000000F-9692-4CC6-A75D-8AE7E6504E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Phase I - Contingency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A68E-48A9-9CBB-DCFB4AD40B24}"/>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A68E-48A9-9CBB-DCFB4AD40B24}"/>
              </c:ext>
            </c:extLst>
          </c:dPt>
          <c:cat>
            <c:strRef>
              <c:f>DashboardWP7!$B$4:$B$5</c:f>
              <c:strCache>
                <c:ptCount val="2"/>
                <c:pt idx="0">
                  <c:v>commited</c:v>
                </c:pt>
                <c:pt idx="1">
                  <c:v>Remining</c:v>
                </c:pt>
              </c:strCache>
            </c:strRef>
          </c:cat>
          <c:val>
            <c:numRef>
              <c:f>DashboardWP7!$C$4:$C$5</c:f>
              <c:numCache>
                <c:formatCode>#,##0</c:formatCode>
                <c:ptCount val="2"/>
                <c:pt idx="0">
                  <c:v>8946507.0425000004</c:v>
                </c:pt>
                <c:pt idx="1">
                  <c:v>20153492.9575</c:v>
                </c:pt>
              </c:numCache>
            </c:numRef>
          </c:val>
          <c:extLst>
            <c:ext xmlns:c16="http://schemas.microsoft.com/office/drawing/2014/chart" uri="{C3380CC4-5D6E-409C-BE32-E72D297353CC}">
              <c16:uniqueId val="{00000000-561C-4D30-8813-27F7EDB9CA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solidFill>
            <a:ln>
              <a:noFill/>
            </a:ln>
            <a:effectLst/>
          </c:spPr>
          <c:invertIfNegative val="0"/>
          <c:cat>
            <c:strRef>
              <c:f>DashboardWP7!$B$21:$B$22</c:f>
              <c:strCache>
                <c:ptCount val="2"/>
                <c:pt idx="0">
                  <c:v>APP1_GSK286</c:v>
                </c:pt>
                <c:pt idx="1">
                  <c:v> APP1_TBA587</c:v>
                </c:pt>
              </c:strCache>
            </c:strRef>
          </c:cat>
          <c:val>
            <c:numRef>
              <c:f>DashboardWP7!$D$21:$D$22</c:f>
              <c:numCache>
                <c:formatCode>0%</c:formatCode>
                <c:ptCount val="2"/>
                <c:pt idx="0">
                  <c:v>5.9836424742268038E-2</c:v>
                </c:pt>
                <c:pt idx="1">
                  <c:v>0.24760367981099654</c:v>
                </c:pt>
              </c:numCache>
            </c:numRef>
          </c:val>
          <c:extLst>
            <c:ext xmlns:c16="http://schemas.microsoft.com/office/drawing/2014/chart" uri="{C3380CC4-5D6E-409C-BE32-E72D297353CC}">
              <c16:uniqueId val="{00000000-3FA2-4F26-8E8B-C9517461251E}"/>
            </c:ext>
          </c:extLst>
        </c:ser>
        <c:dLbls>
          <c:showLegendKey val="0"/>
          <c:showVal val="0"/>
          <c:showCatName val="0"/>
          <c:showSerName val="0"/>
          <c:showPercent val="0"/>
          <c:showBubbleSize val="0"/>
        </c:dLbls>
        <c:gapWidth val="182"/>
        <c:axId val="802820655"/>
        <c:axId val="802833135"/>
      </c:barChart>
      <c:catAx>
        <c:axId val="80282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33135"/>
        <c:crosses val="autoZero"/>
        <c:auto val="1"/>
        <c:lblAlgn val="ctr"/>
        <c:lblOffset val="100"/>
        <c:noMultiLvlLbl val="0"/>
      </c:catAx>
      <c:valAx>
        <c:axId val="802833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20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ES" sz="1600"/>
              <a:t>In</a:t>
            </a:r>
            <a:r>
              <a:rPr lang="es-ES" sz="1600" baseline="0"/>
              <a:t> vivo (6M EUR)</a:t>
            </a:r>
          </a:p>
        </c:rich>
      </c:tx>
      <c:layout>
        <c:manualLayout>
          <c:xMode val="edge"/>
          <c:yMode val="edge"/>
          <c:x val="0.7194968553459119"/>
          <c:y val="0.27335777986126364"/>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002060"/>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2E2F-42D0-9545-6AF1017495AD}"/>
              </c:ext>
            </c:extLst>
          </c:dPt>
          <c:dPt>
            <c:idx val="1"/>
            <c:bubble3D val="0"/>
            <c:spPr>
              <a:solidFill>
                <a:schemeClr val="accent5">
                  <a:lumMod val="75000"/>
                </a:schemeClr>
              </a:solidFill>
              <a:ln w="19050">
                <a:solidFill>
                  <a:schemeClr val="accent1"/>
                </a:solidFill>
              </a:ln>
              <a:effectLst/>
            </c:spPr>
            <c:extLst>
              <c:ext xmlns:c16="http://schemas.microsoft.com/office/drawing/2014/chart" uri="{C3380CC4-5D6E-409C-BE32-E72D297353CC}">
                <c16:uniqueId val="{00000003-2E2F-42D0-9545-6AF1017495AD}"/>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A873-4D2A-A087-7BE2A2CB5FA5}"/>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6-A873-4D2A-A087-7BE2A2CB5FA5}"/>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A873-4D2A-A087-7BE2A2CB5FA5}"/>
              </c:ext>
            </c:extLst>
          </c:dPt>
          <c:dPt>
            <c:idx val="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C-6BBC-47EF-8BD0-B7851AE52E1B}"/>
              </c:ext>
            </c:extLst>
          </c:dPt>
          <c:dPt>
            <c:idx val="6"/>
            <c:bubble3D val="0"/>
            <c:spPr>
              <a:solidFill>
                <a:srgbClr val="002060"/>
              </a:solidFill>
              <a:ln w="19050">
                <a:solidFill>
                  <a:schemeClr val="lt1"/>
                </a:solidFill>
              </a:ln>
              <a:effectLst/>
            </c:spPr>
            <c:extLst>
              <c:ext xmlns:c16="http://schemas.microsoft.com/office/drawing/2014/chart" uri="{C3380CC4-5D6E-409C-BE32-E72D297353CC}">
                <c16:uniqueId val="{0000000B-6BBC-47EF-8BD0-B7851AE52E1B}"/>
              </c:ext>
            </c:extLst>
          </c:dPt>
          <c:dPt>
            <c:idx val="7"/>
            <c:bubble3D val="0"/>
            <c:spPr>
              <a:solidFill>
                <a:srgbClr val="002060"/>
              </a:solidFill>
              <a:ln w="19050">
                <a:solidFill>
                  <a:schemeClr val="lt1"/>
                </a:solidFill>
              </a:ln>
              <a:effectLst/>
            </c:spPr>
            <c:extLst>
              <c:ext xmlns:c16="http://schemas.microsoft.com/office/drawing/2014/chart" uri="{C3380CC4-5D6E-409C-BE32-E72D297353CC}">
                <c16:uniqueId val="{0000000F-4C35-4B1C-A3BC-97A04B636927}"/>
              </c:ext>
            </c:extLst>
          </c:dPt>
          <c:dLbls>
            <c:dLbl>
              <c:idx val="0"/>
              <c:layout>
                <c:manualLayout>
                  <c:x val="3.3118343383389322E-2"/>
                  <c:y val="-7.1523346363064497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E2F-42D0-9545-6AF1017495AD}"/>
                </c:ext>
              </c:extLst>
            </c:dLbl>
            <c:dLbl>
              <c:idx val="1"/>
              <c:layout>
                <c:manualLayout>
                  <c:x val="-1.1000931916100539E-2"/>
                  <c:y val="0.1090636262537068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E2F-42D0-9545-6AF1017495AD}"/>
                </c:ext>
              </c:extLst>
            </c:dLbl>
            <c:dLbl>
              <c:idx val="2"/>
              <c:layout>
                <c:manualLayout>
                  <c:x val="-4.0956185994920236E-2"/>
                  <c:y val="1.4778453172393914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873-4D2A-A087-7BE2A2CB5FA5}"/>
                </c:ext>
              </c:extLst>
            </c:dLbl>
            <c:dLbl>
              <c:idx val="3"/>
              <c:layout>
                <c:manualLayout>
                  <c:x val="-4.3947393520628222E-2"/>
                  <c:y val="-3.6281841923001164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A873-4D2A-A087-7BE2A2CB5FA5}"/>
                </c:ext>
              </c:extLst>
            </c:dLbl>
            <c:dLbl>
              <c:idx val="4"/>
              <c:layout>
                <c:manualLayout>
                  <c:x val="-5.945066472179826E-2"/>
                  <c:y val="-3.138139603932371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873-4D2A-A087-7BE2A2CB5FA5}"/>
                </c:ext>
              </c:extLst>
            </c:dLbl>
            <c:dLbl>
              <c:idx val="5"/>
              <c:layout>
                <c:manualLayout>
                  <c:x val="1.7038937885765996E-2"/>
                  <c:y val="-5.81114645654376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fld id="{1BD7BB4E-AA31-4B60-9F18-0F98B38F7363}" type="CATEGORYNAME">
                      <a:rPr lang="en-US">
                        <a:solidFill>
                          <a:schemeClr val="accent6">
                            <a:lumMod val="50000"/>
                          </a:schemeClr>
                        </a:solidFill>
                      </a:rPr>
                      <a:pPr>
                        <a:defRPr b="1">
                          <a:solidFill>
                            <a:schemeClr val="accent6">
                              <a:lumMod val="50000"/>
                            </a:schemeClr>
                          </a:solidFill>
                        </a:defRPr>
                      </a:pPr>
                      <a:t>[CATEGORY NAME]</a:t>
                    </a:fld>
                    <a:r>
                      <a:rPr lang="en-US" baseline="0">
                        <a:solidFill>
                          <a:schemeClr val="accent6">
                            <a:lumMod val="50000"/>
                          </a:schemeClr>
                        </a:solidFill>
                      </a:rPr>
                      <a:t>; </a:t>
                    </a:r>
                    <a:fld id="{CA9C6727-9326-49D0-96E3-1EEDABA470A0}" type="VALUE">
                      <a:rPr lang="en-US" baseline="0">
                        <a:solidFill>
                          <a:schemeClr val="accent6">
                            <a:lumMod val="50000"/>
                          </a:schemeClr>
                        </a:solidFill>
                      </a:rPr>
                      <a:pPr>
                        <a:defRPr b="1">
                          <a:solidFill>
                            <a:schemeClr val="accent6">
                              <a:lumMod val="50000"/>
                            </a:schemeClr>
                          </a:solidFill>
                        </a:defRPr>
                      </a:pPr>
                      <a:t>[VALUE]</a:t>
                    </a:fld>
                    <a:r>
                      <a:rPr lang="en-US" baseline="0">
                        <a:solidFill>
                          <a:schemeClr val="accent6">
                            <a:lumMod val="50000"/>
                          </a:schemeClr>
                        </a:solidFill>
                      </a:rPr>
                      <a:t>; </a:t>
                    </a:r>
                    <a:fld id="{5ABE07D3-CB98-416E-B1A2-BC1CEF45269E}" type="PERCENTAGE">
                      <a:rPr lang="en-US" baseline="0">
                        <a:solidFill>
                          <a:schemeClr val="accent6">
                            <a:lumMod val="50000"/>
                          </a:schemeClr>
                        </a:solidFill>
                      </a:rPr>
                      <a:pPr>
                        <a:defRPr b="1">
                          <a:solidFill>
                            <a:schemeClr val="accent6">
                              <a:lumMod val="50000"/>
                            </a:schemeClr>
                          </a:solidFill>
                        </a:defRPr>
                      </a:pPr>
                      <a:t>[PERCENTAGE]</a:t>
                    </a:fld>
                    <a:endParaRPr lang="en-US" baseline="0">
                      <a:solidFill>
                        <a:schemeClr val="accent6">
                          <a:lumMod val="50000"/>
                        </a:schemeClr>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C-6BBC-47EF-8BD0-B7851AE52E1B}"/>
                </c:ext>
              </c:extLst>
            </c:dLbl>
            <c:dLbl>
              <c:idx val="6"/>
              <c:layout>
                <c:manualLayout>
                  <c:x val="-3.0826524042985193E-2"/>
                  <c:y val="-5.840664163042543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BBC-47EF-8BD0-B7851AE52E1B}"/>
                </c:ext>
              </c:extLst>
            </c:dLbl>
            <c:dLbl>
              <c:idx val="7"/>
              <c:layout>
                <c:manualLayout>
                  <c:x val="0.22018674338091959"/>
                  <c:y val="-1.429407923669716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4C35-4B1C-A3BC-97A04B636927}"/>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WP3'!$B$46:$B$53</c:f>
              <c:strCache>
                <c:ptCount val="6"/>
                <c:pt idx="0">
                  <c:v>Total Remaining</c:v>
                </c:pt>
                <c:pt idx="1">
                  <c:v>PHE Request H37Rv</c:v>
                </c:pt>
                <c:pt idx="2">
                  <c:v>BENCH1-M19.4-CEA</c:v>
                </c:pt>
                <c:pt idx="3">
                  <c:v>BENCH2-M19.4.2-CEA</c:v>
                </c:pt>
                <c:pt idx="4">
                  <c:v>BENCH3-M19.4.2-PHE</c:v>
                </c:pt>
                <c:pt idx="5">
                  <c:v>BENCH4-M19.4.1-PHE</c:v>
                </c:pt>
              </c:strCache>
            </c:strRef>
          </c:cat>
          <c:val>
            <c:numRef>
              <c:f>'Budget Plan WP3'!$C$46:$C$53</c:f>
              <c:numCache>
                <c:formatCode>#,##0</c:formatCode>
                <c:ptCount val="8"/>
                <c:pt idx="0" formatCode="_-* #,##0\ _€_-;\-* #,##0\ _€_-;_-* &quot;-&quot;??\ _€_-;_-@_-">
                  <c:v>4164020.7875000001</c:v>
                </c:pt>
                <c:pt idx="1">
                  <c:v>15000</c:v>
                </c:pt>
                <c:pt idx="2">
                  <c:v>122878.9</c:v>
                </c:pt>
                <c:pt idx="3">
                  <c:v>411560</c:v>
                </c:pt>
                <c:pt idx="4">
                  <c:v>472326.5625</c:v>
                </c:pt>
                <c:pt idx="5">
                  <c:v>14213.75</c:v>
                </c:pt>
              </c:numCache>
            </c:numRef>
          </c:val>
          <c:extLst>
            <c:ext xmlns:c16="http://schemas.microsoft.com/office/drawing/2014/chart" uri="{C3380CC4-5D6E-409C-BE32-E72D297353CC}">
              <c16:uniqueId val="{00000000-2E2F-42D0-9545-6AF1017495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Efforts committed in WP3 per partner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'Budget Plan WP3'!$C$14</c:f>
              <c:strCache>
                <c:ptCount val="1"/>
                <c:pt idx="0">
                  <c:v>APP1_MPL204</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WP3'!$B$15:$B$22</c:f>
              <c:strCache>
                <c:ptCount val="8"/>
                <c:pt idx="0">
                  <c:v>2. IPP</c:v>
                </c:pt>
                <c:pt idx="1">
                  <c:v>4. IPL</c:v>
                </c:pt>
                <c:pt idx="2">
                  <c:v>6. FZB</c:v>
                </c:pt>
                <c:pt idx="3">
                  <c:v>9. CNR</c:v>
                </c:pt>
                <c:pt idx="4">
                  <c:v>10. CEA</c:v>
                </c:pt>
                <c:pt idx="5">
                  <c:v>13. PHE</c:v>
                </c:pt>
                <c:pt idx="6">
                  <c:v>20. SCI</c:v>
                </c:pt>
                <c:pt idx="7">
                  <c:v>22. BAR</c:v>
                </c:pt>
              </c:strCache>
            </c:strRef>
          </c:cat>
          <c:val>
            <c:numRef>
              <c:f>'Budget Plan WP3'!$C$15:$C$22</c:f>
              <c:numCache>
                <c:formatCode>0%</c:formatCode>
                <c:ptCount val="8"/>
                <c:pt idx="0" formatCode="0.00%">
                  <c:v>1.935483870967742E-2</c:v>
                </c:pt>
                <c:pt idx="2" formatCode="0.00%">
                  <c:v>5.4545454545454543E-2</c:v>
                </c:pt>
                <c:pt idx="6" formatCode="0.00%">
                  <c:v>2.9090909090909091E-2</c:v>
                </c:pt>
              </c:numCache>
            </c:numRef>
          </c:val>
          <c:extLst>
            <c:ext xmlns:c16="http://schemas.microsoft.com/office/drawing/2014/chart" uri="{C3380CC4-5D6E-409C-BE32-E72D297353CC}">
              <c16:uniqueId val="{00000000-AB0D-4721-BE58-F501DDA48A0C}"/>
            </c:ext>
          </c:extLst>
        </c:ser>
        <c:ser>
          <c:idx val="1"/>
          <c:order val="1"/>
          <c:tx>
            <c:strRef>
              <c:f>'Budget Plan WP3'!$D$14</c:f>
              <c:strCache>
                <c:ptCount val="1"/>
                <c:pt idx="0">
                  <c:v>BENCH3-M19.4.2-PHE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WP3'!$B$15:$B$22</c:f>
              <c:strCache>
                <c:ptCount val="8"/>
                <c:pt idx="0">
                  <c:v>2. IPP</c:v>
                </c:pt>
                <c:pt idx="1">
                  <c:v>4. IPL</c:v>
                </c:pt>
                <c:pt idx="2">
                  <c:v>6. FZB</c:v>
                </c:pt>
                <c:pt idx="3">
                  <c:v>9. CNR</c:v>
                </c:pt>
                <c:pt idx="4">
                  <c:v>10. CEA</c:v>
                </c:pt>
                <c:pt idx="5">
                  <c:v>13. PHE</c:v>
                </c:pt>
                <c:pt idx="6">
                  <c:v>20. SCI</c:v>
                </c:pt>
                <c:pt idx="7">
                  <c:v>22. BAR</c:v>
                </c:pt>
              </c:strCache>
            </c:strRef>
          </c:cat>
          <c:val>
            <c:numRef>
              <c:f>'Budget Plan WP3'!$D$15:$D$22</c:f>
              <c:numCache>
                <c:formatCode>0%</c:formatCode>
                <c:ptCount val="8"/>
                <c:pt idx="5" formatCode="0.00%">
                  <c:v>0.157</c:v>
                </c:pt>
              </c:numCache>
            </c:numRef>
          </c:val>
          <c:extLst>
            <c:ext xmlns:c16="http://schemas.microsoft.com/office/drawing/2014/chart" uri="{C3380CC4-5D6E-409C-BE32-E72D297353CC}">
              <c16:uniqueId val="{00000001-AB0D-4721-BE58-F501DDA48A0C}"/>
            </c:ext>
          </c:extLst>
        </c:ser>
        <c:dLbls>
          <c:showLegendKey val="0"/>
          <c:showVal val="0"/>
          <c:showCatName val="0"/>
          <c:showSerName val="0"/>
          <c:showPercent val="0"/>
          <c:showBubbleSize val="0"/>
        </c:dLbls>
        <c:gapWidth val="219"/>
        <c:overlap val="-27"/>
        <c:axId val="1247410559"/>
        <c:axId val="1247405983"/>
      </c:barChart>
      <c:catAx>
        <c:axId val="124741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05983"/>
        <c:crosses val="autoZero"/>
        <c:auto val="1"/>
        <c:lblAlgn val="ctr"/>
        <c:lblOffset val="100"/>
        <c:noMultiLvlLbl val="0"/>
      </c:catAx>
      <c:valAx>
        <c:axId val="1247405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1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e</a:t>
            </a:r>
            <a:r>
              <a:rPr lang="es-ES"/>
              <a:t>fforts WP3</a:t>
            </a:r>
            <a:r>
              <a:rPr lang="es-ES" baseline="0"/>
              <a:t> (935,5 PM)</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3-C82A-4D8B-B6BE-D0BE660D925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C82A-4D8B-B6BE-D0BE660D92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ED-46F8-A41D-7A3D0C3796DD}"/>
              </c:ext>
            </c:extLst>
          </c:dPt>
          <c:dLbls>
            <c:dLbl>
              <c:idx val="0"/>
              <c:layout>
                <c:manualLayout>
                  <c:x val="-0.23483170603674541"/>
                  <c:y val="4.500193289792264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462222222222219"/>
                      <c:h val="0.14734751773049645"/>
                    </c:manualLayout>
                  </c15:layout>
                </c:ext>
                <c:ext xmlns:c16="http://schemas.microsoft.com/office/drawing/2014/chart" uri="{C3380CC4-5D6E-409C-BE32-E72D297353CC}">
                  <c16:uniqueId val="{00000003-C82A-4D8B-B6BE-D0BE660D925D}"/>
                </c:ext>
              </c:extLst>
            </c:dLbl>
            <c:dLbl>
              <c:idx val="1"/>
              <c:layout>
                <c:manualLayout>
                  <c:x val="0.19644444444444431"/>
                  <c:y val="8.3600826492433125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1377777777777777"/>
                      <c:h val="0.19290780141843972"/>
                    </c:manualLayout>
                  </c15:layout>
                </c:ext>
                <c:ext xmlns:c16="http://schemas.microsoft.com/office/drawing/2014/chart" uri="{C3380CC4-5D6E-409C-BE32-E72D297353CC}">
                  <c16:uniqueId val="{00000004-C82A-4D8B-B6BE-D0BE660D925D}"/>
                </c:ext>
              </c:extLst>
            </c:dLbl>
            <c:dLbl>
              <c:idx val="2"/>
              <c:layout>
                <c:manualLayout>
                  <c:x val="0.31288902887139108"/>
                  <c:y val="-0.23772609819121446"/>
                </c:manualLayout>
              </c:layout>
              <c:tx>
                <c:rich>
                  <a:bodyPr/>
                  <a:lstStyle/>
                  <a:p>
                    <a:fld id="{18751D5C-D109-49ED-9F5A-409D43334F32}" type="CATEGORYNAME">
                      <a:rPr lang="en-US">
                        <a:solidFill>
                          <a:sysClr val="windowText" lastClr="000000"/>
                        </a:solidFill>
                      </a:rPr>
                      <a:pPr/>
                      <a:t>[CATEGORY NAME]</a:t>
                    </a:fld>
                    <a:r>
                      <a:rPr lang="en-US" baseline="0">
                        <a:solidFill>
                          <a:sysClr val="windowText" lastClr="000000"/>
                        </a:solidFill>
                      </a:rPr>
                      <a:t>, </a:t>
                    </a:r>
                    <a:fld id="{40F8A32A-62EF-4EFD-9D6E-2B2C23DC5EB7}" type="VALUE">
                      <a:rPr lang="en-US" baseline="0">
                        <a:solidFill>
                          <a:sysClr val="windowText" lastClr="000000"/>
                        </a:solidFill>
                      </a:rPr>
                      <a:pPr/>
                      <a:t>[VALUE]</a:t>
                    </a:fld>
                    <a:r>
                      <a:rPr lang="en-US" baseline="0">
                        <a:solidFill>
                          <a:sysClr val="windowText" lastClr="000000"/>
                        </a:solidFill>
                      </a:rPr>
                      <a:t>, </a:t>
                    </a:r>
                    <a:fld id="{B9F75869-4C04-4C2B-9FF7-0CC0788FE528}"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1"/>
              <c:showCatName val="1"/>
              <c:showSerName val="0"/>
              <c:showPercent val="1"/>
              <c:showBubbleSize val="0"/>
              <c:extLst>
                <c:ext xmlns:c15="http://schemas.microsoft.com/office/drawing/2012/chart" uri="{CE6537A1-D6FC-4f65-9D91-7224C49458BB}">
                  <c15:layout>
                    <c:manualLayout>
                      <c:w val="0.26044444444444442"/>
                      <c:h val="0.24031007751937986"/>
                    </c:manualLayout>
                  </c15:layout>
                  <c15:dlblFieldTable/>
                  <c15:showDataLabelsRange val="0"/>
                </c:ext>
                <c:ext xmlns:c16="http://schemas.microsoft.com/office/drawing/2014/chart" uri="{C3380CC4-5D6E-409C-BE32-E72D297353CC}">
                  <c16:uniqueId val="{00000005-7FED-46F8-A41D-7A3D0C3796D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WP3'!$B$26:$B$28</c:f>
              <c:strCache>
                <c:ptCount val="3"/>
                <c:pt idx="0">
                  <c:v>APP1_MPL204</c:v>
                </c:pt>
                <c:pt idx="1">
                  <c:v>BENCH3-M19.4.2-PHE</c:v>
                </c:pt>
                <c:pt idx="2">
                  <c:v>Total Remaining</c:v>
                </c:pt>
              </c:strCache>
            </c:strRef>
          </c:cat>
          <c:val>
            <c:numRef>
              <c:f>'Budget Plan WP3'!$C$26:$C$28</c:f>
              <c:numCache>
                <c:formatCode>0.00</c:formatCode>
                <c:ptCount val="3"/>
                <c:pt idx="0">
                  <c:v>16</c:v>
                </c:pt>
                <c:pt idx="1">
                  <c:v>15.7</c:v>
                </c:pt>
                <c:pt idx="2">
                  <c:v>903.8</c:v>
                </c:pt>
              </c:numCache>
            </c:numRef>
          </c:val>
          <c:extLst>
            <c:ext xmlns:c16="http://schemas.microsoft.com/office/drawing/2014/chart" uri="{C3380CC4-5D6E-409C-BE32-E72D297353CC}">
              <c16:uniqueId val="{00000000-C82A-4D8B-B6BE-D0BE660D925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FED-46F8-A41D-7A3D0C3796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7FED-46F8-A41D-7A3D0C3796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FED-46F8-A41D-7A3D0C3796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WP3'!$B$26:$B$28</c:f>
              <c:strCache>
                <c:ptCount val="3"/>
                <c:pt idx="0">
                  <c:v>APP1_MPL204</c:v>
                </c:pt>
                <c:pt idx="1">
                  <c:v>BENCH3-M19.4.2-PHE</c:v>
                </c:pt>
                <c:pt idx="2">
                  <c:v>Total Remaining</c:v>
                </c:pt>
              </c:strCache>
            </c:strRef>
          </c:cat>
          <c:val>
            <c:numRef>
              <c:f>'Budget Plan WP3'!$D$26:$D$28</c:f>
              <c:numCache>
                <c:formatCode>0.00%</c:formatCode>
                <c:ptCount val="3"/>
                <c:pt idx="0">
                  <c:v>1.7103153393907E-2</c:v>
                </c:pt>
                <c:pt idx="1">
                  <c:v>1.6782469267771244E-2</c:v>
                </c:pt>
                <c:pt idx="2">
                  <c:v>0.96611437733832173</c:v>
                </c:pt>
              </c:numCache>
            </c:numRef>
          </c:val>
          <c:extLst>
            <c:ext xmlns:c16="http://schemas.microsoft.com/office/drawing/2014/chart" uri="{C3380CC4-5D6E-409C-BE32-E72D297353CC}">
              <c16:uniqueId val="{00000001-C82A-4D8B-B6BE-D0BE660D925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Efforts committed in WP4 per partner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'Budget Plan WP4'!$C$13</c:f>
              <c:strCache>
                <c:ptCount val="1"/>
                <c:pt idx="0">
                  <c:v>APP4_GSK389</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Plan WP4'!$B$14:$B$20</c:f>
              <c:strCache>
                <c:ptCount val="7"/>
                <c:pt idx="0">
                  <c:v>1. UC3M</c:v>
                </c:pt>
                <c:pt idx="1">
                  <c:v>2. IPP</c:v>
                </c:pt>
                <c:pt idx="2">
                  <c:v>10. CEA</c:v>
                </c:pt>
                <c:pt idx="3">
                  <c:v>13. PHE</c:v>
                </c:pt>
                <c:pt idx="4">
                  <c:v>14. EPFL</c:v>
                </c:pt>
                <c:pt idx="5">
                  <c:v>19. IBT</c:v>
                </c:pt>
                <c:pt idx="6">
                  <c:v>22. BAR</c:v>
                </c:pt>
              </c:strCache>
            </c:strRef>
          </c:cat>
          <c:val>
            <c:numRef>
              <c:f>'Budget Plan WP4'!$C$14:$C$20</c:f>
              <c:numCache>
                <c:formatCode>0%</c:formatCode>
                <c:ptCount val="7"/>
                <c:pt idx="1">
                  <c:v>6.965174129353234E-2</c:v>
                </c:pt>
                <c:pt idx="4">
                  <c:v>0.34285714285714286</c:v>
                </c:pt>
              </c:numCache>
            </c:numRef>
          </c:val>
          <c:extLst>
            <c:ext xmlns:c16="http://schemas.microsoft.com/office/drawing/2014/chart" uri="{C3380CC4-5D6E-409C-BE32-E72D297353CC}">
              <c16:uniqueId val="{00000000-8007-4C37-8679-52267D7A516E}"/>
            </c:ext>
          </c:extLst>
        </c:ser>
        <c:dLbls>
          <c:showLegendKey val="0"/>
          <c:showVal val="0"/>
          <c:showCatName val="0"/>
          <c:showSerName val="0"/>
          <c:showPercent val="0"/>
          <c:showBubbleSize val="0"/>
        </c:dLbls>
        <c:gapWidth val="219"/>
        <c:overlap val="-27"/>
        <c:axId val="1247410559"/>
        <c:axId val="1247405983"/>
      </c:barChart>
      <c:catAx>
        <c:axId val="124741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05983"/>
        <c:crosses val="autoZero"/>
        <c:auto val="1"/>
        <c:lblAlgn val="ctr"/>
        <c:lblOffset val="100"/>
        <c:noMultiLvlLbl val="0"/>
      </c:catAx>
      <c:valAx>
        <c:axId val="1247405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1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e</a:t>
            </a:r>
            <a:r>
              <a:rPr lang="es-ES"/>
              <a:t>fforts WP4</a:t>
            </a:r>
            <a:r>
              <a:rPr lang="es-ES" baseline="0"/>
              <a:t> (771 PM)</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0325-4A79-A7F6-C5859501AA58}"/>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0325-4A79-A7F6-C5859501AA58}"/>
              </c:ext>
            </c:extLst>
          </c:dPt>
          <c:dLbls>
            <c:dLbl>
              <c:idx val="0"/>
              <c:layout>
                <c:manualLayout>
                  <c:x val="0.18780594598572364"/>
                  <c:y val="9.553508641608478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2284444444444443"/>
                      <c:h val="0.29413662741698571"/>
                    </c:manualLayout>
                  </c15:layout>
                </c:ext>
                <c:ext xmlns:c16="http://schemas.microsoft.com/office/drawing/2014/chart" uri="{C3380CC4-5D6E-409C-BE32-E72D297353CC}">
                  <c16:uniqueId val="{00000001-0325-4A79-A7F6-C5859501AA58}"/>
                </c:ext>
              </c:extLst>
            </c:dLbl>
            <c:dLbl>
              <c:idx val="1"/>
              <c:layout>
                <c:manualLayout>
                  <c:x val="0.10417126597493059"/>
                  <c:y val="-0.20600445699004605"/>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325-4A79-A7F6-C5859501AA5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WP4'!$B$24:$B$25</c:f>
              <c:strCache>
                <c:ptCount val="2"/>
                <c:pt idx="0">
                  <c:v>APP4_GSK839</c:v>
                </c:pt>
                <c:pt idx="1">
                  <c:v>Total Remaining</c:v>
                </c:pt>
              </c:strCache>
            </c:strRef>
          </c:cat>
          <c:val>
            <c:numRef>
              <c:f>'Budget Plan WP4'!$C$24:$C$25</c:f>
              <c:numCache>
                <c:formatCode>0.00</c:formatCode>
                <c:ptCount val="2"/>
                <c:pt idx="0">
                  <c:v>26</c:v>
                </c:pt>
                <c:pt idx="1">
                  <c:v>636</c:v>
                </c:pt>
              </c:numCache>
            </c:numRef>
          </c:val>
          <c:extLst>
            <c:ext xmlns:c16="http://schemas.microsoft.com/office/drawing/2014/chart" uri="{C3380CC4-5D6E-409C-BE32-E72D297353CC}">
              <c16:uniqueId val="{00000006-0325-4A79-A7F6-C5859501AA58}"/>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325-4A79-A7F6-C5859501AA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325-4A79-A7F6-C5859501AA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WP4'!$B$24:$B$25</c:f>
              <c:strCache>
                <c:ptCount val="2"/>
                <c:pt idx="0">
                  <c:v>APP4_GSK839</c:v>
                </c:pt>
                <c:pt idx="1">
                  <c:v>Total Remaining</c:v>
                </c:pt>
              </c:strCache>
            </c:strRef>
          </c:cat>
          <c:val>
            <c:numRef>
              <c:f>'Budget Plan WP4'!$D$24:$D$25</c:f>
              <c:numCache>
                <c:formatCode>0.00%</c:formatCode>
                <c:ptCount val="2"/>
                <c:pt idx="0">
                  <c:v>3.9274924471299093E-2</c:v>
                </c:pt>
                <c:pt idx="1">
                  <c:v>0.9607250755287009</c:v>
                </c:pt>
              </c:numCache>
            </c:numRef>
          </c:val>
          <c:extLst>
            <c:ext xmlns:c16="http://schemas.microsoft.com/office/drawing/2014/chart" uri="{C3380CC4-5D6E-409C-BE32-E72D297353CC}">
              <c16:uniqueId val="{0000000D-0325-4A79-A7F6-C5859501AA5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Pre-clinical Development (20</a:t>
            </a:r>
            <a:r>
              <a:rPr lang="es-ES" baseline="0"/>
              <a:t>M EUR</a:t>
            </a:r>
            <a:r>
              <a:rPr lang="es-ES"/>
              <a:t>)</a:t>
            </a:r>
          </a:p>
        </c:rich>
      </c:tx>
      <c:layout>
        <c:manualLayout>
          <c:xMode val="edge"/>
          <c:yMode val="edge"/>
          <c:x val="0.24179186891691856"/>
          <c:y val="3.0774053467661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64264342647776"/>
          <c:y val="0.27974640622723118"/>
          <c:w val="0.61257271017918336"/>
          <c:h val="0.72025359519953103"/>
        </c:manualLayout>
      </c:layout>
      <c:pie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5A52-449F-9DFF-64A3DB63E9BA}"/>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2-5A52-449F-9DFF-64A3DB63E9BA}"/>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4-5A52-449F-9DFF-64A3DB63E9BA}"/>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5A52-449F-9DFF-64A3DB63E9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5A52-449F-9DFF-64A3DB63E9BA}"/>
              </c:ext>
            </c:extLst>
          </c:dPt>
          <c:dPt>
            <c:idx val="5"/>
            <c:bubble3D val="0"/>
            <c:spPr>
              <a:solidFill>
                <a:srgbClr val="002060"/>
              </a:solidFill>
              <a:ln w="19050">
                <a:solidFill>
                  <a:schemeClr val="lt1"/>
                </a:solidFill>
              </a:ln>
              <a:effectLst/>
            </c:spPr>
            <c:extLst>
              <c:ext xmlns:c16="http://schemas.microsoft.com/office/drawing/2014/chart" uri="{C3380CC4-5D6E-409C-BE32-E72D297353CC}">
                <c16:uniqueId val="{00000008-5A52-449F-9DFF-64A3DB63E9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5A52-449F-9DFF-64A3DB63E9B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0B-4DA7-A5A8-17C5E3034EAB}"/>
              </c:ext>
            </c:extLst>
          </c:dPt>
          <c:dPt>
            <c:idx val="8"/>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11-880B-4DA7-A5A8-17C5E3034EAB}"/>
              </c:ext>
            </c:extLst>
          </c:dPt>
          <c:dPt>
            <c:idx val="9"/>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3-34F3-402B-ADE3-990847849993}"/>
              </c:ext>
            </c:extLst>
          </c:dPt>
          <c:dPt>
            <c:idx val="1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5-192D-48C5-BE3C-5D875C77C8E4}"/>
              </c:ext>
            </c:extLst>
          </c:dPt>
          <c:dPt>
            <c:idx val="11"/>
            <c:bubble3D val="0"/>
            <c:spPr>
              <a:solidFill>
                <a:srgbClr val="002060"/>
              </a:solidFill>
              <a:ln w="19050">
                <a:solidFill>
                  <a:schemeClr val="lt1"/>
                </a:solidFill>
              </a:ln>
              <a:effectLst/>
            </c:spPr>
            <c:extLst>
              <c:ext xmlns:c16="http://schemas.microsoft.com/office/drawing/2014/chart" uri="{C3380CC4-5D6E-409C-BE32-E72D297353CC}">
                <c16:uniqueId val="{00000016-192D-48C5-BE3C-5D875C77C8E4}"/>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8C3F-43DB-9564-73E09827AD61}"/>
              </c:ext>
            </c:extLst>
          </c:dPt>
          <c:dLbls>
            <c:dLbl>
              <c:idx val="0"/>
              <c:layout>
                <c:manualLayout>
                  <c:x val="-0.13617597785235602"/>
                  <c:y val="-0.22102536519973037"/>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A52-449F-9DFF-64A3DB63E9BA}"/>
                </c:ext>
              </c:extLst>
            </c:dLbl>
            <c:dLbl>
              <c:idx val="1"/>
              <c:layout>
                <c:manualLayout>
                  <c:x val="0"/>
                  <c:y val="0.1148326967914800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5A52-449F-9DFF-64A3DB63E9BA}"/>
                </c:ext>
              </c:extLst>
            </c:dLbl>
            <c:dLbl>
              <c:idx val="2"/>
              <c:layout>
                <c:manualLayout>
                  <c:x val="-1.9690847376341298E-3"/>
                  <c:y val="-2.301198111119588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5A52-449F-9DFF-64A3DB63E9BA}"/>
                </c:ext>
              </c:extLst>
            </c:dLbl>
            <c:dLbl>
              <c:idx val="3"/>
              <c:layout>
                <c:manualLayout>
                  <c:x val="-1.0565344903113085E-2"/>
                  <c:y val="-3.194794838472649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4611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A52-449F-9DFF-64A3DB63E9BA}"/>
                </c:ext>
              </c:extLst>
            </c:dLbl>
            <c:dLbl>
              <c:idx val="5"/>
              <c:layout>
                <c:manualLayout>
                  <c:x val="-9.2648280838250482E-2"/>
                  <c:y val="-3.489451607160464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5A52-449F-9DFF-64A3DB63E9BA}"/>
                </c:ext>
              </c:extLst>
            </c:dLbl>
            <c:dLbl>
              <c:idx val="7"/>
              <c:delete val="1"/>
              <c:extLst>
                <c:ext xmlns:c15="http://schemas.microsoft.com/office/drawing/2012/chart" uri="{CE6537A1-D6FC-4f65-9D91-7224C49458BB}"/>
                <c:ext xmlns:c16="http://schemas.microsoft.com/office/drawing/2014/chart" uri="{C3380CC4-5D6E-409C-BE32-E72D297353CC}">
                  <c16:uniqueId val="{0000000F-880B-4DA7-A5A8-17C5E3034EAB}"/>
                </c:ext>
              </c:extLst>
            </c:dLbl>
            <c:dLbl>
              <c:idx val="8"/>
              <c:layout>
                <c:manualLayout>
                  <c:x val="-3.1115150197558516E-2"/>
                  <c:y val="-0.1503941262856159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fld id="{39C58F03-BA48-4ED6-862E-FDB3B145D53C}" type="CATEGORYNAME">
                      <a:rPr lang="en-US">
                        <a:solidFill>
                          <a:schemeClr val="bg1">
                            <a:lumMod val="65000"/>
                          </a:schemeClr>
                        </a:solidFill>
                      </a:rPr>
                      <a:pPr>
                        <a:defRPr>
                          <a:solidFill>
                            <a:schemeClr val="bg1">
                              <a:lumMod val="65000"/>
                            </a:schemeClr>
                          </a:solidFill>
                        </a:defRPr>
                      </a:pPr>
                      <a:t>[CATEGORY NAME]</a:t>
                    </a:fld>
                    <a:r>
                      <a:rPr lang="en-US" baseline="0">
                        <a:solidFill>
                          <a:schemeClr val="bg1">
                            <a:lumMod val="65000"/>
                          </a:schemeClr>
                        </a:solidFill>
                      </a:rPr>
                      <a:t>; </a:t>
                    </a:r>
                    <a:fld id="{6689FA36-0903-49E7-8936-086319FBFDCF}" type="VALUE">
                      <a:rPr lang="en-US" baseline="0">
                        <a:solidFill>
                          <a:schemeClr val="bg1">
                            <a:lumMod val="65000"/>
                          </a:schemeClr>
                        </a:solidFill>
                      </a:rPr>
                      <a:pPr>
                        <a:defRPr>
                          <a:solidFill>
                            <a:schemeClr val="bg1">
                              <a:lumMod val="65000"/>
                            </a:schemeClr>
                          </a:solidFill>
                        </a:defRPr>
                      </a:pPr>
                      <a:t>[VALUE]</a:t>
                    </a:fld>
                    <a:r>
                      <a:rPr lang="en-US" baseline="0">
                        <a:solidFill>
                          <a:schemeClr val="bg1">
                            <a:lumMod val="65000"/>
                          </a:schemeClr>
                        </a:solidFill>
                      </a:rPr>
                      <a:t>; </a:t>
                    </a:r>
                    <a:fld id="{2AAA7E7F-BE2D-462C-9B4E-F86551C24AE5}" type="PERCENTAGE">
                      <a:rPr lang="en-US" baseline="0">
                        <a:solidFill>
                          <a:schemeClr val="bg1">
                            <a:lumMod val="65000"/>
                          </a:schemeClr>
                        </a:solidFill>
                      </a:rPr>
                      <a:pPr>
                        <a:defRPr>
                          <a:solidFill>
                            <a:schemeClr val="bg1">
                              <a:lumMod val="65000"/>
                            </a:schemeClr>
                          </a:solidFill>
                        </a:defRPr>
                      </a:pPr>
                      <a:t>[PERCENTAGE]</a:t>
                    </a:fld>
                    <a:r>
                      <a:rPr lang="en-US" baseline="0">
                        <a:solidFill>
                          <a:schemeClr val="bg1">
                            <a:lumMod val="65000"/>
                          </a:schemeClr>
                        </a:solidFill>
                      </a:rPr>
                      <a:t> (Budget on hold)</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1-880B-4DA7-A5A8-17C5E3034EAB}"/>
                </c:ext>
              </c:extLst>
            </c:dLbl>
            <c:dLbl>
              <c:idx val="9"/>
              <c:layout>
                <c:manualLayout>
                  <c:x val="0.16126415781857553"/>
                  <c:y val="-0.15883952440434418"/>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34F3-402B-ADE3-990847849993}"/>
                </c:ext>
              </c:extLst>
            </c:dLbl>
            <c:dLbl>
              <c:idx val="10"/>
              <c:layout>
                <c:manualLayout>
                  <c:x val="0.29097781804826417"/>
                  <c:y val="-0.133827223393296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192D-48C5-BE3C-5D875C77C8E4}"/>
                </c:ext>
              </c:extLst>
            </c:dLbl>
            <c:dLbl>
              <c:idx val="11"/>
              <c:layout>
                <c:manualLayout>
                  <c:x val="0.20704966643830933"/>
                  <c:y val="-2.8376714233378501E-2"/>
                </c:manualLayout>
              </c:layout>
              <c:tx>
                <c:rich>
                  <a:bodyPr/>
                  <a:lstStyle/>
                  <a:p>
                    <a:fld id="{99FF92CB-2AEB-47FE-8084-73A911AC0C63}" type="CATEGORYNAME">
                      <a:rPr lang="en-US">
                        <a:solidFill>
                          <a:schemeClr val="accent1">
                            <a:lumMod val="50000"/>
                          </a:schemeClr>
                        </a:solidFill>
                      </a:rPr>
                      <a:pPr/>
                      <a:t>[CATEGORY NAME]</a:t>
                    </a:fld>
                    <a:r>
                      <a:rPr lang="en-US" baseline="0">
                        <a:solidFill>
                          <a:schemeClr val="accent1">
                            <a:lumMod val="50000"/>
                          </a:schemeClr>
                        </a:solidFill>
                      </a:rPr>
                      <a:t>; </a:t>
                    </a:r>
                    <a:fld id="{104DC215-7589-40F4-9B54-CBA9B15AB0D1}" type="VALUE">
                      <a:rPr lang="en-US" baseline="0">
                        <a:solidFill>
                          <a:schemeClr val="accent1">
                            <a:lumMod val="50000"/>
                          </a:schemeClr>
                        </a:solidFill>
                      </a:rPr>
                      <a:pPr/>
                      <a:t>[VALUE]</a:t>
                    </a:fld>
                    <a:r>
                      <a:rPr lang="en-US" baseline="0">
                        <a:solidFill>
                          <a:schemeClr val="accent1">
                            <a:lumMod val="50000"/>
                          </a:schemeClr>
                        </a:solidFill>
                      </a:rPr>
                      <a:t>; </a:t>
                    </a:r>
                    <a:fld id="{D7EC4389-787B-4C23-B30E-FEBCF6BFA3BA}" type="PERCENTAGE">
                      <a:rPr lang="en-US" baseline="0">
                        <a:solidFill>
                          <a:schemeClr val="accent1">
                            <a:lumMod val="50000"/>
                          </a:schemeClr>
                        </a:solidFill>
                      </a:rPr>
                      <a:pPr/>
                      <a:t>[PERCENTAGE]</a:t>
                    </a:fld>
                    <a:endParaRPr lang="en-US" baseline="0">
                      <a:solidFill>
                        <a:schemeClr val="accent1">
                          <a:lumMod val="50000"/>
                        </a:schemeClr>
                      </a:solidFill>
                    </a:endParaRPr>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6-192D-48C5-BE3C-5D875C77C8E4}"/>
                </c:ext>
              </c:extLst>
            </c:dLbl>
            <c:dLbl>
              <c:idx val="12"/>
              <c:layout>
                <c:manualLayout>
                  <c:x val="0.37895302112310597"/>
                  <c:y val="-8.5616297993647821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fld id="{20AB250B-C890-459B-B1C6-CDAA95B2DC84}" type="CATEGORYNAME">
                      <a:rPr lang="en-US">
                        <a:solidFill>
                          <a:schemeClr val="accent2">
                            <a:lumMod val="60000"/>
                            <a:lumOff val="40000"/>
                          </a:schemeClr>
                        </a:solidFill>
                      </a:rPr>
                      <a:pPr>
                        <a:defRPr>
                          <a:solidFill>
                            <a:schemeClr val="accent2">
                              <a:lumMod val="60000"/>
                              <a:lumOff val="40000"/>
                            </a:schemeClr>
                          </a:solidFill>
                        </a:defRPr>
                      </a:pPr>
                      <a:t>[CATEGORY NAME]</a:t>
                    </a:fld>
                    <a:r>
                      <a:rPr lang="en-US" baseline="0">
                        <a:solidFill>
                          <a:schemeClr val="accent2">
                            <a:lumMod val="60000"/>
                            <a:lumOff val="40000"/>
                          </a:schemeClr>
                        </a:solidFill>
                      </a:rPr>
                      <a:t>; </a:t>
                    </a:r>
                    <a:fld id="{754F5108-4E49-4F4B-950C-3B9435787BEC}" type="VALUE">
                      <a:rPr lang="en-US" baseline="0">
                        <a:solidFill>
                          <a:schemeClr val="accent2">
                            <a:lumMod val="60000"/>
                            <a:lumOff val="40000"/>
                          </a:schemeClr>
                        </a:solidFill>
                      </a:rPr>
                      <a:pPr>
                        <a:defRPr>
                          <a:solidFill>
                            <a:schemeClr val="accent2">
                              <a:lumMod val="60000"/>
                              <a:lumOff val="40000"/>
                            </a:schemeClr>
                          </a:solidFill>
                        </a:defRPr>
                      </a:pPr>
                      <a:t>[VALUE]</a:t>
                    </a:fld>
                    <a:r>
                      <a:rPr lang="en-US" baseline="0">
                        <a:solidFill>
                          <a:schemeClr val="accent2">
                            <a:lumMod val="60000"/>
                            <a:lumOff val="40000"/>
                          </a:schemeClr>
                        </a:solidFill>
                      </a:rPr>
                      <a:t>; </a:t>
                    </a:r>
                    <a:fld id="{A8036422-A0AD-4F0F-9245-6EC23C5E86D8}" type="PERCENTAGE">
                      <a:rPr lang="en-US" baseline="0">
                        <a:solidFill>
                          <a:schemeClr val="accent2">
                            <a:lumMod val="60000"/>
                            <a:lumOff val="40000"/>
                          </a:schemeClr>
                        </a:solidFill>
                      </a:rPr>
                      <a:pPr>
                        <a:defRPr>
                          <a:solidFill>
                            <a:schemeClr val="accent2">
                              <a:lumMod val="60000"/>
                              <a:lumOff val="40000"/>
                            </a:schemeClr>
                          </a:solidFill>
                        </a:defRPr>
                      </a:pPr>
                      <a:t>[PERCENTAGE]</a:t>
                    </a:fld>
                    <a:endParaRPr lang="en-US" baseline="0">
                      <a:solidFill>
                        <a:schemeClr val="accent2">
                          <a:lumMod val="60000"/>
                          <a:lumOff val="40000"/>
                        </a:schemeClr>
                      </a:solidFill>
                    </a:endParaRP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9-8C3F-43DB-9564-73E09827AD6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WP6'!$B$9:$B$21</c:f>
              <c:strCache>
                <c:ptCount val="13"/>
                <c:pt idx="0">
                  <c:v>Total Remaining</c:v>
                </c:pt>
                <c:pt idx="1">
                  <c:v>APP1_GSK839</c:v>
                </c:pt>
                <c:pt idx="2">
                  <c:v>IM4TB Request</c:v>
                </c:pt>
                <c:pt idx="3">
                  <c:v>APP2_GSK839</c:v>
                </c:pt>
                <c:pt idx="5">
                  <c:v>APP1_MPL447</c:v>
                </c:pt>
                <c:pt idx="7">
                  <c:v>DDU209_1 (Cancelled)</c:v>
                </c:pt>
                <c:pt idx="8">
                  <c:v>APP1_DDU384</c:v>
                </c:pt>
                <c:pt idx="9">
                  <c:v>APP2_DDU209</c:v>
                </c:pt>
                <c:pt idx="10">
                  <c:v>APP3_GSK286</c:v>
                </c:pt>
                <c:pt idx="11">
                  <c:v>APP3_MPL447</c:v>
                </c:pt>
                <c:pt idx="12">
                  <c:v>APP4_GSK286</c:v>
                </c:pt>
              </c:strCache>
            </c:strRef>
          </c:cat>
          <c:val>
            <c:numRef>
              <c:f>'Budget Plan WP6'!$C$9:$C$21</c:f>
              <c:numCache>
                <c:formatCode>#,##0.000</c:formatCode>
                <c:ptCount val="13"/>
                <c:pt idx="0" formatCode="_-* #,##0.00\ _€_-;\-* #,##0.00\ _€_-;_-* &quot;-&quot;??\ _€_-;_-@_-">
                  <c:v>7386328.4000000004</c:v>
                </c:pt>
                <c:pt idx="1">
                  <c:v>112467</c:v>
                </c:pt>
                <c:pt idx="2" formatCode="#,##0.00">
                  <c:v>100000</c:v>
                </c:pt>
                <c:pt idx="3" formatCode="#,##0.00">
                  <c:v>1529764</c:v>
                </c:pt>
                <c:pt idx="5" formatCode="#,##0.00">
                  <c:v>214578</c:v>
                </c:pt>
                <c:pt idx="7" formatCode="#,##0.00">
                  <c:v>0</c:v>
                </c:pt>
                <c:pt idx="8" formatCode="#,##0.00">
                  <c:v>25900</c:v>
                </c:pt>
                <c:pt idx="9" formatCode="#,##0.00">
                  <c:v>322187.5</c:v>
                </c:pt>
                <c:pt idx="10" formatCode="#,##0.00">
                  <c:v>818052.64</c:v>
                </c:pt>
                <c:pt idx="11" formatCode="#,##0.00">
                  <c:v>31201.46</c:v>
                </c:pt>
                <c:pt idx="12" formatCode="#,##0.00">
                  <c:v>664822</c:v>
                </c:pt>
              </c:numCache>
            </c:numRef>
          </c:val>
          <c:extLst>
            <c:ext xmlns:c16="http://schemas.microsoft.com/office/drawing/2014/chart" uri="{C3380CC4-5D6E-409C-BE32-E72D297353CC}">
              <c16:uniqueId val="{00000000-5A52-449F-9DFF-64A3DB63E9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Phase</a:t>
            </a:r>
            <a:r>
              <a:rPr lang="es-ES" baseline="0"/>
              <a:t> I Development (15M EUR)</a:t>
            </a:r>
            <a:endParaRPr lang="es-ES"/>
          </a:p>
        </c:rich>
      </c:tx>
      <c:layout>
        <c:manualLayout>
          <c:xMode val="edge"/>
          <c:yMode val="edge"/>
          <c:x val="0.27685411198600174"/>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4-EE60-444C-875E-A5A1EAB94C27}"/>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EE60-444C-875E-A5A1EAB94C2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EE60-444C-875E-A5A1EAB94C27}"/>
              </c:ext>
            </c:extLst>
          </c:dPt>
          <c:dLbls>
            <c:dLbl>
              <c:idx val="0"/>
              <c:layout>
                <c:manualLayout>
                  <c:x val="-2.1614173228346458E-3"/>
                  <c:y val="-9.987715077282007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E60-444C-875E-A5A1EAB94C27}"/>
                </c:ext>
              </c:extLst>
            </c:dLbl>
            <c:dLbl>
              <c:idx val="1"/>
              <c:layout>
                <c:manualLayout>
                  <c:x val="-5.2561461067366581E-2"/>
                  <c:y val="-0.21441054243219598"/>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E60-444C-875E-A5A1EAB94C27}"/>
                </c:ext>
              </c:extLst>
            </c:dLbl>
            <c:dLbl>
              <c:idx val="2"/>
              <c:layout>
                <c:manualLayout>
                  <c:x val="-5.8231408573928257E-2"/>
                  <c:y val="-1.374635462233887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E60-444C-875E-A5A1EAB94C2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Plan WP7'!$B$11:$B$13</c:f>
              <c:strCache>
                <c:ptCount val="3"/>
                <c:pt idx="0">
                  <c:v>Total Remaining</c:v>
                </c:pt>
                <c:pt idx="1">
                  <c:v>APP1_GSK286</c:v>
                </c:pt>
                <c:pt idx="2">
                  <c:v> APP1_TBA587</c:v>
                </c:pt>
              </c:strCache>
            </c:strRef>
          </c:cat>
          <c:val>
            <c:numRef>
              <c:f>'Budget Plan WP7'!$C$11:$C$13</c:f>
              <c:numCache>
                <c:formatCode>#,##0</c:formatCode>
                <c:ptCount val="3"/>
                <c:pt idx="0" formatCode="_-* #,##0\ _€_-;\-* #,##0\ _€_-;_-* &quot;-&quot;??\ _€_-;_-@_-">
                  <c:v>20153492.9575</c:v>
                </c:pt>
                <c:pt idx="1">
                  <c:v>1741239.96</c:v>
                </c:pt>
                <c:pt idx="2">
                  <c:v>7205267.0824999996</c:v>
                </c:pt>
              </c:numCache>
            </c:numRef>
          </c:val>
          <c:extLst>
            <c:ext xmlns:c16="http://schemas.microsoft.com/office/drawing/2014/chart" uri="{C3380CC4-5D6E-409C-BE32-E72D297353CC}">
              <c16:uniqueId val="{00000000-EE60-444C-875E-A5A1EAB94C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32</xdr:col>
      <xdr:colOff>317499</xdr:colOff>
      <xdr:row>0</xdr:row>
      <xdr:rowOff>0</xdr:rowOff>
    </xdr:from>
    <xdr:to>
      <xdr:col>40</xdr:col>
      <xdr:colOff>179916</xdr:colOff>
      <xdr:row>14</xdr:row>
      <xdr:rowOff>143933</xdr:rowOff>
    </xdr:to>
    <xdr:graphicFrame macro="">
      <xdr:nvGraphicFramePr>
        <xdr:cNvPr id="7" name="Gráfico 6">
          <a:extLst>
            <a:ext uri="{FF2B5EF4-FFF2-40B4-BE49-F238E27FC236}">
              <a16:creationId xmlns:a16="http://schemas.microsoft.com/office/drawing/2014/main" id="{E0FE6B3B-3DA7-450A-81DD-30266A416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518584</xdr:colOff>
      <xdr:row>15</xdr:row>
      <xdr:rowOff>47624</xdr:rowOff>
    </xdr:from>
    <xdr:to>
      <xdr:col>39</xdr:col>
      <xdr:colOff>697178</xdr:colOff>
      <xdr:row>35</xdr:row>
      <xdr:rowOff>101863</xdr:rowOff>
    </xdr:to>
    <xdr:graphicFrame macro="">
      <xdr:nvGraphicFramePr>
        <xdr:cNvPr id="4" name="Gráfico 3">
          <a:extLst>
            <a:ext uri="{FF2B5EF4-FFF2-40B4-BE49-F238E27FC236}">
              <a16:creationId xmlns:a16="http://schemas.microsoft.com/office/drawing/2014/main" id="{39C8B36A-ACB9-4079-B549-DE3868F36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38100</xdr:colOff>
      <xdr:row>1</xdr:row>
      <xdr:rowOff>185737</xdr:rowOff>
    </xdr:from>
    <xdr:to>
      <xdr:col>8</xdr:col>
      <xdr:colOff>666750</xdr:colOff>
      <xdr:row>15</xdr:row>
      <xdr:rowOff>19050</xdr:rowOff>
    </xdr:to>
    <xdr:graphicFrame macro="">
      <xdr:nvGraphicFramePr>
        <xdr:cNvPr id="2" name="Gráfico 1">
          <a:extLst>
            <a:ext uri="{FF2B5EF4-FFF2-40B4-BE49-F238E27FC236}">
              <a16:creationId xmlns:a16="http://schemas.microsoft.com/office/drawing/2014/main" id="{F3232C9B-03A0-4C3C-A44D-AAD6076C8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16</xdr:row>
      <xdr:rowOff>47624</xdr:rowOff>
    </xdr:from>
    <xdr:to>
      <xdr:col>8</xdr:col>
      <xdr:colOff>619125</xdr:colOff>
      <xdr:row>27</xdr:row>
      <xdr:rowOff>176211</xdr:rowOff>
    </xdr:to>
    <xdr:graphicFrame macro="">
      <xdr:nvGraphicFramePr>
        <xdr:cNvPr id="5" name="Gráfico 4">
          <a:extLst>
            <a:ext uri="{FF2B5EF4-FFF2-40B4-BE49-F238E27FC236}">
              <a16:creationId xmlns:a16="http://schemas.microsoft.com/office/drawing/2014/main" id="{B4492BDC-4AC2-4EC8-9B2C-05D429F16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xdr:colOff>
      <xdr:row>2</xdr:row>
      <xdr:rowOff>138112</xdr:rowOff>
    </xdr:from>
    <xdr:to>
      <xdr:col>10</xdr:col>
      <xdr:colOff>9525</xdr:colOff>
      <xdr:row>17</xdr:row>
      <xdr:rowOff>23812</xdr:rowOff>
    </xdr:to>
    <xdr:graphicFrame macro="">
      <xdr:nvGraphicFramePr>
        <xdr:cNvPr id="2" name="Gráfico 1">
          <a:extLst>
            <a:ext uri="{FF2B5EF4-FFF2-40B4-BE49-F238E27FC236}">
              <a16:creationId xmlns:a16="http://schemas.microsoft.com/office/drawing/2014/main" id="{41B33F21-85AE-491B-BE94-7EC7C117F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18</xdr:row>
      <xdr:rowOff>33337</xdr:rowOff>
    </xdr:from>
    <xdr:to>
      <xdr:col>10</xdr:col>
      <xdr:colOff>66675</xdr:colOff>
      <xdr:row>32</xdr:row>
      <xdr:rowOff>109537</xdr:rowOff>
    </xdr:to>
    <xdr:graphicFrame macro="">
      <xdr:nvGraphicFramePr>
        <xdr:cNvPr id="3" name="Gráfico 2">
          <a:extLst>
            <a:ext uri="{FF2B5EF4-FFF2-40B4-BE49-F238E27FC236}">
              <a16:creationId xmlns:a16="http://schemas.microsoft.com/office/drawing/2014/main" id="{C110E6A9-5012-49A1-922E-809D34A9D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34</xdr:row>
      <xdr:rowOff>23812</xdr:rowOff>
    </xdr:from>
    <xdr:to>
      <xdr:col>10</xdr:col>
      <xdr:colOff>76200</xdr:colOff>
      <xdr:row>48</xdr:row>
      <xdr:rowOff>100012</xdr:rowOff>
    </xdr:to>
    <xdr:graphicFrame macro="">
      <xdr:nvGraphicFramePr>
        <xdr:cNvPr id="4" name="Gráfico 3">
          <a:extLst>
            <a:ext uri="{FF2B5EF4-FFF2-40B4-BE49-F238E27FC236}">
              <a16:creationId xmlns:a16="http://schemas.microsoft.com/office/drawing/2014/main" id="{F1D052D2-217E-47B4-BB80-F3D8DF20F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49</xdr:row>
      <xdr:rowOff>71437</xdr:rowOff>
    </xdr:from>
    <xdr:to>
      <xdr:col>10</xdr:col>
      <xdr:colOff>57150</xdr:colOff>
      <xdr:row>64</xdr:row>
      <xdr:rowOff>147637</xdr:rowOff>
    </xdr:to>
    <xdr:graphicFrame macro="">
      <xdr:nvGraphicFramePr>
        <xdr:cNvPr id="5" name="Gráfico 4">
          <a:extLst>
            <a:ext uri="{FF2B5EF4-FFF2-40B4-BE49-F238E27FC236}">
              <a16:creationId xmlns:a16="http://schemas.microsoft.com/office/drawing/2014/main" id="{9399D2EB-4483-437C-8641-315284FA8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38100</xdr:colOff>
      <xdr:row>1</xdr:row>
      <xdr:rowOff>185737</xdr:rowOff>
    </xdr:from>
    <xdr:to>
      <xdr:col>8</xdr:col>
      <xdr:colOff>666750</xdr:colOff>
      <xdr:row>15</xdr:row>
      <xdr:rowOff>19050</xdr:rowOff>
    </xdr:to>
    <xdr:graphicFrame macro="">
      <xdr:nvGraphicFramePr>
        <xdr:cNvPr id="2" name="Gráfico 1">
          <a:extLst>
            <a:ext uri="{FF2B5EF4-FFF2-40B4-BE49-F238E27FC236}">
              <a16:creationId xmlns:a16="http://schemas.microsoft.com/office/drawing/2014/main" id="{C95AE235-D06D-4FA4-A056-901C92430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16</xdr:row>
      <xdr:rowOff>47624</xdr:rowOff>
    </xdr:from>
    <xdr:to>
      <xdr:col>8</xdr:col>
      <xdr:colOff>619125</xdr:colOff>
      <xdr:row>27</xdr:row>
      <xdr:rowOff>176211</xdr:rowOff>
    </xdr:to>
    <xdr:graphicFrame macro="">
      <xdr:nvGraphicFramePr>
        <xdr:cNvPr id="3" name="Gráfico 2">
          <a:extLst>
            <a:ext uri="{FF2B5EF4-FFF2-40B4-BE49-F238E27FC236}">
              <a16:creationId xmlns:a16="http://schemas.microsoft.com/office/drawing/2014/main" id="{FAC87D2B-228C-4346-BDB5-5BBEF84EF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4</xdr:row>
      <xdr:rowOff>14287</xdr:rowOff>
    </xdr:from>
    <xdr:to>
      <xdr:col>11</xdr:col>
      <xdr:colOff>9525</xdr:colOff>
      <xdr:row>18</xdr:row>
      <xdr:rowOff>90487</xdr:rowOff>
    </xdr:to>
    <xdr:graphicFrame macro="">
      <xdr:nvGraphicFramePr>
        <xdr:cNvPr id="2" name="Gráfico 1">
          <a:extLst>
            <a:ext uri="{FF2B5EF4-FFF2-40B4-BE49-F238E27FC236}">
              <a16:creationId xmlns:a16="http://schemas.microsoft.com/office/drawing/2014/main" id="{3143BB79-563B-43BF-B2F4-1FFE0498B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11</xdr:col>
      <xdr:colOff>9525</xdr:colOff>
      <xdr:row>36</xdr:row>
      <xdr:rowOff>71437</xdr:rowOff>
    </xdr:to>
    <xdr:graphicFrame macro="">
      <xdr:nvGraphicFramePr>
        <xdr:cNvPr id="4" name="Gráfico 3">
          <a:extLst>
            <a:ext uri="{FF2B5EF4-FFF2-40B4-BE49-F238E27FC236}">
              <a16:creationId xmlns:a16="http://schemas.microsoft.com/office/drawing/2014/main" id="{90833721-3516-44FB-B39C-F6E7BAA4B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180975</xdr:colOff>
      <xdr:row>4</xdr:row>
      <xdr:rowOff>14287</xdr:rowOff>
    </xdr:from>
    <xdr:to>
      <xdr:col>11</xdr:col>
      <xdr:colOff>180975</xdr:colOff>
      <xdr:row>18</xdr:row>
      <xdr:rowOff>90487</xdr:rowOff>
    </xdr:to>
    <xdr:graphicFrame macro="">
      <xdr:nvGraphicFramePr>
        <xdr:cNvPr id="2" name="Gráfico 1">
          <a:extLst>
            <a:ext uri="{FF2B5EF4-FFF2-40B4-BE49-F238E27FC236}">
              <a16:creationId xmlns:a16="http://schemas.microsoft.com/office/drawing/2014/main" id="{4595BE73-BC04-4AD9-BA7C-C441D895C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19</xdr:row>
      <xdr:rowOff>23812</xdr:rowOff>
    </xdr:from>
    <xdr:to>
      <xdr:col>11</xdr:col>
      <xdr:colOff>171450</xdr:colOff>
      <xdr:row>33</xdr:row>
      <xdr:rowOff>100012</xdr:rowOff>
    </xdr:to>
    <xdr:graphicFrame macro="">
      <xdr:nvGraphicFramePr>
        <xdr:cNvPr id="3" name="Gráfico 2">
          <a:extLst>
            <a:ext uri="{FF2B5EF4-FFF2-40B4-BE49-F238E27FC236}">
              <a16:creationId xmlns:a16="http://schemas.microsoft.com/office/drawing/2014/main" id="{C03CE37E-59E9-402C-B510-29D282313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33</xdr:row>
      <xdr:rowOff>138112</xdr:rowOff>
    </xdr:from>
    <xdr:to>
      <xdr:col>18</xdr:col>
      <xdr:colOff>752475</xdr:colOff>
      <xdr:row>53</xdr:row>
      <xdr:rowOff>0</xdr:rowOff>
    </xdr:to>
    <xdr:graphicFrame macro="">
      <xdr:nvGraphicFramePr>
        <xdr:cNvPr id="8" name="Gráfico 7">
          <a:extLst>
            <a:ext uri="{FF2B5EF4-FFF2-40B4-BE49-F238E27FC236}">
              <a16:creationId xmlns:a16="http://schemas.microsoft.com/office/drawing/2014/main" id="{2ADDE096-00EB-432E-924E-2469BDD52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638175</xdr:colOff>
      <xdr:row>1</xdr:row>
      <xdr:rowOff>314325</xdr:rowOff>
    </xdr:from>
    <xdr:to>
      <xdr:col>17</xdr:col>
      <xdr:colOff>638175</xdr:colOff>
      <xdr:row>15</xdr:row>
      <xdr:rowOff>0</xdr:rowOff>
    </xdr:to>
    <xdr:graphicFrame macro="">
      <xdr:nvGraphicFramePr>
        <xdr:cNvPr id="2" name="Gráfico 1">
          <a:extLst>
            <a:ext uri="{FF2B5EF4-FFF2-40B4-BE49-F238E27FC236}">
              <a16:creationId xmlns:a16="http://schemas.microsoft.com/office/drawing/2014/main" id="{CB25FDDE-4E1A-488F-9F8C-E4583228F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15</xdr:row>
      <xdr:rowOff>180975</xdr:rowOff>
    </xdr:from>
    <xdr:to>
      <xdr:col>17</xdr:col>
      <xdr:colOff>104775</xdr:colOff>
      <xdr:row>28</xdr:row>
      <xdr:rowOff>161925</xdr:rowOff>
    </xdr:to>
    <xdr:graphicFrame macro="">
      <xdr:nvGraphicFramePr>
        <xdr:cNvPr id="5" name="Gráfico 4">
          <a:extLst>
            <a:ext uri="{FF2B5EF4-FFF2-40B4-BE49-F238E27FC236}">
              <a16:creationId xmlns:a16="http://schemas.microsoft.com/office/drawing/2014/main" id="{409BA154-4DE9-4C44-8EAB-E1B7BB5C1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0.01086</cdr:x>
      <cdr:y>0.86397</cdr:y>
    </cdr:from>
    <cdr:to>
      <cdr:x>0.48182</cdr:x>
      <cdr:y>0.98448</cdr:y>
    </cdr:to>
    <cdr:sp macro="" textlink="">
      <cdr:nvSpPr>
        <cdr:cNvPr id="4" name="CuadroTexto 1">
          <a:extLst xmlns:a="http://schemas.openxmlformats.org/drawingml/2006/main">
            <a:ext uri="{FF2B5EF4-FFF2-40B4-BE49-F238E27FC236}">
              <a16:creationId xmlns:a16="http://schemas.microsoft.com/office/drawing/2014/main" id="{180E7FB5-4B37-408E-A0CB-2707D42AE274}"/>
            </a:ext>
          </a:extLst>
        </cdr:cNvPr>
        <cdr:cNvSpPr txBox="1"/>
      </cdr:nvSpPr>
      <cdr:spPr>
        <a:xfrm xmlns:a="http://schemas.openxmlformats.org/drawingml/2006/main">
          <a:off x="60325" y="3155950"/>
          <a:ext cx="2615260" cy="4401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100">
              <a:solidFill>
                <a:schemeClr val="accent3">
                  <a:lumMod val="50000"/>
                </a:schemeClr>
              </a:solidFill>
            </a:rPr>
            <a:t>Total</a:t>
          </a:r>
          <a:r>
            <a:rPr lang="es-ES" sz="1100" baseline="0">
              <a:solidFill>
                <a:schemeClr val="accent3">
                  <a:lumMod val="50000"/>
                </a:schemeClr>
              </a:solidFill>
            </a:rPr>
            <a:t> commited: 1,188,979€ (19.82%)</a:t>
          </a:r>
          <a:endParaRPr lang="es-ES" sz="1100">
            <a:solidFill>
              <a:schemeClr val="accent3">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0.82088</cdr:y>
    </cdr:from>
    <cdr:to>
      <cdr:x>0.73218</cdr:x>
      <cdr:y>1</cdr:y>
    </cdr:to>
    <cdr:sp macro="" textlink="">
      <cdr:nvSpPr>
        <cdr:cNvPr id="2" name="CuadroTexto 1">
          <a:extLst xmlns:a="http://schemas.openxmlformats.org/drawingml/2006/main">
            <a:ext uri="{FF2B5EF4-FFF2-40B4-BE49-F238E27FC236}">
              <a16:creationId xmlns:a16="http://schemas.microsoft.com/office/drawing/2014/main" id="{D474CD48-7894-4FB3-A0CD-31B68FF2AD97}"/>
            </a:ext>
          </a:extLst>
        </cdr:cNvPr>
        <cdr:cNvSpPr txBox="1"/>
      </cdr:nvSpPr>
      <cdr:spPr>
        <a:xfrm xmlns:a="http://schemas.openxmlformats.org/drawingml/2006/main">
          <a:off x="0" y="2017260"/>
          <a:ext cx="2615260" cy="4401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s-ES" sz="1100">
            <a:solidFill>
              <a:schemeClr val="accent3">
                <a:lumMod val="50000"/>
              </a:schemeClr>
            </a:solidFill>
          </a:endParaRPr>
        </a:p>
        <a:p xmlns:a="http://schemas.openxmlformats.org/drawingml/2006/main">
          <a:r>
            <a:rPr lang="es-ES" sz="1100">
              <a:solidFill>
                <a:schemeClr val="accent3">
                  <a:lumMod val="50000"/>
                </a:schemeClr>
              </a:solidFill>
            </a:rPr>
            <a:t>Total</a:t>
          </a:r>
          <a:r>
            <a:rPr lang="es-ES" sz="1100" baseline="0">
              <a:solidFill>
                <a:schemeClr val="accent3">
                  <a:lumMod val="50000"/>
                </a:schemeClr>
              </a:solidFill>
            </a:rPr>
            <a:t> commited: 31.7PM</a:t>
          </a:r>
          <a:endParaRPr lang="es-ES" sz="1100">
            <a:solidFill>
              <a:schemeClr val="accent3">
                <a:lumMod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11</xdr:col>
      <xdr:colOff>638175</xdr:colOff>
      <xdr:row>1</xdr:row>
      <xdr:rowOff>314325</xdr:rowOff>
    </xdr:from>
    <xdr:to>
      <xdr:col>17</xdr:col>
      <xdr:colOff>638175</xdr:colOff>
      <xdr:row>14</xdr:row>
      <xdr:rowOff>0</xdr:rowOff>
    </xdr:to>
    <xdr:graphicFrame macro="">
      <xdr:nvGraphicFramePr>
        <xdr:cNvPr id="3" name="Gráfico 2">
          <a:extLst>
            <a:ext uri="{FF2B5EF4-FFF2-40B4-BE49-F238E27FC236}">
              <a16:creationId xmlns:a16="http://schemas.microsoft.com/office/drawing/2014/main" id="{4DCBDAED-E2F3-4924-82A4-9A07BC95C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14</xdr:row>
      <xdr:rowOff>76199</xdr:rowOff>
    </xdr:from>
    <xdr:to>
      <xdr:col>18</xdr:col>
      <xdr:colOff>0</xdr:colOff>
      <xdr:row>27</xdr:row>
      <xdr:rowOff>123824</xdr:rowOff>
    </xdr:to>
    <xdr:graphicFrame macro="">
      <xdr:nvGraphicFramePr>
        <xdr:cNvPr id="4" name="Gráfico 3">
          <a:extLst>
            <a:ext uri="{FF2B5EF4-FFF2-40B4-BE49-F238E27FC236}">
              <a16:creationId xmlns:a16="http://schemas.microsoft.com/office/drawing/2014/main" id="{4D2DE31A-0922-4563-9CE0-E6B39879C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285751</xdr:colOff>
      <xdr:row>1</xdr:row>
      <xdr:rowOff>300942</xdr:rowOff>
    </xdr:from>
    <xdr:to>
      <xdr:col>15</xdr:col>
      <xdr:colOff>489857</xdr:colOff>
      <xdr:row>24</xdr:row>
      <xdr:rowOff>126848</xdr:rowOff>
    </xdr:to>
    <xdr:graphicFrame macro="">
      <xdr:nvGraphicFramePr>
        <xdr:cNvPr id="3" name="Gráfico 2">
          <a:extLst>
            <a:ext uri="{FF2B5EF4-FFF2-40B4-BE49-F238E27FC236}">
              <a16:creationId xmlns:a16="http://schemas.microsoft.com/office/drawing/2014/main" id="{C946AF41-4470-4908-B7EE-7B04FE312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0.01966</cdr:x>
      <cdr:y>0.90362</cdr:y>
    </cdr:from>
    <cdr:to>
      <cdr:x>0.49189</cdr:x>
      <cdr:y>1</cdr:y>
    </cdr:to>
    <cdr:sp macro="" textlink="">
      <cdr:nvSpPr>
        <cdr:cNvPr id="2" name="CuadroTexto 1">
          <a:extLst xmlns:a="http://schemas.openxmlformats.org/drawingml/2006/main">
            <a:ext uri="{FF2B5EF4-FFF2-40B4-BE49-F238E27FC236}">
              <a16:creationId xmlns:a16="http://schemas.microsoft.com/office/drawing/2014/main" id="{1CA632A2-BC5B-4E82-862B-86FDA25B11A0}"/>
            </a:ext>
          </a:extLst>
        </cdr:cNvPr>
        <cdr:cNvSpPr txBox="1"/>
      </cdr:nvSpPr>
      <cdr:spPr>
        <a:xfrm xmlns:a="http://schemas.openxmlformats.org/drawingml/2006/main">
          <a:off x="108857" y="3954917"/>
          <a:ext cx="2615292" cy="4218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accent3">
                  <a:lumMod val="50000"/>
                </a:schemeClr>
              </a:solidFill>
            </a:rPr>
            <a:t>Total</a:t>
          </a:r>
          <a:r>
            <a:rPr lang="es-ES" sz="1100" baseline="0">
              <a:solidFill>
                <a:schemeClr val="accent3">
                  <a:lumMod val="50000"/>
                </a:schemeClr>
              </a:solidFill>
            </a:rPr>
            <a:t> commited: 4,205,995€ (21.0%) </a:t>
          </a:r>
          <a:endParaRPr lang="es-ES" sz="1100">
            <a:solidFill>
              <a:schemeClr val="accent3">
                <a:lumMod val="50000"/>
              </a:schemeClr>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238125</xdr:colOff>
      <xdr:row>0</xdr:row>
      <xdr:rowOff>61912</xdr:rowOff>
    </xdr:from>
    <xdr:to>
      <xdr:col>10</xdr:col>
      <xdr:colOff>238125</xdr:colOff>
      <xdr:row>13</xdr:row>
      <xdr:rowOff>157162</xdr:rowOff>
    </xdr:to>
    <xdr:graphicFrame macro="">
      <xdr:nvGraphicFramePr>
        <xdr:cNvPr id="3" name="Gráfico 2">
          <a:extLst>
            <a:ext uri="{FF2B5EF4-FFF2-40B4-BE49-F238E27FC236}">
              <a16:creationId xmlns:a16="http://schemas.microsoft.com/office/drawing/2014/main" id="{897EEE03-8CA0-45B3-BA62-82D63A13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0.0126</cdr:x>
      <cdr:y>0.87153</cdr:y>
    </cdr:from>
    <cdr:to>
      <cdr:x>0.52302</cdr:x>
      <cdr:y>1</cdr:y>
    </cdr:to>
    <cdr:sp macro="" textlink="">
      <cdr:nvSpPr>
        <cdr:cNvPr id="2" name="CuadroTexto 1">
          <a:extLst xmlns:a="http://schemas.openxmlformats.org/drawingml/2006/main">
            <a:ext uri="{FF2B5EF4-FFF2-40B4-BE49-F238E27FC236}">
              <a16:creationId xmlns:a16="http://schemas.microsoft.com/office/drawing/2014/main" id="{2E78085A-4CCD-4083-93D2-19D035EBAD9F}"/>
            </a:ext>
          </a:extLst>
        </cdr:cNvPr>
        <cdr:cNvSpPr txBox="1"/>
      </cdr:nvSpPr>
      <cdr:spPr>
        <a:xfrm xmlns:a="http://schemas.openxmlformats.org/drawingml/2006/main">
          <a:off x="59055" y="2390775"/>
          <a:ext cx="2391966"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accent3">
                  <a:lumMod val="50000"/>
                </a:schemeClr>
              </a:solidFill>
            </a:rPr>
            <a:t>Total Commited: 5,940,007€</a:t>
          </a:r>
          <a:r>
            <a:rPr lang="es-ES" sz="1100" baseline="0">
              <a:solidFill>
                <a:schemeClr val="accent3">
                  <a:lumMod val="50000"/>
                </a:schemeClr>
              </a:solidFill>
            </a:rPr>
            <a:t> (39.6%)</a:t>
          </a:r>
          <a:r>
            <a:rPr lang="es-ES" sz="1100">
              <a:solidFill>
                <a:schemeClr val="accent3">
                  <a:lumMod val="50000"/>
                </a:schemeClr>
              </a:solidFill>
            </a:rPr>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ABBB-2463-4146-B2C5-905F0CB20A89}">
  <sheetPr>
    <tabColor theme="0" tint="-0.34998626667073579"/>
  </sheetPr>
  <dimension ref="A1:AF25"/>
  <sheetViews>
    <sheetView zoomScale="90" zoomScaleNormal="90" workbookViewId="0">
      <selection activeCell="Q24" sqref="Q24"/>
    </sheetView>
  </sheetViews>
  <sheetFormatPr defaultColWidth="11.42578125" defaultRowHeight="15" x14ac:dyDescent="0.25"/>
  <cols>
    <col min="2" max="2" width="22.85546875" customWidth="1"/>
    <col min="3" max="3" width="10.5703125" customWidth="1"/>
    <col min="4" max="4" width="13.140625" customWidth="1"/>
    <col min="5" max="6" width="12.28515625" customWidth="1"/>
    <col min="7" max="8" width="12" customWidth="1"/>
    <col min="9" max="9" width="13.28515625" customWidth="1"/>
    <col min="10" max="10" width="14.85546875" customWidth="1"/>
    <col min="11" max="11" width="14" bestFit="1" customWidth="1"/>
    <col min="12" max="19" width="14" customWidth="1"/>
    <col min="20" max="21" width="14.28515625" bestFit="1" customWidth="1"/>
    <col min="22" max="22" width="11.42578125" customWidth="1"/>
    <col min="23" max="23" width="19.5703125" bestFit="1" customWidth="1"/>
    <col min="24" max="25" width="8.28515625" bestFit="1" customWidth="1"/>
    <col min="26" max="26" width="7.7109375" bestFit="1" customWidth="1"/>
    <col min="27" max="27" width="8.140625" bestFit="1" customWidth="1"/>
    <col min="28" max="31" width="8.140625" customWidth="1"/>
    <col min="32" max="32" width="7.5703125" bestFit="1" customWidth="1"/>
  </cols>
  <sheetData>
    <row r="1" spans="1:32" ht="28.5" x14ac:dyDescent="0.45">
      <c r="A1" s="28">
        <v>1</v>
      </c>
      <c r="B1" s="28" t="s">
        <v>0</v>
      </c>
      <c r="W1" s="28" t="s">
        <v>1</v>
      </c>
    </row>
    <row r="2" spans="1:32" ht="51" customHeight="1" x14ac:dyDescent="0.25">
      <c r="B2" s="115" t="s">
        <v>2</v>
      </c>
      <c r="C2" s="116"/>
      <c r="D2" s="99" t="s">
        <v>3</v>
      </c>
      <c r="E2" s="99" t="s">
        <v>4</v>
      </c>
      <c r="F2" s="99" t="s">
        <v>5</v>
      </c>
      <c r="G2" s="99" t="s">
        <v>6</v>
      </c>
      <c r="H2" s="99" t="s">
        <v>7</v>
      </c>
      <c r="I2" s="99" t="s">
        <v>8</v>
      </c>
      <c r="J2" s="99" t="s">
        <v>9</v>
      </c>
      <c r="K2" s="99" t="s">
        <v>10</v>
      </c>
      <c r="L2" s="99" t="s">
        <v>11</v>
      </c>
      <c r="M2" s="99" t="s">
        <v>12</v>
      </c>
      <c r="N2" s="66" t="s">
        <v>13</v>
      </c>
      <c r="O2" s="66" t="s">
        <v>14</v>
      </c>
      <c r="P2" s="99" t="s">
        <v>15</v>
      </c>
      <c r="Q2" s="66" t="s">
        <v>16</v>
      </c>
      <c r="R2" s="99" t="s">
        <v>17</v>
      </c>
      <c r="S2" s="66" t="s">
        <v>18</v>
      </c>
      <c r="T2" s="2" t="s">
        <v>19</v>
      </c>
      <c r="U2" s="2" t="s">
        <v>20</v>
      </c>
    </row>
    <row r="3" spans="1:32" x14ac:dyDescent="0.25">
      <c r="B3" s="4" t="s">
        <v>21</v>
      </c>
      <c r="C3" s="5">
        <v>23</v>
      </c>
      <c r="D3" s="6">
        <v>0</v>
      </c>
      <c r="E3" s="7"/>
      <c r="F3" s="8">
        <v>0</v>
      </c>
      <c r="G3" s="9"/>
      <c r="H3" s="6">
        <v>0</v>
      </c>
      <c r="I3" s="7"/>
      <c r="J3" s="8">
        <v>6</v>
      </c>
      <c r="K3" s="10">
        <f>+J3/C3</f>
        <v>0.2608695652173913</v>
      </c>
      <c r="L3" s="6"/>
      <c r="M3" s="7"/>
      <c r="N3" s="67"/>
      <c r="O3" s="68"/>
      <c r="P3" s="6">
        <v>6</v>
      </c>
      <c r="Q3" s="13">
        <f>P3/C3</f>
        <v>0.2608695652173913</v>
      </c>
      <c r="R3" s="6"/>
      <c r="S3" s="13"/>
      <c r="T3" s="11">
        <f>+E3+G3+I3+K3+M3+O3+Q3+S3</f>
        <v>0.52173913043478259</v>
      </c>
      <c r="U3" s="16">
        <f>D3+F3+H3+J3+L3+N3+P3+R3</f>
        <v>12</v>
      </c>
      <c r="W3" t="s">
        <v>22</v>
      </c>
      <c r="X3" s="29" t="s">
        <v>23</v>
      </c>
      <c r="Y3" s="29" t="s">
        <v>24</v>
      </c>
      <c r="Z3" s="29" t="s">
        <v>25</v>
      </c>
      <c r="AA3" s="29" t="s">
        <v>26</v>
      </c>
      <c r="AB3" s="29" t="s">
        <v>27</v>
      </c>
      <c r="AC3" s="29" t="s">
        <v>28</v>
      </c>
      <c r="AD3" s="29" t="s">
        <v>29</v>
      </c>
      <c r="AE3" s="29" t="s">
        <v>30</v>
      </c>
      <c r="AF3" s="29" t="s">
        <v>31</v>
      </c>
    </row>
    <row r="4" spans="1:32" x14ac:dyDescent="0.25">
      <c r="B4" s="4" t="s">
        <v>32</v>
      </c>
      <c r="C4" s="5">
        <v>410</v>
      </c>
      <c r="D4" s="12">
        <v>11</v>
      </c>
      <c r="E4" s="13">
        <f>D4/C4</f>
        <v>2.6829268292682926E-2</v>
      </c>
      <c r="F4" s="14">
        <v>9</v>
      </c>
      <c r="G4" s="15">
        <f t="shared" ref="G4:G10" si="0">F4/C4</f>
        <v>2.1951219512195121E-2</v>
      </c>
      <c r="H4" s="12">
        <v>0</v>
      </c>
      <c r="I4" s="13">
        <f t="shared" ref="I4:I10" si="1">H4/C4</f>
        <v>0</v>
      </c>
      <c r="J4" s="14">
        <v>7.5</v>
      </c>
      <c r="K4" s="10">
        <f t="shared" ref="K4:K10" si="2">+J4/C4</f>
        <v>1.8292682926829267E-2</v>
      </c>
      <c r="L4" s="12">
        <v>0.75</v>
      </c>
      <c r="M4" s="13">
        <f>L4/C4</f>
        <v>1.8292682926829269E-3</v>
      </c>
      <c r="N4" s="69">
        <v>0.25</v>
      </c>
      <c r="O4" s="68">
        <f>N4/C4</f>
        <v>6.0975609756097561E-4</v>
      </c>
      <c r="P4" s="12"/>
      <c r="Q4" s="13"/>
      <c r="R4" s="12">
        <v>18</v>
      </c>
      <c r="S4" s="13">
        <f>R4/C4</f>
        <v>4.3902439024390241E-2</v>
      </c>
      <c r="T4" s="11">
        <f>+E4+G4+I4+K4+M4+O4+Q4+S4</f>
        <v>0.11341463414634147</v>
      </c>
      <c r="U4" s="16">
        <f>D4+F4+H4+J4+L4+N4+P4+R4</f>
        <v>46.5</v>
      </c>
      <c r="W4" s="30" t="s">
        <v>33</v>
      </c>
      <c r="X4" s="31">
        <f>+E3</f>
        <v>0</v>
      </c>
      <c r="Y4" s="32">
        <f t="shared" ref="Y4:Y11" si="3">+G3</f>
        <v>0</v>
      </c>
      <c r="Z4" s="32">
        <f t="shared" ref="Z4:Z11" si="4">+I3</f>
        <v>0</v>
      </c>
      <c r="AA4" s="32">
        <f t="shared" ref="AA4:AA11" si="5">+K3</f>
        <v>0.2608695652173913</v>
      </c>
      <c r="AB4" s="32"/>
      <c r="AC4" s="32"/>
      <c r="AD4" s="32">
        <f>+Q3</f>
        <v>0.2608695652173913</v>
      </c>
      <c r="AE4" s="32"/>
      <c r="AF4" s="73">
        <f>+SUM(X4:AE4)</f>
        <v>0.52173913043478259</v>
      </c>
    </row>
    <row r="5" spans="1:32" x14ac:dyDescent="0.25">
      <c r="B5" s="4" t="s">
        <v>34</v>
      </c>
      <c r="C5" s="5">
        <v>401</v>
      </c>
      <c r="D5" s="12">
        <v>3</v>
      </c>
      <c r="E5" s="13">
        <f>D5/C5</f>
        <v>7.481296758104738E-3</v>
      </c>
      <c r="F5" s="14">
        <v>3</v>
      </c>
      <c r="G5" s="15">
        <f t="shared" si="0"/>
        <v>7.481296758104738E-3</v>
      </c>
      <c r="H5" s="12">
        <v>1</v>
      </c>
      <c r="I5" s="13">
        <f>H5/C5</f>
        <v>2.4937655860349127E-3</v>
      </c>
      <c r="J5" s="14">
        <v>3</v>
      </c>
      <c r="K5" s="10">
        <f t="shared" si="2"/>
        <v>7.481296758104738E-3</v>
      </c>
      <c r="L5" s="12"/>
      <c r="M5" s="13"/>
      <c r="N5" s="69"/>
      <c r="O5" s="68"/>
      <c r="P5" s="12">
        <v>2</v>
      </c>
      <c r="Q5" s="13">
        <f>P5/C5</f>
        <v>4.9875311720698253E-3</v>
      </c>
      <c r="R5" s="12">
        <v>12</v>
      </c>
      <c r="S5" s="13">
        <f>R5/C5</f>
        <v>2.9925187032418952E-2</v>
      </c>
      <c r="T5" s="11">
        <f t="shared" ref="T5:T10" si="6">+E5+G5+I5+K5+M5+O5+Q5+S5</f>
        <v>5.9850374064837897E-2</v>
      </c>
      <c r="U5" s="16">
        <f t="shared" ref="U5:U10" si="7">D5+F5+H5+J5+L5+N5+P5+R5</f>
        <v>24</v>
      </c>
      <c r="W5" s="30" t="s">
        <v>35</v>
      </c>
      <c r="X5" s="31">
        <f t="shared" ref="X4:X11" si="8">+E4</f>
        <v>2.6829268292682926E-2</v>
      </c>
      <c r="Y5" s="32">
        <f t="shared" si="3"/>
        <v>2.1951219512195121E-2</v>
      </c>
      <c r="Z5" s="32">
        <f t="shared" si="4"/>
        <v>0</v>
      </c>
      <c r="AA5" s="32">
        <f t="shared" si="5"/>
        <v>1.8292682926829267E-2</v>
      </c>
      <c r="AB5" s="62">
        <f>+M4</f>
        <v>1.8292682926829269E-3</v>
      </c>
      <c r="AC5" s="62">
        <f>+O4</f>
        <v>6.0975609756097561E-4</v>
      </c>
      <c r="AD5" s="62"/>
      <c r="AE5" s="32">
        <f>+S4</f>
        <v>4.3902439024390241E-2</v>
      </c>
      <c r="AF5" s="73">
        <f t="shared" ref="AF4:AF11" si="9">+SUM(X5:AE5)</f>
        <v>0.11341463414634147</v>
      </c>
    </row>
    <row r="6" spans="1:32" x14ac:dyDescent="0.25">
      <c r="B6" s="4" t="s">
        <v>36</v>
      </c>
      <c r="C6" s="5">
        <v>102</v>
      </c>
      <c r="D6" s="12">
        <v>11</v>
      </c>
      <c r="E6" s="13">
        <f>D6/C6</f>
        <v>0.10784313725490197</v>
      </c>
      <c r="F6" s="14">
        <v>0</v>
      </c>
      <c r="G6" s="15">
        <f t="shared" si="0"/>
        <v>0</v>
      </c>
      <c r="H6" s="12">
        <v>0</v>
      </c>
      <c r="I6" s="13">
        <f t="shared" si="1"/>
        <v>0</v>
      </c>
      <c r="J6" s="14">
        <v>0</v>
      </c>
      <c r="K6" s="10">
        <f t="shared" si="2"/>
        <v>0</v>
      </c>
      <c r="L6" s="12">
        <v>6.75</v>
      </c>
      <c r="M6" s="13">
        <f>L6/C6</f>
        <v>6.6176470588235295E-2</v>
      </c>
      <c r="N6" s="69">
        <v>6.75</v>
      </c>
      <c r="O6" s="68">
        <f>N6/C6</f>
        <v>6.6176470588235295E-2</v>
      </c>
      <c r="P6" s="12">
        <v>3.6</v>
      </c>
      <c r="Q6" s="13">
        <f>P6/C6</f>
        <v>3.5294117647058823E-2</v>
      </c>
      <c r="R6" s="12"/>
      <c r="S6" s="13"/>
      <c r="T6" s="11">
        <f t="shared" si="6"/>
        <v>0.27549019607843134</v>
      </c>
      <c r="U6" s="16">
        <f t="shared" si="7"/>
        <v>28.1</v>
      </c>
      <c r="W6" s="30" t="s">
        <v>37</v>
      </c>
      <c r="X6" s="31">
        <f t="shared" si="8"/>
        <v>7.481296758104738E-3</v>
      </c>
      <c r="Y6" s="32">
        <f t="shared" si="3"/>
        <v>7.481296758104738E-3</v>
      </c>
      <c r="Z6" s="32">
        <f t="shared" si="4"/>
        <v>2.4937655860349127E-3</v>
      </c>
      <c r="AA6" s="32">
        <f>+K5</f>
        <v>7.481296758104738E-3</v>
      </c>
      <c r="AB6" s="32"/>
      <c r="AC6" s="32"/>
      <c r="AD6" s="32">
        <f>+Q5</f>
        <v>4.9875311720698253E-3</v>
      </c>
      <c r="AE6" s="32">
        <f>+S5</f>
        <v>2.9925187032418952E-2</v>
      </c>
      <c r="AF6" s="73">
        <f t="shared" si="9"/>
        <v>5.9850374064837897E-2</v>
      </c>
    </row>
    <row r="7" spans="1:32" x14ac:dyDescent="0.25">
      <c r="B7" s="4" t="s">
        <v>38</v>
      </c>
      <c r="C7" s="5">
        <v>98</v>
      </c>
      <c r="D7" s="12">
        <v>0</v>
      </c>
      <c r="E7" s="13"/>
      <c r="F7" s="14">
        <v>4</v>
      </c>
      <c r="G7" s="15">
        <f t="shared" si="0"/>
        <v>4.0816326530612242E-2</v>
      </c>
      <c r="H7" s="12">
        <v>0</v>
      </c>
      <c r="I7" s="13">
        <f t="shared" si="1"/>
        <v>0</v>
      </c>
      <c r="J7" s="14">
        <v>4</v>
      </c>
      <c r="K7" s="10">
        <f t="shared" si="2"/>
        <v>4.0816326530612242E-2</v>
      </c>
      <c r="L7" s="12"/>
      <c r="M7" s="13"/>
      <c r="N7" s="69"/>
      <c r="O7" s="68"/>
      <c r="P7" s="12"/>
      <c r="Q7" s="13"/>
      <c r="R7" s="12"/>
      <c r="S7" s="13"/>
      <c r="T7" s="11">
        <f t="shared" si="6"/>
        <v>8.1632653061224483E-2</v>
      </c>
      <c r="U7" s="16">
        <f t="shared" si="7"/>
        <v>8</v>
      </c>
      <c r="W7" s="30" t="s">
        <v>39</v>
      </c>
      <c r="X7" s="31">
        <f t="shared" si="8"/>
        <v>0.10784313725490197</v>
      </c>
      <c r="Y7" s="32">
        <f t="shared" si="3"/>
        <v>0</v>
      </c>
      <c r="Z7" s="32">
        <f t="shared" si="4"/>
        <v>0</v>
      </c>
      <c r="AA7" s="32">
        <f t="shared" si="5"/>
        <v>0</v>
      </c>
      <c r="AB7" s="32">
        <f>+M6</f>
        <v>6.6176470588235295E-2</v>
      </c>
      <c r="AC7" s="32">
        <f>+O6</f>
        <v>6.6176470588235295E-2</v>
      </c>
      <c r="AD7" s="32">
        <f>+Q6</f>
        <v>3.5294117647058823E-2</v>
      </c>
      <c r="AE7" s="32"/>
      <c r="AF7" s="73">
        <f t="shared" si="9"/>
        <v>0.27549019607843134</v>
      </c>
    </row>
    <row r="8" spans="1:32" x14ac:dyDescent="0.25">
      <c r="B8" s="4" t="s">
        <v>40</v>
      </c>
      <c r="C8" s="5">
        <v>155</v>
      </c>
      <c r="D8" s="12">
        <v>12</v>
      </c>
      <c r="E8" s="13">
        <f>D8/C8</f>
        <v>7.7419354838709681E-2</v>
      </c>
      <c r="F8" s="14">
        <v>0</v>
      </c>
      <c r="G8" s="15">
        <f t="shared" si="0"/>
        <v>0</v>
      </c>
      <c r="H8" s="12">
        <v>0</v>
      </c>
      <c r="I8" s="13">
        <f t="shared" si="1"/>
        <v>0</v>
      </c>
      <c r="J8" s="14">
        <v>3.5</v>
      </c>
      <c r="K8" s="10">
        <f t="shared" si="2"/>
        <v>2.2580645161290321E-2</v>
      </c>
      <c r="L8" s="12"/>
      <c r="M8" s="13"/>
      <c r="N8" s="69"/>
      <c r="O8" s="68"/>
      <c r="P8" s="12"/>
      <c r="Q8" s="13"/>
      <c r="R8" s="12"/>
      <c r="S8" s="13"/>
      <c r="T8" s="11">
        <f t="shared" si="6"/>
        <v>0.1</v>
      </c>
      <c r="U8" s="16">
        <f t="shared" si="7"/>
        <v>15.5</v>
      </c>
      <c r="W8" s="30" t="s">
        <v>41</v>
      </c>
      <c r="X8" s="31">
        <f t="shared" si="8"/>
        <v>0</v>
      </c>
      <c r="Y8" s="32">
        <f t="shared" si="3"/>
        <v>4.0816326530612242E-2</v>
      </c>
      <c r="Z8" s="32">
        <f t="shared" si="4"/>
        <v>0</v>
      </c>
      <c r="AA8" s="32">
        <f t="shared" si="5"/>
        <v>4.0816326530612242E-2</v>
      </c>
      <c r="AB8" s="32"/>
      <c r="AC8" s="32"/>
      <c r="AD8" s="32"/>
      <c r="AE8" s="32"/>
      <c r="AF8" s="73">
        <f t="shared" si="9"/>
        <v>8.1632653061224483E-2</v>
      </c>
    </row>
    <row r="9" spans="1:32" x14ac:dyDescent="0.25">
      <c r="B9" s="4" t="s">
        <v>42</v>
      </c>
      <c r="C9" s="5">
        <v>30</v>
      </c>
      <c r="D9" s="12">
        <v>7</v>
      </c>
      <c r="E9" s="13">
        <f>D9/C9</f>
        <v>0.23333333333333334</v>
      </c>
      <c r="F9" s="14">
        <v>6</v>
      </c>
      <c r="G9" s="15">
        <f t="shared" si="0"/>
        <v>0.2</v>
      </c>
      <c r="H9" s="12">
        <v>10</v>
      </c>
      <c r="I9" s="13">
        <f t="shared" si="1"/>
        <v>0.33333333333333331</v>
      </c>
      <c r="J9" s="14">
        <v>5</v>
      </c>
      <c r="K9" s="10">
        <f t="shared" si="2"/>
        <v>0.16666666666666666</v>
      </c>
      <c r="L9" s="12"/>
      <c r="M9" s="13"/>
      <c r="N9" s="69"/>
      <c r="O9" s="68"/>
      <c r="P9" s="12"/>
      <c r="Q9" s="13"/>
      <c r="R9" s="12"/>
      <c r="S9" s="13"/>
      <c r="T9" s="11">
        <f t="shared" si="6"/>
        <v>0.93333333333333324</v>
      </c>
      <c r="U9" s="16">
        <f t="shared" si="7"/>
        <v>28</v>
      </c>
      <c r="W9" s="30" t="s">
        <v>43</v>
      </c>
      <c r="X9" s="31">
        <f t="shared" si="8"/>
        <v>7.7419354838709681E-2</v>
      </c>
      <c r="Y9" s="32">
        <f t="shared" si="3"/>
        <v>0</v>
      </c>
      <c r="Z9" s="32">
        <f t="shared" si="4"/>
        <v>0</v>
      </c>
      <c r="AA9" s="32">
        <f t="shared" si="5"/>
        <v>2.2580645161290321E-2</v>
      </c>
      <c r="AB9" s="32"/>
      <c r="AC9" s="32"/>
      <c r="AD9" s="32"/>
      <c r="AE9" s="32"/>
      <c r="AF9" s="73">
        <f t="shared" si="9"/>
        <v>0.1</v>
      </c>
    </row>
    <row r="10" spans="1:32" x14ac:dyDescent="0.25">
      <c r="B10" s="4" t="s">
        <v>44</v>
      </c>
      <c r="C10" s="5">
        <v>55</v>
      </c>
      <c r="D10" s="12">
        <v>6</v>
      </c>
      <c r="E10" s="13">
        <f>D10/C10</f>
        <v>0.10909090909090909</v>
      </c>
      <c r="F10" s="14">
        <v>1.41</v>
      </c>
      <c r="G10" s="15">
        <f t="shared" si="0"/>
        <v>2.5636363636363634E-2</v>
      </c>
      <c r="H10" s="12">
        <v>0</v>
      </c>
      <c r="I10" s="13">
        <f t="shared" si="1"/>
        <v>0</v>
      </c>
      <c r="J10" s="14">
        <v>4.5599999999999996</v>
      </c>
      <c r="K10" s="10">
        <f t="shared" si="2"/>
        <v>8.2909090909090905E-2</v>
      </c>
      <c r="L10" s="12"/>
      <c r="M10" s="13"/>
      <c r="N10" s="69"/>
      <c r="O10" s="68"/>
      <c r="P10" s="12"/>
      <c r="Q10" s="13"/>
      <c r="R10" s="12"/>
      <c r="S10" s="13"/>
      <c r="T10" s="11">
        <f t="shared" si="6"/>
        <v>0.21763636363636363</v>
      </c>
      <c r="U10" s="16">
        <f t="shared" si="7"/>
        <v>11.969999999999999</v>
      </c>
      <c r="W10" s="30" t="s">
        <v>45</v>
      </c>
      <c r="X10" s="31">
        <f t="shared" si="8"/>
        <v>0.23333333333333334</v>
      </c>
      <c r="Y10" s="32">
        <f t="shared" si="3"/>
        <v>0.2</v>
      </c>
      <c r="Z10" s="32">
        <f t="shared" si="4"/>
        <v>0.33333333333333331</v>
      </c>
      <c r="AA10" s="32">
        <f t="shared" si="5"/>
        <v>0.16666666666666666</v>
      </c>
      <c r="AB10" s="32"/>
      <c r="AC10" s="32"/>
      <c r="AD10" s="32"/>
      <c r="AE10" s="32"/>
      <c r="AF10" s="73">
        <f t="shared" si="9"/>
        <v>0.93333333333333324</v>
      </c>
    </row>
    <row r="11" spans="1:32" x14ac:dyDescent="0.25">
      <c r="B11" s="17" t="s">
        <v>0</v>
      </c>
      <c r="C11" s="18">
        <f>SUM(C3:C10)</f>
        <v>1274</v>
      </c>
      <c r="D11" s="19">
        <f>SUM(D3:D10)</f>
        <v>50</v>
      </c>
      <c r="E11" s="20"/>
      <c r="F11" s="21">
        <f>SUM(F3:F10)</f>
        <v>23.41</v>
      </c>
      <c r="G11" s="22"/>
      <c r="H11" s="19">
        <f>SUM(H3:H10)</f>
        <v>11</v>
      </c>
      <c r="I11" s="20"/>
      <c r="J11" s="21">
        <f>SUM(J3:J10)</f>
        <v>33.56</v>
      </c>
      <c r="K11" s="22"/>
      <c r="L11" s="19">
        <f>SUM(L3:L10)</f>
        <v>7.5</v>
      </c>
      <c r="M11" s="20"/>
      <c r="N11" s="70">
        <f>SUM(N3:N10)</f>
        <v>7</v>
      </c>
      <c r="O11" s="71"/>
      <c r="P11" s="19">
        <f>SUM(P3:P10)</f>
        <v>11.6</v>
      </c>
      <c r="Q11" s="20"/>
      <c r="R11" s="19">
        <f>SUM(R3:R10)</f>
        <v>30</v>
      </c>
      <c r="S11" s="20"/>
      <c r="T11" s="23"/>
      <c r="U11" s="60">
        <f>SUM(U3:U10)</f>
        <v>174.07</v>
      </c>
      <c r="W11" s="30" t="s">
        <v>46</v>
      </c>
      <c r="X11" s="31">
        <f t="shared" si="8"/>
        <v>0.10909090909090909</v>
      </c>
      <c r="Y11" s="32">
        <f t="shared" si="3"/>
        <v>2.5636363636363634E-2</v>
      </c>
      <c r="Z11" s="32">
        <f t="shared" si="4"/>
        <v>0</v>
      </c>
      <c r="AA11" s="32">
        <f t="shared" si="5"/>
        <v>8.2909090909090905E-2</v>
      </c>
      <c r="AB11" s="32"/>
      <c r="AC11" s="32"/>
      <c r="AD11" s="32"/>
      <c r="AE11" s="32"/>
      <c r="AF11" s="73">
        <f t="shared" si="9"/>
        <v>0.21763636363636363</v>
      </c>
    </row>
    <row r="12" spans="1:32" ht="15.75" x14ac:dyDescent="0.25">
      <c r="B12" s="24"/>
      <c r="C12" s="3"/>
      <c r="D12" s="41">
        <f>+D11/C11</f>
        <v>3.924646781789639E-2</v>
      </c>
      <c r="E12" s="74"/>
      <c r="F12" s="41">
        <f>+F11/C11</f>
        <v>1.8375196232339089E-2</v>
      </c>
      <c r="G12" s="74"/>
      <c r="H12" s="41">
        <f>+H11/C11</f>
        <v>8.634222919937205E-3</v>
      </c>
      <c r="I12" s="74"/>
      <c r="J12" s="41">
        <f>+J11/C11</f>
        <v>2.6342229199372059E-2</v>
      </c>
      <c r="K12" s="74"/>
      <c r="L12" s="41">
        <f>+L11/C11</f>
        <v>5.8869701726844588E-3</v>
      </c>
      <c r="M12" s="74"/>
      <c r="N12" s="75">
        <f>+N11/C11</f>
        <v>5.4945054945054949E-3</v>
      </c>
      <c r="O12" s="76"/>
      <c r="P12" s="75">
        <f>+P11/C11</f>
        <v>9.1051805337519619E-3</v>
      </c>
      <c r="Q12" s="74"/>
      <c r="R12" s="75">
        <f>+R11/C11</f>
        <v>2.3547880690737835E-2</v>
      </c>
      <c r="S12" s="74"/>
      <c r="T12" s="77"/>
      <c r="U12" s="41">
        <f>+U11/C11</f>
        <v>0.13663265306122449</v>
      </c>
    </row>
    <row r="13" spans="1:32" x14ac:dyDescent="0.25">
      <c r="B13" s="24"/>
      <c r="C13" s="3"/>
      <c r="D13" s="3"/>
    </row>
    <row r="14" spans="1:32" x14ac:dyDescent="0.25">
      <c r="B14" s="24"/>
      <c r="C14" s="3"/>
      <c r="D14" s="3"/>
      <c r="U14">
        <f>+D11+F11+J11+L11+N11+P11+H11</f>
        <v>144.07</v>
      </c>
    </row>
    <row r="15" spans="1:32" x14ac:dyDescent="0.25">
      <c r="B15" s="24"/>
      <c r="C15" s="3"/>
      <c r="D15" s="3"/>
      <c r="U15" s="27">
        <f>+C11-U14</f>
        <v>1129.93</v>
      </c>
      <c r="W15" s="29" t="s">
        <v>47</v>
      </c>
      <c r="X15" s="78">
        <f>+D11</f>
        <v>50</v>
      </c>
      <c r="Y15" s="61">
        <f>+X15/$C$11</f>
        <v>3.924646781789639E-2</v>
      </c>
    </row>
    <row r="16" spans="1:32" x14ac:dyDescent="0.25">
      <c r="U16" s="74"/>
      <c r="W16" s="29" t="s">
        <v>24</v>
      </c>
      <c r="X16" s="78">
        <f>+F11</f>
        <v>23.41</v>
      </c>
      <c r="Y16" s="61">
        <f t="shared" ref="Y16:Y19" si="10">+X16/$C$11</f>
        <v>1.8375196232339089E-2</v>
      </c>
    </row>
    <row r="17" spans="4:26" x14ac:dyDescent="0.25">
      <c r="W17" s="29" t="s">
        <v>25</v>
      </c>
      <c r="X17" s="78">
        <f>+H11</f>
        <v>11</v>
      </c>
      <c r="Y17" s="61">
        <f t="shared" si="10"/>
        <v>8.634222919937205E-3</v>
      </c>
    </row>
    <row r="18" spans="4:26" x14ac:dyDescent="0.25">
      <c r="W18" s="29" t="s">
        <v>26</v>
      </c>
      <c r="X18" s="78">
        <f>+J11</f>
        <v>33.56</v>
      </c>
      <c r="Y18" s="61">
        <f>+X18/$C$11</f>
        <v>2.6342229199372059E-2</v>
      </c>
    </row>
    <row r="19" spans="4:26" x14ac:dyDescent="0.25">
      <c r="D19" s="33">
        <f>42/45</f>
        <v>0.93333333333333335</v>
      </c>
      <c r="W19" s="29" t="s">
        <v>27</v>
      </c>
      <c r="X19" s="78">
        <f>+L11</f>
        <v>7.5</v>
      </c>
      <c r="Y19" s="61">
        <f t="shared" si="10"/>
        <v>5.8869701726844588E-3</v>
      </c>
    </row>
    <row r="20" spans="4:26" x14ac:dyDescent="0.25">
      <c r="W20" s="29" t="s">
        <v>48</v>
      </c>
      <c r="X20" s="78">
        <f>+N11</f>
        <v>7</v>
      </c>
      <c r="Y20" s="61">
        <f>+X20/$C$11</f>
        <v>5.4945054945054949E-3</v>
      </c>
    </row>
    <row r="21" spans="4:26" x14ac:dyDescent="0.25">
      <c r="W21" s="29" t="s">
        <v>29</v>
      </c>
      <c r="X21" s="78">
        <f>+P11</f>
        <v>11.6</v>
      </c>
      <c r="Y21" s="61">
        <f>+X21/$C$11</f>
        <v>9.1051805337519619E-3</v>
      </c>
    </row>
    <row r="22" spans="4:26" x14ac:dyDescent="0.25">
      <c r="W22" s="29" t="s">
        <v>30</v>
      </c>
      <c r="X22" s="78">
        <f>+R11</f>
        <v>30</v>
      </c>
      <c r="Y22" s="61">
        <f>+X22/$C$11</f>
        <v>2.3547880690737835E-2</v>
      </c>
    </row>
    <row r="23" spans="4:26" x14ac:dyDescent="0.25">
      <c r="W23" s="35" t="s">
        <v>49</v>
      </c>
      <c r="X23" s="42">
        <f>-SUM(X15:X22)+C11</f>
        <v>1099.93</v>
      </c>
      <c r="Y23" s="61">
        <f>-SUM(Y15:Y22)+100%</f>
        <v>0.86336734693877548</v>
      </c>
      <c r="Z23" s="33"/>
    </row>
    <row r="24" spans="4:26" x14ac:dyDescent="0.25">
      <c r="Z24" s="34"/>
    </row>
    <row r="25" spans="4:26" x14ac:dyDescent="0.25">
      <c r="X25" s="27"/>
      <c r="Z25" s="27"/>
    </row>
  </sheetData>
  <mergeCells count="1">
    <mergeCell ref="B2:C2"/>
  </mergeCell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74A7-BF23-4BA1-9838-1766ED87E1FA}">
  <sheetPr>
    <tabColor rgb="FF00B050"/>
  </sheetPr>
  <dimension ref="A2:D23"/>
  <sheetViews>
    <sheetView workbookViewId="0">
      <selection activeCell="Q23" sqref="Q23"/>
    </sheetView>
  </sheetViews>
  <sheetFormatPr defaultColWidth="11.42578125" defaultRowHeight="15" x14ac:dyDescent="0.25"/>
  <sheetData>
    <row r="2" spans="1:4" x14ac:dyDescent="0.25">
      <c r="A2" s="89" t="s">
        <v>142</v>
      </c>
      <c r="B2" t="s">
        <v>143</v>
      </c>
    </row>
    <row r="3" spans="1:4" x14ac:dyDescent="0.25">
      <c r="B3" t="s">
        <v>135</v>
      </c>
      <c r="C3" s="63">
        <f>+'Budget Plan WP7'!C10</f>
        <v>29100000</v>
      </c>
    </row>
    <row r="4" spans="1:4" x14ac:dyDescent="0.25">
      <c r="B4" t="s">
        <v>136</v>
      </c>
      <c r="C4" s="63">
        <f>+C3-C5</f>
        <v>8946507.0425000004</v>
      </c>
      <c r="D4" s="91">
        <f>+C4/C3</f>
        <v>0.30744010455326459</v>
      </c>
    </row>
    <row r="5" spans="1:4" x14ac:dyDescent="0.25">
      <c r="B5" t="s">
        <v>137</v>
      </c>
      <c r="C5" s="63">
        <f>+'Budget Plan WP7'!C11</f>
        <v>20153492.9575</v>
      </c>
    </row>
    <row r="20" spans="1:4" x14ac:dyDescent="0.25">
      <c r="A20" s="89" t="s">
        <v>144</v>
      </c>
      <c r="B20" t="s">
        <v>143</v>
      </c>
    </row>
    <row r="21" spans="1:4" x14ac:dyDescent="0.25">
      <c r="B21" t="str">
        <f>+'Budget Plan WP7'!B12</f>
        <v>APP1_GSK286</v>
      </c>
      <c r="C21" s="63">
        <f>+'Budget Plan WP7'!C12</f>
        <v>1741239.96</v>
      </c>
      <c r="D21" s="33">
        <f>+C21/$C$3</f>
        <v>5.9836424742268038E-2</v>
      </c>
    </row>
    <row r="22" spans="1:4" x14ac:dyDescent="0.25">
      <c r="B22" t="str">
        <f>+'Budget Plan WP7'!B13</f>
        <v xml:space="preserve"> APP1_TBA587</v>
      </c>
      <c r="C22" s="63">
        <f>+'Budget Plan WP7'!C13</f>
        <v>7205267.0824999996</v>
      </c>
      <c r="D22" s="33">
        <f>+C22/$C$3</f>
        <v>0.24760367981099654</v>
      </c>
    </row>
    <row r="23" spans="1:4" x14ac:dyDescent="0.25">
      <c r="D23" s="94">
        <f>SUM(D21:D22)</f>
        <v>0.30744010455326459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3279-C94E-4120-BC03-5273860A0B70}">
  <dimension ref="B10:I11"/>
  <sheetViews>
    <sheetView tabSelected="1" workbookViewId="0">
      <selection activeCell="J23" sqref="J23"/>
    </sheetView>
  </sheetViews>
  <sheetFormatPr defaultColWidth="11.42578125" defaultRowHeight="15" x14ac:dyDescent="0.25"/>
  <cols>
    <col min="2" max="2" width="13.7109375" customWidth="1"/>
    <col min="3" max="3" width="13.5703125" customWidth="1"/>
  </cols>
  <sheetData>
    <row r="10" spans="2:9" ht="15.75" thickBot="1" x14ac:dyDescent="0.3">
      <c r="B10" s="111" t="s">
        <v>146</v>
      </c>
      <c r="C10" s="111" t="s">
        <v>147</v>
      </c>
      <c r="D10" s="111" t="s">
        <v>148</v>
      </c>
      <c r="E10" s="111" t="s">
        <v>149</v>
      </c>
      <c r="F10" s="111" t="s">
        <v>150</v>
      </c>
      <c r="G10" s="111" t="s">
        <v>151</v>
      </c>
    </row>
    <row r="11" spans="2:9" ht="15.75" thickBot="1" x14ac:dyDescent="0.3">
      <c r="B11" s="123" t="s">
        <v>152</v>
      </c>
      <c r="C11" s="124"/>
      <c r="D11" s="112"/>
      <c r="E11" s="113"/>
      <c r="F11" s="113"/>
      <c r="G11" s="114"/>
      <c r="I11" s="33">
        <f>2/6</f>
        <v>0.33333333333333331</v>
      </c>
    </row>
  </sheetData>
  <mergeCells count="1">
    <mergeCell ref="B11:C1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9F1E6-AB83-4636-A6C7-3556D94FBDB1}">
  <sheetPr>
    <tabColor theme="0" tint="-0.34998626667073579"/>
  </sheetPr>
  <dimension ref="A1:M52"/>
  <sheetViews>
    <sheetView workbookViewId="0">
      <selection activeCell="E31" sqref="E31"/>
    </sheetView>
  </sheetViews>
  <sheetFormatPr defaultColWidth="11.42578125" defaultRowHeight="15" x14ac:dyDescent="0.25"/>
  <cols>
    <col min="1" max="1" width="10.7109375" customWidth="1"/>
    <col min="2" max="2" width="21.7109375" customWidth="1"/>
    <col min="3" max="3" width="14.7109375" customWidth="1"/>
    <col min="4" max="4" width="14.28515625" customWidth="1"/>
    <col min="5" max="5" width="8.85546875" bestFit="1" customWidth="1"/>
    <col min="6" max="6" width="20.7109375" customWidth="1"/>
    <col min="7" max="7" width="8.85546875" bestFit="1" customWidth="1"/>
    <col min="8" max="8" width="14" bestFit="1" customWidth="1"/>
    <col min="9" max="9" width="13" customWidth="1"/>
    <col min="10" max="10" width="19.85546875" customWidth="1"/>
    <col min="11" max="11" width="8.85546875" style="43" bestFit="1" customWidth="1"/>
  </cols>
  <sheetData>
    <row r="1" spans="1:13" ht="28.5" x14ac:dyDescent="0.45">
      <c r="A1" s="28">
        <v>1</v>
      </c>
      <c r="B1" s="28" t="s">
        <v>50</v>
      </c>
      <c r="C1" s="28"/>
      <c r="L1" s="28">
        <v>3</v>
      </c>
      <c r="M1" s="28" t="s">
        <v>1</v>
      </c>
    </row>
    <row r="2" spans="1:13" ht="45" x14ac:dyDescent="0.25">
      <c r="B2" s="115" t="s">
        <v>51</v>
      </c>
      <c r="C2" s="116"/>
      <c r="D2" s="99" t="s">
        <v>52</v>
      </c>
      <c r="E2" s="99" t="s">
        <v>53</v>
      </c>
      <c r="F2" s="99" t="s">
        <v>54</v>
      </c>
      <c r="G2" s="99" t="s">
        <v>55</v>
      </c>
      <c r="H2" s="2" t="s">
        <v>19</v>
      </c>
      <c r="I2" s="2" t="s">
        <v>20</v>
      </c>
    </row>
    <row r="3" spans="1:13" x14ac:dyDescent="0.25">
      <c r="B3" s="4" t="s">
        <v>33</v>
      </c>
      <c r="C3" s="5">
        <v>310</v>
      </c>
      <c r="D3" s="36">
        <v>6</v>
      </c>
      <c r="E3" s="37">
        <f>+D3/C3</f>
        <v>1.935483870967742E-2</v>
      </c>
      <c r="F3" s="37"/>
      <c r="G3" s="37"/>
      <c r="H3" s="11">
        <f>+E3+G3</f>
        <v>1.935483870967742E-2</v>
      </c>
      <c r="I3" s="87">
        <f>+D3+F3</f>
        <v>6</v>
      </c>
    </row>
    <row r="4" spans="1:13" x14ac:dyDescent="0.25">
      <c r="B4" s="4" t="s">
        <v>39</v>
      </c>
      <c r="C4" s="5">
        <v>110</v>
      </c>
      <c r="D4" s="38">
        <v>6</v>
      </c>
      <c r="E4" s="37">
        <f>+D4/C4</f>
        <v>5.4545454545454543E-2</v>
      </c>
      <c r="F4" s="37"/>
      <c r="G4" s="37"/>
      <c r="H4" s="11">
        <f t="shared" ref="H4:H10" si="0">+E4+G4</f>
        <v>5.4545454545454543E-2</v>
      </c>
      <c r="I4" s="87">
        <f t="shared" ref="I4:I11" si="1">+D4+F4</f>
        <v>6</v>
      </c>
    </row>
    <row r="5" spans="1:13" x14ac:dyDescent="0.25">
      <c r="B5" s="4" t="s">
        <v>56</v>
      </c>
      <c r="C5" s="5">
        <v>137.5</v>
      </c>
      <c r="D5" s="38">
        <v>4</v>
      </c>
      <c r="E5" s="37">
        <f>+D5/C5</f>
        <v>2.9090909090909091E-2</v>
      </c>
      <c r="F5" s="37"/>
      <c r="G5" s="37"/>
      <c r="H5" s="11">
        <f t="shared" si="0"/>
        <v>2.9090909090909091E-2</v>
      </c>
      <c r="I5" s="87">
        <f t="shared" si="1"/>
        <v>4</v>
      </c>
    </row>
    <row r="6" spans="1:13" x14ac:dyDescent="0.25">
      <c r="B6" s="4" t="s">
        <v>46</v>
      </c>
      <c r="C6" s="5">
        <v>63</v>
      </c>
      <c r="D6" s="38">
        <v>0</v>
      </c>
      <c r="E6" s="37">
        <f>+D6/C6</f>
        <v>0</v>
      </c>
      <c r="F6" s="37"/>
      <c r="G6" s="37"/>
      <c r="H6" s="11">
        <f t="shared" si="0"/>
        <v>0</v>
      </c>
      <c r="I6" s="87">
        <f t="shared" si="1"/>
        <v>0</v>
      </c>
    </row>
    <row r="7" spans="1:13" x14ac:dyDescent="0.25">
      <c r="B7" s="4" t="s">
        <v>57</v>
      </c>
      <c r="C7" s="5">
        <v>102</v>
      </c>
      <c r="D7" s="38"/>
      <c r="E7" s="37"/>
      <c r="F7" s="37"/>
      <c r="G7" s="37"/>
      <c r="H7" s="11">
        <f t="shared" si="0"/>
        <v>0</v>
      </c>
      <c r="I7" s="87">
        <f t="shared" si="1"/>
        <v>0</v>
      </c>
    </row>
    <row r="8" spans="1:13" x14ac:dyDescent="0.25">
      <c r="B8" s="4" t="s">
        <v>58</v>
      </c>
      <c r="C8" s="5">
        <v>13</v>
      </c>
      <c r="D8" s="38"/>
      <c r="E8" s="37"/>
      <c r="F8" s="37"/>
      <c r="G8" s="37"/>
      <c r="H8" s="11">
        <f t="shared" si="0"/>
        <v>0</v>
      </c>
      <c r="I8" s="87">
        <f t="shared" si="1"/>
        <v>0</v>
      </c>
      <c r="K8" s="44"/>
    </row>
    <row r="9" spans="1:13" x14ac:dyDescent="0.25">
      <c r="B9" s="79" t="s">
        <v>59</v>
      </c>
      <c r="C9" s="5">
        <v>100</v>
      </c>
      <c r="D9" s="38"/>
      <c r="E9" s="37"/>
      <c r="F9" s="37"/>
      <c r="G9" s="37"/>
      <c r="H9" s="11">
        <f t="shared" si="0"/>
        <v>0</v>
      </c>
      <c r="I9" s="87">
        <f t="shared" si="1"/>
        <v>0</v>
      </c>
      <c r="J9" s="42"/>
    </row>
    <row r="10" spans="1:13" x14ac:dyDescent="0.25">
      <c r="B10" s="79" t="s">
        <v>60</v>
      </c>
      <c r="C10" s="5">
        <v>100</v>
      </c>
      <c r="D10" s="38"/>
      <c r="E10" s="37"/>
      <c r="F10" s="80">
        <v>15.7</v>
      </c>
      <c r="G10" s="37">
        <f>+F10/C10</f>
        <v>0.157</v>
      </c>
      <c r="H10" s="11">
        <f t="shared" si="0"/>
        <v>0.157</v>
      </c>
      <c r="I10" s="87">
        <f t="shared" si="1"/>
        <v>15.7</v>
      </c>
    </row>
    <row r="11" spans="1:13" x14ac:dyDescent="0.25">
      <c r="B11" s="17" t="s">
        <v>0</v>
      </c>
      <c r="C11" s="18">
        <f>SUM(C3:C10)</f>
        <v>935.5</v>
      </c>
      <c r="D11" s="39">
        <f>SUM(D3:D10)</f>
        <v>16</v>
      </c>
      <c r="E11" s="40"/>
      <c r="F11" s="81">
        <f>SUM(F3:F10)</f>
        <v>15.7</v>
      </c>
      <c r="G11" s="40"/>
      <c r="H11" s="82">
        <f>SUM(H3:H10)</f>
        <v>0.25999120234604106</v>
      </c>
      <c r="I11" s="88">
        <f t="shared" si="1"/>
        <v>31.7</v>
      </c>
    </row>
    <row r="12" spans="1:13" ht="15.75" x14ac:dyDescent="0.25">
      <c r="B12" s="24"/>
      <c r="C12" s="84"/>
      <c r="D12" s="41">
        <f>+D11/C11</f>
        <v>1.7103153393907E-2</v>
      </c>
      <c r="F12" s="41">
        <f>+F11/C11</f>
        <v>1.6782469267771244E-2</v>
      </c>
      <c r="H12" s="26"/>
    </row>
    <row r="13" spans="1:13" x14ac:dyDescent="0.25">
      <c r="B13" s="24"/>
      <c r="C13" s="3"/>
    </row>
    <row r="14" spans="1:13" x14ac:dyDescent="0.25">
      <c r="B14" t="s">
        <v>22</v>
      </c>
      <c r="C14" s="29" t="s">
        <v>26</v>
      </c>
      <c r="D14" s="29" t="s">
        <v>61</v>
      </c>
      <c r="E14" s="29"/>
      <c r="F14" s="29"/>
      <c r="G14" s="29"/>
      <c r="H14" s="29"/>
      <c r="I14" s="29"/>
      <c r="J14" s="29" t="s">
        <v>31</v>
      </c>
    </row>
    <row r="15" spans="1:13" x14ac:dyDescent="0.25">
      <c r="B15" s="4" t="s">
        <v>33</v>
      </c>
      <c r="C15" s="85">
        <v>1.935483870967742E-2</v>
      </c>
      <c r="D15" s="32"/>
      <c r="E15" s="32"/>
      <c r="F15" s="32"/>
      <c r="G15" s="32"/>
      <c r="H15" s="32"/>
      <c r="I15" s="32"/>
      <c r="J15" s="73">
        <f t="shared" ref="J15:J22" si="2">+SUM(C15:I15)</f>
        <v>1.935483870967742E-2</v>
      </c>
    </row>
    <row r="16" spans="1:13" x14ac:dyDescent="0.25">
      <c r="B16" s="4" t="s">
        <v>57</v>
      </c>
      <c r="C16" s="31"/>
      <c r="D16" s="32"/>
      <c r="E16" s="32"/>
      <c r="F16" s="32"/>
      <c r="G16" s="32"/>
      <c r="H16" s="32"/>
      <c r="I16" s="32"/>
      <c r="J16" s="73">
        <f t="shared" si="2"/>
        <v>0</v>
      </c>
    </row>
    <row r="17" spans="2:10" x14ac:dyDescent="0.25">
      <c r="B17" s="4" t="s">
        <v>39</v>
      </c>
      <c r="C17" s="85">
        <v>5.4545454545454543E-2</v>
      </c>
      <c r="D17" s="32"/>
      <c r="E17" s="32"/>
      <c r="F17" s="32"/>
      <c r="G17" s="62"/>
      <c r="H17" s="62"/>
      <c r="I17" s="62"/>
      <c r="J17" s="73">
        <f t="shared" si="2"/>
        <v>5.4545454545454543E-2</v>
      </c>
    </row>
    <row r="18" spans="2:10" x14ac:dyDescent="0.25">
      <c r="B18" s="4" t="s">
        <v>58</v>
      </c>
      <c r="C18" s="31"/>
      <c r="D18" s="32"/>
      <c r="E18" s="32"/>
      <c r="F18" s="32"/>
      <c r="G18" s="32"/>
      <c r="H18" s="32"/>
      <c r="I18" s="32"/>
      <c r="J18" s="73">
        <f t="shared" si="2"/>
        <v>0</v>
      </c>
    </row>
    <row r="19" spans="2:10" x14ac:dyDescent="0.25">
      <c r="B19" s="79" t="s">
        <v>59</v>
      </c>
      <c r="C19" s="31"/>
      <c r="D19" s="32"/>
      <c r="E19" s="32"/>
      <c r="F19" s="32"/>
      <c r="G19" s="32"/>
      <c r="H19" s="32"/>
      <c r="I19" s="32"/>
      <c r="J19" s="73">
        <f t="shared" si="2"/>
        <v>0</v>
      </c>
    </row>
    <row r="20" spans="2:10" x14ac:dyDescent="0.25">
      <c r="B20" s="79" t="s">
        <v>60</v>
      </c>
      <c r="C20" s="31"/>
      <c r="D20" s="86">
        <v>0.157</v>
      </c>
      <c r="E20" s="32"/>
      <c r="F20" s="32"/>
      <c r="G20" s="32"/>
      <c r="H20" s="32"/>
      <c r="I20" s="32"/>
      <c r="J20" s="73">
        <f t="shared" si="2"/>
        <v>0.157</v>
      </c>
    </row>
    <row r="21" spans="2:10" x14ac:dyDescent="0.25">
      <c r="B21" s="4" t="s">
        <v>56</v>
      </c>
      <c r="C21" s="85">
        <v>2.9090909090909091E-2</v>
      </c>
      <c r="D21" s="32"/>
      <c r="E21" s="32"/>
      <c r="F21" s="32"/>
      <c r="G21" s="32"/>
      <c r="H21" s="32"/>
      <c r="I21" s="32"/>
      <c r="J21" s="73">
        <f t="shared" si="2"/>
        <v>2.9090909090909091E-2</v>
      </c>
    </row>
    <row r="22" spans="2:10" x14ac:dyDescent="0.25">
      <c r="B22" s="4" t="s">
        <v>46</v>
      </c>
      <c r="C22" s="31"/>
      <c r="D22" s="32"/>
      <c r="E22" s="32"/>
      <c r="F22" s="32"/>
      <c r="G22" s="32"/>
      <c r="H22" s="32"/>
      <c r="I22" s="32"/>
      <c r="J22" s="73">
        <f t="shared" si="2"/>
        <v>0</v>
      </c>
    </row>
    <row r="23" spans="2:10" x14ac:dyDescent="0.25">
      <c r="B23" s="17" t="s">
        <v>0</v>
      </c>
      <c r="C23" s="31"/>
      <c r="D23" s="32"/>
      <c r="E23" s="32"/>
      <c r="F23" s="32"/>
      <c r="G23" s="32"/>
      <c r="H23" s="32"/>
      <c r="I23" s="32"/>
      <c r="J23" s="73">
        <f>SUM(J15:J22)</f>
        <v>0.25999120234604106</v>
      </c>
    </row>
    <row r="26" spans="2:10" x14ac:dyDescent="0.25">
      <c r="B26" s="29" t="s">
        <v>26</v>
      </c>
      <c r="C26" s="83">
        <f>+D11</f>
        <v>16</v>
      </c>
      <c r="D26" s="61">
        <f>+C26/$C$11</f>
        <v>1.7103153393907E-2</v>
      </c>
    </row>
    <row r="27" spans="2:10" x14ac:dyDescent="0.25">
      <c r="B27" s="29" t="s">
        <v>61</v>
      </c>
      <c r="C27" s="83">
        <f>+F11</f>
        <v>15.7</v>
      </c>
      <c r="D27" s="61">
        <f>+C27/$C$11</f>
        <v>1.6782469267771244E-2</v>
      </c>
    </row>
    <row r="28" spans="2:10" x14ac:dyDescent="0.25">
      <c r="B28" s="35" t="s">
        <v>49</v>
      </c>
      <c r="C28" s="27">
        <f>C11-SUM(C26:C27)</f>
        <v>903.8</v>
      </c>
      <c r="D28" s="61">
        <f>-SUM(D26:D27)+100%</f>
        <v>0.96611437733832173</v>
      </c>
    </row>
    <row r="37" spans="1:3" ht="28.5" x14ac:dyDescent="0.45">
      <c r="A37" s="28">
        <v>2</v>
      </c>
      <c r="B37" s="28" t="s">
        <v>62</v>
      </c>
    </row>
    <row r="39" spans="1:3" x14ac:dyDescent="0.25">
      <c r="B39" s="45" t="s">
        <v>63</v>
      </c>
    </row>
    <row r="40" spans="1:3" x14ac:dyDescent="0.25">
      <c r="B40" s="47" t="s">
        <v>64</v>
      </c>
      <c r="C40" s="48">
        <v>3100000</v>
      </c>
    </row>
    <row r="41" spans="1:3" x14ac:dyDescent="0.25">
      <c r="B41" s="49" t="s">
        <v>65</v>
      </c>
      <c r="C41" s="50">
        <v>2100000</v>
      </c>
    </row>
    <row r="42" spans="1:3" x14ac:dyDescent="0.25">
      <c r="B42" s="49" t="s">
        <v>66</v>
      </c>
      <c r="C42" s="57">
        <f>SUM(C40:C41)</f>
        <v>5200000</v>
      </c>
    </row>
    <row r="43" spans="1:3" x14ac:dyDescent="0.25">
      <c r="B43" s="51" t="s">
        <v>67</v>
      </c>
      <c r="C43" s="58">
        <f>+C42</f>
        <v>5200000</v>
      </c>
    </row>
    <row r="45" spans="1:3" x14ac:dyDescent="0.25">
      <c r="B45" s="54" t="s">
        <v>68</v>
      </c>
      <c r="C45" s="59">
        <f>C43</f>
        <v>5200000</v>
      </c>
    </row>
    <row r="46" spans="1:3" x14ac:dyDescent="0.25">
      <c r="B46" s="54" t="s">
        <v>49</v>
      </c>
      <c r="C46" s="59">
        <f>C45-SUM(C47:C53)</f>
        <v>4164020.7875000001</v>
      </c>
    </row>
    <row r="47" spans="1:3" x14ac:dyDescent="0.25">
      <c r="B47" s="53" t="s">
        <v>69</v>
      </c>
      <c r="C47" s="46">
        <v>15000</v>
      </c>
    </row>
    <row r="48" spans="1:3" x14ac:dyDescent="0.25">
      <c r="B48" s="53" t="s">
        <v>70</v>
      </c>
      <c r="C48" s="46">
        <v>122878.9</v>
      </c>
    </row>
    <row r="49" spans="2:10" x14ac:dyDescent="0.25">
      <c r="B49" s="53" t="s">
        <v>71</v>
      </c>
      <c r="C49" s="46">
        <v>411560</v>
      </c>
    </row>
    <row r="50" spans="2:10" x14ac:dyDescent="0.25">
      <c r="B50" s="53" t="s">
        <v>61</v>
      </c>
      <c r="C50" s="46">
        <v>472326.5625</v>
      </c>
    </row>
    <row r="51" spans="2:10" x14ac:dyDescent="0.25">
      <c r="B51" s="53" t="s">
        <v>145</v>
      </c>
      <c r="C51" s="46">
        <v>14213.75</v>
      </c>
    </row>
    <row r="52" spans="2:10" x14ac:dyDescent="0.25">
      <c r="B52" s="53"/>
      <c r="C52" s="46"/>
      <c r="D52" s="63">
        <f>+SUM(C47:C52)</f>
        <v>1035979.2125</v>
      </c>
      <c r="E52" s="96">
        <f>+SUM(C47:C52)/C45</f>
        <v>0.19922677163461538</v>
      </c>
      <c r="G52" s="61"/>
      <c r="I52" s="97">
        <f>+C45-C46</f>
        <v>1035979.2124999999</v>
      </c>
      <c r="J52" s="61">
        <f>+I52/C45</f>
        <v>0.19922677163461536</v>
      </c>
    </row>
  </sheetData>
  <protectedRanges>
    <protectedRange password="C074" sqref="B40:C40" name="Rango1_2"/>
  </protectedRanges>
  <sortState xmlns:xlrd2="http://schemas.microsoft.com/office/spreadsheetml/2017/richdata2" ref="A15:M22">
    <sortCondition ref="C15:C22"/>
  </sortState>
  <mergeCells count="1">
    <mergeCell ref="B2:C2"/>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F40E-D9EF-4BDF-86EA-A4FBFB24FAAD}">
  <sheetPr>
    <tabColor theme="0" tint="-0.34998626667073579"/>
  </sheetPr>
  <dimension ref="A1:M25"/>
  <sheetViews>
    <sheetView workbookViewId="0">
      <selection activeCell="H24" sqref="H24"/>
    </sheetView>
  </sheetViews>
  <sheetFormatPr defaultColWidth="11.42578125" defaultRowHeight="15" x14ac:dyDescent="0.25"/>
  <cols>
    <col min="1" max="1" width="10.7109375" customWidth="1"/>
    <col min="2" max="2" width="21.7109375" customWidth="1"/>
    <col min="3" max="3" width="14.7109375" customWidth="1"/>
    <col min="4" max="4" width="14.28515625" customWidth="1"/>
    <col min="5" max="5" width="14.42578125" customWidth="1"/>
    <col min="6" max="6" width="20.7109375" customWidth="1"/>
    <col min="7" max="7" width="8.85546875" bestFit="1" customWidth="1"/>
    <col min="8" max="8" width="14" bestFit="1" customWidth="1"/>
    <col min="9" max="9" width="15.5703125" customWidth="1"/>
    <col min="10" max="10" width="19.85546875" customWidth="1"/>
    <col min="11" max="11" width="8.85546875" style="43" bestFit="1" customWidth="1"/>
  </cols>
  <sheetData>
    <row r="1" spans="1:13" ht="28.5" x14ac:dyDescent="0.45">
      <c r="A1" s="28">
        <v>1</v>
      </c>
      <c r="B1" s="28" t="s">
        <v>50</v>
      </c>
      <c r="C1" s="28"/>
      <c r="L1" s="28">
        <v>3</v>
      </c>
      <c r="M1" s="28" t="s">
        <v>1</v>
      </c>
    </row>
    <row r="2" spans="1:13" ht="30" x14ac:dyDescent="0.25">
      <c r="B2" s="115" t="s">
        <v>72</v>
      </c>
      <c r="C2" s="116"/>
      <c r="D2" s="99" t="s">
        <v>73</v>
      </c>
      <c r="E2" s="99" t="s">
        <v>74</v>
      </c>
      <c r="F2" s="99"/>
      <c r="G2" s="99"/>
      <c r="H2" s="2" t="s">
        <v>19</v>
      </c>
      <c r="I2" s="2" t="s">
        <v>20</v>
      </c>
    </row>
    <row r="3" spans="1:13" x14ac:dyDescent="0.25">
      <c r="B3" s="4" t="s">
        <v>75</v>
      </c>
      <c r="C3" s="5">
        <v>142</v>
      </c>
      <c r="D3" s="36"/>
      <c r="E3" s="37">
        <f>+D3/C3</f>
        <v>0</v>
      </c>
      <c r="F3" s="37"/>
      <c r="G3" s="37"/>
      <c r="H3" s="11">
        <f t="shared" ref="H3:H9" si="0">+E3+G3</f>
        <v>0</v>
      </c>
      <c r="I3" s="87">
        <f t="shared" ref="I3:I10" si="1">+D3+F3</f>
        <v>0</v>
      </c>
    </row>
    <row r="4" spans="1:13" x14ac:dyDescent="0.25">
      <c r="B4" s="4" t="s">
        <v>33</v>
      </c>
      <c r="C4" s="5">
        <v>201</v>
      </c>
      <c r="D4" s="38">
        <v>14</v>
      </c>
      <c r="E4" s="37">
        <f t="shared" ref="E3:E9" si="2">+D4/C4</f>
        <v>6.965174129353234E-2</v>
      </c>
      <c r="F4" s="37"/>
      <c r="G4" s="37"/>
      <c r="H4" s="11">
        <f t="shared" si="0"/>
        <v>6.965174129353234E-2</v>
      </c>
      <c r="I4" s="87">
        <f t="shared" si="1"/>
        <v>14</v>
      </c>
    </row>
    <row r="5" spans="1:13" x14ac:dyDescent="0.25">
      <c r="B5" s="4" t="s">
        <v>59</v>
      </c>
      <c r="C5" s="5">
        <v>57</v>
      </c>
      <c r="D5" s="38"/>
      <c r="E5" s="37">
        <f t="shared" si="2"/>
        <v>0</v>
      </c>
      <c r="F5" s="37"/>
      <c r="G5" s="37"/>
      <c r="H5" s="11">
        <f t="shared" si="0"/>
        <v>0</v>
      </c>
      <c r="I5" s="87">
        <f t="shared" si="1"/>
        <v>0</v>
      </c>
    </row>
    <row r="6" spans="1:13" x14ac:dyDescent="0.25">
      <c r="B6" s="4" t="s">
        <v>60</v>
      </c>
      <c r="C6" s="5">
        <v>78</v>
      </c>
      <c r="D6" s="38"/>
      <c r="E6" s="37">
        <f t="shared" si="2"/>
        <v>0</v>
      </c>
      <c r="F6" s="37"/>
      <c r="G6" s="37"/>
      <c r="H6" s="11">
        <f t="shared" si="0"/>
        <v>0</v>
      </c>
      <c r="I6" s="87">
        <f t="shared" si="1"/>
        <v>0</v>
      </c>
    </row>
    <row r="7" spans="1:13" x14ac:dyDescent="0.25">
      <c r="B7" s="4" t="s">
        <v>76</v>
      </c>
      <c r="C7" s="5">
        <v>35</v>
      </c>
      <c r="D7" s="38">
        <v>12</v>
      </c>
      <c r="E7" s="37">
        <f t="shared" si="2"/>
        <v>0.34285714285714286</v>
      </c>
      <c r="F7" s="37"/>
      <c r="G7" s="37"/>
      <c r="H7" s="11">
        <f t="shared" si="0"/>
        <v>0.34285714285714286</v>
      </c>
      <c r="I7" s="87">
        <f t="shared" si="1"/>
        <v>12</v>
      </c>
    </row>
    <row r="8" spans="1:13" x14ac:dyDescent="0.25">
      <c r="B8" s="4" t="s">
        <v>77</v>
      </c>
      <c r="C8" s="5">
        <v>47</v>
      </c>
      <c r="D8" s="38"/>
      <c r="E8" s="37">
        <f t="shared" si="2"/>
        <v>0</v>
      </c>
      <c r="F8" s="37"/>
      <c r="G8" s="37"/>
      <c r="H8" s="11">
        <f t="shared" si="0"/>
        <v>0</v>
      </c>
      <c r="I8" s="87">
        <f t="shared" si="1"/>
        <v>0</v>
      </c>
      <c r="K8" s="44"/>
    </row>
    <row r="9" spans="1:13" x14ac:dyDescent="0.25">
      <c r="B9" s="79" t="s">
        <v>46</v>
      </c>
      <c r="C9" s="5">
        <v>102</v>
      </c>
      <c r="D9" s="38"/>
      <c r="E9" s="37">
        <f t="shared" si="2"/>
        <v>0</v>
      </c>
      <c r="F9" s="37"/>
      <c r="G9" s="37"/>
      <c r="H9" s="11">
        <f t="shared" si="0"/>
        <v>0</v>
      </c>
      <c r="I9" s="87">
        <f t="shared" si="1"/>
        <v>0</v>
      </c>
      <c r="J9" s="42"/>
    </row>
    <row r="10" spans="1:13" x14ac:dyDescent="0.25">
      <c r="B10" s="17" t="s">
        <v>0</v>
      </c>
      <c r="C10" s="72">
        <f>SUM(C3:C9)</f>
        <v>662</v>
      </c>
      <c r="D10" s="39">
        <f>SUM(D3:D9)</f>
        <v>26</v>
      </c>
      <c r="E10" s="40"/>
      <c r="F10" s="81"/>
      <c r="G10" s="40"/>
      <c r="H10" s="82">
        <f>SUM(H3:H9)</f>
        <v>0.41250888415067521</v>
      </c>
      <c r="I10" s="88">
        <f t="shared" si="1"/>
        <v>26</v>
      </c>
    </row>
    <row r="11" spans="1:13" ht="15.75" x14ac:dyDescent="0.25">
      <c r="B11" s="24"/>
      <c r="C11" s="84"/>
      <c r="D11" s="41">
        <f>+D10/C10</f>
        <v>3.9274924471299093E-2</v>
      </c>
      <c r="F11" s="41">
        <f>+F10/C10</f>
        <v>0</v>
      </c>
      <c r="H11" s="26"/>
    </row>
    <row r="12" spans="1:13" x14ac:dyDescent="0.25">
      <c r="B12" s="24"/>
      <c r="C12" s="3"/>
    </row>
    <row r="13" spans="1:13" x14ac:dyDescent="0.25">
      <c r="B13" t="s">
        <v>22</v>
      </c>
      <c r="C13" s="29" t="s">
        <v>78</v>
      </c>
      <c r="D13" s="29"/>
      <c r="E13" s="29"/>
      <c r="F13" s="29"/>
      <c r="G13" s="29"/>
      <c r="H13" s="29"/>
      <c r="I13" s="29"/>
      <c r="J13" s="29" t="s">
        <v>31</v>
      </c>
    </row>
    <row r="14" spans="1:13" x14ac:dyDescent="0.25">
      <c r="B14" s="4" t="s">
        <v>75</v>
      </c>
      <c r="C14" s="85"/>
      <c r="D14" s="32"/>
      <c r="E14" s="32"/>
      <c r="F14" s="32"/>
      <c r="G14" s="32"/>
      <c r="H14" s="32"/>
      <c r="I14" s="32"/>
      <c r="J14" s="73">
        <f t="shared" ref="J14:J20" si="3">+SUM(C14:I14)</f>
        <v>0</v>
      </c>
    </row>
    <row r="15" spans="1:13" x14ac:dyDescent="0.25">
      <c r="B15" s="4" t="s">
        <v>33</v>
      </c>
      <c r="C15" s="31">
        <f>+E4</f>
        <v>6.965174129353234E-2</v>
      </c>
      <c r="D15" s="32"/>
      <c r="E15" s="32"/>
      <c r="F15" s="32"/>
      <c r="G15" s="32"/>
      <c r="H15" s="32"/>
      <c r="I15" s="32"/>
      <c r="J15" s="73">
        <f t="shared" si="3"/>
        <v>6.965174129353234E-2</v>
      </c>
    </row>
    <row r="16" spans="1:13" s="43" customFormat="1" x14ac:dyDescent="0.25">
      <c r="A16"/>
      <c r="B16" s="4" t="s">
        <v>59</v>
      </c>
      <c r="C16" s="85"/>
      <c r="D16" s="32"/>
      <c r="E16" s="32"/>
      <c r="F16" s="32"/>
      <c r="G16" s="62"/>
      <c r="H16" s="62"/>
      <c r="I16" s="62"/>
      <c r="J16" s="73">
        <f t="shared" si="3"/>
        <v>0</v>
      </c>
      <c r="L16"/>
      <c r="M16"/>
    </row>
    <row r="17" spans="1:13" s="43" customFormat="1" x14ac:dyDescent="0.25">
      <c r="A17"/>
      <c r="B17" s="4" t="s">
        <v>60</v>
      </c>
      <c r="C17" s="31"/>
      <c r="D17" s="32"/>
      <c r="E17" s="32"/>
      <c r="F17" s="32"/>
      <c r="G17" s="32"/>
      <c r="H17" s="32"/>
      <c r="I17" s="32"/>
      <c r="J17" s="73">
        <f t="shared" si="3"/>
        <v>0</v>
      </c>
      <c r="L17"/>
      <c r="M17"/>
    </row>
    <row r="18" spans="1:13" s="43" customFormat="1" x14ac:dyDescent="0.25">
      <c r="A18"/>
      <c r="B18" s="4" t="s">
        <v>76</v>
      </c>
      <c r="C18" s="31">
        <f>+E7</f>
        <v>0.34285714285714286</v>
      </c>
      <c r="D18" s="32"/>
      <c r="E18" s="32"/>
      <c r="F18" s="32"/>
      <c r="G18" s="32"/>
      <c r="H18" s="32"/>
      <c r="I18" s="32"/>
      <c r="J18" s="73">
        <f t="shared" si="3"/>
        <v>0.34285714285714286</v>
      </c>
      <c r="L18"/>
      <c r="M18"/>
    </row>
    <row r="19" spans="1:13" s="43" customFormat="1" x14ac:dyDescent="0.25">
      <c r="A19"/>
      <c r="B19" s="4" t="s">
        <v>77</v>
      </c>
      <c r="C19" s="31"/>
      <c r="D19" s="86"/>
      <c r="E19" s="32"/>
      <c r="F19" s="32"/>
      <c r="G19" s="32"/>
      <c r="H19" s="32"/>
      <c r="I19" s="32"/>
      <c r="J19" s="73">
        <f t="shared" si="3"/>
        <v>0</v>
      </c>
      <c r="L19"/>
      <c r="M19"/>
    </row>
    <row r="20" spans="1:13" s="43" customFormat="1" x14ac:dyDescent="0.25">
      <c r="A20"/>
      <c r="B20" s="79" t="s">
        <v>46</v>
      </c>
      <c r="C20" s="85"/>
      <c r="D20" s="32"/>
      <c r="E20" s="32"/>
      <c r="F20" s="32"/>
      <c r="G20" s="32"/>
      <c r="H20" s="32"/>
      <c r="I20" s="32"/>
      <c r="J20" s="73">
        <f t="shared" si="3"/>
        <v>0</v>
      </c>
      <c r="L20"/>
      <c r="M20"/>
    </row>
    <row r="21" spans="1:13" s="43" customFormat="1" x14ac:dyDescent="0.25">
      <c r="A21"/>
      <c r="B21" s="17" t="s">
        <v>0</v>
      </c>
      <c r="C21" s="31"/>
      <c r="D21" s="32"/>
      <c r="E21" s="32"/>
      <c r="F21" s="32"/>
      <c r="G21" s="32"/>
      <c r="H21" s="32"/>
      <c r="I21" s="32"/>
      <c r="J21" s="73">
        <f>SUM(J14:J20)</f>
        <v>0.41250888415067521</v>
      </c>
      <c r="L21"/>
      <c r="M21"/>
    </row>
    <row r="24" spans="1:13" s="43" customFormat="1" x14ac:dyDescent="0.25">
      <c r="A24"/>
      <c r="B24" s="29" t="s">
        <v>79</v>
      </c>
      <c r="C24" s="83">
        <f>+D10</f>
        <v>26</v>
      </c>
      <c r="D24" s="61">
        <f>+C24/$C$10</f>
        <v>3.9274924471299093E-2</v>
      </c>
      <c r="E24"/>
      <c r="F24"/>
      <c r="G24"/>
      <c r="H24"/>
      <c r="I24"/>
      <c r="J24"/>
      <c r="L24"/>
      <c r="M24"/>
    </row>
    <row r="25" spans="1:13" s="43" customFormat="1" x14ac:dyDescent="0.25">
      <c r="A25"/>
      <c r="B25" s="35" t="s">
        <v>49</v>
      </c>
      <c r="C25" s="27">
        <f>C10-SUM(C24:C24)</f>
        <v>636</v>
      </c>
      <c r="D25" s="61">
        <f>-SUM(D24:D24)+100%</f>
        <v>0.9607250755287009</v>
      </c>
      <c r="E25"/>
      <c r="F25"/>
      <c r="G25"/>
      <c r="H25"/>
      <c r="I25"/>
      <c r="J25"/>
      <c r="L25"/>
      <c r="M25"/>
    </row>
  </sheetData>
  <mergeCells count="1">
    <mergeCell ref="B2:C2"/>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D5768-E377-407F-A539-E15226C6142B}">
  <sheetPr>
    <tabColor theme="0" tint="-0.34998626667073579"/>
  </sheetPr>
  <dimension ref="A2:L38"/>
  <sheetViews>
    <sheetView zoomScale="90" zoomScaleNormal="90" workbookViewId="0">
      <selection activeCell="J39" sqref="J39"/>
    </sheetView>
  </sheetViews>
  <sheetFormatPr defaultColWidth="11.42578125" defaultRowHeight="15" x14ac:dyDescent="0.25"/>
  <cols>
    <col min="1" max="1" width="6.140625" customWidth="1"/>
    <col min="2" max="2" width="23" customWidth="1"/>
    <col min="3" max="3" width="18.85546875" customWidth="1"/>
    <col min="4" max="4" width="15.42578125" customWidth="1"/>
    <col min="5" max="5" width="21.140625" customWidth="1"/>
    <col min="8" max="8" width="13" bestFit="1" customWidth="1"/>
  </cols>
  <sheetData>
    <row r="2" spans="1:7" ht="28.5" x14ac:dyDescent="0.45">
      <c r="A2" s="28">
        <v>1</v>
      </c>
      <c r="B2" s="28" t="s">
        <v>80</v>
      </c>
    </row>
    <row r="4" spans="1:7" x14ac:dyDescent="0.25">
      <c r="B4" s="45" t="s">
        <v>63</v>
      </c>
    </row>
    <row r="5" spans="1:7" x14ac:dyDescent="0.25">
      <c r="B5" s="56" t="s">
        <v>81</v>
      </c>
      <c r="C5" s="48">
        <v>11205301</v>
      </c>
    </row>
    <row r="6" spans="1:7" x14ac:dyDescent="0.25">
      <c r="B6" s="51" t="s">
        <v>67</v>
      </c>
      <c r="C6" s="52">
        <f>+C5</f>
        <v>11205301</v>
      </c>
    </row>
    <row r="8" spans="1:7" x14ac:dyDescent="0.25">
      <c r="B8" s="54" t="s">
        <v>68</v>
      </c>
      <c r="C8" s="55">
        <f>C6</f>
        <v>11205301</v>
      </c>
      <c r="E8" s="105"/>
    </row>
    <row r="9" spans="1:7" ht="30" x14ac:dyDescent="0.25">
      <c r="B9" s="54" t="s">
        <v>49</v>
      </c>
      <c r="C9" s="104">
        <f>C8-SUM(C10:C21)</f>
        <v>7386328.4000000004</v>
      </c>
      <c r="D9" s="64" t="s">
        <v>82</v>
      </c>
      <c r="E9" s="65" t="s">
        <v>83</v>
      </c>
      <c r="F9" s="65" t="s">
        <v>84</v>
      </c>
      <c r="G9" s="65" t="s">
        <v>85</v>
      </c>
    </row>
    <row r="10" spans="1:7" x14ac:dyDescent="0.25">
      <c r="B10" s="53" t="s">
        <v>86</v>
      </c>
      <c r="C10" s="103">
        <v>112467</v>
      </c>
      <c r="D10" s="110">
        <v>214489</v>
      </c>
      <c r="E10" s="1" t="s">
        <v>87</v>
      </c>
      <c r="F10" s="1" t="s">
        <v>88</v>
      </c>
    </row>
    <row r="11" spans="1:7" x14ac:dyDescent="0.25">
      <c r="B11" s="53" t="s">
        <v>89</v>
      </c>
      <c r="C11" s="101">
        <v>100000</v>
      </c>
      <c r="D11" s="110">
        <v>240000</v>
      </c>
      <c r="E11" s="1" t="s">
        <v>88</v>
      </c>
      <c r="F11" s="1" t="s">
        <v>88</v>
      </c>
    </row>
    <row r="12" spans="1:7" x14ac:dyDescent="0.25">
      <c r="B12" s="117" t="s">
        <v>90</v>
      </c>
      <c r="C12" s="119">
        <f>+D12+D13</f>
        <v>1529764</v>
      </c>
      <c r="D12" s="100">
        <f>722285+1716+24573+1575+7818+6500+540+2603</f>
        <v>767610</v>
      </c>
      <c r="E12" s="1" t="s">
        <v>91</v>
      </c>
      <c r="F12" s="1" t="s">
        <v>88</v>
      </c>
    </row>
    <row r="13" spans="1:7" x14ac:dyDescent="0.25">
      <c r="B13" s="118"/>
      <c r="C13" s="120"/>
      <c r="D13" s="100">
        <f>759954+2200</f>
        <v>762154</v>
      </c>
      <c r="E13" s="1" t="s">
        <v>92</v>
      </c>
      <c r="F13" s="1" t="s">
        <v>88</v>
      </c>
    </row>
    <row r="14" spans="1:7" x14ac:dyDescent="0.25">
      <c r="B14" s="117" t="s">
        <v>93</v>
      </c>
      <c r="C14" s="121">
        <f>+D14+D15</f>
        <v>214578</v>
      </c>
      <c r="D14" s="110">
        <f>72355+3331+5500</f>
        <v>81186</v>
      </c>
      <c r="E14" s="1" t="s">
        <v>94</v>
      </c>
      <c r="F14" s="1" t="s">
        <v>95</v>
      </c>
    </row>
    <row r="15" spans="1:7" x14ac:dyDescent="0.25">
      <c r="B15" s="118"/>
      <c r="C15" s="122"/>
      <c r="D15" s="110">
        <f>629520+22800-518928</f>
        <v>133392</v>
      </c>
      <c r="E15" s="1" t="s">
        <v>96</v>
      </c>
      <c r="F15" s="1" t="s">
        <v>88</v>
      </c>
    </row>
    <row r="16" spans="1:7" x14ac:dyDescent="0.25">
      <c r="B16" s="53" t="s">
        <v>97</v>
      </c>
      <c r="C16" s="101">
        <v>0</v>
      </c>
      <c r="D16" s="100">
        <v>0</v>
      </c>
      <c r="E16" s="1" t="s">
        <v>94</v>
      </c>
      <c r="F16" s="1" t="s">
        <v>88</v>
      </c>
      <c r="G16" t="s">
        <v>98</v>
      </c>
    </row>
    <row r="17" spans="1:12" x14ac:dyDescent="0.25">
      <c r="B17" s="53" t="s">
        <v>99</v>
      </c>
      <c r="C17" s="101">
        <v>25900</v>
      </c>
      <c r="D17" s="106">
        <v>70900</v>
      </c>
      <c r="E17" s="1" t="s">
        <v>100</v>
      </c>
      <c r="F17" s="1" t="s">
        <v>88</v>
      </c>
      <c r="G17" t="s">
        <v>101</v>
      </c>
    </row>
    <row r="18" spans="1:12" x14ac:dyDescent="0.25">
      <c r="A18" s="1"/>
      <c r="B18" s="53" t="s">
        <v>102</v>
      </c>
      <c r="C18" s="102">
        <v>322187.5</v>
      </c>
      <c r="D18" s="100">
        <v>122188</v>
      </c>
      <c r="E18" s="1" t="s">
        <v>103</v>
      </c>
      <c r="F18" s="1" t="s">
        <v>104</v>
      </c>
    </row>
    <row r="19" spans="1:12" x14ac:dyDescent="0.25">
      <c r="A19" s="1"/>
      <c r="B19" s="53" t="s">
        <v>105</v>
      </c>
      <c r="C19" s="102">
        <v>818052.64</v>
      </c>
      <c r="D19" s="100">
        <f>+C19</f>
        <v>818052.64</v>
      </c>
      <c r="E19" s="1" t="s">
        <v>92</v>
      </c>
      <c r="F19" s="1" t="s">
        <v>88</v>
      </c>
      <c r="H19" s="61"/>
    </row>
    <row r="20" spans="1:12" x14ac:dyDescent="0.25">
      <c r="B20" s="53" t="s">
        <v>106</v>
      </c>
      <c r="C20" s="102">
        <v>31201.46</v>
      </c>
      <c r="D20" s="100">
        <f>31201.46+50</f>
        <v>31251.46</v>
      </c>
      <c r="E20" s="1" t="s">
        <v>107</v>
      </c>
      <c r="F20" s="1" t="s">
        <v>95</v>
      </c>
      <c r="H20" s="61"/>
    </row>
    <row r="21" spans="1:12" x14ac:dyDescent="0.25">
      <c r="B21" s="53" t="s">
        <v>108</v>
      </c>
      <c r="C21" s="108">
        <v>664822</v>
      </c>
      <c r="D21" s="100">
        <v>464822</v>
      </c>
      <c r="E21" s="109" t="s">
        <v>109</v>
      </c>
      <c r="F21" s="109" t="s">
        <v>88</v>
      </c>
      <c r="H21" s="61"/>
    </row>
    <row r="22" spans="1:12" x14ac:dyDescent="0.25">
      <c r="C22" s="63"/>
    </row>
    <row r="23" spans="1:12" x14ac:dyDescent="0.25">
      <c r="B23" s="1" t="s">
        <v>110</v>
      </c>
      <c r="C23" s="63">
        <f>+SUM(C10:C20)*16.67%</f>
        <v>525796.90502000006</v>
      </c>
      <c r="E23" s="107"/>
      <c r="H23" s="97">
        <f>+C8-C9</f>
        <v>3818972.5999999996</v>
      </c>
    </row>
    <row r="24" spans="1:12" x14ac:dyDescent="0.25">
      <c r="D24" s="61"/>
      <c r="H24" s="96">
        <f>+H23/C8</f>
        <v>0.34081838586933094</v>
      </c>
    </row>
    <row r="25" spans="1:12" x14ac:dyDescent="0.25">
      <c r="E25" s="98"/>
    </row>
    <row r="26" spans="1:12" x14ac:dyDescent="0.25">
      <c r="H26" s="97"/>
    </row>
    <row r="27" spans="1:12" ht="28.5" x14ac:dyDescent="0.45">
      <c r="A27" s="28">
        <v>2</v>
      </c>
      <c r="B27" s="28" t="s">
        <v>111</v>
      </c>
      <c r="J27" s="63"/>
    </row>
    <row r="28" spans="1:12" ht="30" x14ac:dyDescent="0.25">
      <c r="B28" s="115" t="s">
        <v>51</v>
      </c>
      <c r="C28" s="116"/>
      <c r="D28" s="99" t="s">
        <v>112</v>
      </c>
      <c r="E28" s="99" t="s">
        <v>113</v>
      </c>
    </row>
    <row r="29" spans="1:12" x14ac:dyDescent="0.25">
      <c r="B29" s="4" t="s">
        <v>114</v>
      </c>
      <c r="C29" s="5">
        <v>83</v>
      </c>
      <c r="D29" s="6"/>
      <c r="E29" s="7"/>
    </row>
    <row r="30" spans="1:12" x14ac:dyDescent="0.25">
      <c r="B30" s="4" t="s">
        <v>115</v>
      </c>
      <c r="C30" s="5">
        <v>250</v>
      </c>
      <c r="D30" s="12"/>
      <c r="E30" s="13"/>
      <c r="K30" s="63">
        <f>+SUM(C10:C20)</f>
        <v>3154150.6</v>
      </c>
      <c r="L30" s="96">
        <f>+K30/C8</f>
        <v>0.28148736031276628</v>
      </c>
    </row>
    <row r="31" spans="1:12" x14ac:dyDescent="0.25">
      <c r="B31" s="4" t="s">
        <v>116</v>
      </c>
      <c r="C31" s="5">
        <v>42</v>
      </c>
      <c r="D31" s="12">
        <v>10</v>
      </c>
      <c r="E31" s="13">
        <f>D31/C31</f>
        <v>0.23809523809523808</v>
      </c>
    </row>
    <row r="32" spans="1:12" x14ac:dyDescent="0.25">
      <c r="B32" s="4" t="s">
        <v>117</v>
      </c>
      <c r="C32" s="5">
        <v>77</v>
      </c>
      <c r="D32" s="12"/>
      <c r="E32" s="13"/>
    </row>
    <row r="33" spans="2:5" x14ac:dyDescent="0.25">
      <c r="B33" s="4" t="s">
        <v>118</v>
      </c>
      <c r="C33" s="5">
        <v>85</v>
      </c>
      <c r="D33" s="12"/>
      <c r="E33" s="13"/>
    </row>
    <row r="34" spans="2:5" x14ac:dyDescent="0.25">
      <c r="B34" s="4" t="s">
        <v>119</v>
      </c>
      <c r="C34" s="5">
        <v>1</v>
      </c>
      <c r="D34" s="12"/>
      <c r="E34" s="13"/>
    </row>
    <row r="35" spans="2:5" x14ac:dyDescent="0.25">
      <c r="B35" s="4" t="s">
        <v>120</v>
      </c>
      <c r="C35" s="5">
        <v>150</v>
      </c>
      <c r="D35" s="12"/>
      <c r="E35" s="13"/>
    </row>
    <row r="36" spans="2:5" x14ac:dyDescent="0.25">
      <c r="B36" s="4" t="s">
        <v>121</v>
      </c>
      <c r="C36" s="5">
        <v>3</v>
      </c>
      <c r="D36" s="12"/>
      <c r="E36" s="13"/>
    </row>
    <row r="37" spans="2:5" x14ac:dyDescent="0.25">
      <c r="B37" s="17" t="s">
        <v>0</v>
      </c>
      <c r="C37" s="72">
        <f>SUM(C29:C36)</f>
        <v>691</v>
      </c>
      <c r="D37" s="19">
        <f>SUM(D29:D36)</f>
        <v>10</v>
      </c>
      <c r="E37" s="20"/>
    </row>
    <row r="38" spans="2:5" ht="15.75" x14ac:dyDescent="0.25">
      <c r="B38" s="24"/>
      <c r="C38" s="3"/>
      <c r="D38" s="25">
        <f>+D37/C37</f>
        <v>1.4471780028943559E-2</v>
      </c>
    </row>
  </sheetData>
  <protectedRanges>
    <protectedRange password="C074" sqref="B5:C5" name="Rango1_2"/>
  </protectedRanges>
  <mergeCells count="5">
    <mergeCell ref="B12:B13"/>
    <mergeCell ref="C12:C13"/>
    <mergeCell ref="B14:B15"/>
    <mergeCell ref="C14:C15"/>
    <mergeCell ref="B28:C28"/>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1406-8AED-4DDA-AEC6-E88B2D7990BC}">
  <sheetPr>
    <tabColor theme="0" tint="-0.34998626667073579"/>
  </sheetPr>
  <dimension ref="A2:G18"/>
  <sheetViews>
    <sheetView workbookViewId="0">
      <selection activeCell="E26" sqref="E26"/>
    </sheetView>
  </sheetViews>
  <sheetFormatPr defaultColWidth="11.42578125" defaultRowHeight="15" x14ac:dyDescent="0.25"/>
  <cols>
    <col min="2" max="2" width="35.5703125" customWidth="1"/>
    <col min="3" max="3" width="13" bestFit="1" customWidth="1"/>
    <col min="6" max="6" width="13.140625" bestFit="1" customWidth="1"/>
  </cols>
  <sheetData>
    <row r="2" spans="1:3" ht="28.5" x14ac:dyDescent="0.45">
      <c r="A2" s="28">
        <v>1</v>
      </c>
      <c r="B2" s="28" t="s">
        <v>122</v>
      </c>
    </row>
    <row r="4" spans="1:3" x14ac:dyDescent="0.25">
      <c r="B4" s="45" t="s">
        <v>63</v>
      </c>
    </row>
    <row r="5" spans="1:3" x14ac:dyDescent="0.25">
      <c r="B5" s="47" t="s">
        <v>64</v>
      </c>
      <c r="C5" s="48">
        <v>24000000</v>
      </c>
    </row>
    <row r="6" spans="1:3" x14ac:dyDescent="0.25">
      <c r="B6" s="49" t="s">
        <v>65</v>
      </c>
      <c r="C6" s="50">
        <v>5100000</v>
      </c>
    </row>
    <row r="7" spans="1:3" x14ac:dyDescent="0.25">
      <c r="B7" s="49" t="s">
        <v>66</v>
      </c>
      <c r="C7" s="57">
        <f>SUM(C5:C6)</f>
        <v>29100000</v>
      </c>
    </row>
    <row r="8" spans="1:3" x14ac:dyDescent="0.25">
      <c r="B8" s="51" t="s">
        <v>67</v>
      </c>
      <c r="C8" s="52">
        <f>+C7</f>
        <v>29100000</v>
      </c>
    </row>
    <row r="10" spans="1:3" x14ac:dyDescent="0.25">
      <c r="B10" s="54" t="s">
        <v>68</v>
      </c>
      <c r="C10" s="55">
        <f>C8</f>
        <v>29100000</v>
      </c>
    </row>
    <row r="11" spans="1:3" x14ac:dyDescent="0.25">
      <c r="B11" s="54" t="s">
        <v>49</v>
      </c>
      <c r="C11" s="55">
        <f>C10-SUM(C12:C13)</f>
        <v>20153492.9575</v>
      </c>
    </row>
    <row r="12" spans="1:3" x14ac:dyDescent="0.25">
      <c r="B12" s="53" t="s">
        <v>123</v>
      </c>
      <c r="C12" s="46">
        <v>1741239.96</v>
      </c>
    </row>
    <row r="13" spans="1:3" x14ac:dyDescent="0.25">
      <c r="B13" s="53" t="s">
        <v>124</v>
      </c>
      <c r="C13" s="46">
        <v>7205267.0824999996</v>
      </c>
    </row>
    <row r="15" spans="1:3" x14ac:dyDescent="0.25">
      <c r="C15" s="61"/>
    </row>
    <row r="16" spans="1:3" x14ac:dyDescent="0.25">
      <c r="C16" s="61">
        <f>42000/C13</f>
        <v>5.8290691405470194E-3</v>
      </c>
    </row>
    <row r="18" spans="6:7" x14ac:dyDescent="0.25">
      <c r="F18" s="95">
        <f>+SUM(C12:C13)</f>
        <v>8946507.0425000004</v>
      </c>
      <c r="G18" s="96">
        <f>+F18/C10</f>
        <v>0.30744010455326459</v>
      </c>
    </row>
  </sheetData>
  <protectedRanges>
    <protectedRange password="C074" sqref="B5:C5" name="Rango1_2_1"/>
  </protectedRanges>
  <pageMargins left="0.7" right="0.7" top="0.75" bottom="0.75" header="0.3" footer="0.3"/>
  <ignoredErrors>
    <ignoredError sqref="C8" unlocked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AF97-6BEF-4E0B-AEEC-30F1799D9429}">
  <sheetPr>
    <tabColor rgb="FF00B050"/>
  </sheetPr>
  <dimension ref="A2:D25"/>
  <sheetViews>
    <sheetView workbookViewId="0">
      <selection activeCell="D28" sqref="D28"/>
    </sheetView>
  </sheetViews>
  <sheetFormatPr defaultColWidth="11.42578125" defaultRowHeight="15" x14ac:dyDescent="0.25"/>
  <cols>
    <col min="2" max="2" width="13" bestFit="1" customWidth="1"/>
  </cols>
  <sheetData>
    <row r="2" spans="1:4" x14ac:dyDescent="0.25">
      <c r="A2" s="89" t="s">
        <v>125</v>
      </c>
      <c r="B2" t="s">
        <v>126</v>
      </c>
    </row>
    <row r="3" spans="1:4" x14ac:dyDescent="0.25">
      <c r="B3" t="s">
        <v>127</v>
      </c>
      <c r="C3">
        <f>+'Budget Plan WP2'!C11</f>
        <v>1274</v>
      </c>
    </row>
    <row r="4" spans="1:4" x14ac:dyDescent="0.25">
      <c r="B4" t="s">
        <v>128</v>
      </c>
      <c r="C4" s="27">
        <f>+'Budget Plan WP2'!U11</f>
        <v>174.07</v>
      </c>
      <c r="D4" s="93">
        <f>+C4/C3</f>
        <v>0.13663265306122449</v>
      </c>
    </row>
    <row r="5" spans="1:4" x14ac:dyDescent="0.25">
      <c r="B5" t="s">
        <v>129</v>
      </c>
      <c r="C5" s="27">
        <f>+C3-C4</f>
        <v>1099.93</v>
      </c>
    </row>
    <row r="17" spans="1:3" x14ac:dyDescent="0.25">
      <c r="A17" s="89" t="s">
        <v>130</v>
      </c>
      <c r="B17" t="str">
        <f>+'Budget Plan WP2'!W15</f>
        <v>APP2_TBA587</v>
      </c>
      <c r="C17" s="34">
        <f>+'Budget Plan WP2'!Y15</f>
        <v>3.924646781789639E-2</v>
      </c>
    </row>
    <row r="18" spans="1:3" x14ac:dyDescent="0.25">
      <c r="B18" t="str">
        <f>+'Budget Plan WP2'!W16</f>
        <v>APP2_GSK286</v>
      </c>
      <c r="C18" s="34">
        <f>+'Budget Plan WP2'!Y16</f>
        <v>1.8375196232339089E-2</v>
      </c>
    </row>
    <row r="19" spans="1:3" x14ac:dyDescent="0.25">
      <c r="B19" t="str">
        <f>+'Budget Plan WP2'!W17</f>
        <v>APP3_GSK839</v>
      </c>
      <c r="C19" s="34">
        <f>+'Budget Plan WP2'!Y17</f>
        <v>8.634222919937205E-3</v>
      </c>
    </row>
    <row r="20" spans="1:3" x14ac:dyDescent="0.25">
      <c r="B20" t="str">
        <f>+'Budget Plan WP2'!W18</f>
        <v>APP1_MPL204</v>
      </c>
      <c r="C20" s="34">
        <f>+'Budget Plan WP2'!Y18</f>
        <v>2.6342229199372059E-2</v>
      </c>
    </row>
    <row r="21" spans="1:3" x14ac:dyDescent="0.25">
      <c r="B21" t="str">
        <f>+'Budget Plan WP2'!W19</f>
        <v>APP2_MPL204</v>
      </c>
      <c r="C21" s="34">
        <f>+'Budget Plan WP2'!Y19</f>
        <v>5.8869701726844588E-3</v>
      </c>
    </row>
    <row r="22" spans="1:3" x14ac:dyDescent="0.25">
      <c r="B22" t="str">
        <f>+'Budget Plan WP2'!W20</f>
        <v>APP3_TBA587</v>
      </c>
      <c r="C22" s="34">
        <f>+'Budget Plan WP2'!Y20</f>
        <v>5.4945054945054949E-3</v>
      </c>
    </row>
    <row r="23" spans="1:3" x14ac:dyDescent="0.25">
      <c r="B23" t="str">
        <f>+'Budget Plan WP2'!W21</f>
        <v>APP3_DDU209</v>
      </c>
      <c r="C23" s="34">
        <f>+'Budget Plan WP2'!Y21</f>
        <v>9.1051805337519619E-3</v>
      </c>
    </row>
    <row r="24" spans="1:3" x14ac:dyDescent="0.25">
      <c r="B24" t="str">
        <f>+'Budget Plan WP2'!W22</f>
        <v>CPP1</v>
      </c>
      <c r="C24" s="34">
        <f>+'Budget Plan WP2'!Y22</f>
        <v>2.3547880690737835E-2</v>
      </c>
    </row>
    <row r="25" spans="1:3" x14ac:dyDescent="0.25">
      <c r="C25" s="92">
        <f>SUM(C17:C23)</f>
        <v>0.11308477237048664</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37D6-F369-4B2F-9CFA-A55950A4B725}">
  <sheetPr>
    <tabColor rgb="FF00B050"/>
  </sheetPr>
  <dimension ref="A2:D57"/>
  <sheetViews>
    <sheetView topLeftCell="A28" workbookViewId="0">
      <selection activeCell="C4" sqref="C4"/>
    </sheetView>
  </sheetViews>
  <sheetFormatPr defaultColWidth="11.42578125" defaultRowHeight="15" x14ac:dyDescent="0.25"/>
  <cols>
    <col min="2" max="2" width="19.85546875" bestFit="1" customWidth="1"/>
  </cols>
  <sheetData>
    <row r="2" spans="1:4" x14ac:dyDescent="0.25">
      <c r="A2" s="89" t="s">
        <v>131</v>
      </c>
      <c r="B2" t="s">
        <v>132</v>
      </c>
    </row>
    <row r="3" spans="1:4" x14ac:dyDescent="0.25">
      <c r="B3" t="s">
        <v>127</v>
      </c>
      <c r="C3">
        <f>+'Budget Plan WP3'!C11</f>
        <v>935.5</v>
      </c>
    </row>
    <row r="4" spans="1:4" x14ac:dyDescent="0.25">
      <c r="B4" t="s">
        <v>128</v>
      </c>
      <c r="C4">
        <f>+'Budget Plan WP3'!I11</f>
        <v>31.7</v>
      </c>
      <c r="D4" s="93">
        <f>+C4/C3</f>
        <v>3.3885622661678244E-2</v>
      </c>
    </row>
    <row r="5" spans="1:4" x14ac:dyDescent="0.25">
      <c r="B5" t="s">
        <v>129</v>
      </c>
      <c r="C5">
        <f>+C3-C4</f>
        <v>903.8</v>
      </c>
    </row>
    <row r="19" spans="1:3" x14ac:dyDescent="0.25">
      <c r="A19" s="89" t="s">
        <v>133</v>
      </c>
      <c r="B19" t="s">
        <v>132</v>
      </c>
    </row>
    <row r="20" spans="1:3" x14ac:dyDescent="0.25">
      <c r="B20" t="str">
        <f>+'Budget Plan WP3'!B26</f>
        <v>APP1_MPL204</v>
      </c>
      <c r="C20" s="74">
        <f>+'Budget Plan WP3'!D26</f>
        <v>1.7103153393907E-2</v>
      </c>
    </row>
    <row r="21" spans="1:3" x14ac:dyDescent="0.25">
      <c r="B21" t="str">
        <f>+'Budget Plan WP3'!B27</f>
        <v>BENCH3-M19.4.2-PHE</v>
      </c>
      <c r="C21" s="74">
        <f>+'Budget Plan WP3'!D27</f>
        <v>1.6782469267771244E-2</v>
      </c>
    </row>
    <row r="22" spans="1:3" x14ac:dyDescent="0.25">
      <c r="C22" s="92">
        <f>SUM(C20:C21)</f>
        <v>3.3885622661678244E-2</v>
      </c>
    </row>
    <row r="36" spans="1:4" x14ac:dyDescent="0.25">
      <c r="A36" s="89" t="s">
        <v>134</v>
      </c>
      <c r="B36" t="s">
        <v>132</v>
      </c>
    </row>
    <row r="37" spans="1:4" x14ac:dyDescent="0.25">
      <c r="B37" t="s">
        <v>135</v>
      </c>
      <c r="C37" s="63">
        <f>+'Budget Plan WP3'!C45</f>
        <v>5200000</v>
      </c>
    </row>
    <row r="38" spans="1:4" x14ac:dyDescent="0.25">
      <c r="B38" t="s">
        <v>136</v>
      </c>
      <c r="C38" s="63">
        <f>+C37-C39</f>
        <v>1035979.2124999999</v>
      </c>
      <c r="D38" s="93">
        <f>+C38/C37</f>
        <v>0.19922677163461536</v>
      </c>
    </row>
    <row r="39" spans="1:4" x14ac:dyDescent="0.25">
      <c r="B39" t="s">
        <v>137</v>
      </c>
      <c r="C39" s="63">
        <f>+'Budget Plan WP3'!C46</f>
        <v>4164020.7875000001</v>
      </c>
    </row>
    <row r="51" spans="1:4" x14ac:dyDescent="0.25">
      <c r="A51" s="89" t="s">
        <v>138</v>
      </c>
      <c r="B51" t="s">
        <v>132</v>
      </c>
    </row>
    <row r="52" spans="1:4" x14ac:dyDescent="0.25">
      <c r="B52" t="str">
        <f>+'Budget Plan WP3'!B47</f>
        <v>PHE Request H37Rv</v>
      </c>
      <c r="C52" s="90">
        <f>+'Budget Plan WP3'!C47</f>
        <v>15000</v>
      </c>
      <c r="D52" s="61">
        <f>+C52/$C$37</f>
        <v>2.8846153846153848E-3</v>
      </c>
    </row>
    <row r="53" spans="1:4" x14ac:dyDescent="0.25">
      <c r="B53" t="str">
        <f>+'Budget Plan WP3'!B48</f>
        <v>BENCH1-M19.4-CEA</v>
      </c>
      <c r="C53" s="90">
        <f>+'Budget Plan WP3'!C48</f>
        <v>122878.9</v>
      </c>
      <c r="D53" s="61">
        <f t="shared" ref="D53:D54" si="0">+C53/$C$37</f>
        <v>2.363055769230769E-2</v>
      </c>
    </row>
    <row r="54" spans="1:4" x14ac:dyDescent="0.25">
      <c r="B54" t="str">
        <f>+'Budget Plan WP3'!B49</f>
        <v>BENCH2-M19.4.2-CEA</v>
      </c>
      <c r="C54" s="90">
        <f>+'Budget Plan WP3'!C49</f>
        <v>411560</v>
      </c>
      <c r="D54" s="61">
        <f t="shared" si="0"/>
        <v>7.9146153846153852E-2</v>
      </c>
    </row>
    <row r="55" spans="1:4" x14ac:dyDescent="0.25">
      <c r="B55" t="str">
        <f>+'Budget Plan WP3'!B50</f>
        <v>BENCH3-M19.4.2-PHE</v>
      </c>
      <c r="C55" s="90">
        <f>+'Budget Plan WP3'!C50</f>
        <v>472326.5625</v>
      </c>
      <c r="D55" s="61">
        <f>+C55/$C$37</f>
        <v>9.083203125E-2</v>
      </c>
    </row>
    <row r="56" spans="1:4" x14ac:dyDescent="0.25">
      <c r="B56" t="str">
        <f>+'Budget Plan WP3'!B51</f>
        <v>BENCH4-M19.4.1-PHE</v>
      </c>
      <c r="C56" s="90">
        <f>+'Budget Plan WP3'!C51</f>
        <v>14213.75</v>
      </c>
      <c r="D56" s="61">
        <f>+C56/$C$37</f>
        <v>2.7334134615384616E-3</v>
      </c>
    </row>
    <row r="57" spans="1:4" x14ac:dyDescent="0.25">
      <c r="D57" s="92">
        <f>SUM(D52:D56)</f>
        <v>0.19922677163461538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9C9D8-5480-4A34-9A04-99C2939BDA6A}">
  <sheetPr>
    <tabColor rgb="FF00B050"/>
  </sheetPr>
  <dimension ref="A2:D25"/>
  <sheetViews>
    <sheetView workbookViewId="0">
      <selection activeCell="B19" sqref="B19"/>
    </sheetView>
  </sheetViews>
  <sheetFormatPr defaultColWidth="11.42578125" defaultRowHeight="15" x14ac:dyDescent="0.25"/>
  <cols>
    <col min="2" max="2" width="13" bestFit="1" customWidth="1"/>
  </cols>
  <sheetData>
    <row r="2" spans="1:4" x14ac:dyDescent="0.25">
      <c r="A2" s="89" t="s">
        <v>125</v>
      </c>
      <c r="B2" t="s">
        <v>153</v>
      </c>
    </row>
    <row r="3" spans="1:4" x14ac:dyDescent="0.25">
      <c r="B3" t="s">
        <v>127</v>
      </c>
      <c r="C3">
        <f>+'Budget Plan WP4'!C10</f>
        <v>662</v>
      </c>
    </row>
    <row r="4" spans="1:4" x14ac:dyDescent="0.25">
      <c r="B4" t="s">
        <v>128</v>
      </c>
      <c r="C4" s="27">
        <f>+'Budget Plan WP4'!I10</f>
        <v>26</v>
      </c>
      <c r="D4" s="93">
        <f>+C4/C3</f>
        <v>3.9274924471299093E-2</v>
      </c>
    </row>
    <row r="5" spans="1:4" x14ac:dyDescent="0.25">
      <c r="B5" t="s">
        <v>129</v>
      </c>
      <c r="C5" s="27">
        <f>+C3-C4</f>
        <v>636</v>
      </c>
    </row>
    <row r="17" spans="1:3" x14ac:dyDescent="0.25">
      <c r="A17" s="89" t="s">
        <v>130</v>
      </c>
      <c r="B17" t="str">
        <f>+'Budget Plan WP4'!B24</f>
        <v>APP4_GSK839</v>
      </c>
      <c r="C17" s="34">
        <f>+'Budget Plan WP4'!D24</f>
        <v>3.9274924471299093E-2</v>
      </c>
    </row>
    <row r="18" spans="1:3" x14ac:dyDescent="0.25">
      <c r="C18" s="34"/>
    </row>
    <row r="19" spans="1:3" x14ac:dyDescent="0.25">
      <c r="C19" s="34"/>
    </row>
    <row r="20" spans="1:3" x14ac:dyDescent="0.25">
      <c r="C20" s="34"/>
    </row>
    <row r="21" spans="1:3" x14ac:dyDescent="0.25">
      <c r="C21" s="34"/>
    </row>
    <row r="22" spans="1:3" x14ac:dyDescent="0.25">
      <c r="C22" s="34"/>
    </row>
    <row r="23" spans="1:3" x14ac:dyDescent="0.25">
      <c r="C23" s="34"/>
    </row>
    <row r="24" spans="1:3" x14ac:dyDescent="0.25">
      <c r="C24" s="34"/>
    </row>
    <row r="25" spans="1:3" x14ac:dyDescent="0.25">
      <c r="C25" s="92">
        <f>SUM(C17)</f>
        <v>3.9274924471299093E-2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B94-D1C1-4FBF-9218-ED71478AA9F0}">
  <sheetPr>
    <tabColor rgb="FF00B050"/>
  </sheetPr>
  <dimension ref="A3:D31"/>
  <sheetViews>
    <sheetView workbookViewId="0">
      <selection activeCell="C4" sqref="C4"/>
    </sheetView>
  </sheetViews>
  <sheetFormatPr defaultColWidth="11.42578125" defaultRowHeight="15" x14ac:dyDescent="0.25"/>
  <cols>
    <col min="2" max="2" width="20.28515625" bestFit="1" customWidth="1"/>
  </cols>
  <sheetData>
    <row r="3" spans="1:4" x14ac:dyDescent="0.25">
      <c r="A3" s="89" t="s">
        <v>139</v>
      </c>
      <c r="B3" t="s">
        <v>140</v>
      </c>
    </row>
    <row r="4" spans="1:4" x14ac:dyDescent="0.25">
      <c r="B4" t="s">
        <v>135</v>
      </c>
      <c r="C4" s="63">
        <f>+'Budget Plan WP6'!C8</f>
        <v>11205301</v>
      </c>
    </row>
    <row r="5" spans="1:4" x14ac:dyDescent="0.25">
      <c r="B5" t="s">
        <v>136</v>
      </c>
      <c r="C5" s="63">
        <f>+C4-C6</f>
        <v>3818972.5999999996</v>
      </c>
      <c r="D5" s="93">
        <f>+C5/C4</f>
        <v>0.34081838586933094</v>
      </c>
    </row>
    <row r="6" spans="1:4" x14ac:dyDescent="0.25">
      <c r="B6" t="s">
        <v>137</v>
      </c>
      <c r="C6" s="63">
        <f>+'Budget Plan WP6'!C9</f>
        <v>7386328.4000000004</v>
      </c>
    </row>
    <row r="21" spans="1:4" x14ac:dyDescent="0.25">
      <c r="A21" s="89" t="s">
        <v>141</v>
      </c>
      <c r="B21" t="s">
        <v>140</v>
      </c>
    </row>
    <row r="22" spans="1:4" x14ac:dyDescent="0.25">
      <c r="B22" t="str">
        <f>+'Budget Plan WP6'!B10</f>
        <v>APP1_GSK839</v>
      </c>
      <c r="C22" s="63">
        <f>+'Budget Plan WP6'!C10</f>
        <v>112467</v>
      </c>
      <c r="D22" s="33">
        <f>+C22/$C$4</f>
        <v>1.0036945906227775E-2</v>
      </c>
    </row>
    <row r="23" spans="1:4" x14ac:dyDescent="0.25">
      <c r="B23" t="str">
        <f>+'Budget Plan WP6'!B11</f>
        <v>IM4TB Request</v>
      </c>
      <c r="C23" s="63">
        <f>+'Budget Plan WP6'!C11</f>
        <v>100000</v>
      </c>
      <c r="D23" s="33">
        <f t="shared" ref="D23:D24" si="0">+C23/$C$4</f>
        <v>8.9243475030255769E-3</v>
      </c>
    </row>
    <row r="24" spans="1:4" x14ac:dyDescent="0.25">
      <c r="B24" t="str">
        <f>+'Budget Plan WP6'!B12</f>
        <v>APP2_GSK839</v>
      </c>
      <c r="C24" s="63">
        <f>+'Budget Plan WP6'!C12</f>
        <v>1529764</v>
      </c>
      <c r="D24" s="33">
        <f t="shared" si="0"/>
        <v>0.13652145533618418</v>
      </c>
    </row>
    <row r="25" spans="1:4" x14ac:dyDescent="0.25">
      <c r="B25" t="str">
        <f>+'Budget Plan WP6'!B14</f>
        <v>APP1_MPL447</v>
      </c>
      <c r="C25" s="63">
        <f>+'Budget Plan WP6'!C14</f>
        <v>214578</v>
      </c>
      <c r="D25" s="33">
        <f t="shared" ref="D25:D30" si="1">+C25/$C$4</f>
        <v>1.9149686385042223E-2</v>
      </c>
    </row>
    <row r="26" spans="1:4" x14ac:dyDescent="0.25">
      <c r="B26" t="str">
        <f>+'Budget Plan WP6'!B17</f>
        <v>APP1_DDU384</v>
      </c>
      <c r="C26" s="63">
        <f>+'Budget Plan WP6'!C17</f>
        <v>25900</v>
      </c>
      <c r="D26" s="33">
        <f t="shared" si="1"/>
        <v>2.3114060032836245E-3</v>
      </c>
    </row>
    <row r="27" spans="1:4" x14ac:dyDescent="0.25">
      <c r="B27" t="str">
        <f>+'Budget Plan WP6'!B18</f>
        <v>APP2_DDU209</v>
      </c>
      <c r="C27" s="63">
        <f>+'Budget Plan WP6'!C18</f>
        <v>322187.5</v>
      </c>
      <c r="D27" s="33">
        <f t="shared" si="1"/>
        <v>2.8753132111310531E-2</v>
      </c>
    </row>
    <row r="28" spans="1:4" x14ac:dyDescent="0.25">
      <c r="B28" t="str">
        <f>+'Budget Plan WP6'!B19</f>
        <v>APP3_GSK286</v>
      </c>
      <c r="C28" s="63">
        <f>+'Budget Plan WP6'!C19</f>
        <v>818052.64</v>
      </c>
      <c r="D28" s="33">
        <f t="shared" si="1"/>
        <v>7.3005860351274807E-2</v>
      </c>
    </row>
    <row r="29" spans="1:4" x14ac:dyDescent="0.25">
      <c r="B29" t="str">
        <f>+'Budget Plan WP6'!B20</f>
        <v>APP3_MPL447</v>
      </c>
      <c r="C29" s="63">
        <f>+'Budget Plan WP6'!C20</f>
        <v>31201.46</v>
      </c>
      <c r="D29" s="33">
        <f t="shared" si="1"/>
        <v>2.7845267164175241E-3</v>
      </c>
    </row>
    <row r="30" spans="1:4" x14ac:dyDescent="0.25">
      <c r="B30" t="str">
        <f>+'Budget Plan WP6'!B21</f>
        <v>APP4_GSK286</v>
      </c>
      <c r="C30" s="63">
        <f>+'Budget Plan WP6'!C21</f>
        <v>664822</v>
      </c>
      <c r="D30" s="33">
        <f t="shared" si="1"/>
        <v>5.93310255565647E-2</v>
      </c>
    </row>
    <row r="31" spans="1:4" x14ac:dyDescent="0.25">
      <c r="C31" s="63"/>
      <c r="D31" s="93">
        <f>SUM(D22:D30)</f>
        <v>0.34081838586933094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0384631-be82-404b-b65d-556259bceb11" xsi:nil="true"/>
    <lcf76f155ced4ddcb4097134ff3c332f xmlns="f871994d-2c2e-47f0-b33e-e622019864c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734FE4F85A6E4496BEC91E91C2D085" ma:contentTypeVersion="16" ma:contentTypeDescription="Create a new document." ma:contentTypeScope="" ma:versionID="e77d21b4e77b9e100e3720cb02ff7a92">
  <xsd:schema xmlns:xsd="http://www.w3.org/2001/XMLSchema" xmlns:xs="http://www.w3.org/2001/XMLSchema" xmlns:p="http://schemas.microsoft.com/office/2006/metadata/properties" xmlns:ns2="f871994d-2c2e-47f0-b33e-e622019864c2" xmlns:ns3="20384631-be82-404b-b65d-556259bceb11" targetNamespace="http://schemas.microsoft.com/office/2006/metadata/properties" ma:root="true" ma:fieldsID="f8aa963918ec8297f7b4dcabc3fe776c" ns2:_="" ns3:_="">
    <xsd:import namespace="f871994d-2c2e-47f0-b33e-e622019864c2"/>
    <xsd:import namespace="20384631-be82-404b-b65d-556259bceb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1994d-2c2e-47f0-b33e-e622019864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db741e0-2ec2-4ef0-b92f-5af7b4514bd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384631-be82-404b-b65d-556259bceb1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2a2a5f9-a633-4a29-91f8-c09dce59d216}" ma:internalName="TaxCatchAll" ma:showField="CatchAllData" ma:web="20384631-be82-404b-b65d-556259bceb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00C9B4-91B6-4CED-804E-2C1DF8D996C1}">
  <ds:schemaRefs>
    <ds:schemaRef ds:uri="http://schemas.microsoft.com/office/2006/metadata/properties"/>
    <ds:schemaRef ds:uri="http://schemas.microsoft.com/office/infopath/2007/PartnerControls"/>
    <ds:schemaRef ds:uri="20384631-be82-404b-b65d-556259bceb11"/>
    <ds:schemaRef ds:uri="f871994d-2c2e-47f0-b33e-e622019864c2"/>
  </ds:schemaRefs>
</ds:datastoreItem>
</file>

<file path=customXml/itemProps2.xml><?xml version="1.0" encoding="utf-8"?>
<ds:datastoreItem xmlns:ds="http://schemas.openxmlformats.org/officeDocument/2006/customXml" ds:itemID="{1139CE17-3F7B-48CE-82E6-49A1170B01A3}">
  <ds:schemaRefs>
    <ds:schemaRef ds:uri="http://schemas.microsoft.com/sharepoint/v3/contenttype/forms"/>
  </ds:schemaRefs>
</ds:datastoreItem>
</file>

<file path=customXml/itemProps3.xml><?xml version="1.0" encoding="utf-8"?>
<ds:datastoreItem xmlns:ds="http://schemas.openxmlformats.org/officeDocument/2006/customXml" ds:itemID="{8869F763-8479-46E0-B43A-851EB26C42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1994d-2c2e-47f0-b33e-e622019864c2"/>
    <ds:schemaRef ds:uri="20384631-be82-404b-b65d-556259bce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Budget Plan WP2</vt:lpstr>
      <vt:lpstr>Budget Plan WP3</vt:lpstr>
      <vt:lpstr>Budget Plan WP4</vt:lpstr>
      <vt:lpstr>Budget Plan WP6</vt:lpstr>
      <vt:lpstr>Budget Plan WP7</vt:lpstr>
      <vt:lpstr>DashboardWP2</vt:lpstr>
      <vt:lpstr>DashboardWP3</vt:lpstr>
      <vt:lpstr>DashboardWP4</vt:lpstr>
      <vt:lpstr>DashboardWP6</vt:lpstr>
      <vt:lpstr>DashboardWP7</vt:lpstr>
      <vt:lpstr>Time elapsed</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Hewlett-Packard Company</dc:creator>
  <cp:keywords/>
  <dc:description/>
  <cp:lastModifiedBy>Leandro Hidalgo</cp:lastModifiedBy>
  <cp:revision/>
  <dcterms:created xsi:type="dcterms:W3CDTF">2020-08-20T13:08:30Z</dcterms:created>
  <dcterms:modified xsi:type="dcterms:W3CDTF">2022-03-07T14:37:53Z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0x01010044734FE4F85A6E4496BEC91E91C2D085</vt:lpwstr>
  </property>
  <property fmtid="{D5CDD505-2E9C-101B-9397-08002B2CF9AE}" pid="3" name="MediaServiceImageTags">
    <vt:lpwstr/>
  </property>
</Properties>
</file>