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ndre/Downloads/"/>
    </mc:Choice>
  </mc:AlternateContent>
  <xr:revisionPtr revIDLastSave="0" documentId="8_{B722A0BA-45D1-7248-BC2A-B0F092A2CA6C}" xr6:coauthVersionLast="36" xr6:coauthVersionMax="36" xr10:uidLastSave="{00000000-0000-0000-0000-000000000000}"/>
  <bookViews>
    <workbookView xWindow="3880" yWindow="460" windowWidth="28900" windowHeight="19560" tabRatio="500" activeTab="1" xr2:uid="{00000000-000D-0000-FFFF-FFFF00000000}"/>
  </bookViews>
  <sheets>
    <sheet name="Dataset S1A (6 AA CRIPT PDZ)" sheetId="3" r:id="rId1"/>
    <sheet name="Dataset S1B (6 AA CRIPT PDZ)" sheetId="8" r:id="rId2"/>
    <sheet name="Dataset S1C (15 AA CRIPT PSG)" sheetId="7" r:id="rId3"/>
    <sheet name="Dataset S1D (6 AA CRIPT PSG)" sheetId="9" r:id="rId4"/>
    <sheet name="Dataset S1E (DDDDG)" sheetId="10" r:id="rId5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8" l="1"/>
  <c r="T23" i="10" l="1"/>
  <c r="P23" i="10"/>
  <c r="L23" i="3" l="1"/>
  <c r="T24" i="10"/>
  <c r="Q23" i="10" l="1"/>
  <c r="U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P4" i="10" l="1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D10" i="9"/>
  <c r="P18" i="10" l="1"/>
  <c r="P5" i="10"/>
  <c r="P6" i="10"/>
  <c r="P7" i="10"/>
  <c r="P8" i="10"/>
  <c r="P9" i="10"/>
  <c r="P10" i="10"/>
  <c r="P11" i="10"/>
  <c r="P12" i="10"/>
  <c r="P13" i="10"/>
  <c r="P14" i="10"/>
  <c r="P15" i="10"/>
  <c r="P16" i="10"/>
  <c r="D54" i="9"/>
  <c r="G109" i="8"/>
  <c r="H109" i="8" s="1"/>
  <c r="G110" i="8"/>
  <c r="H110" i="8" s="1"/>
  <c r="G111" i="8"/>
  <c r="H111" i="8" s="1"/>
  <c r="G112" i="8"/>
  <c r="H112" i="8" s="1"/>
  <c r="G76" i="9" l="1"/>
  <c r="H76" i="9" s="1"/>
  <c r="G78" i="9"/>
  <c r="H78" i="9" s="1"/>
  <c r="G79" i="9"/>
  <c r="H79" i="9" s="1"/>
  <c r="G81" i="9"/>
  <c r="H81" i="9" s="1"/>
  <c r="G82" i="9"/>
  <c r="G84" i="9"/>
  <c r="H84" i="9" s="1"/>
  <c r="G85" i="9"/>
  <c r="H85" i="9" s="1"/>
  <c r="G87" i="9"/>
  <c r="H87" i="9" s="1"/>
  <c r="G88" i="9"/>
  <c r="H88" i="9" s="1"/>
  <c r="G90" i="9"/>
  <c r="H90" i="9" s="1"/>
  <c r="G91" i="9"/>
  <c r="H91" i="9" s="1"/>
  <c r="G96" i="9"/>
  <c r="G98" i="9"/>
  <c r="H98" i="9" s="1"/>
  <c r="G99" i="9"/>
  <c r="H99" i="9" s="1"/>
  <c r="G101" i="9"/>
  <c r="G102" i="9"/>
  <c r="H102" i="9" s="1"/>
  <c r="G104" i="9"/>
  <c r="H104" i="9" s="1"/>
  <c r="G105" i="9"/>
  <c r="H105" i="9" s="1"/>
  <c r="G107" i="9"/>
  <c r="H107" i="9" s="1"/>
  <c r="G108" i="9"/>
  <c r="H108" i="9" s="1"/>
  <c r="G110" i="9"/>
  <c r="H110" i="9" s="1"/>
  <c r="G111" i="9"/>
  <c r="H111" i="9" s="1"/>
  <c r="H96" i="9" l="1"/>
  <c r="I102" i="9"/>
  <c r="I105" i="9"/>
  <c r="I111" i="9"/>
  <c r="I99" i="9"/>
  <c r="I108" i="9"/>
  <c r="K105" i="9"/>
  <c r="K102" i="9"/>
  <c r="K108" i="9"/>
  <c r="K99" i="9"/>
  <c r="K111" i="9"/>
  <c r="H101" i="9"/>
  <c r="H82" i="9"/>
  <c r="J99" i="9" l="1"/>
  <c r="J111" i="9"/>
  <c r="J105" i="9"/>
  <c r="J108" i="9"/>
  <c r="J102" i="9"/>
  <c r="G6" i="7"/>
  <c r="G75" i="9"/>
  <c r="G95" i="9"/>
  <c r="E10" i="9"/>
  <c r="D93" i="8"/>
  <c r="D9" i="8"/>
  <c r="F9" i="8"/>
  <c r="D51" i="8"/>
  <c r="F51" i="8"/>
  <c r="F93" i="8"/>
  <c r="F6" i="7"/>
  <c r="H6" i="7"/>
  <c r="F29" i="7"/>
  <c r="H29" i="7"/>
  <c r="F10" i="9"/>
  <c r="D33" i="9"/>
  <c r="F33" i="9"/>
  <c r="F54" i="9"/>
  <c r="G53" i="9"/>
  <c r="G52" i="9"/>
  <c r="G30" i="9"/>
  <c r="G31" i="9"/>
  <c r="G32" i="9"/>
  <c r="G29" i="9"/>
  <c r="I27" i="7"/>
  <c r="I28" i="7"/>
  <c r="I26" i="7"/>
  <c r="I4" i="7"/>
  <c r="I5" i="7"/>
  <c r="I3" i="7"/>
  <c r="I107" i="9" l="1"/>
  <c r="J6" i="7"/>
  <c r="J29" i="7"/>
  <c r="K110" i="9"/>
  <c r="I104" i="9"/>
  <c r="K104" i="9"/>
  <c r="K98" i="9"/>
  <c r="I110" i="9"/>
  <c r="I101" i="9"/>
  <c r="K107" i="9"/>
  <c r="K101" i="9"/>
  <c r="H33" i="9"/>
  <c r="H54" i="9"/>
  <c r="H95" i="9"/>
  <c r="H75" i="9"/>
  <c r="I98" i="9"/>
  <c r="G33" i="9"/>
  <c r="J107" i="9" l="1"/>
  <c r="L107" i="9" s="1"/>
  <c r="L111" i="9"/>
  <c r="L102" i="9"/>
  <c r="J101" i="9"/>
  <c r="L101" i="9" s="1"/>
  <c r="J110" i="9"/>
  <c r="L110" i="9" s="1"/>
  <c r="L108" i="9"/>
  <c r="L105" i="9"/>
  <c r="J104" i="9"/>
  <c r="L104" i="9" s="1"/>
  <c r="L99" i="9"/>
  <c r="J98" i="9"/>
  <c r="L98" i="9" s="1"/>
  <c r="G16" i="9" l="1"/>
  <c r="G62" i="8"/>
  <c r="H62" i="8" s="1"/>
  <c r="G58" i="8"/>
  <c r="H58" i="8" s="1"/>
  <c r="G56" i="8"/>
  <c r="H56" i="8" s="1"/>
  <c r="G19" i="9"/>
  <c r="H19" i="9" s="1"/>
  <c r="G59" i="8"/>
  <c r="H59" i="8" s="1"/>
  <c r="E51" i="8"/>
  <c r="C51" i="8"/>
  <c r="G17" i="8"/>
  <c r="H17" i="8" s="1"/>
  <c r="E9" i="8"/>
  <c r="C9" i="8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G22" i="3"/>
  <c r="G5" i="3"/>
  <c r="H5" i="3" s="1"/>
  <c r="G3" i="3"/>
  <c r="H3" i="3" s="1"/>
  <c r="G24" i="3"/>
  <c r="G4" i="3"/>
  <c r="H4" i="3" s="1"/>
  <c r="G23" i="3"/>
  <c r="E33" i="9"/>
  <c r="C33" i="9"/>
  <c r="G11" i="9"/>
  <c r="H11" i="9" s="1"/>
  <c r="C10" i="9"/>
  <c r="G10" i="9" s="1"/>
  <c r="G34" i="9"/>
  <c r="H34" i="9" s="1"/>
  <c r="G29" i="7"/>
  <c r="E29" i="7"/>
  <c r="I8" i="7"/>
  <c r="E6" i="7"/>
  <c r="I6" i="7" s="1"/>
  <c r="I31" i="7"/>
  <c r="E54" i="9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E93" i="8"/>
  <c r="C93" i="8"/>
  <c r="G11" i="8"/>
  <c r="H11" i="8" s="1"/>
  <c r="G95" i="8"/>
  <c r="H95" i="8" s="1"/>
  <c r="G12" i="8"/>
  <c r="H12" i="8" s="1"/>
  <c r="G96" i="8"/>
  <c r="H96" i="8" s="1"/>
  <c r="G97" i="8"/>
  <c r="H97" i="8" s="1"/>
  <c r="G13" i="8"/>
  <c r="H13" i="8" s="1"/>
  <c r="G98" i="8"/>
  <c r="H98" i="8" s="1"/>
  <c r="G14" i="8"/>
  <c r="G99" i="8"/>
  <c r="H99" i="8" s="1"/>
  <c r="G15" i="8"/>
  <c r="H15" i="8" s="1"/>
  <c r="G100" i="8"/>
  <c r="H100" i="8" s="1"/>
  <c r="G16" i="8"/>
  <c r="H16" i="8" s="1"/>
  <c r="G102" i="8"/>
  <c r="H102" i="8" s="1"/>
  <c r="G18" i="8"/>
  <c r="H18" i="8" s="1"/>
  <c r="G103" i="8"/>
  <c r="H103" i="8" s="1"/>
  <c r="G19" i="8"/>
  <c r="H19" i="8" s="1"/>
  <c r="G20" i="8"/>
  <c r="H20" i="8" s="1"/>
  <c r="G104" i="8"/>
  <c r="H104" i="8" s="1"/>
  <c r="G21" i="8"/>
  <c r="H21" i="8" s="1"/>
  <c r="G105" i="8"/>
  <c r="H105" i="8" s="1"/>
  <c r="G22" i="8"/>
  <c r="H22" i="8" s="1"/>
  <c r="G106" i="8"/>
  <c r="H106" i="8" s="1"/>
  <c r="G23" i="8"/>
  <c r="H23" i="8" s="1"/>
  <c r="G107" i="8"/>
  <c r="H107" i="8" s="1"/>
  <c r="G24" i="8"/>
  <c r="H24" i="8" s="1"/>
  <c r="G108" i="8"/>
  <c r="H108" i="8" s="1"/>
  <c r="G26" i="8"/>
  <c r="H26" i="8" s="1"/>
  <c r="G27" i="8"/>
  <c r="H27" i="8" s="1"/>
  <c r="G28" i="8"/>
  <c r="H28" i="8" s="1"/>
  <c r="G29" i="8"/>
  <c r="H29" i="8" s="1"/>
  <c r="G113" i="8"/>
  <c r="H113" i="8" s="1"/>
  <c r="G114" i="8"/>
  <c r="H114" i="8" s="1"/>
  <c r="G30" i="8"/>
  <c r="H30" i="8" s="1"/>
  <c r="G115" i="8"/>
  <c r="H115" i="8" s="1"/>
  <c r="G31" i="8"/>
  <c r="H31" i="8" s="1"/>
  <c r="G116" i="8"/>
  <c r="H116" i="8" s="1"/>
  <c r="G32" i="8"/>
  <c r="H32" i="8" s="1"/>
  <c r="G33" i="8"/>
  <c r="H33" i="8" s="1"/>
  <c r="G117" i="8"/>
  <c r="H117" i="8" s="1"/>
  <c r="G34" i="8"/>
  <c r="H34" i="8" s="1"/>
  <c r="G118" i="8"/>
  <c r="H118" i="8" s="1"/>
  <c r="G119" i="8"/>
  <c r="H119" i="8" s="1"/>
  <c r="G35" i="8"/>
  <c r="H35" i="8" s="1"/>
  <c r="G36" i="8"/>
  <c r="H36" i="8" s="1"/>
  <c r="G120" i="8"/>
  <c r="H120" i="8" s="1"/>
  <c r="G37" i="8"/>
  <c r="H37" i="8" s="1"/>
  <c r="G121" i="8"/>
  <c r="H121" i="8" s="1"/>
  <c r="G38" i="8"/>
  <c r="H38" i="8" s="1"/>
  <c r="G122" i="8"/>
  <c r="H122" i="8" s="1"/>
  <c r="G125" i="8"/>
  <c r="H125" i="8" s="1"/>
  <c r="G41" i="8"/>
  <c r="H41" i="8" s="1"/>
  <c r="G10" i="8"/>
  <c r="H10" i="8" s="1"/>
  <c r="G94" i="8"/>
  <c r="H94" i="8" s="1"/>
  <c r="G53" i="8"/>
  <c r="H53" i="8" s="1"/>
  <c r="G54" i="8"/>
  <c r="H54" i="8" s="1"/>
  <c r="G55" i="8"/>
  <c r="H55" i="8" s="1"/>
  <c r="G57" i="8"/>
  <c r="H57" i="8" s="1"/>
  <c r="G60" i="8"/>
  <c r="H60" i="8" s="1"/>
  <c r="G61" i="8"/>
  <c r="H61" i="8" s="1"/>
  <c r="G63" i="8"/>
  <c r="H63" i="8" s="1"/>
  <c r="G64" i="8"/>
  <c r="H64" i="8" s="1"/>
  <c r="G65" i="8"/>
  <c r="H65" i="8" s="1"/>
  <c r="G66" i="8"/>
  <c r="H66" i="8" s="1"/>
  <c r="G25" i="8"/>
  <c r="H25" i="8" s="1"/>
  <c r="G67" i="8"/>
  <c r="H67" i="8" s="1"/>
  <c r="G68" i="8"/>
  <c r="H68" i="8" s="1"/>
  <c r="G69" i="8"/>
  <c r="H69" i="8" s="1"/>
  <c r="G70" i="8"/>
  <c r="H70" i="8" s="1"/>
  <c r="G71" i="8"/>
  <c r="H71" i="8" s="1"/>
  <c r="G72" i="8"/>
  <c r="H72" i="8" s="1"/>
  <c r="G73" i="8"/>
  <c r="H73" i="8" s="1"/>
  <c r="G74" i="8"/>
  <c r="H74" i="8" s="1"/>
  <c r="G75" i="8"/>
  <c r="H75" i="8" s="1"/>
  <c r="G76" i="8"/>
  <c r="H76" i="8" s="1"/>
  <c r="G77" i="8"/>
  <c r="H77" i="8" s="1"/>
  <c r="G78" i="8"/>
  <c r="H78" i="8" s="1"/>
  <c r="G79" i="8"/>
  <c r="H79" i="8" s="1"/>
  <c r="G80" i="8"/>
  <c r="G39" i="8"/>
  <c r="H39" i="8" s="1"/>
  <c r="G81" i="8"/>
  <c r="H81" i="8" s="1"/>
  <c r="G83" i="8"/>
  <c r="H83" i="8" s="1"/>
  <c r="G52" i="8"/>
  <c r="H52" i="8" s="1"/>
  <c r="I24" i="3"/>
  <c r="H24" i="3"/>
  <c r="G6" i="3"/>
  <c r="H6" i="3" s="1"/>
  <c r="G25" i="3"/>
  <c r="G26" i="3"/>
  <c r="H26" i="3" s="1"/>
  <c r="G7" i="3"/>
  <c r="H7" i="3" s="1"/>
  <c r="G27" i="3"/>
  <c r="H27" i="3" s="1"/>
  <c r="G8" i="3"/>
  <c r="H8" i="3" s="1"/>
  <c r="G9" i="3"/>
  <c r="H9" i="3" s="1"/>
  <c r="G28" i="3"/>
  <c r="H28" i="3" s="1"/>
  <c r="G10" i="3"/>
  <c r="H10" i="3" s="1"/>
  <c r="G29" i="3"/>
  <c r="H29" i="3" s="1"/>
  <c r="G11" i="3"/>
  <c r="H11" i="3" s="1"/>
  <c r="G30" i="3"/>
  <c r="H30" i="3"/>
  <c r="G12" i="3"/>
  <c r="H12" i="3" s="1"/>
  <c r="G31" i="3"/>
  <c r="H31" i="3" s="1"/>
  <c r="G13" i="3"/>
  <c r="H13" i="3" s="1"/>
  <c r="G32" i="3"/>
  <c r="H32" i="3"/>
  <c r="G14" i="3"/>
  <c r="H14" i="3" s="1"/>
  <c r="G33" i="3"/>
  <c r="H33" i="3" s="1"/>
  <c r="G15" i="3"/>
  <c r="H15" i="3" s="1"/>
  <c r="G34" i="3"/>
  <c r="H34" i="3" s="1"/>
  <c r="G16" i="3"/>
  <c r="H16" i="3" s="1"/>
  <c r="G35" i="3"/>
  <c r="G17" i="3"/>
  <c r="H17" i="3" s="1"/>
  <c r="G36" i="3"/>
  <c r="H36" i="3" s="1"/>
  <c r="G18" i="3"/>
  <c r="H18" i="3" s="1"/>
  <c r="G37" i="3"/>
  <c r="H37" i="3"/>
  <c r="H23" i="3"/>
  <c r="O5" i="10"/>
  <c r="O6" i="10"/>
  <c r="O7" i="10"/>
  <c r="O8" i="10"/>
  <c r="O9" i="10"/>
  <c r="O10" i="10"/>
  <c r="O11" i="10"/>
  <c r="O12" i="10"/>
  <c r="O13" i="10"/>
  <c r="O14" i="10"/>
  <c r="O15" i="10"/>
  <c r="O16" i="10"/>
  <c r="O18" i="10"/>
  <c r="O4" i="10"/>
  <c r="G55" i="9"/>
  <c r="H55" i="9" s="1"/>
  <c r="G59" i="9"/>
  <c r="H59" i="9" s="1"/>
  <c r="G61" i="9"/>
  <c r="H61" i="9" s="1"/>
  <c r="G63" i="9"/>
  <c r="H63" i="9" s="1"/>
  <c r="G64" i="9"/>
  <c r="H64" i="9" s="1"/>
  <c r="G66" i="9"/>
  <c r="H66" i="9" s="1"/>
  <c r="G67" i="9"/>
  <c r="H67" i="9" s="1"/>
  <c r="G87" i="8"/>
  <c r="H87" i="8" s="1"/>
  <c r="G89" i="8"/>
  <c r="H89" i="8" s="1"/>
  <c r="G91" i="8"/>
  <c r="H91" i="8" s="1"/>
  <c r="G88" i="8"/>
  <c r="H88" i="8" s="1"/>
  <c r="G90" i="8"/>
  <c r="H90" i="8" s="1"/>
  <c r="G92" i="8"/>
  <c r="H92" i="8" s="1"/>
  <c r="G101" i="8"/>
  <c r="H101" i="8" s="1"/>
  <c r="G123" i="8"/>
  <c r="H123" i="8" s="1"/>
  <c r="G45" i="8"/>
  <c r="H45" i="8" s="1"/>
  <c r="G49" i="8"/>
  <c r="H49" i="8" s="1"/>
  <c r="G46" i="8"/>
  <c r="H46" i="8" s="1"/>
  <c r="G47" i="8"/>
  <c r="H47" i="8" s="1"/>
  <c r="G48" i="8"/>
  <c r="H48" i="8" s="1"/>
  <c r="G50" i="8"/>
  <c r="H50" i="8" s="1"/>
  <c r="G4" i="8"/>
  <c r="H4" i="8" s="1"/>
  <c r="G5" i="8"/>
  <c r="H5" i="8" s="1"/>
  <c r="G6" i="8"/>
  <c r="H6" i="8" s="1"/>
  <c r="G7" i="8"/>
  <c r="H7" i="8" s="1"/>
  <c r="G8" i="8"/>
  <c r="H8" i="8" s="1"/>
  <c r="G3" i="8"/>
  <c r="H3" i="8" s="1"/>
  <c r="G56" i="9"/>
  <c r="H56" i="9" s="1"/>
  <c r="G57" i="9"/>
  <c r="H57" i="9" s="1"/>
  <c r="G58" i="9"/>
  <c r="H58" i="9" s="1"/>
  <c r="G60" i="9"/>
  <c r="H60" i="9" s="1"/>
  <c r="G62" i="9"/>
  <c r="H62" i="9" s="1"/>
  <c r="G65" i="9"/>
  <c r="H65" i="9" s="1"/>
  <c r="G69" i="9"/>
  <c r="H69" i="9" s="1"/>
  <c r="C54" i="9"/>
  <c r="G47" i="9"/>
  <c r="H47" i="9" s="1"/>
  <c r="G35" i="9"/>
  <c r="H35" i="9" s="1"/>
  <c r="G43" i="9"/>
  <c r="H43" i="9" s="1"/>
  <c r="G6" i="9"/>
  <c r="H6" i="9" s="1"/>
  <c r="G36" i="9"/>
  <c r="H36" i="9" s="1"/>
  <c r="G37" i="9"/>
  <c r="H37" i="9" s="1"/>
  <c r="G38" i="9"/>
  <c r="H38" i="9" s="1"/>
  <c r="G39" i="9"/>
  <c r="H39" i="9" s="1"/>
  <c r="G40" i="9"/>
  <c r="H40" i="9" s="1"/>
  <c r="G41" i="9"/>
  <c r="H41" i="9" s="1"/>
  <c r="G42" i="9"/>
  <c r="H42" i="9" s="1"/>
  <c r="G44" i="9"/>
  <c r="H44" i="9" s="1"/>
  <c r="G45" i="9"/>
  <c r="H45" i="9" s="1"/>
  <c r="G46" i="9"/>
  <c r="H46" i="9" s="1"/>
  <c r="G48" i="9"/>
  <c r="H48" i="9" s="1"/>
  <c r="G5" i="9"/>
  <c r="H5" i="9" s="1"/>
  <c r="G7" i="9"/>
  <c r="H7" i="9" s="1"/>
  <c r="G8" i="9"/>
  <c r="H8" i="9" s="1"/>
  <c r="G9" i="9"/>
  <c r="H9" i="9" s="1"/>
  <c r="G12" i="9"/>
  <c r="G13" i="9"/>
  <c r="H13" i="9" s="1"/>
  <c r="G14" i="9"/>
  <c r="H14" i="9" s="1"/>
  <c r="G15" i="9"/>
  <c r="H15" i="9" s="1"/>
  <c r="G17" i="9"/>
  <c r="H17" i="9" s="1"/>
  <c r="G18" i="9"/>
  <c r="H18" i="9" s="1"/>
  <c r="G20" i="9"/>
  <c r="H20" i="9" s="1"/>
  <c r="G21" i="9"/>
  <c r="H21" i="9" s="1"/>
  <c r="G22" i="9"/>
  <c r="G23" i="9"/>
  <c r="H23" i="9" s="1"/>
  <c r="G24" i="9"/>
  <c r="H24" i="9" s="1"/>
  <c r="G25" i="9"/>
  <c r="H25" i="9" s="1"/>
  <c r="G4" i="9"/>
  <c r="J31" i="7"/>
  <c r="I32" i="7"/>
  <c r="J32" i="7" s="1"/>
  <c r="I33" i="7"/>
  <c r="J33" i="7" s="1"/>
  <c r="I34" i="7"/>
  <c r="J34" i="7" s="1"/>
  <c r="I35" i="7"/>
  <c r="J35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10" i="7"/>
  <c r="J10" i="7" s="1"/>
  <c r="I14" i="7"/>
  <c r="J14" i="7" s="1"/>
  <c r="I18" i="7"/>
  <c r="J18" i="7" s="1"/>
  <c r="I22" i="7"/>
  <c r="J22" i="7" s="1"/>
  <c r="I9" i="7"/>
  <c r="J9" i="7" s="1"/>
  <c r="I11" i="7"/>
  <c r="J11" i="7" s="1"/>
  <c r="I12" i="7"/>
  <c r="J12" i="7" s="1"/>
  <c r="I15" i="7"/>
  <c r="J15" i="7" s="1"/>
  <c r="I16" i="7"/>
  <c r="J16" i="7" s="1"/>
  <c r="I17" i="7"/>
  <c r="J17" i="7" s="1"/>
  <c r="I19" i="7"/>
  <c r="J19" i="7" s="1"/>
  <c r="I20" i="7"/>
  <c r="J20" i="7" s="1"/>
  <c r="I21" i="7"/>
  <c r="J21" i="7" s="1"/>
  <c r="J8" i="7"/>
  <c r="K27" i="3"/>
  <c r="I30" i="3"/>
  <c r="H16" i="9"/>
  <c r="H80" i="8"/>
  <c r="H14" i="8" l="1"/>
  <c r="I25" i="3"/>
  <c r="K30" i="3"/>
  <c r="K25" i="3"/>
  <c r="I27" i="3"/>
  <c r="K33" i="3"/>
  <c r="K35" i="3"/>
  <c r="K32" i="3"/>
  <c r="I23" i="3"/>
  <c r="K29" i="3"/>
  <c r="I26" i="3"/>
  <c r="I33" i="3"/>
  <c r="K31" i="3"/>
  <c r="I37" i="3"/>
  <c r="I35" i="3"/>
  <c r="H25" i="3"/>
  <c r="I29" i="3"/>
  <c r="I34" i="3"/>
  <c r="K34" i="3"/>
  <c r="H35" i="3"/>
  <c r="K36" i="3"/>
  <c r="I36" i="3"/>
  <c r="K24" i="3"/>
  <c r="K23" i="3"/>
  <c r="K37" i="3"/>
  <c r="K26" i="3"/>
  <c r="K28" i="3"/>
  <c r="H22" i="9"/>
  <c r="K45" i="9"/>
  <c r="K36" i="9"/>
  <c r="K44" i="9"/>
  <c r="I29" i="7"/>
  <c r="I32" i="3"/>
  <c r="I31" i="3"/>
  <c r="I28" i="3"/>
  <c r="H22" i="3"/>
  <c r="J24" i="3" s="1"/>
  <c r="G51" i="8"/>
  <c r="G93" i="8"/>
  <c r="I94" i="8" s="1"/>
  <c r="H9" i="8"/>
  <c r="H93" i="8"/>
  <c r="H51" i="8"/>
  <c r="G54" i="9"/>
  <c r="H10" i="9"/>
  <c r="H12" i="9"/>
  <c r="I34" i="9"/>
  <c r="H4" i="9"/>
  <c r="I37" i="9"/>
  <c r="I44" i="9"/>
  <c r="I42" i="9"/>
  <c r="K38" i="9"/>
  <c r="K47" i="9"/>
  <c r="K46" i="9"/>
  <c r="K43" i="9"/>
  <c r="K35" i="9"/>
  <c r="I41" i="9"/>
  <c r="I45" i="9"/>
  <c r="K37" i="9"/>
  <c r="K39" i="9"/>
  <c r="K40" i="9"/>
  <c r="I39" i="9"/>
  <c r="K42" i="9"/>
  <c r="I48" i="9"/>
  <c r="K41" i="9"/>
  <c r="I36" i="9"/>
  <c r="I40" i="9"/>
  <c r="I38" i="9"/>
  <c r="I47" i="9"/>
  <c r="K48" i="9"/>
  <c r="I46" i="9"/>
  <c r="K34" i="9"/>
  <c r="I43" i="9"/>
  <c r="I35" i="9"/>
  <c r="K56" i="9" l="1"/>
  <c r="K55" i="9"/>
  <c r="J34" i="9"/>
  <c r="L34" i="9" s="1"/>
  <c r="K98" i="8"/>
  <c r="K60" i="9"/>
  <c r="I60" i="9"/>
  <c r="K69" i="9"/>
  <c r="I59" i="9"/>
  <c r="J59" i="9" s="1"/>
  <c r="L59" i="9" s="1"/>
  <c r="I56" i="9"/>
  <c r="J56" i="9" s="1"/>
  <c r="L56" i="9" s="1"/>
  <c r="K39" i="7"/>
  <c r="L39" i="7" s="1"/>
  <c r="N39" i="7" s="1"/>
  <c r="K36" i="7"/>
  <c r="L36" i="7" s="1"/>
  <c r="M36" i="7"/>
  <c r="M34" i="7"/>
  <c r="M37" i="7"/>
  <c r="I83" i="8"/>
  <c r="J32" i="3"/>
  <c r="L32" i="3" s="1"/>
  <c r="I67" i="9"/>
  <c r="K64" i="9"/>
  <c r="I62" i="9"/>
  <c r="J62" i="9" s="1"/>
  <c r="L62" i="9" s="1"/>
  <c r="I63" i="9"/>
  <c r="J63" i="9" s="1"/>
  <c r="L63" i="9" s="1"/>
  <c r="I65" i="9"/>
  <c r="J65" i="9" s="1"/>
  <c r="L65" i="9" s="1"/>
  <c r="I66" i="9"/>
  <c r="K61" i="9"/>
  <c r="K66" i="9"/>
  <c r="K57" i="9"/>
  <c r="K82" i="8"/>
  <c r="I82" i="8"/>
  <c r="J82" i="8" s="1"/>
  <c r="L82" i="8" s="1"/>
  <c r="K58" i="8"/>
  <c r="M44" i="7"/>
  <c r="K32" i="7"/>
  <c r="L32" i="7" s="1"/>
  <c r="N32" i="7" s="1"/>
  <c r="N36" i="7"/>
  <c r="M32" i="7"/>
  <c r="K33" i="7"/>
  <c r="L33" i="7" s="1"/>
  <c r="N33" i="7" s="1"/>
  <c r="K40" i="7"/>
  <c r="L40" i="7" s="1"/>
  <c r="N40" i="7" s="1"/>
  <c r="M31" i="7"/>
  <c r="M41" i="7"/>
  <c r="M42" i="7"/>
  <c r="K45" i="7"/>
  <c r="L45" i="7" s="1"/>
  <c r="N45" i="7" s="1"/>
  <c r="K43" i="7"/>
  <c r="L43" i="7" s="1"/>
  <c r="N43" i="7" s="1"/>
  <c r="K31" i="7"/>
  <c r="L31" i="7" s="1"/>
  <c r="N31" i="7" s="1"/>
  <c r="M33" i="7"/>
  <c r="K44" i="7"/>
  <c r="L44" i="7" s="1"/>
  <c r="N44" i="7" s="1"/>
  <c r="K35" i="7"/>
  <c r="L35" i="7" s="1"/>
  <c r="N35" i="7" s="1"/>
  <c r="M39" i="7"/>
  <c r="K38" i="7"/>
  <c r="L38" i="7" s="1"/>
  <c r="N38" i="7" s="1"/>
  <c r="K37" i="7"/>
  <c r="L37" i="7" s="1"/>
  <c r="N37" i="7" s="1"/>
  <c r="M38" i="7"/>
  <c r="K41" i="7"/>
  <c r="L41" i="7" s="1"/>
  <c r="N41" i="7" s="1"/>
  <c r="M43" i="7"/>
  <c r="M40" i="7"/>
  <c r="K34" i="7"/>
  <c r="L34" i="7" s="1"/>
  <c r="N34" i="7" s="1"/>
  <c r="K42" i="7"/>
  <c r="L42" i="7" s="1"/>
  <c r="N42" i="7" s="1"/>
  <c r="M45" i="7"/>
  <c r="M35" i="7"/>
  <c r="J37" i="3"/>
  <c r="L37" i="3" s="1"/>
  <c r="J26" i="3"/>
  <c r="L26" i="3" s="1"/>
  <c r="L24" i="3"/>
  <c r="J27" i="3"/>
  <c r="L27" i="3" s="1"/>
  <c r="J23" i="3"/>
  <c r="J36" i="3"/>
  <c r="L36" i="3" s="1"/>
  <c r="J29" i="3"/>
  <c r="L29" i="3" s="1"/>
  <c r="J28" i="3"/>
  <c r="L28" i="3" s="1"/>
  <c r="J33" i="3"/>
  <c r="L33" i="3" s="1"/>
  <c r="J30" i="3"/>
  <c r="L30" i="3" s="1"/>
  <c r="J31" i="3"/>
  <c r="L31" i="3" s="1"/>
  <c r="J35" i="3"/>
  <c r="L35" i="3" s="1"/>
  <c r="J25" i="3"/>
  <c r="L25" i="3" s="1"/>
  <c r="J34" i="3"/>
  <c r="L34" i="3" s="1"/>
  <c r="I52" i="8"/>
  <c r="J52" i="8" s="1"/>
  <c r="L52" i="8" s="1"/>
  <c r="K109" i="8"/>
  <c r="I109" i="8"/>
  <c r="J109" i="8" s="1"/>
  <c r="L109" i="8" s="1"/>
  <c r="K100" i="8"/>
  <c r="K79" i="8"/>
  <c r="K55" i="8"/>
  <c r="I103" i="8"/>
  <c r="J103" i="8" s="1"/>
  <c r="L103" i="8" s="1"/>
  <c r="K110" i="8"/>
  <c r="I110" i="8"/>
  <c r="J110" i="8" s="1"/>
  <c r="L110" i="8" s="1"/>
  <c r="K74" i="8"/>
  <c r="K57" i="8"/>
  <c r="K59" i="8"/>
  <c r="I70" i="8"/>
  <c r="I66" i="8"/>
  <c r="J66" i="8" s="1"/>
  <c r="L66" i="8" s="1"/>
  <c r="K68" i="8"/>
  <c r="K71" i="8"/>
  <c r="I68" i="8"/>
  <c r="J68" i="8" s="1"/>
  <c r="L68" i="8" s="1"/>
  <c r="I72" i="8"/>
  <c r="J72" i="8" s="1"/>
  <c r="L72" i="8" s="1"/>
  <c r="I76" i="8"/>
  <c r="J76" i="8" s="1"/>
  <c r="L76" i="8" s="1"/>
  <c r="I97" i="8"/>
  <c r="J97" i="8" s="1"/>
  <c r="L97" i="8" s="1"/>
  <c r="K111" i="8"/>
  <c r="I111" i="8"/>
  <c r="J111" i="8" s="1"/>
  <c r="L111" i="8" s="1"/>
  <c r="K96" i="8"/>
  <c r="K113" i="8"/>
  <c r="K103" i="8"/>
  <c r="K64" i="8"/>
  <c r="K69" i="8"/>
  <c r="I65" i="8"/>
  <c r="J65" i="8" s="1"/>
  <c r="L65" i="8" s="1"/>
  <c r="K53" i="8"/>
  <c r="I58" i="8"/>
  <c r="J58" i="8" s="1"/>
  <c r="K72" i="8"/>
  <c r="K95" i="8"/>
  <c r="I115" i="8"/>
  <c r="J115" i="8" s="1"/>
  <c r="L115" i="8" s="1"/>
  <c r="K83" i="8"/>
  <c r="I55" i="8"/>
  <c r="J55" i="8" s="1"/>
  <c r="L55" i="8" s="1"/>
  <c r="I107" i="8"/>
  <c r="J107" i="8" s="1"/>
  <c r="L107" i="8" s="1"/>
  <c r="K112" i="8"/>
  <c r="I112" i="8"/>
  <c r="J112" i="8" s="1"/>
  <c r="L112" i="8" s="1"/>
  <c r="I54" i="8"/>
  <c r="J54" i="8" s="1"/>
  <c r="L54" i="8" s="1"/>
  <c r="K65" i="8"/>
  <c r="K63" i="8"/>
  <c r="I105" i="8"/>
  <c r="J105" i="8" s="1"/>
  <c r="L105" i="8" s="1"/>
  <c r="I108" i="8"/>
  <c r="J108" i="8" s="1"/>
  <c r="L108" i="8" s="1"/>
  <c r="I113" i="8"/>
  <c r="J113" i="8" s="1"/>
  <c r="L113" i="8" s="1"/>
  <c r="K70" i="8"/>
  <c r="K108" i="8"/>
  <c r="I119" i="8"/>
  <c r="J119" i="8" s="1"/>
  <c r="L119" i="8" s="1"/>
  <c r="K101" i="8"/>
  <c r="K122" i="8"/>
  <c r="I102" i="8"/>
  <c r="J102" i="8" s="1"/>
  <c r="L102" i="8" s="1"/>
  <c r="K106" i="8"/>
  <c r="K117" i="8"/>
  <c r="I121" i="8"/>
  <c r="J121" i="8" s="1"/>
  <c r="L121" i="8" s="1"/>
  <c r="K123" i="8"/>
  <c r="J94" i="8"/>
  <c r="L94" i="8" s="1"/>
  <c r="K104" i="8"/>
  <c r="I73" i="8"/>
  <c r="J73" i="8" s="1"/>
  <c r="L73" i="8" s="1"/>
  <c r="I75" i="8"/>
  <c r="J75" i="8" s="1"/>
  <c r="L75" i="8" s="1"/>
  <c r="K81" i="8"/>
  <c r="K56" i="8"/>
  <c r="I59" i="8"/>
  <c r="J59" i="8" s="1"/>
  <c r="L59" i="8" s="1"/>
  <c r="K80" i="8"/>
  <c r="K73" i="8"/>
  <c r="I78" i="8"/>
  <c r="J78" i="8" s="1"/>
  <c r="L78" i="8" s="1"/>
  <c r="I69" i="8"/>
  <c r="J69" i="8" s="1"/>
  <c r="L69" i="8" s="1"/>
  <c r="K61" i="8"/>
  <c r="I67" i="8"/>
  <c r="J67" i="8" s="1"/>
  <c r="L67" i="8" s="1"/>
  <c r="K52" i="8"/>
  <c r="I122" i="8"/>
  <c r="J122" i="8" s="1"/>
  <c r="L122" i="8" s="1"/>
  <c r="I106" i="8"/>
  <c r="J106" i="8" s="1"/>
  <c r="L106" i="8" s="1"/>
  <c r="K105" i="8"/>
  <c r="I104" i="8"/>
  <c r="J104" i="8" s="1"/>
  <c r="L104" i="8" s="1"/>
  <c r="K115" i="8"/>
  <c r="K97" i="8"/>
  <c r="I99" i="8"/>
  <c r="J99" i="8" s="1"/>
  <c r="L99" i="8" s="1"/>
  <c r="I117" i="8"/>
  <c r="J117" i="8" s="1"/>
  <c r="L117" i="8" s="1"/>
  <c r="K125" i="8"/>
  <c r="K54" i="8"/>
  <c r="I101" i="8"/>
  <c r="J101" i="8" s="1"/>
  <c r="L101" i="8" s="1"/>
  <c r="K118" i="8"/>
  <c r="I71" i="8"/>
  <c r="J71" i="8" s="1"/>
  <c r="L71" i="8" s="1"/>
  <c r="K60" i="8"/>
  <c r="I57" i="8"/>
  <c r="J57" i="8" s="1"/>
  <c r="L57" i="8" s="1"/>
  <c r="K78" i="8"/>
  <c r="K62" i="8"/>
  <c r="I74" i="8"/>
  <c r="J74" i="8" s="1"/>
  <c r="L74" i="8" s="1"/>
  <c r="I81" i="8"/>
  <c r="J81" i="8" s="1"/>
  <c r="L81" i="8" s="1"/>
  <c r="K66" i="8"/>
  <c r="K67" i="8"/>
  <c r="I53" i="8"/>
  <c r="J53" i="8" s="1"/>
  <c r="L53" i="8" s="1"/>
  <c r="K75" i="8"/>
  <c r="I56" i="8"/>
  <c r="J56" i="8" s="1"/>
  <c r="L56" i="8" s="1"/>
  <c r="K121" i="8"/>
  <c r="I118" i="8"/>
  <c r="J118" i="8" s="1"/>
  <c r="L118" i="8" s="1"/>
  <c r="I116" i="8"/>
  <c r="J116" i="8" s="1"/>
  <c r="L116" i="8" s="1"/>
  <c r="K114" i="8"/>
  <c r="I100" i="8"/>
  <c r="J100" i="8" s="1"/>
  <c r="L100" i="8" s="1"/>
  <c r="I98" i="8"/>
  <c r="K120" i="8"/>
  <c r="K107" i="8"/>
  <c r="I114" i="8"/>
  <c r="J114" i="8" s="1"/>
  <c r="L114" i="8" s="1"/>
  <c r="I123" i="8"/>
  <c r="J123" i="8" s="1"/>
  <c r="L123" i="8" s="1"/>
  <c r="K102" i="8"/>
  <c r="K77" i="8"/>
  <c r="I95" i="8"/>
  <c r="J95" i="8" s="1"/>
  <c r="L95" i="8" s="1"/>
  <c r="I62" i="8"/>
  <c r="I79" i="8"/>
  <c r="J79" i="8" s="1"/>
  <c r="L79" i="8" s="1"/>
  <c r="I96" i="8"/>
  <c r="J96" i="8" s="1"/>
  <c r="L96" i="8" s="1"/>
  <c r="I120" i="8"/>
  <c r="J120" i="8" s="1"/>
  <c r="L120" i="8" s="1"/>
  <c r="I80" i="8"/>
  <c r="J80" i="8" s="1"/>
  <c r="L80" i="8" s="1"/>
  <c r="I64" i="8"/>
  <c r="J64" i="8" s="1"/>
  <c r="L64" i="8" s="1"/>
  <c r="K76" i="8"/>
  <c r="K116" i="8"/>
  <c r="K99" i="8"/>
  <c r="K94" i="8"/>
  <c r="K119" i="8"/>
  <c r="I125" i="8"/>
  <c r="J125" i="8" s="1"/>
  <c r="L125" i="8" s="1"/>
  <c r="I77" i="8"/>
  <c r="J77" i="8" s="1"/>
  <c r="L77" i="8" s="1"/>
  <c r="I63" i="8"/>
  <c r="J63" i="8" s="1"/>
  <c r="L63" i="8" s="1"/>
  <c r="I61" i="8"/>
  <c r="J61" i="8" s="1"/>
  <c r="L61" i="8" s="1"/>
  <c r="I60" i="8"/>
  <c r="J60" i="8" s="1"/>
  <c r="L60" i="8" s="1"/>
  <c r="J62" i="8"/>
  <c r="L62" i="8" s="1"/>
  <c r="J83" i="8"/>
  <c r="L83" i="8" s="1"/>
  <c r="J70" i="8"/>
  <c r="L70" i="8" s="1"/>
  <c r="J67" i="9"/>
  <c r="L67" i="9" s="1"/>
  <c r="J60" i="9"/>
  <c r="L60" i="9" s="1"/>
  <c r="K67" i="9"/>
  <c r="I57" i="9"/>
  <c r="J57" i="9" s="1"/>
  <c r="L57" i="9" s="1"/>
  <c r="I58" i="9"/>
  <c r="J58" i="9" s="1"/>
  <c r="L58" i="9" s="1"/>
  <c r="I64" i="9"/>
  <c r="J64" i="9" s="1"/>
  <c r="L64" i="9" s="1"/>
  <c r="K62" i="9"/>
  <c r="I55" i="9"/>
  <c r="J55" i="9" s="1"/>
  <c r="L55" i="9" s="1"/>
  <c r="K58" i="9"/>
  <c r="I61" i="9"/>
  <c r="J61" i="9" s="1"/>
  <c r="L61" i="9" s="1"/>
  <c r="I69" i="9"/>
  <c r="J69" i="9" s="1"/>
  <c r="L69" i="9" s="1"/>
  <c r="K63" i="9"/>
  <c r="K59" i="9"/>
  <c r="K65" i="9"/>
  <c r="J43" i="9"/>
  <c r="L43" i="9" s="1"/>
  <c r="J46" i="9"/>
  <c r="L46" i="9" s="1"/>
  <c r="J40" i="9"/>
  <c r="L40" i="9" s="1"/>
  <c r="J41" i="9"/>
  <c r="L41" i="9" s="1"/>
  <c r="J42" i="9"/>
  <c r="L42" i="9" s="1"/>
  <c r="J66" i="9"/>
  <c r="L66" i="9" s="1"/>
  <c r="J35" i="9"/>
  <c r="L35" i="9" s="1"/>
  <c r="J47" i="9"/>
  <c r="L47" i="9" s="1"/>
  <c r="J36" i="9"/>
  <c r="L36" i="9" s="1"/>
  <c r="J37" i="9"/>
  <c r="L37" i="9" s="1"/>
  <c r="J39" i="9"/>
  <c r="L39" i="9" s="1"/>
  <c r="J45" i="9"/>
  <c r="L45" i="9" s="1"/>
  <c r="J38" i="9"/>
  <c r="L38" i="9" s="1"/>
  <c r="J48" i="9"/>
  <c r="L48" i="9" s="1"/>
  <c r="J44" i="9"/>
  <c r="L44" i="9" s="1"/>
  <c r="J98" i="8" l="1"/>
  <c r="L98" i="8" s="1"/>
  <c r="L58" i="8"/>
</calcChain>
</file>

<file path=xl/sharedStrings.xml><?xml version="1.0" encoding="utf-8"?>
<sst xmlns="http://schemas.openxmlformats.org/spreadsheetml/2006/main" count="452" uniqueCount="72">
  <si>
    <t xml:space="preserve">Mutant </t>
  </si>
  <si>
    <t>V386A</t>
  </si>
  <si>
    <t>I316A</t>
  </si>
  <si>
    <t>I338A</t>
  </si>
  <si>
    <t>I388V</t>
  </si>
  <si>
    <t>A382G</t>
  </si>
  <si>
    <t>A378G</t>
  </si>
  <si>
    <t>F340A</t>
  </si>
  <si>
    <t>A347G</t>
  </si>
  <si>
    <t>I314V</t>
  </si>
  <si>
    <t>A376G</t>
  </si>
  <si>
    <t>K380A</t>
  </si>
  <si>
    <t>L323A</t>
  </si>
  <si>
    <t>V328A</t>
  </si>
  <si>
    <t>I327V</t>
  </si>
  <si>
    <t>I341V</t>
  </si>
  <si>
    <t>L353A</t>
  </si>
  <si>
    <t>I377A</t>
  </si>
  <si>
    <t>E334A</t>
  </si>
  <si>
    <t>R354A</t>
  </si>
  <si>
    <t>R399A</t>
  </si>
  <si>
    <t>F400A</t>
  </si>
  <si>
    <t>E401A</t>
  </si>
  <si>
    <t>G322A</t>
  </si>
  <si>
    <t>G324A</t>
  </si>
  <si>
    <t>F325A</t>
  </si>
  <si>
    <t>G330A</t>
  </si>
  <si>
    <t>G335A</t>
  </si>
  <si>
    <t>P346G</t>
  </si>
  <si>
    <t>V362A</t>
  </si>
  <si>
    <t>N363A</t>
  </si>
  <si>
    <t>H372A</t>
  </si>
  <si>
    <t>A375G</t>
  </si>
  <si>
    <t>average</t>
  </si>
  <si>
    <t>PSG</t>
  </si>
  <si>
    <t>WT</t>
  </si>
  <si>
    <t>SE</t>
  </si>
  <si>
    <t>ND</t>
  </si>
  <si>
    <t>coupling</t>
  </si>
  <si>
    <t>SE coupling (sp)</t>
  </si>
  <si>
    <t>CRIPT 15 AA</t>
  </si>
  <si>
    <t>CRIPTP-3 15 AA</t>
  </si>
  <si>
    <t>CRIPT 6 AA</t>
  </si>
  <si>
    <t>CRIPTP-3 6AA</t>
  </si>
  <si>
    <t>WT PDZ3</t>
  </si>
  <si>
    <t>CRIPTP-2 6AA</t>
  </si>
  <si>
    <t>kon (s-1 µM-1)</t>
  </si>
  <si>
    <t>koff (s-1)</t>
  </si>
  <si>
    <t>Kd (µM)</t>
  </si>
  <si>
    <r>
      <t xml:space="preserve">SE </t>
    </r>
    <r>
      <rPr>
        <sz val="12"/>
        <color theme="1"/>
        <rFont val="Symbol"/>
        <charset val="2"/>
      </rPr>
      <t>DDD</t>
    </r>
    <r>
      <rPr>
        <sz val="12"/>
        <color theme="1"/>
        <rFont val="Calibri"/>
        <family val="2"/>
        <scheme val="minor"/>
      </rPr>
      <t>G  (sp/coupling)</t>
    </r>
  </si>
  <si>
    <t>CRIPTP-2 6 AA</t>
  </si>
  <si>
    <t>CRIPTP-3 6 AA</t>
  </si>
  <si>
    <t>CRIPTP-2  6 AA</t>
  </si>
  <si>
    <t>CRIPTP-3 6 AA or 15 AA</t>
  </si>
  <si>
    <t>SE DDDG  (sp/coupling)</t>
  </si>
  <si>
    <t>PSG WT</t>
  </si>
  <si>
    <r>
      <rPr>
        <sz val="12"/>
        <color theme="1"/>
        <rFont val="Symbol"/>
        <charset val="2"/>
      </rPr>
      <t>DDD</t>
    </r>
    <r>
      <rPr>
        <sz val="12"/>
        <color theme="1"/>
        <rFont val="Calibri"/>
        <family val="2"/>
        <scheme val="minor"/>
      </rPr>
      <t>G (kcal/mol)</t>
    </r>
  </si>
  <si>
    <r>
      <rPr>
        <sz val="12"/>
        <color theme="1"/>
        <rFont val="Symbol"/>
        <charset val="2"/>
      </rPr>
      <t>DDD</t>
    </r>
    <r>
      <rPr>
        <sz val="12"/>
        <color theme="1"/>
        <rFont val="Calibri"/>
        <family val="2"/>
        <scheme val="minor"/>
      </rPr>
      <t>G (kcal/mol)</t>
    </r>
  </si>
  <si>
    <r>
      <t xml:space="preserve">SE </t>
    </r>
    <r>
      <rPr>
        <sz val="12"/>
        <color theme="1"/>
        <rFont val="Symbol"/>
        <charset val="2"/>
      </rPr>
      <t>DDD</t>
    </r>
    <r>
      <rPr>
        <sz val="12"/>
        <color theme="1"/>
        <rFont val="Calibri"/>
        <family val="2"/>
        <scheme val="minor"/>
      </rPr>
      <t>G  (sp/coupling)</t>
    </r>
  </si>
  <si>
    <r>
      <rPr>
        <sz val="12"/>
        <color theme="1"/>
        <rFont val="Symbol"/>
        <charset val="2"/>
      </rPr>
      <t>DDD</t>
    </r>
    <r>
      <rPr>
        <sz val="12"/>
        <color theme="1"/>
        <rFont val="Calibri"/>
        <family val="2"/>
        <scheme val="minor"/>
      </rPr>
      <t>G PSG (kcal/mol)</t>
    </r>
  </si>
  <si>
    <r>
      <rPr>
        <sz val="12"/>
        <color theme="1"/>
        <rFont val="Symbol"/>
        <charset val="2"/>
      </rPr>
      <t>DDD</t>
    </r>
    <r>
      <rPr>
        <sz val="12"/>
        <color theme="1"/>
        <rFont val="Calibri"/>
        <family val="2"/>
        <scheme val="minor"/>
      </rPr>
      <t>G PDZ3 (kcal/mol)</t>
    </r>
  </si>
  <si>
    <r>
      <rPr>
        <sz val="12"/>
        <color theme="1"/>
        <rFont val="Symbol"/>
        <charset val="2"/>
      </rPr>
      <t>DDDD</t>
    </r>
    <r>
      <rPr>
        <sz val="12"/>
        <color theme="1"/>
        <rFont val="Calibri"/>
        <family val="2"/>
        <scheme val="minor"/>
      </rPr>
      <t>G PSG to PDZ3 6 AA (kcal/mol)</t>
    </r>
  </si>
  <si>
    <r>
      <rPr>
        <sz val="12"/>
        <color theme="1"/>
        <rFont val="Symbol"/>
        <charset val="2"/>
      </rPr>
      <t>DDD</t>
    </r>
    <r>
      <rPr>
        <sz val="12"/>
        <color theme="1"/>
        <rFont val="Calibri"/>
        <family val="2"/>
        <scheme val="minor"/>
      </rPr>
      <t>G PDZ3 15 AA(kcal/mol)</t>
    </r>
  </si>
  <si>
    <r>
      <rPr>
        <sz val="12"/>
        <color theme="1"/>
        <rFont val="Symbol"/>
        <charset val="2"/>
      </rPr>
      <t>DDD</t>
    </r>
    <r>
      <rPr>
        <sz val="12"/>
        <color theme="1"/>
        <rFont val="Calibri"/>
        <family val="2"/>
        <scheme val="minor"/>
      </rPr>
      <t>G PDZ3 6AA (kcal/mol)</t>
    </r>
  </si>
  <si>
    <r>
      <rPr>
        <sz val="12"/>
        <color theme="1"/>
        <rFont val="Symbol"/>
        <charset val="2"/>
      </rPr>
      <t>DDD</t>
    </r>
    <r>
      <rPr>
        <sz val="12"/>
        <color theme="1"/>
        <rFont val="Calibri"/>
        <family val="2"/>
        <scheme val="minor"/>
      </rPr>
      <t>G PSG 15 AA(kcal/mol)</t>
    </r>
  </si>
  <si>
    <r>
      <rPr>
        <sz val="12"/>
        <color theme="1"/>
        <rFont val="Symbol"/>
        <charset val="2"/>
      </rPr>
      <t>DDDD</t>
    </r>
    <r>
      <rPr>
        <sz val="12"/>
        <color theme="1"/>
        <rFont val="Calibri"/>
        <family val="2"/>
        <scheme val="minor"/>
      </rPr>
      <t xml:space="preserve">G PSG to PDZ3 </t>
    </r>
  </si>
  <si>
    <r>
      <rPr>
        <sz val="12"/>
        <color theme="1"/>
        <rFont val="Symbol"/>
        <charset val="2"/>
      </rPr>
      <t>DDD</t>
    </r>
    <r>
      <rPr>
        <sz val="12"/>
        <color theme="1"/>
        <rFont val="Calibri"/>
        <family val="2"/>
        <scheme val="minor"/>
      </rPr>
      <t>G PSG 6AA (kcal/mol)</t>
    </r>
  </si>
  <si>
    <r>
      <rPr>
        <sz val="12"/>
        <color theme="1"/>
        <rFont val="Symbol"/>
        <charset val="2"/>
      </rPr>
      <t>DDDD</t>
    </r>
    <r>
      <rPr>
        <sz val="12"/>
        <color theme="1"/>
        <rFont val="Calibri"/>
        <family val="2"/>
        <scheme val="minor"/>
      </rPr>
      <t>G PSG to PDZ3 15 AA (kcal/mol)</t>
    </r>
  </si>
  <si>
    <t>SEM</t>
  </si>
  <si>
    <t>R1</t>
  </si>
  <si>
    <t>R2</t>
  </si>
  <si>
    <t>Replicate dddGc values for Fig. 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</si>
</sst>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k_r_-;\-* #,##0.00\ _k_r_-;_-* &quot;-&quot;??\ _k_r_-;_-@_-"/>
    <numFmt numFmtId="165" formatCode="0.0"/>
    <numFmt numFmtId="166" formatCode="0.000"/>
    <numFmt numFmtId="167" formatCode="0.0000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Symbol"/>
      <charset val="2"/>
    </font>
    <font>
      <sz val="12"/>
      <color theme="1"/>
      <name val="Calibri (Body)"/>
    </font>
    <font>
      <sz val="9"/>
      <name val="Arial"/>
      <family val="2"/>
    </font>
    <font>
      <sz val="9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MT"/>
    </font>
    <font>
      <sz val="12"/>
      <color theme="1"/>
      <name val="Calibri"/>
      <family val="2"/>
      <charset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8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9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Fill="1"/>
    <xf numFmtId="2" fontId="0" fillId="0" borderId="0" xfId="0" applyNumberFormat="1"/>
    <xf numFmtId="0" fontId="4" fillId="0" borderId="0" xfId="0" applyFont="1"/>
    <xf numFmtId="0" fontId="0" fillId="0" borderId="0" xfId="0" applyFill="1" applyBorder="1"/>
    <xf numFmtId="165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166" fontId="0" fillId="0" borderId="0" xfId="0" applyNumberFormat="1" applyFill="1" applyBorder="1"/>
    <xf numFmtId="167" fontId="0" fillId="0" borderId="0" xfId="0" applyNumberFormat="1" applyFill="1" applyBorder="1"/>
    <xf numFmtId="0" fontId="1" fillId="0" borderId="0" xfId="0" applyFont="1" applyFill="1" applyBorder="1"/>
    <xf numFmtId="0" fontId="3" fillId="0" borderId="0" xfId="0" applyFont="1" applyFill="1" applyBorder="1"/>
    <xf numFmtId="2" fontId="0" fillId="0" borderId="0" xfId="0" applyNumberFormat="1" applyFont="1" applyFill="1" applyBorder="1"/>
    <xf numFmtId="0" fontId="10" fillId="0" borderId="0" xfId="0" applyFont="1" applyFill="1" applyBorder="1"/>
    <xf numFmtId="0" fontId="0" fillId="0" borderId="0" xfId="0" applyFont="1" applyFill="1" applyBorder="1"/>
    <xf numFmtId="165" fontId="0" fillId="0" borderId="0" xfId="0" applyNumberFormat="1" applyFont="1" applyFill="1" applyBorder="1"/>
    <xf numFmtId="166" fontId="0" fillId="0" borderId="0" xfId="0" applyNumberFormat="1" applyFont="1" applyFill="1" applyBorder="1"/>
    <xf numFmtId="0" fontId="5" fillId="0" borderId="0" xfId="0" applyFont="1" applyFill="1" applyBorder="1"/>
    <xf numFmtId="1" fontId="0" fillId="0" borderId="0" xfId="0" applyNumberFormat="1" applyFont="1" applyFill="1" applyBorder="1"/>
    <xf numFmtId="0" fontId="11" fillId="0" borderId="0" xfId="0" applyFont="1" applyFill="1" applyBorder="1"/>
    <xf numFmtId="0" fontId="0" fillId="0" borderId="0" xfId="0" applyFont="1"/>
    <xf numFmtId="2" fontId="0" fillId="0" borderId="0" xfId="0" applyNumberFormat="1" applyFon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 vertical="center"/>
    </xf>
    <xf numFmtId="2" fontId="12" fillId="0" borderId="0" xfId="0" applyNumberFormat="1" applyFont="1" applyFill="1" applyBorder="1"/>
    <xf numFmtId="167" fontId="0" fillId="0" borderId="0" xfId="0" applyNumberFormat="1" applyFont="1" applyFill="1" applyBorder="1"/>
    <xf numFmtId="166" fontId="12" fillId="0" borderId="0" xfId="0" applyNumberFormat="1" applyFont="1" applyFill="1" applyBorder="1"/>
    <xf numFmtId="165" fontId="12" fillId="0" borderId="0" xfId="0" applyNumberFormat="1" applyFont="1" applyFill="1" applyBorder="1"/>
    <xf numFmtId="1" fontId="12" fillId="0" borderId="0" xfId="0" applyNumberFormat="1" applyFont="1" applyFill="1" applyBorder="1"/>
    <xf numFmtId="166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 vertical="center"/>
    </xf>
    <xf numFmtId="1" fontId="0" fillId="0" borderId="0" xfId="0" applyNumberFormat="1" applyFont="1" applyFill="1" applyBorder="1" applyAlignment="1">
      <alignment horizontal="right" vertical="center"/>
    </xf>
    <xf numFmtId="1" fontId="0" fillId="0" borderId="0" xfId="0" applyNumberFormat="1" applyFont="1" applyFill="1" applyBorder="1" applyAlignment="1">
      <alignment horizontal="right"/>
    </xf>
    <xf numFmtId="165" fontId="12" fillId="0" borderId="0" xfId="147" applyNumberFormat="1" applyFont="1" applyFill="1" applyBorder="1"/>
    <xf numFmtId="166" fontId="9" fillId="0" borderId="0" xfId="147" applyNumberFormat="1" applyFont="1" applyFill="1" applyBorder="1" applyAlignment="1">
      <alignment horizontal="right"/>
    </xf>
    <xf numFmtId="2" fontId="13" fillId="0" borderId="0" xfId="0" applyNumberFormat="1" applyFont="1" applyFill="1" applyBorder="1"/>
    <xf numFmtId="2" fontId="13" fillId="0" borderId="0" xfId="0" applyNumberFormat="1" applyFont="1" applyFill="1" applyBorder="1" applyAlignment="1">
      <alignment horizontal="right"/>
    </xf>
    <xf numFmtId="166" fontId="13" fillId="0" borderId="0" xfId="0" applyNumberFormat="1" applyFont="1" applyFill="1" applyBorder="1"/>
    <xf numFmtId="165" fontId="13" fillId="0" borderId="0" xfId="0" applyNumberFormat="1" applyFont="1" applyFill="1" applyBorder="1"/>
    <xf numFmtId="165" fontId="13" fillId="0" borderId="0" xfId="0" applyNumberFormat="1" applyFont="1" applyFill="1" applyBorder="1" applyAlignment="1">
      <alignment horizontal="right"/>
    </xf>
    <xf numFmtId="0" fontId="13" fillId="0" borderId="0" xfId="0" applyFont="1"/>
  </cellXfs>
  <cellStyles count="148">
    <cellStyle name="Comma" xfId="14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0"/>
  <tableStyles count="0" defaultTableStyle="TableStyleMedium9" defaultPivotStyle="PivotStyleMedium7"/>
  <colors>
    <mruColors>
      <color rgb="FFEA6FFF"/>
      <color rgb="FFF6C5FB"/>
      <color rgb="FFAC53F2"/>
      <color rgb="FF9745D7"/>
      <color rgb="FFE5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V56"/>
  <sheetViews>
    <sheetView zoomScale="90" zoomScaleNormal="90" zoomScalePageLayoutView="97" workbookViewId="0">
      <selection activeCell="G12" sqref="G12"/>
    </sheetView>
  </sheetViews>
  <sheetFormatPr baseColWidth="10" defaultRowHeight="16"/>
  <cols>
    <col min="2" max="2" width="15.5" style="14" bestFit="1" customWidth="1"/>
    <col min="3" max="3" width="13" style="14" bestFit="1" customWidth="1"/>
    <col min="4" max="6" width="10.83203125" style="14"/>
    <col min="7" max="7" width="13.6640625" style="14" bestFit="1" customWidth="1"/>
    <col min="8" max="8" width="14.1640625" style="14" bestFit="1" customWidth="1"/>
    <col min="9" max="9" width="12.6640625" style="14" customWidth="1"/>
    <col min="10" max="10" width="14.1640625" style="14" bestFit="1" customWidth="1"/>
    <col min="11" max="11" width="22.33203125" style="14" bestFit="1" customWidth="1"/>
    <col min="12" max="12" width="20.6640625" style="14" bestFit="1" customWidth="1"/>
    <col min="15" max="18" width="10.83203125" style="4"/>
    <col min="19" max="19" width="12.33203125" style="4" bestFit="1" customWidth="1"/>
    <col min="20" max="20" width="11.6640625" style="4" bestFit="1" customWidth="1"/>
    <col min="21" max="21" width="11.6640625" bestFit="1" customWidth="1"/>
  </cols>
  <sheetData>
    <row r="1" spans="2:8">
      <c r="B1" s="14" t="s">
        <v>40</v>
      </c>
    </row>
    <row r="2" spans="2:8">
      <c r="C2" s="14" t="s">
        <v>46</v>
      </c>
      <c r="D2" s="14" t="s">
        <v>36</v>
      </c>
      <c r="E2" s="14" t="s">
        <v>47</v>
      </c>
      <c r="F2" s="14" t="s">
        <v>36</v>
      </c>
      <c r="G2" s="14" t="s">
        <v>48</v>
      </c>
      <c r="H2" s="14" t="s">
        <v>36</v>
      </c>
    </row>
    <row r="3" spans="2:8">
      <c r="B3" s="14" t="s">
        <v>35</v>
      </c>
      <c r="C3" s="26">
        <v>8.5679999999999996</v>
      </c>
      <c r="D3" s="26">
        <v>0.1075</v>
      </c>
      <c r="E3" s="27">
        <v>12.27</v>
      </c>
      <c r="F3" s="23">
        <v>0.1288</v>
      </c>
      <c r="G3" s="12">
        <f>E3/C3</f>
        <v>1.4320728291316527</v>
      </c>
      <c r="H3" s="12">
        <f>G3*SQRT((D3/C3)^2+(F3/E3)^2)</f>
        <v>2.3426952795393235E-2</v>
      </c>
    </row>
    <row r="4" spans="2:8">
      <c r="B4" s="14" t="s">
        <v>23</v>
      </c>
      <c r="C4" s="26">
        <v>7.9850000000000003</v>
      </c>
      <c r="D4" s="26">
        <v>0.1002</v>
      </c>
      <c r="E4" s="23">
        <v>3.4790000000000001</v>
      </c>
      <c r="F4" s="23">
        <v>1.8429999999999998E-2</v>
      </c>
      <c r="G4" s="12">
        <f>E4/C4</f>
        <v>0.43569192235441451</v>
      </c>
      <c r="H4" s="12">
        <f t="shared" ref="H4:H17" si="0">G4*SQRT((D4/C4)^2+(F4/E4)^2)</f>
        <v>5.934518490051068E-3</v>
      </c>
    </row>
    <row r="5" spans="2:8">
      <c r="B5" s="14" t="s">
        <v>25</v>
      </c>
      <c r="C5" s="26">
        <v>10.73</v>
      </c>
      <c r="D5" s="26">
        <v>0.15240000000000001</v>
      </c>
      <c r="E5" s="27">
        <v>25.75</v>
      </c>
      <c r="F5" s="23">
        <v>0.2225</v>
      </c>
      <c r="G5" s="12">
        <f t="shared" ref="G5:G18" si="1">E5/C5</f>
        <v>2.3998136067101585</v>
      </c>
      <c r="H5" s="12">
        <f t="shared" si="0"/>
        <v>3.9897074263608924E-2</v>
      </c>
    </row>
    <row r="6" spans="2:8">
      <c r="B6" s="14" t="s">
        <v>14</v>
      </c>
      <c r="C6" s="26">
        <v>7.5650000000000004</v>
      </c>
      <c r="D6" s="26">
        <v>7.553E-2</v>
      </c>
      <c r="E6" s="27">
        <v>62.33</v>
      </c>
      <c r="F6" s="23">
        <v>1.056</v>
      </c>
      <c r="G6" s="12">
        <f t="shared" si="1"/>
        <v>8.2392597488433577</v>
      </c>
      <c r="H6" s="15">
        <f t="shared" si="0"/>
        <v>0.16202607665721053</v>
      </c>
    </row>
    <row r="7" spans="2:8">
      <c r="B7" s="14" t="s">
        <v>26</v>
      </c>
      <c r="C7" s="15">
        <v>8.7490000000000006</v>
      </c>
      <c r="D7" s="26">
        <v>0.311</v>
      </c>
      <c r="E7" s="27">
        <v>97.3</v>
      </c>
      <c r="F7" s="23">
        <v>0.38600000000000001</v>
      </c>
      <c r="G7" s="12">
        <f t="shared" si="1"/>
        <v>11.121271002400274</v>
      </c>
      <c r="H7" s="15">
        <f t="shared" si="0"/>
        <v>0.39778121382842579</v>
      </c>
    </row>
    <row r="8" spans="2:8">
      <c r="B8" s="14" t="s">
        <v>18</v>
      </c>
      <c r="C8" s="26">
        <v>8.2750000000000004</v>
      </c>
      <c r="D8" s="26">
        <v>0.14899999999999999</v>
      </c>
      <c r="E8" s="27">
        <v>21.54</v>
      </c>
      <c r="F8" s="23">
        <v>0.21079999999999999</v>
      </c>
      <c r="G8" s="12">
        <f t="shared" si="1"/>
        <v>2.6030211480362535</v>
      </c>
      <c r="H8" s="15">
        <f t="shared" si="0"/>
        <v>5.3345553695256412E-2</v>
      </c>
    </row>
    <row r="9" spans="2:8">
      <c r="B9" s="14" t="s">
        <v>27</v>
      </c>
      <c r="C9" s="33">
        <v>12.32</v>
      </c>
      <c r="D9" s="26">
        <v>0.2064</v>
      </c>
      <c r="E9" s="26">
        <v>4.468</v>
      </c>
      <c r="F9" s="25">
        <v>1.119E-2</v>
      </c>
      <c r="G9" s="12">
        <f t="shared" si="1"/>
        <v>0.36266233766233763</v>
      </c>
      <c r="H9" s="12">
        <f t="shared" si="0"/>
        <v>6.14328674689338E-3</v>
      </c>
    </row>
    <row r="10" spans="2:8">
      <c r="B10" s="14" t="s">
        <v>3</v>
      </c>
      <c r="C10" s="26">
        <v>7.2060000000000004</v>
      </c>
      <c r="D10" s="26">
        <v>9.0529999999999999E-2</v>
      </c>
      <c r="E10" s="27">
        <v>10.5</v>
      </c>
      <c r="F10" s="23">
        <v>6.3659999999999994E-2</v>
      </c>
      <c r="G10" s="12">
        <f t="shared" si="1"/>
        <v>1.4571190674437968</v>
      </c>
      <c r="H10" s="12">
        <f t="shared" si="0"/>
        <v>2.0326198327347285E-2</v>
      </c>
    </row>
    <row r="11" spans="2:8">
      <c r="B11" s="14" t="s">
        <v>8</v>
      </c>
      <c r="C11" s="26">
        <v>7.3390000000000004</v>
      </c>
      <c r="D11" s="26">
        <v>0.17399999999999999</v>
      </c>
      <c r="E11" s="27">
        <v>25.09</v>
      </c>
      <c r="F11" s="23">
        <v>0.19109999999999999</v>
      </c>
      <c r="G11" s="12">
        <f t="shared" si="1"/>
        <v>3.4187218967161734</v>
      </c>
      <c r="H11" s="15">
        <f t="shared" si="0"/>
        <v>8.5134186796857803E-2</v>
      </c>
    </row>
    <row r="12" spans="2:8">
      <c r="B12" s="14" t="s">
        <v>16</v>
      </c>
      <c r="C12" s="26">
        <v>8.1010000000000009</v>
      </c>
      <c r="D12" s="26">
        <v>0.14230000000000001</v>
      </c>
      <c r="E12" s="27">
        <v>11.9</v>
      </c>
      <c r="F12" s="23">
        <v>3.3849999999999998E-2</v>
      </c>
      <c r="G12" s="12">
        <f t="shared" si="1"/>
        <v>1.4689544500678928</v>
      </c>
      <c r="H12" s="12">
        <f t="shared" si="0"/>
        <v>2.613939778787509E-2</v>
      </c>
    </row>
    <row r="13" spans="2:8">
      <c r="B13" s="14" t="s">
        <v>19</v>
      </c>
      <c r="C13" s="26">
        <v>9.077</v>
      </c>
      <c r="D13" s="26">
        <v>0.14530000000000001</v>
      </c>
      <c r="E13" s="27">
        <v>12.29</v>
      </c>
      <c r="F13" s="23">
        <v>0.1275</v>
      </c>
      <c r="G13" s="12">
        <f t="shared" si="1"/>
        <v>1.3539715765120635</v>
      </c>
      <c r="H13" s="12">
        <f t="shared" si="0"/>
        <v>2.5827363089644458E-2</v>
      </c>
    </row>
    <row r="14" spans="2:8">
      <c r="B14" s="14" t="s">
        <v>29</v>
      </c>
      <c r="C14" s="26">
        <v>7.3319999999999999</v>
      </c>
      <c r="D14" s="26">
        <v>0.1229</v>
      </c>
      <c r="E14" s="27">
        <v>9.83</v>
      </c>
      <c r="F14" s="23">
        <v>4.453E-2</v>
      </c>
      <c r="G14" s="12">
        <f t="shared" si="1"/>
        <v>1.3406983087834152</v>
      </c>
      <c r="H14" s="12">
        <f t="shared" si="0"/>
        <v>2.3279182244767695E-2</v>
      </c>
    </row>
    <row r="15" spans="2:8">
      <c r="B15" s="14" t="s">
        <v>10</v>
      </c>
      <c r="C15" s="26">
        <v>8.6189999999999998</v>
      </c>
      <c r="D15" s="26">
        <v>0.20380000000000001</v>
      </c>
      <c r="E15" s="27">
        <v>39.200000000000003</v>
      </c>
      <c r="F15" s="23">
        <v>0.52990000000000004</v>
      </c>
      <c r="G15" s="12">
        <f t="shared" si="1"/>
        <v>4.5480914259194805</v>
      </c>
      <c r="H15" s="15">
        <f t="shared" si="0"/>
        <v>0.12387510258045147</v>
      </c>
    </row>
    <row r="16" spans="2:8">
      <c r="B16" s="14" t="s">
        <v>20</v>
      </c>
      <c r="C16" s="26">
        <v>11.08</v>
      </c>
      <c r="D16" s="26">
        <v>0.1288</v>
      </c>
      <c r="E16" s="26">
        <v>7.8049999999999997</v>
      </c>
      <c r="F16" s="23">
        <v>8.5589999999999999E-2</v>
      </c>
      <c r="G16" s="12">
        <f t="shared" si="1"/>
        <v>0.70442238267148016</v>
      </c>
      <c r="H16" s="12">
        <f t="shared" si="0"/>
        <v>1.1257197076430275E-2</v>
      </c>
    </row>
    <row r="17" spans="2:22">
      <c r="B17" s="14" t="s">
        <v>21</v>
      </c>
      <c r="C17" s="26">
        <v>9.8439999999999994</v>
      </c>
      <c r="D17" s="26">
        <v>0.1152</v>
      </c>
      <c r="E17" s="27">
        <v>12.47</v>
      </c>
      <c r="F17" s="23">
        <v>9.4950000000000007E-2</v>
      </c>
      <c r="G17" s="12">
        <f t="shared" si="1"/>
        <v>1.2667614790735475</v>
      </c>
      <c r="H17" s="12">
        <f t="shared" si="0"/>
        <v>1.7686053674279317E-2</v>
      </c>
    </row>
    <row r="18" spans="2:22">
      <c r="B18" s="14" t="s">
        <v>22</v>
      </c>
      <c r="C18" s="26">
        <v>7.54</v>
      </c>
      <c r="D18" s="26">
        <v>0.1295</v>
      </c>
      <c r="E18" s="27">
        <v>14.85</v>
      </c>
      <c r="F18" s="23">
        <v>0.13159999999999999</v>
      </c>
      <c r="G18" s="12">
        <f t="shared" si="1"/>
        <v>1.9694960212201591</v>
      </c>
      <c r="H18" s="12">
        <f>G18*SQRT((D18/C18)^2+(F18/E18)^2)</f>
        <v>3.8063643655443791E-2</v>
      </c>
    </row>
    <row r="19" spans="2:22">
      <c r="C19" s="15"/>
      <c r="D19" s="15"/>
      <c r="E19" s="15"/>
      <c r="F19" s="15"/>
      <c r="G19" s="15"/>
      <c r="H19" s="15"/>
    </row>
    <row r="20" spans="2:22">
      <c r="B20" s="14" t="s">
        <v>41</v>
      </c>
      <c r="C20" s="15"/>
      <c r="D20" s="15"/>
      <c r="E20" s="15"/>
      <c r="F20" s="15"/>
      <c r="G20" s="15"/>
      <c r="H20" s="15"/>
      <c r="O20" s="10"/>
      <c r="P20" s="10"/>
      <c r="Q20" s="11"/>
      <c r="R20" s="10"/>
      <c r="S20" s="11"/>
      <c r="T20" s="10"/>
      <c r="U20" s="1"/>
      <c r="V20" s="1"/>
    </row>
    <row r="21" spans="2:22">
      <c r="C21" s="14" t="s">
        <v>46</v>
      </c>
      <c r="D21" s="14" t="s">
        <v>36</v>
      </c>
      <c r="E21" s="14" t="s">
        <v>47</v>
      </c>
      <c r="F21" s="14" t="s">
        <v>36</v>
      </c>
      <c r="G21" s="14" t="s">
        <v>48</v>
      </c>
      <c r="H21" s="14" t="s">
        <v>36</v>
      </c>
      <c r="I21" s="14" t="s">
        <v>38</v>
      </c>
      <c r="J21" s="14" t="s">
        <v>39</v>
      </c>
      <c r="K21" s="19" t="s">
        <v>56</v>
      </c>
      <c r="L21" s="14" t="s">
        <v>54</v>
      </c>
      <c r="U21" s="1"/>
      <c r="V21" s="1"/>
    </row>
    <row r="22" spans="2:22">
      <c r="B22" s="14" t="s">
        <v>35</v>
      </c>
      <c r="C22" s="15">
        <v>8.35</v>
      </c>
      <c r="D22" s="15">
        <v>0.22009999999999999</v>
      </c>
      <c r="E22" s="15">
        <v>80.58</v>
      </c>
      <c r="F22" s="15">
        <v>0.192</v>
      </c>
      <c r="G22" s="15">
        <f>E22/C22</f>
        <v>9.6502994011976053</v>
      </c>
      <c r="H22" s="15">
        <f>G22*SQRT(((D22/C22)^2+(F22/E22)^2))</f>
        <v>0.25541210577702528</v>
      </c>
      <c r="U22" s="1"/>
      <c r="V22" s="1"/>
    </row>
    <row r="23" spans="2:22">
      <c r="B23" s="14" t="s">
        <v>23</v>
      </c>
      <c r="C23" s="15">
        <v>7.5620000000000003</v>
      </c>
      <c r="D23" s="15">
        <v>7.6829999999999996E-2</v>
      </c>
      <c r="E23" s="15">
        <v>20.05</v>
      </c>
      <c r="F23" s="15">
        <v>0.13439999999999999</v>
      </c>
      <c r="G23" s="12">
        <f>E23/C23</f>
        <v>2.6514149695847657</v>
      </c>
      <c r="H23" s="12">
        <f t="shared" ref="H23:H37" si="2">G23*SQRT(((D23/C23)^2+(F23/E23)^2))</f>
        <v>3.2273206298899598E-2</v>
      </c>
      <c r="I23" s="12">
        <f t="shared" ref="I23:I37" si="3">($G$22*G4)/($G$3*G23)</f>
        <v>1.1073310732894159</v>
      </c>
      <c r="J23" s="12">
        <f t="shared" ref="J23:J37" si="4">I23*SQRT((H23/G23)^2+($H$22/$G$22)^2+($H$3/$G$3)^2+(H4/G4)^2)</f>
        <v>3.9952818926769024E-2</v>
      </c>
      <c r="K23" s="34">
        <f>0.562*LN(($G$22*G4)/($G$3*G23))</f>
        <v>5.7297407026635973E-2</v>
      </c>
      <c r="L23" s="12">
        <f t="shared" ref="L23:L37" si="5">0.562*J23/I23</f>
        <v>2.0277119263116417E-2</v>
      </c>
      <c r="O23" s="7"/>
      <c r="P23" s="7"/>
      <c r="R23" s="7"/>
      <c r="S23" s="7"/>
      <c r="U23" s="1"/>
      <c r="V23" s="1"/>
    </row>
    <row r="24" spans="2:22">
      <c r="B24" s="14" t="s">
        <v>25</v>
      </c>
      <c r="C24" s="15">
        <v>11.13</v>
      </c>
      <c r="D24" s="15">
        <v>0.57750000000000001</v>
      </c>
      <c r="E24" s="18">
        <v>124.9</v>
      </c>
      <c r="F24" s="15">
        <v>6.2089999999999996</v>
      </c>
      <c r="G24" s="15">
        <f>E24/C24</f>
        <v>11.221922731356694</v>
      </c>
      <c r="H24" s="15">
        <f t="shared" si="2"/>
        <v>0.80637923014995527</v>
      </c>
      <c r="I24" s="12">
        <f t="shared" si="3"/>
        <v>1.4410727967330317</v>
      </c>
      <c r="J24" s="12">
        <f t="shared" si="4"/>
        <v>0.11535777196307637</v>
      </c>
      <c r="K24" s="21">
        <f t="shared" ref="K24:K37" si="6">0.562*LN(($G$22*G5)/($G$3*G24))</f>
        <v>0.20534796267772196</v>
      </c>
      <c r="L24" s="12">
        <f t="shared" si="5"/>
        <v>4.4988058889338198E-2</v>
      </c>
      <c r="O24" s="7"/>
      <c r="P24" s="7"/>
      <c r="R24" s="7"/>
      <c r="S24" s="7"/>
      <c r="U24" s="1"/>
      <c r="V24" s="1"/>
    </row>
    <row r="25" spans="2:22">
      <c r="B25" s="14" t="s">
        <v>14</v>
      </c>
      <c r="C25" s="15">
        <v>6.0810000000000004</v>
      </c>
      <c r="D25" s="15">
        <v>0.7077</v>
      </c>
      <c r="E25" s="18">
        <v>397.1</v>
      </c>
      <c r="F25" s="15">
        <v>10.85</v>
      </c>
      <c r="G25" s="18">
        <f t="shared" ref="G25:G37" si="7">E25/C25</f>
        <v>65.301759579016604</v>
      </c>
      <c r="H25" s="18">
        <f t="shared" si="2"/>
        <v>7.8063866588017099</v>
      </c>
      <c r="I25" s="12">
        <f t="shared" si="3"/>
        <v>0.85023502892904368</v>
      </c>
      <c r="J25" s="12">
        <f t="shared" si="4"/>
        <v>0.10634877574831555</v>
      </c>
      <c r="K25" s="21">
        <f t="shared" si="6"/>
        <v>-9.1180264259799401E-2</v>
      </c>
      <c r="L25" s="12">
        <f t="shared" si="5"/>
        <v>7.0295871067364929E-2</v>
      </c>
      <c r="O25" s="7"/>
      <c r="P25" s="7"/>
      <c r="R25" s="7"/>
      <c r="S25" s="7"/>
      <c r="U25" s="1"/>
      <c r="V25" s="1"/>
    </row>
    <row r="26" spans="2:22">
      <c r="B26" s="14" t="s">
        <v>26</v>
      </c>
      <c r="C26" s="15">
        <v>8.0690000000000008</v>
      </c>
      <c r="D26" s="15">
        <v>3.3839999999999999</v>
      </c>
      <c r="E26" s="18">
        <v>306.7</v>
      </c>
      <c r="F26" s="15">
        <v>37.229999999999997</v>
      </c>
      <c r="G26" s="18">
        <f t="shared" si="7"/>
        <v>38.009666625356296</v>
      </c>
      <c r="H26" s="18">
        <f t="shared" si="2"/>
        <v>16.594919316473291</v>
      </c>
      <c r="I26" s="12">
        <f t="shared" si="3"/>
        <v>1.9716782509813844</v>
      </c>
      <c r="J26" s="12">
        <f t="shared" si="4"/>
        <v>0.86588929430417527</v>
      </c>
      <c r="K26" s="21">
        <f t="shared" si="6"/>
        <v>0.38153341728502799</v>
      </c>
      <c r="L26" s="12">
        <f t="shared" si="5"/>
        <v>0.24680993623413511</v>
      </c>
      <c r="O26" s="7"/>
      <c r="P26" s="7"/>
      <c r="R26" s="7"/>
      <c r="S26" s="7"/>
      <c r="U26" s="1"/>
      <c r="V26" s="1"/>
    </row>
    <row r="27" spans="2:22">
      <c r="B27" s="14" t="s">
        <v>18</v>
      </c>
      <c r="C27" s="15">
        <v>10.44</v>
      </c>
      <c r="D27" s="15">
        <v>0.62009999999999998</v>
      </c>
      <c r="E27" s="18">
        <v>130.30000000000001</v>
      </c>
      <c r="F27" s="15">
        <v>6.7670000000000003</v>
      </c>
      <c r="G27" s="18">
        <f t="shared" si="7"/>
        <v>12.480842911877396</v>
      </c>
      <c r="H27" s="15">
        <f t="shared" si="2"/>
        <v>0.9847290583277013</v>
      </c>
      <c r="I27" s="12">
        <f t="shared" si="3"/>
        <v>1.4054307846908507</v>
      </c>
      <c r="J27" s="12">
        <f t="shared" si="4"/>
        <v>0.12262881818883554</v>
      </c>
      <c r="K27" s="21">
        <f t="shared" si="6"/>
        <v>0.19127325163087308</v>
      </c>
      <c r="L27" s="12">
        <f t="shared" si="5"/>
        <v>4.903649227897422E-2</v>
      </c>
      <c r="O27" s="7"/>
      <c r="P27" s="7"/>
      <c r="R27" s="7"/>
      <c r="S27" s="8"/>
      <c r="U27" s="1"/>
      <c r="V27" s="1"/>
    </row>
    <row r="28" spans="2:22">
      <c r="B28" s="14" t="s">
        <v>27</v>
      </c>
      <c r="C28" s="15">
        <v>10.95</v>
      </c>
      <c r="D28" s="15">
        <v>0.2001</v>
      </c>
      <c r="E28" s="15">
        <v>23.54</v>
      </c>
      <c r="F28" s="15">
        <v>0.25979999999999998</v>
      </c>
      <c r="G28" s="12">
        <f t="shared" si="7"/>
        <v>2.149771689497717</v>
      </c>
      <c r="H28" s="12">
        <f t="shared" si="2"/>
        <v>4.5893630330882972E-2</v>
      </c>
      <c r="I28" s="12">
        <f t="shared" si="3"/>
        <v>1.1368045415867667</v>
      </c>
      <c r="J28" s="12">
        <f t="shared" si="4"/>
        <v>4.7020101282964459E-2</v>
      </c>
      <c r="K28" s="21">
        <f t="shared" si="6"/>
        <v>7.2060366584523708E-2</v>
      </c>
      <c r="L28" s="12">
        <f t="shared" si="5"/>
        <v>2.3245242215641795E-2</v>
      </c>
      <c r="O28" s="7"/>
      <c r="P28" s="7"/>
      <c r="R28" s="7"/>
      <c r="S28" s="7"/>
      <c r="U28" s="1"/>
      <c r="V28" s="1"/>
    </row>
    <row r="29" spans="2:22">
      <c r="B29" s="14" t="s">
        <v>3</v>
      </c>
      <c r="C29" s="15">
        <v>5.5620000000000003</v>
      </c>
      <c r="D29" s="15">
        <v>0.16070000000000001</v>
      </c>
      <c r="E29" s="18">
        <v>65.33</v>
      </c>
      <c r="F29" s="15">
        <v>1.629</v>
      </c>
      <c r="G29" s="15">
        <f t="shared" si="7"/>
        <v>11.745774901114705</v>
      </c>
      <c r="H29" s="15">
        <f t="shared" si="2"/>
        <v>0.44827133814445713</v>
      </c>
      <c r="I29" s="12">
        <f t="shared" si="3"/>
        <v>0.83596683906007285</v>
      </c>
      <c r="J29" s="12">
        <f t="shared" si="4"/>
        <v>4.2783346023636065E-2</v>
      </c>
      <c r="K29" s="21">
        <f t="shared" si="6"/>
        <v>-0.10069147907869763</v>
      </c>
      <c r="L29" s="12">
        <f t="shared" si="5"/>
        <v>2.8762194074968137E-2</v>
      </c>
      <c r="O29" s="7"/>
      <c r="P29" s="7"/>
      <c r="R29" s="7"/>
      <c r="S29" s="7"/>
      <c r="U29" s="1"/>
      <c r="V29" s="1"/>
    </row>
    <row r="30" spans="2:22">
      <c r="B30" s="14" t="s">
        <v>8</v>
      </c>
      <c r="C30" s="15">
        <v>5.8250000000000002</v>
      </c>
      <c r="D30" s="15">
        <v>0.30559999999999998</v>
      </c>
      <c r="E30" s="18">
        <v>135</v>
      </c>
      <c r="F30" s="15">
        <v>3.6</v>
      </c>
      <c r="G30" s="18">
        <f t="shared" si="7"/>
        <v>23.175965665236049</v>
      </c>
      <c r="H30" s="15">
        <f t="shared" si="2"/>
        <v>1.3639468248759135</v>
      </c>
      <c r="I30" s="12">
        <f t="shared" si="3"/>
        <v>0.99403486563596444</v>
      </c>
      <c r="J30" s="12">
        <f t="shared" si="4"/>
        <v>7.0651738336691472E-2</v>
      </c>
      <c r="K30" s="28">
        <f t="shared" si="6"/>
        <v>-3.3624442286857084E-3</v>
      </c>
      <c r="L30" s="12">
        <f t="shared" si="5"/>
        <v>3.9944551562401481E-2</v>
      </c>
      <c r="O30" s="7"/>
      <c r="P30" s="7"/>
      <c r="R30" s="7"/>
      <c r="S30" s="7"/>
      <c r="U30" s="1"/>
      <c r="V30" s="1"/>
    </row>
    <row r="31" spans="2:22">
      <c r="B31" s="14" t="s">
        <v>16</v>
      </c>
      <c r="C31" s="15">
        <v>5.8250000000000002</v>
      </c>
      <c r="D31" s="15">
        <v>0.31340000000000001</v>
      </c>
      <c r="E31" s="18">
        <v>85.03</v>
      </c>
      <c r="F31" s="15">
        <v>1.2889999999999999</v>
      </c>
      <c r="G31" s="15">
        <f t="shared" si="7"/>
        <v>14.597424892703863</v>
      </c>
      <c r="H31" s="15">
        <f t="shared" si="2"/>
        <v>0.81595859715026742</v>
      </c>
      <c r="I31" s="12">
        <f t="shared" si="3"/>
        <v>0.67812188802341156</v>
      </c>
      <c r="J31" s="12">
        <f t="shared" si="4"/>
        <v>4.5028866204745846E-2</v>
      </c>
      <c r="K31" s="21">
        <f t="shared" si="6"/>
        <v>-0.21829666602080336</v>
      </c>
      <c r="L31" s="12">
        <f t="shared" si="5"/>
        <v>3.7318103506184849E-2</v>
      </c>
      <c r="O31" s="7"/>
      <c r="P31" s="7"/>
      <c r="R31" s="7"/>
      <c r="S31" s="8"/>
      <c r="U31" s="1"/>
      <c r="V31" s="1"/>
    </row>
    <row r="32" spans="2:22">
      <c r="B32" s="14" t="s">
        <v>19</v>
      </c>
      <c r="C32" s="15">
        <v>9.4260000000000002</v>
      </c>
      <c r="D32" s="15">
        <v>0.2757</v>
      </c>
      <c r="E32" s="18">
        <v>86.93</v>
      </c>
      <c r="F32" s="15">
        <v>2.0299999999999998</v>
      </c>
      <c r="G32" s="15">
        <f t="shared" si="7"/>
        <v>9.2223636749416507</v>
      </c>
      <c r="H32" s="15">
        <f t="shared" si="2"/>
        <v>0.34517016428147435</v>
      </c>
      <c r="I32" s="12">
        <f t="shared" si="3"/>
        <v>0.98933411701431617</v>
      </c>
      <c r="J32" s="12">
        <f t="shared" si="4"/>
        <v>5.1718458044062957E-2</v>
      </c>
      <c r="K32" s="21">
        <f t="shared" si="6"/>
        <v>-6.0264222328987481E-3</v>
      </c>
      <c r="L32" s="12">
        <f t="shared" si="5"/>
        <v>2.9379127759669475E-2</v>
      </c>
      <c r="O32" s="9"/>
      <c r="P32" s="7"/>
      <c r="R32" s="7"/>
      <c r="S32" s="7"/>
      <c r="U32" s="1"/>
      <c r="V32" s="1"/>
    </row>
    <row r="33" spans="2:22">
      <c r="B33" s="14" t="s">
        <v>29</v>
      </c>
      <c r="C33" s="15">
        <v>8.2609999999999992</v>
      </c>
      <c r="D33" s="15">
        <v>0.17349999999999999</v>
      </c>
      <c r="E33" s="18">
        <v>72.19</v>
      </c>
      <c r="F33" s="15">
        <v>1.7889999999999999</v>
      </c>
      <c r="G33" s="15">
        <f t="shared" si="7"/>
        <v>8.7386514949763949</v>
      </c>
      <c r="H33" s="15">
        <f t="shared" si="2"/>
        <v>0.28386974938056575</v>
      </c>
      <c r="I33" s="12">
        <f t="shared" si="3"/>
        <v>1.0338614086693827</v>
      </c>
      <c r="J33" s="12">
        <f t="shared" si="4"/>
        <v>4.9849108028829033E-2</v>
      </c>
      <c r="K33" s="21">
        <f t="shared" si="6"/>
        <v>1.8715011908896715E-2</v>
      </c>
      <c r="L33" s="12">
        <f t="shared" si="5"/>
        <v>2.7097634631955653E-2</v>
      </c>
      <c r="O33" s="8"/>
      <c r="P33" s="7"/>
      <c r="R33" s="7"/>
      <c r="S33" s="7"/>
      <c r="U33" s="1"/>
      <c r="V33" s="1"/>
    </row>
    <row r="34" spans="2:22">
      <c r="B34" s="14" t="s">
        <v>10</v>
      </c>
      <c r="C34" s="15">
        <v>11.28</v>
      </c>
      <c r="D34" s="15">
        <v>0.69399999999999995</v>
      </c>
      <c r="E34" s="18">
        <v>189.6</v>
      </c>
      <c r="F34" s="15">
        <v>7.7779999999999996</v>
      </c>
      <c r="G34" s="18">
        <f t="shared" si="7"/>
        <v>16.808510638297872</v>
      </c>
      <c r="H34" s="15">
        <f t="shared" si="2"/>
        <v>1.2429444472541136</v>
      </c>
      <c r="I34" s="12">
        <f t="shared" si="3"/>
        <v>1.8233734871080456</v>
      </c>
      <c r="J34" s="12">
        <f t="shared" si="4"/>
        <v>0.15448337345612689</v>
      </c>
      <c r="K34" s="21">
        <f t="shared" si="6"/>
        <v>0.33758685253320453</v>
      </c>
      <c r="L34" s="12">
        <f t="shared" si="5"/>
        <v>4.7614850438591871E-2</v>
      </c>
      <c r="O34" s="7"/>
      <c r="P34" s="7"/>
      <c r="R34" s="7"/>
      <c r="S34" s="7"/>
      <c r="U34" s="1"/>
      <c r="V34" s="1"/>
    </row>
    <row r="35" spans="2:22">
      <c r="B35" s="14" t="s">
        <v>20</v>
      </c>
      <c r="C35" s="15">
        <v>11.29</v>
      </c>
      <c r="D35" s="15">
        <v>0.1164</v>
      </c>
      <c r="E35" s="15">
        <v>37.97</v>
      </c>
      <c r="F35" s="15">
        <v>0.36280000000000001</v>
      </c>
      <c r="G35" s="12">
        <f t="shared" si="7"/>
        <v>3.3631532329495131</v>
      </c>
      <c r="H35" s="12">
        <f t="shared" si="2"/>
        <v>4.7275052184694605E-2</v>
      </c>
      <c r="I35" s="12">
        <f t="shared" si="3"/>
        <v>1.4114391983750092</v>
      </c>
      <c r="J35" s="12">
        <f t="shared" si="4"/>
        <v>5.3207241709829392E-2</v>
      </c>
      <c r="K35" s="21">
        <f t="shared" si="6"/>
        <v>0.19367075924172028</v>
      </c>
      <c r="L35" s="12">
        <f t="shared" si="5"/>
        <v>2.1185800901201309E-2</v>
      </c>
      <c r="O35" s="7"/>
      <c r="P35" s="7"/>
      <c r="R35" s="7"/>
      <c r="S35" s="7"/>
      <c r="U35" s="1"/>
      <c r="V35" s="1"/>
    </row>
    <row r="36" spans="2:22">
      <c r="B36" s="14" t="s">
        <v>21</v>
      </c>
      <c r="C36" s="15">
        <v>14.83</v>
      </c>
      <c r="D36" s="15">
        <v>0.3841</v>
      </c>
      <c r="E36" s="18">
        <v>72.22</v>
      </c>
      <c r="F36" s="15">
        <v>1.4470000000000001</v>
      </c>
      <c r="G36" s="15">
        <f t="shared" si="7"/>
        <v>4.8698583951449761</v>
      </c>
      <c r="H36" s="15">
        <f t="shared" si="2"/>
        <v>0.15946550556146871</v>
      </c>
      <c r="I36" s="12">
        <f t="shared" si="3"/>
        <v>1.7528881215841539</v>
      </c>
      <c r="J36" s="12">
        <f t="shared" si="4"/>
        <v>8.2874493039143349E-2</v>
      </c>
      <c r="K36" s="21">
        <f t="shared" si="6"/>
        <v>0.31543080792614209</v>
      </c>
      <c r="L36" s="12">
        <f t="shared" si="5"/>
        <v>2.6570700385547985E-2</v>
      </c>
      <c r="O36" s="8"/>
      <c r="P36" s="7"/>
      <c r="R36" s="7"/>
      <c r="S36" s="7"/>
      <c r="U36" s="1"/>
      <c r="V36" s="1"/>
    </row>
    <row r="37" spans="2:22">
      <c r="B37" s="14" t="s">
        <v>22</v>
      </c>
      <c r="C37" s="15">
        <v>7.7770000000000001</v>
      </c>
      <c r="D37" s="15">
        <v>0.23630000000000001</v>
      </c>
      <c r="E37" s="18">
        <v>95.85</v>
      </c>
      <c r="F37" s="15">
        <v>0.55659999999999998</v>
      </c>
      <c r="G37" s="15">
        <f t="shared" si="7"/>
        <v>12.324803908962323</v>
      </c>
      <c r="H37" s="15">
        <f t="shared" si="2"/>
        <v>0.38126038744821228</v>
      </c>
      <c r="I37" s="12">
        <f t="shared" si="3"/>
        <v>1.0768389904114419</v>
      </c>
      <c r="J37" s="12">
        <f t="shared" si="4"/>
        <v>5.162713147122374E-2</v>
      </c>
      <c r="K37" s="21">
        <f t="shared" si="6"/>
        <v>4.1604797490460602E-2</v>
      </c>
      <c r="L37" s="12">
        <f t="shared" si="5"/>
        <v>2.6944091127069809E-2</v>
      </c>
      <c r="O37" s="8"/>
      <c r="P37" s="7"/>
      <c r="R37" s="7"/>
      <c r="S37" s="8"/>
      <c r="U37" s="1"/>
      <c r="V37" s="1"/>
    </row>
    <row r="38" spans="2:22">
      <c r="S38" s="7"/>
      <c r="T38" s="7"/>
      <c r="U38" s="1"/>
      <c r="V38" s="1"/>
    </row>
    <row r="39" spans="2:22">
      <c r="S39" s="7"/>
      <c r="T39" s="7"/>
      <c r="U39" s="1"/>
      <c r="V39" s="1"/>
    </row>
    <row r="40" spans="2:22">
      <c r="H40" s="24"/>
      <c r="S40" s="7"/>
      <c r="U40" s="1"/>
      <c r="V40" s="1"/>
    </row>
    <row r="41" spans="2:22">
      <c r="S41" s="7"/>
      <c r="U41" s="1"/>
      <c r="V41" s="1"/>
    </row>
    <row r="42" spans="2:22">
      <c r="S42" s="7"/>
      <c r="U42" s="1"/>
      <c r="V42" s="1"/>
    </row>
    <row r="43" spans="2:22">
      <c r="S43" s="7"/>
      <c r="T43" s="7"/>
      <c r="U43" s="1"/>
      <c r="V43" s="1"/>
    </row>
    <row r="44" spans="2:22">
      <c r="S44" s="7"/>
      <c r="T44" s="7"/>
      <c r="U44" s="1"/>
      <c r="V44" s="1"/>
    </row>
    <row r="45" spans="2:22">
      <c r="S45" s="7"/>
      <c r="T45" s="7"/>
      <c r="U45" s="1"/>
      <c r="V45" s="1"/>
    </row>
    <row r="46" spans="2:22">
      <c r="S46" s="7"/>
      <c r="U46" s="1"/>
      <c r="V46" s="1"/>
    </row>
    <row r="47" spans="2:22">
      <c r="S47" s="7"/>
      <c r="T47" s="7"/>
      <c r="U47" s="1"/>
      <c r="V47" s="1"/>
    </row>
    <row r="48" spans="2:22">
      <c r="S48" s="7"/>
      <c r="T48" s="7"/>
      <c r="U48" s="1"/>
      <c r="V48" s="1"/>
    </row>
    <row r="49" spans="19:22">
      <c r="S49" s="7"/>
      <c r="T49" s="7"/>
      <c r="U49" s="1"/>
      <c r="V49" s="1"/>
    </row>
    <row r="50" spans="19:22">
      <c r="S50" s="7"/>
      <c r="T50" s="7"/>
      <c r="U50" s="1"/>
      <c r="V50" s="1"/>
    </row>
    <row r="51" spans="19:22">
      <c r="S51" s="7"/>
      <c r="T51" s="7"/>
      <c r="U51" s="1"/>
      <c r="V51" s="1"/>
    </row>
    <row r="52" spans="19:22">
      <c r="S52" s="7"/>
      <c r="T52" s="7"/>
      <c r="U52" s="1"/>
      <c r="V52" s="1"/>
    </row>
    <row r="53" spans="19:22">
      <c r="S53" s="7"/>
      <c r="U53" s="1"/>
      <c r="V53" s="1"/>
    </row>
    <row r="54" spans="19:22">
      <c r="S54" s="7"/>
      <c r="T54" s="7"/>
      <c r="U54" s="1"/>
      <c r="V54" s="1"/>
    </row>
    <row r="55" spans="19:22">
      <c r="U55" s="1"/>
      <c r="V55" s="1"/>
    </row>
    <row r="56" spans="19:22">
      <c r="T56" s="7"/>
      <c r="U56" s="2"/>
    </row>
  </sheetData>
  <phoneticPr fontId="8" type="noConversion"/>
  <pageMargins left="0.7" right="0.7" top="0.75" bottom="0.75" header="0.3" footer="0.3"/>
  <pageSetup paperSize="9" scale="4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A7C5-7FC1-AD4D-BFDF-9BE19461CFE5}">
  <sheetPr>
    <pageSetUpPr fitToPage="1"/>
  </sheetPr>
  <dimension ref="A1:BE125"/>
  <sheetViews>
    <sheetView tabSelected="1" zoomScale="98" zoomScaleNormal="98" workbookViewId="0">
      <selection activeCell="C9" sqref="C9"/>
    </sheetView>
  </sheetViews>
  <sheetFormatPr baseColWidth="10" defaultRowHeight="16"/>
  <cols>
    <col min="1" max="1" width="10.83203125" style="14"/>
    <col min="2" max="2" width="13.6640625" style="14" bestFit="1" customWidth="1"/>
    <col min="3" max="3" width="13.5" style="14" bestFit="1" customWidth="1"/>
    <col min="4" max="6" width="10.83203125" style="14"/>
    <col min="7" max="7" width="13" style="14" bestFit="1" customWidth="1"/>
    <col min="8" max="8" width="11.83203125" style="14" bestFit="1" customWidth="1"/>
    <col min="9" max="9" width="12.6640625" style="12" bestFit="1" customWidth="1"/>
    <col min="10" max="10" width="14.5" style="14" bestFit="1" customWidth="1"/>
    <col min="11" max="11" width="15.33203125" style="14" bestFit="1" customWidth="1"/>
    <col min="12" max="12" width="23" style="14" bestFit="1" customWidth="1"/>
    <col min="15" max="15" width="11.33203125" style="14" bestFit="1" customWidth="1"/>
    <col min="16" max="16" width="23" style="14" bestFit="1" customWidth="1"/>
    <col min="17" max="53" width="10.83203125" style="14"/>
  </cols>
  <sheetData>
    <row r="1" spans="1:53">
      <c r="B1" s="14" t="s">
        <v>42</v>
      </c>
    </row>
    <row r="2" spans="1:53" s="4" customFormat="1">
      <c r="A2" s="14"/>
      <c r="B2" s="14" t="s">
        <v>0</v>
      </c>
      <c r="C2" s="14" t="s">
        <v>46</v>
      </c>
      <c r="D2" s="14" t="s">
        <v>36</v>
      </c>
      <c r="E2" s="14" t="s">
        <v>47</v>
      </c>
      <c r="F2" s="14" t="s">
        <v>36</v>
      </c>
      <c r="G2" s="14" t="s">
        <v>48</v>
      </c>
      <c r="H2" s="14" t="s">
        <v>36</v>
      </c>
      <c r="I2" s="12"/>
      <c r="J2" s="14"/>
      <c r="K2" s="14"/>
      <c r="L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</row>
    <row r="3" spans="1:53" s="4" customFormat="1">
      <c r="A3" s="14"/>
      <c r="B3" s="14" t="s">
        <v>35</v>
      </c>
      <c r="C3" s="15">
        <v>7.0359999999999996</v>
      </c>
      <c r="D3" s="12">
        <v>6.3189999999999996E-2</v>
      </c>
      <c r="E3" s="29">
        <v>2.512</v>
      </c>
      <c r="F3" s="21">
        <v>7.1179999999999993E-2</v>
      </c>
      <c r="G3" s="12">
        <f>E3/C3</f>
        <v>0.35702103467879481</v>
      </c>
      <c r="H3" s="16">
        <f>G3*SQRT((F3/E3)^2+(D3/C3)^2)</f>
        <v>1.0612510930364581E-2</v>
      </c>
      <c r="I3" s="12"/>
      <c r="J3" s="14"/>
      <c r="K3" s="14"/>
      <c r="L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</row>
    <row r="4" spans="1:53" s="4" customFormat="1">
      <c r="A4" s="14"/>
      <c r="B4" s="14"/>
      <c r="C4" s="15">
        <v>7.5259999999999998</v>
      </c>
      <c r="D4" s="12">
        <v>2.8930000000000001E-2</v>
      </c>
      <c r="E4" s="29">
        <v>2.468</v>
      </c>
      <c r="F4" s="21">
        <v>9.8570000000000005E-2</v>
      </c>
      <c r="G4" s="12">
        <f t="shared" ref="G4:G8" si="0">E4/C4</f>
        <v>0.32792984321020463</v>
      </c>
      <c r="H4" s="16">
        <f t="shared" ref="H4:H66" si="1">G4*SQRT((F4/E4)^2+(D4/C4)^2)</f>
        <v>1.3157785411754065E-2</v>
      </c>
      <c r="I4" s="12"/>
      <c r="J4" s="14"/>
      <c r="K4" s="14"/>
      <c r="L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</row>
    <row r="5" spans="1:53" s="4" customFormat="1">
      <c r="A5" s="14"/>
      <c r="B5" s="14"/>
      <c r="C5" s="15">
        <v>7.3979999999999997</v>
      </c>
      <c r="D5" s="12">
        <v>4.5159999999999999E-2</v>
      </c>
      <c r="E5" s="21">
        <v>2.4159999999999999</v>
      </c>
      <c r="F5" s="21">
        <v>1.72E-2</v>
      </c>
      <c r="G5" s="16">
        <f t="shared" si="0"/>
        <v>0.32657474993241414</v>
      </c>
      <c r="H5" s="16">
        <f t="shared" si="1"/>
        <v>3.0626061623789092E-3</v>
      </c>
      <c r="I5" s="12"/>
      <c r="J5" s="14"/>
      <c r="K5" s="14"/>
      <c r="L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</row>
    <row r="6" spans="1:53" s="4" customFormat="1">
      <c r="A6" s="14"/>
      <c r="B6" s="14"/>
      <c r="C6" s="15">
        <v>6.77</v>
      </c>
      <c r="D6" s="12">
        <v>7.1230000000000002E-2</v>
      </c>
      <c r="E6" s="21">
        <v>2.81</v>
      </c>
      <c r="F6" s="21">
        <v>4.0410000000000001E-2</v>
      </c>
      <c r="G6" s="12">
        <f t="shared" si="0"/>
        <v>0.41506646971935013</v>
      </c>
      <c r="H6" s="16">
        <f t="shared" si="1"/>
        <v>7.3959575387447128E-3</v>
      </c>
      <c r="I6" s="12"/>
      <c r="J6" s="14"/>
      <c r="K6" s="14"/>
      <c r="L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</row>
    <row r="7" spans="1:53" s="4" customFormat="1">
      <c r="A7" s="14"/>
      <c r="B7" s="14"/>
      <c r="C7" s="15">
        <v>6.5469999999999997</v>
      </c>
      <c r="D7" s="12">
        <v>8.7499999999999994E-2</v>
      </c>
      <c r="E7" s="21">
        <v>2.79</v>
      </c>
      <c r="F7" s="21">
        <v>2.0820000000000002E-2</v>
      </c>
      <c r="G7" s="12">
        <f t="shared" si="0"/>
        <v>0.42614938139605929</v>
      </c>
      <c r="H7" s="16">
        <f t="shared" si="1"/>
        <v>6.523113153046366E-3</v>
      </c>
      <c r="I7" s="12"/>
      <c r="J7" s="14"/>
      <c r="K7" s="14"/>
      <c r="L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</row>
    <row r="8" spans="1:53" s="4" customFormat="1">
      <c r="A8" s="14"/>
      <c r="B8" s="14"/>
      <c r="C8" s="15">
        <v>6.6950000000000003</v>
      </c>
      <c r="D8" s="12">
        <v>0.15260000000000001</v>
      </c>
      <c r="E8" s="21">
        <v>2.7</v>
      </c>
      <c r="F8" s="21">
        <v>1.528E-2</v>
      </c>
      <c r="G8" s="12">
        <f t="shared" si="0"/>
        <v>0.40328603435399552</v>
      </c>
      <c r="H8" s="16">
        <f t="shared" si="1"/>
        <v>9.4712474651366292E-3</v>
      </c>
      <c r="I8" s="12"/>
      <c r="J8" s="14"/>
      <c r="K8" s="14"/>
      <c r="L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</row>
    <row r="9" spans="1:53" s="4" customFormat="1">
      <c r="A9" s="35" t="s">
        <v>68</v>
      </c>
      <c r="B9" s="14" t="s">
        <v>33</v>
      </c>
      <c r="C9" s="15">
        <f>(C3+C4+C5+C6+C7+C8)/6</f>
        <v>6.9953333333333338</v>
      </c>
      <c r="D9" s="35">
        <f>_xlfn.STDEV.P(C3,C4,C5,C6,C7,C8)/SQRT(6)</f>
        <v>0.14789066281597413</v>
      </c>
      <c r="E9" s="29">
        <f t="shared" ref="E9" si="2">(E3+E4+E5+E6+E7+E8)/6</f>
        <v>2.6160000000000001</v>
      </c>
      <c r="F9" s="36">
        <f>_xlfn.STDEV.P(E3,E4,E5,E6,E7,E8)/SQRT(6)</f>
        <v>6.4050327434326565E-2</v>
      </c>
      <c r="G9" s="12">
        <f>E9/C9</f>
        <v>0.37396359477747071</v>
      </c>
      <c r="H9" s="37">
        <f>_xlfn.STDEV.P(G3,G4,G5,G6,G7,G8)/SQRT(6)</f>
        <v>1.6582682983936409E-2</v>
      </c>
      <c r="J9" s="14"/>
      <c r="K9" s="14"/>
      <c r="L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</row>
    <row r="10" spans="1:53" s="4" customFormat="1">
      <c r="A10" s="14"/>
      <c r="B10" s="14" t="s">
        <v>9</v>
      </c>
      <c r="C10" s="15">
        <v>7.0640000000000001</v>
      </c>
      <c r="D10" s="12">
        <v>3.5659999999999997E-2</v>
      </c>
      <c r="E10" s="21">
        <v>2.4300000000000002</v>
      </c>
      <c r="F10" s="21">
        <v>3.8219999999999997E-2</v>
      </c>
      <c r="G10" s="12">
        <f>E10/C10</f>
        <v>0.3439977349943375</v>
      </c>
      <c r="H10" s="16">
        <f t="shared" si="1"/>
        <v>5.68238072295191E-3</v>
      </c>
      <c r="I10" s="12"/>
      <c r="J10" s="14"/>
      <c r="K10" s="14"/>
      <c r="L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</row>
    <row r="11" spans="1:53" s="4" customFormat="1">
      <c r="A11" s="14"/>
      <c r="B11" s="14" t="s">
        <v>2</v>
      </c>
      <c r="C11" s="15">
        <v>6.2839999999999998</v>
      </c>
      <c r="D11" s="12">
        <v>3.4110000000000001E-2</v>
      </c>
      <c r="E11" s="21">
        <v>1.5109999999999999</v>
      </c>
      <c r="F11" s="21">
        <v>3.0179999999999998E-2</v>
      </c>
      <c r="G11" s="16">
        <f t="shared" ref="G11:G18" si="3">E11/C11</f>
        <v>0.24045194143857415</v>
      </c>
      <c r="H11" s="16">
        <f t="shared" si="1"/>
        <v>4.9768658809550047E-3</v>
      </c>
      <c r="I11" s="12"/>
      <c r="J11" s="14"/>
      <c r="K11" s="14"/>
      <c r="L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:53" s="4" customFormat="1">
      <c r="A12" s="14"/>
      <c r="B12" s="14" t="s">
        <v>23</v>
      </c>
      <c r="C12" s="15">
        <v>6.19</v>
      </c>
      <c r="D12" s="12">
        <v>8.5680000000000006E-2</v>
      </c>
      <c r="E12" s="22">
        <v>0.72</v>
      </c>
      <c r="F12" s="22">
        <v>0.02</v>
      </c>
      <c r="G12" s="16">
        <f t="shared" si="3"/>
        <v>0.11631663974151857</v>
      </c>
      <c r="H12" s="16">
        <f t="shared" si="1"/>
        <v>3.6099353035595177E-3</v>
      </c>
      <c r="I12" s="12"/>
      <c r="J12" s="14"/>
      <c r="K12" s="14"/>
      <c r="L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:53" s="4" customFormat="1">
      <c r="A13" s="14"/>
      <c r="B13" s="14" t="s">
        <v>12</v>
      </c>
      <c r="C13" s="15">
        <v>7.109</v>
      </c>
      <c r="D13" s="12">
        <v>4.1309999999999999E-2</v>
      </c>
      <c r="E13" s="29">
        <v>12.46</v>
      </c>
      <c r="F13" s="21">
        <v>0.27279999999999999</v>
      </c>
      <c r="G13" s="12">
        <f t="shared" si="3"/>
        <v>1.752707835138557</v>
      </c>
      <c r="H13" s="16">
        <f t="shared" si="1"/>
        <v>3.9702487663330115E-2</v>
      </c>
      <c r="I13" s="12"/>
      <c r="J13" s="14"/>
      <c r="K13" s="14"/>
      <c r="L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:53" s="4" customFormat="1">
      <c r="A14" s="14"/>
      <c r="B14" s="14" t="s">
        <v>24</v>
      </c>
      <c r="C14" s="15">
        <v>6.65</v>
      </c>
      <c r="D14" s="12">
        <v>0.1336</v>
      </c>
      <c r="E14" s="30">
        <v>12.32</v>
      </c>
      <c r="F14" s="22">
        <v>0.3</v>
      </c>
      <c r="G14" s="12">
        <f t="shared" si="3"/>
        <v>1.8526315789473684</v>
      </c>
      <c r="H14" s="16">
        <f t="shared" si="1"/>
        <v>5.8484832123492266E-2</v>
      </c>
      <c r="I14" s="12"/>
      <c r="J14" s="14"/>
      <c r="K14" s="14"/>
      <c r="L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:53" s="4" customFormat="1">
      <c r="A15" s="14"/>
      <c r="B15" s="14" t="s">
        <v>25</v>
      </c>
      <c r="C15" s="15">
        <v>7.9569999999999999</v>
      </c>
      <c r="D15" s="12">
        <v>0.155</v>
      </c>
      <c r="E15" s="30">
        <v>5.76</v>
      </c>
      <c r="F15" s="22">
        <v>0.17</v>
      </c>
      <c r="G15" s="12">
        <f t="shared" si="3"/>
        <v>0.7238909136609275</v>
      </c>
      <c r="H15" s="16">
        <f t="shared" si="1"/>
        <v>2.559881838631714E-2</v>
      </c>
      <c r="I15" s="12"/>
      <c r="J15" s="14"/>
      <c r="K15" s="14"/>
      <c r="L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</row>
    <row r="16" spans="1:53" s="4" customFormat="1">
      <c r="A16" s="14"/>
      <c r="B16" s="14" t="s">
        <v>14</v>
      </c>
      <c r="C16" s="15">
        <v>6.08</v>
      </c>
      <c r="D16" s="12">
        <v>3.61E-2</v>
      </c>
      <c r="E16" s="29">
        <v>13.76</v>
      </c>
      <c r="F16" s="21">
        <v>7.7770000000000006E-2</v>
      </c>
      <c r="G16" s="12">
        <f t="shared" si="3"/>
        <v>2.263157894736842</v>
      </c>
      <c r="H16" s="16">
        <f t="shared" si="1"/>
        <v>1.8552065025527267E-2</v>
      </c>
      <c r="I16" s="12"/>
      <c r="J16" s="14"/>
      <c r="K16" s="14"/>
      <c r="L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</row>
    <row r="17" spans="1:53" s="4" customFormat="1">
      <c r="A17" s="14"/>
      <c r="B17" s="14" t="s">
        <v>13</v>
      </c>
      <c r="C17" s="15">
        <v>7.0960000000000001</v>
      </c>
      <c r="D17" s="12">
        <v>6.3469999999999999E-2</v>
      </c>
      <c r="E17" s="29">
        <v>7.1710000000000003</v>
      </c>
      <c r="F17" s="21">
        <v>0.23930000000000001</v>
      </c>
      <c r="G17" s="12">
        <f t="shared" si="3"/>
        <v>1.0105693348365277</v>
      </c>
      <c r="H17" s="16">
        <f t="shared" si="1"/>
        <v>3.4913602152322955E-2</v>
      </c>
      <c r="I17" s="12"/>
      <c r="J17" s="14"/>
      <c r="K17" s="14"/>
      <c r="L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s="4" customFormat="1">
      <c r="A18" s="14"/>
      <c r="B18" s="14" t="s">
        <v>26</v>
      </c>
      <c r="C18" s="15">
        <v>6.29</v>
      </c>
      <c r="D18" s="12">
        <v>0.21929999999999999</v>
      </c>
      <c r="E18" s="31">
        <v>64.88</v>
      </c>
      <c r="F18" s="22">
        <v>2.97</v>
      </c>
      <c r="G18" s="15">
        <f t="shared" si="3"/>
        <v>10.314785373608903</v>
      </c>
      <c r="H18" s="16">
        <f t="shared" si="1"/>
        <v>0.59353285763296415</v>
      </c>
      <c r="I18" s="12"/>
      <c r="J18" s="14"/>
      <c r="K18" s="14"/>
      <c r="L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s="4" customFormat="1">
      <c r="A19" s="14"/>
      <c r="B19" s="14" t="s">
        <v>18</v>
      </c>
      <c r="C19" s="15">
        <v>9.1920000000000002</v>
      </c>
      <c r="D19" s="12">
        <v>7.8920000000000004E-2</v>
      </c>
      <c r="E19" s="29">
        <v>5.6369999999999996</v>
      </c>
      <c r="F19" s="21">
        <v>6.0879999999999997E-2</v>
      </c>
      <c r="G19" s="12">
        <f t="shared" ref="G19:G73" si="4">E19/C19</f>
        <v>0.61325065274151436</v>
      </c>
      <c r="H19" s="16">
        <f t="shared" si="1"/>
        <v>8.4609976324299795E-3</v>
      </c>
      <c r="I19" s="12"/>
      <c r="J19" s="14"/>
      <c r="K19" s="14"/>
      <c r="L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s="4" customFormat="1">
      <c r="A20" s="14"/>
      <c r="B20" s="14" t="s">
        <v>27</v>
      </c>
      <c r="C20" s="15">
        <v>14.23</v>
      </c>
      <c r="D20" s="12">
        <v>0.18909999999999999</v>
      </c>
      <c r="E20" s="22">
        <v>0.54</v>
      </c>
      <c r="F20" s="22">
        <v>0.03</v>
      </c>
      <c r="G20" s="16">
        <f t="shared" si="4"/>
        <v>3.7947997189037248E-2</v>
      </c>
      <c r="H20" s="16">
        <f t="shared" si="1"/>
        <v>2.1676953160431477E-3</v>
      </c>
      <c r="I20" s="12"/>
      <c r="J20" s="14"/>
      <c r="K20" s="14"/>
      <c r="L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</row>
    <row r="21" spans="1:53" s="4" customFormat="1">
      <c r="A21" s="14"/>
      <c r="B21" s="14" t="s">
        <v>3</v>
      </c>
      <c r="C21" s="15">
        <v>5.9640000000000004</v>
      </c>
      <c r="D21" s="12">
        <v>2.8840000000000001E-2</v>
      </c>
      <c r="E21" s="21">
        <v>1.857</v>
      </c>
      <c r="F21" s="21">
        <v>3.6200000000000003E-2</v>
      </c>
      <c r="G21" s="12">
        <f t="shared" si="4"/>
        <v>0.31136820925553316</v>
      </c>
      <c r="H21" s="16">
        <f t="shared" si="1"/>
        <v>6.253715012047089E-3</v>
      </c>
      <c r="I21" s="12"/>
      <c r="J21" s="14"/>
      <c r="K21" s="14"/>
      <c r="L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</row>
    <row r="22" spans="1:53" s="4" customFormat="1">
      <c r="A22" s="14"/>
      <c r="B22" s="14" t="s">
        <v>7</v>
      </c>
      <c r="C22" s="15">
        <v>6.3330000000000002</v>
      </c>
      <c r="D22" s="12">
        <v>6.4269999999999994E-2</v>
      </c>
      <c r="E22" s="29">
        <v>4.4390000000000001</v>
      </c>
      <c r="F22" s="21">
        <v>6.3539999999999999E-2</v>
      </c>
      <c r="G22" s="12">
        <f t="shared" si="4"/>
        <v>0.70093162798041997</v>
      </c>
      <c r="H22" s="16">
        <f t="shared" si="1"/>
        <v>1.2298947450171602E-2</v>
      </c>
      <c r="I22" s="12"/>
      <c r="J22" s="14"/>
      <c r="K22" s="14"/>
      <c r="L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s="4" customFormat="1">
      <c r="A23" s="14"/>
      <c r="B23" s="14" t="s">
        <v>15</v>
      </c>
      <c r="C23" s="15">
        <v>7.0389999999999997</v>
      </c>
      <c r="D23" s="12">
        <v>3.7490000000000002E-2</v>
      </c>
      <c r="E23" s="21">
        <v>3.431</v>
      </c>
      <c r="F23" s="21">
        <v>4.6219999999999997E-2</v>
      </c>
      <c r="G23" s="12">
        <f t="shared" si="4"/>
        <v>0.48742719136240947</v>
      </c>
      <c r="H23" s="16">
        <f t="shared" si="1"/>
        <v>7.0608399863428661E-3</v>
      </c>
      <c r="I23" s="12"/>
      <c r="J23" s="14"/>
      <c r="K23" s="14"/>
      <c r="L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s="4" customFormat="1">
      <c r="A24" s="14"/>
      <c r="B24" s="14" t="s">
        <v>28</v>
      </c>
      <c r="C24" s="15">
        <v>6.7690000000000001</v>
      </c>
      <c r="D24" s="12">
        <v>0.1201</v>
      </c>
      <c r="E24" s="30">
        <v>4.09</v>
      </c>
      <c r="F24" s="22">
        <v>0.16</v>
      </c>
      <c r="G24" s="12">
        <f t="shared" si="4"/>
        <v>0.60422514403900129</v>
      </c>
      <c r="H24" s="16">
        <f t="shared" si="1"/>
        <v>2.5954692997266833E-2</v>
      </c>
      <c r="I24" s="12"/>
      <c r="J24" s="14"/>
      <c r="K24" s="14"/>
      <c r="L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s="4" customFormat="1">
      <c r="A25" s="14"/>
      <c r="B25" s="14" t="s">
        <v>8</v>
      </c>
      <c r="C25" s="15">
        <v>5.7590000000000003</v>
      </c>
      <c r="D25" s="12">
        <v>3.3669999999999999E-2</v>
      </c>
      <c r="E25" s="29">
        <v>5.7640000000000002</v>
      </c>
      <c r="F25" s="21">
        <v>0.28520000000000001</v>
      </c>
      <c r="G25" s="12">
        <f t="shared" si="4"/>
        <v>1.0008682062858134</v>
      </c>
      <c r="H25" s="16">
        <f t="shared" si="1"/>
        <v>4.9866999387494393E-2</v>
      </c>
      <c r="I25" s="12"/>
      <c r="J25" s="14"/>
      <c r="K25" s="14"/>
      <c r="L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</row>
    <row r="26" spans="1:53" s="4" customFormat="1">
      <c r="A26" s="14"/>
      <c r="B26" s="14" t="s">
        <v>16</v>
      </c>
      <c r="C26" s="15">
        <v>6.7240000000000002</v>
      </c>
      <c r="D26" s="12">
        <v>2.5510000000000001E-2</v>
      </c>
      <c r="E26" s="29">
        <v>1.921</v>
      </c>
      <c r="F26" s="21">
        <v>5.9499999999999997E-2</v>
      </c>
      <c r="G26" s="12">
        <f t="shared" si="4"/>
        <v>0.28569303985722783</v>
      </c>
      <c r="H26" s="16">
        <f t="shared" si="1"/>
        <v>8.9150336029797331E-3</v>
      </c>
      <c r="I26" s="12"/>
      <c r="J26" s="14"/>
      <c r="K26" s="14"/>
      <c r="L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</row>
    <row r="27" spans="1:53" s="4" customFormat="1">
      <c r="A27" s="14"/>
      <c r="B27" s="14" t="s">
        <v>19</v>
      </c>
      <c r="C27" s="15">
        <v>7.9470000000000001</v>
      </c>
      <c r="D27" s="12">
        <v>9.1370000000000007E-2</v>
      </c>
      <c r="E27" s="21">
        <v>2.6890000000000001</v>
      </c>
      <c r="F27" s="21">
        <v>4.4089999999999997E-2</v>
      </c>
      <c r="G27" s="12">
        <f t="shared" si="4"/>
        <v>0.33836667925003144</v>
      </c>
      <c r="H27" s="16">
        <f t="shared" si="1"/>
        <v>6.776071250688835E-3</v>
      </c>
      <c r="I27" s="12"/>
      <c r="J27" s="14"/>
      <c r="K27" s="14"/>
      <c r="L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</row>
    <row r="28" spans="1:53" s="4" customFormat="1">
      <c r="A28" s="14"/>
      <c r="B28" s="14" t="s">
        <v>29</v>
      </c>
      <c r="C28" s="15">
        <v>5.5529999999999999</v>
      </c>
      <c r="D28" s="12">
        <v>4.7419999999999997E-2</v>
      </c>
      <c r="E28" s="22">
        <v>2.35</v>
      </c>
      <c r="F28" s="22">
        <v>0.02</v>
      </c>
      <c r="G28" s="12">
        <f>E28/C28</f>
        <v>0.42319466954799212</v>
      </c>
      <c r="H28" s="16">
        <f t="shared" si="1"/>
        <v>5.1021642837421966E-3</v>
      </c>
      <c r="I28" s="12"/>
      <c r="J28" s="14"/>
      <c r="K28" s="14"/>
      <c r="L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</row>
    <row r="29" spans="1:53" s="4" customFormat="1">
      <c r="A29" s="14"/>
      <c r="B29" s="14" t="s">
        <v>30</v>
      </c>
      <c r="C29" s="15">
        <v>6.7560000000000002</v>
      </c>
      <c r="D29" s="12">
        <v>0.13669999999999999</v>
      </c>
      <c r="E29" s="30">
        <v>4.03</v>
      </c>
      <c r="F29" s="22">
        <v>0.11</v>
      </c>
      <c r="G29" s="12">
        <f t="shared" si="4"/>
        <v>0.59650680876258144</v>
      </c>
      <c r="H29" s="16">
        <f t="shared" si="1"/>
        <v>2.0267559374576385E-2</v>
      </c>
      <c r="I29" s="12"/>
      <c r="J29" s="14"/>
      <c r="K29" s="14"/>
      <c r="L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</row>
    <row r="30" spans="1:53" s="4" customFormat="1">
      <c r="A30" s="14"/>
      <c r="B30" s="14" t="s">
        <v>31</v>
      </c>
      <c r="C30" s="15">
        <v>5.3150000000000004</v>
      </c>
      <c r="D30" s="12">
        <v>6.2829999999999997E-2</v>
      </c>
      <c r="E30" s="30">
        <v>34.5</v>
      </c>
      <c r="F30" s="22">
        <v>0.35</v>
      </c>
      <c r="G30" s="15">
        <f t="shared" si="4"/>
        <v>6.4910630291627465</v>
      </c>
      <c r="H30" s="16">
        <f t="shared" si="1"/>
        <v>0.10111521151409013</v>
      </c>
      <c r="I30" s="12"/>
      <c r="J30" s="14"/>
      <c r="K30" s="14"/>
      <c r="L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</row>
    <row r="31" spans="1:53" s="4" customFormat="1">
      <c r="A31" s="14"/>
      <c r="B31" s="14" t="s">
        <v>32</v>
      </c>
      <c r="C31" s="15">
        <v>5.1260000000000003</v>
      </c>
      <c r="D31" s="12">
        <v>0.1013</v>
      </c>
      <c r="E31" s="30">
        <v>6.12</v>
      </c>
      <c r="F31" s="22">
        <v>0.12</v>
      </c>
      <c r="G31" s="12">
        <f t="shared" si="4"/>
        <v>1.1939133827545845</v>
      </c>
      <c r="H31" s="16">
        <f t="shared" si="1"/>
        <v>3.3237229068902314E-2</v>
      </c>
      <c r="I31" s="12"/>
      <c r="J31" s="14"/>
      <c r="K31" s="14"/>
      <c r="L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</row>
    <row r="32" spans="1:53" s="4" customFormat="1">
      <c r="A32" s="14"/>
      <c r="B32" s="14" t="s">
        <v>10</v>
      </c>
      <c r="C32" s="15">
        <v>7.1520000000000001</v>
      </c>
      <c r="D32" s="12">
        <v>3.0339999999999999E-2</v>
      </c>
      <c r="E32" s="29">
        <v>10.33</v>
      </c>
      <c r="F32" s="21">
        <v>0.36049999999999999</v>
      </c>
      <c r="G32" s="12">
        <f t="shared" si="4"/>
        <v>1.4443512304250559</v>
      </c>
      <c r="H32" s="16">
        <f t="shared" si="1"/>
        <v>5.0776519089053201E-2</v>
      </c>
      <c r="I32" s="12"/>
      <c r="J32" s="14"/>
      <c r="K32" s="14"/>
      <c r="L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</row>
    <row r="33" spans="1:53" s="4" customFormat="1">
      <c r="A33" s="14"/>
      <c r="B33" s="14" t="s">
        <v>17</v>
      </c>
      <c r="C33" s="15">
        <v>6.8849999999999998</v>
      </c>
      <c r="D33" s="12">
        <v>3.5139999999999998E-2</v>
      </c>
      <c r="E33" s="21">
        <v>2.1150000000000002</v>
      </c>
      <c r="F33" s="21">
        <v>9.3329999999999993E-3</v>
      </c>
      <c r="G33" s="16">
        <f t="shared" si="4"/>
        <v>0.30718954248366015</v>
      </c>
      <c r="H33" s="16">
        <f t="shared" si="1"/>
        <v>2.0726025723474691E-3</v>
      </c>
      <c r="I33" s="12"/>
      <c r="J33" s="14"/>
      <c r="K33" s="14"/>
      <c r="L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</row>
    <row r="34" spans="1:53" s="4" customFormat="1">
      <c r="A34" s="14"/>
      <c r="B34" s="14" t="s">
        <v>6</v>
      </c>
      <c r="C34" s="15">
        <v>6.5309999999999997</v>
      </c>
      <c r="D34" s="12">
        <v>4.7289999999999999E-2</v>
      </c>
      <c r="E34" s="21">
        <v>1.5209999999999999</v>
      </c>
      <c r="F34" s="21">
        <v>1.018E-2</v>
      </c>
      <c r="G34" s="16">
        <f t="shared" si="4"/>
        <v>0.23288929719797888</v>
      </c>
      <c r="H34" s="16">
        <f t="shared" si="1"/>
        <v>2.2963606325877729E-3</v>
      </c>
      <c r="I34" s="12"/>
      <c r="J34" s="14"/>
      <c r="K34" s="14"/>
      <c r="L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</row>
    <row r="35" spans="1:53" s="4" customFormat="1">
      <c r="A35" s="14"/>
      <c r="B35" s="14" t="s">
        <v>11</v>
      </c>
      <c r="C35" s="15">
        <v>5.3680000000000003</v>
      </c>
      <c r="D35" s="12">
        <v>3.354E-2</v>
      </c>
      <c r="E35" s="29">
        <v>5.0709999999999997</v>
      </c>
      <c r="F35" s="21">
        <v>0.10009999999999999</v>
      </c>
      <c r="G35" s="12">
        <f t="shared" si="4"/>
        <v>0.94467213114754089</v>
      </c>
      <c r="H35" s="16">
        <f t="shared" si="1"/>
        <v>1.9559386352165808E-2</v>
      </c>
      <c r="I35" s="12"/>
      <c r="J35" s="14"/>
      <c r="K35" s="14"/>
      <c r="L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</row>
    <row r="36" spans="1:53" s="4" customFormat="1">
      <c r="A36" s="14"/>
      <c r="B36" s="14" t="s">
        <v>5</v>
      </c>
      <c r="C36" s="15">
        <v>6.8929999999999998</v>
      </c>
      <c r="D36" s="12">
        <v>3.7850000000000002E-2</v>
      </c>
      <c r="E36" s="21">
        <v>0.99639999999999995</v>
      </c>
      <c r="F36" s="21">
        <v>7.9150000000000002E-3</v>
      </c>
      <c r="G36" s="16">
        <f t="shared" si="4"/>
        <v>0.1445524445089221</v>
      </c>
      <c r="H36" s="16">
        <f t="shared" si="1"/>
        <v>1.395905684500444E-3</v>
      </c>
      <c r="I36" s="12"/>
      <c r="J36" s="14"/>
      <c r="K36" s="14"/>
      <c r="L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</row>
    <row r="37" spans="1:53" s="4" customFormat="1">
      <c r="A37" s="14"/>
      <c r="B37" s="14" t="s">
        <v>1</v>
      </c>
      <c r="C37" s="15">
        <v>6.5839999999999996</v>
      </c>
      <c r="D37" s="12">
        <v>3.5729999999999998E-2</v>
      </c>
      <c r="E37" s="29">
        <v>1.91</v>
      </c>
      <c r="F37" s="21">
        <v>5.1749999999999997E-2</v>
      </c>
      <c r="G37" s="12">
        <f t="shared" si="4"/>
        <v>0.29009720534629407</v>
      </c>
      <c r="H37" s="16">
        <f t="shared" si="1"/>
        <v>8.0160737791344309E-3</v>
      </c>
      <c r="I37" s="12"/>
      <c r="J37" s="14"/>
      <c r="K37" s="14"/>
      <c r="L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</row>
    <row r="38" spans="1:53" s="4" customFormat="1">
      <c r="A38" s="14"/>
      <c r="B38" s="14" t="s">
        <v>4</v>
      </c>
      <c r="C38" s="15">
        <v>7.2329999999999997</v>
      </c>
      <c r="D38" s="12">
        <v>4.6269999999999999E-2</v>
      </c>
      <c r="E38" s="21">
        <v>3.2610000000000001</v>
      </c>
      <c r="F38" s="21">
        <v>3.5770000000000003E-2</v>
      </c>
      <c r="G38" s="12">
        <f t="shared" si="4"/>
        <v>0.45085026959767738</v>
      </c>
      <c r="H38" s="16">
        <f t="shared" si="1"/>
        <v>5.7249475111941506E-3</v>
      </c>
      <c r="I38" s="12"/>
      <c r="J38" s="14"/>
      <c r="K38" s="14"/>
      <c r="L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</row>
    <row r="39" spans="1:53" s="4" customFormat="1">
      <c r="A39" s="14"/>
      <c r="B39" s="14" t="s">
        <v>20</v>
      </c>
      <c r="C39" s="15">
        <v>7.9960000000000004</v>
      </c>
      <c r="D39" s="12">
        <v>8.1470000000000001E-2</v>
      </c>
      <c r="E39" s="29">
        <v>7.2850000000000001</v>
      </c>
      <c r="F39" s="21">
        <v>7.7490000000000003E-2</v>
      </c>
      <c r="G39" s="12">
        <f t="shared" si="4"/>
        <v>0.91108054027013508</v>
      </c>
      <c r="H39" s="16">
        <f t="shared" si="1"/>
        <v>1.3419716217319032E-2</v>
      </c>
      <c r="I39" s="12"/>
      <c r="J39" s="14"/>
      <c r="K39" s="14"/>
      <c r="L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</row>
    <row r="40" spans="1:53" s="4" customFormat="1">
      <c r="A40" s="14"/>
      <c r="B40" s="14" t="s">
        <v>21</v>
      </c>
      <c r="C40" s="15">
        <v>7.4629999999999992</v>
      </c>
      <c r="D40" s="12">
        <v>0.44699999999999995</v>
      </c>
      <c r="E40" s="32">
        <v>110</v>
      </c>
      <c r="F40" s="21">
        <v>3.8654999999999999</v>
      </c>
      <c r="G40" s="18">
        <v>14.739380946000269</v>
      </c>
      <c r="H40" s="16">
        <v>1.0235491968924573</v>
      </c>
      <c r="I40" s="14"/>
      <c r="J40" s="14"/>
      <c r="K40" s="14"/>
      <c r="L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</row>
    <row r="41" spans="1:53" s="4" customFormat="1">
      <c r="A41" s="14"/>
      <c r="B41" s="14" t="s">
        <v>22</v>
      </c>
      <c r="C41" s="15">
        <v>7.2990000000000004</v>
      </c>
      <c r="D41" s="12">
        <v>4.7410000000000001E-2</v>
      </c>
      <c r="E41" s="21">
        <v>5.2779999999999996</v>
      </c>
      <c r="F41" s="21">
        <v>3.168E-2</v>
      </c>
      <c r="G41" s="12">
        <f t="shared" si="4"/>
        <v>0.72311275517194129</v>
      </c>
      <c r="H41" s="16">
        <f t="shared" si="1"/>
        <v>6.3952626627506448E-3</v>
      </c>
      <c r="I41" s="12"/>
      <c r="J41" s="14"/>
      <c r="K41" s="14"/>
      <c r="L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</row>
    <row r="42" spans="1:53" s="4" customFormat="1">
      <c r="A42" s="14"/>
      <c r="B42" s="14"/>
      <c r="C42" s="12"/>
      <c r="D42" s="12"/>
      <c r="E42" s="21"/>
      <c r="F42" s="21"/>
      <c r="G42" s="12"/>
      <c r="H42" s="12"/>
      <c r="I42" s="12"/>
      <c r="J42" s="14"/>
      <c r="K42" s="14"/>
      <c r="L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</row>
    <row r="43" spans="1:53" s="4" customFormat="1">
      <c r="A43" s="14"/>
      <c r="B43" s="14" t="s">
        <v>43</v>
      </c>
      <c r="C43" s="14"/>
      <c r="D43" s="14"/>
      <c r="E43" s="14"/>
      <c r="F43" s="14"/>
      <c r="G43" s="12"/>
      <c r="H43" s="12"/>
      <c r="I43" s="12"/>
      <c r="J43" s="14"/>
      <c r="K43" s="14"/>
      <c r="L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</row>
    <row r="44" spans="1:53" s="4" customFormat="1">
      <c r="A44" s="14"/>
      <c r="B44" s="14" t="s">
        <v>0</v>
      </c>
      <c r="C44" s="14" t="s">
        <v>46</v>
      </c>
      <c r="D44" s="14" t="s">
        <v>36</v>
      </c>
      <c r="E44" s="14" t="s">
        <v>47</v>
      </c>
      <c r="F44" s="14" t="s">
        <v>36</v>
      </c>
      <c r="G44" s="14" t="s">
        <v>48</v>
      </c>
      <c r="H44" s="14" t="s">
        <v>36</v>
      </c>
      <c r="I44" s="12" t="s">
        <v>38</v>
      </c>
      <c r="J44" s="14" t="s">
        <v>39</v>
      </c>
      <c r="K44" s="19" t="s">
        <v>56</v>
      </c>
      <c r="L44" s="14" t="s">
        <v>49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</row>
    <row r="45" spans="1:53" s="4" customFormat="1">
      <c r="A45" s="14"/>
      <c r="B45" s="14" t="s">
        <v>35</v>
      </c>
      <c r="C45" s="15">
        <v>6.41</v>
      </c>
      <c r="D45" s="12">
        <v>9.8250000000000004E-2</v>
      </c>
      <c r="E45" s="29">
        <v>11.59</v>
      </c>
      <c r="F45" s="29">
        <v>0.42580000000000001</v>
      </c>
      <c r="G45" s="15">
        <f t="shared" si="4"/>
        <v>1.8081123244929798</v>
      </c>
      <c r="H45" s="15">
        <f t="shared" si="1"/>
        <v>7.1976908874075388E-2</v>
      </c>
      <c r="I45" s="12"/>
      <c r="J45" s="14"/>
      <c r="K45" s="14"/>
      <c r="L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</row>
    <row r="46" spans="1:53" s="4" customFormat="1">
      <c r="A46" s="14"/>
      <c r="B46" s="14"/>
      <c r="C46" s="12">
        <v>6.6079999999999997</v>
      </c>
      <c r="D46" s="12">
        <v>4.6829999999999997E-2</v>
      </c>
      <c r="E46" s="29">
        <v>11</v>
      </c>
      <c r="F46" s="29">
        <v>0.36109999999999998</v>
      </c>
      <c r="G46" s="15">
        <f t="shared" si="4"/>
        <v>1.6646489104116224</v>
      </c>
      <c r="H46" s="15">
        <f t="shared" si="1"/>
        <v>5.5904786487698609E-2</v>
      </c>
      <c r="I46" s="12"/>
      <c r="J46" s="14"/>
      <c r="K46" s="14"/>
      <c r="L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</row>
    <row r="47" spans="1:53" s="4" customFormat="1">
      <c r="A47" s="14"/>
      <c r="B47" s="14"/>
      <c r="C47" s="15">
        <v>6.53</v>
      </c>
      <c r="D47" s="12">
        <v>0.1134</v>
      </c>
      <c r="E47" s="29">
        <v>10.84</v>
      </c>
      <c r="F47" s="29">
        <v>0.30249999999999999</v>
      </c>
      <c r="G47" s="15">
        <f t="shared" si="4"/>
        <v>1.6600306278713628</v>
      </c>
      <c r="H47" s="15">
        <f t="shared" si="1"/>
        <v>5.4562192735429817E-2</v>
      </c>
      <c r="I47" s="12"/>
      <c r="J47" s="14"/>
      <c r="K47" s="14"/>
      <c r="L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</row>
    <row r="48" spans="1:53" s="4" customFormat="1">
      <c r="A48" s="14"/>
      <c r="B48" s="14"/>
      <c r="C48" s="15">
        <v>5.7709999999999999</v>
      </c>
      <c r="D48" s="12">
        <v>9.6509999999999999E-2</v>
      </c>
      <c r="E48" s="29">
        <v>10.43</v>
      </c>
      <c r="F48" s="29">
        <v>0.14530000000000001</v>
      </c>
      <c r="G48" s="12">
        <f t="shared" si="4"/>
        <v>1.807312424189915</v>
      </c>
      <c r="H48" s="12">
        <f t="shared" si="1"/>
        <v>3.9337170661668044E-2</v>
      </c>
      <c r="I48" s="12"/>
      <c r="J48" s="14"/>
      <c r="K48" s="14"/>
      <c r="L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</row>
    <row r="49" spans="1:57" s="4" customFormat="1">
      <c r="A49" s="14"/>
      <c r="B49" s="14"/>
      <c r="C49" s="15">
        <v>6.234</v>
      </c>
      <c r="D49" s="12">
        <v>0.10199999999999999</v>
      </c>
      <c r="E49" s="29">
        <v>11.1</v>
      </c>
      <c r="F49" s="29">
        <v>0.49330000000000002</v>
      </c>
      <c r="G49" s="15">
        <f t="shared" si="4"/>
        <v>1.7805582290664099</v>
      </c>
      <c r="H49" s="15">
        <f t="shared" si="1"/>
        <v>8.4323166801194283E-2</v>
      </c>
      <c r="I49" s="12"/>
      <c r="J49" s="14"/>
      <c r="K49" s="14"/>
      <c r="L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</row>
    <row r="50" spans="1:57" s="4" customFormat="1">
      <c r="A50" s="14"/>
      <c r="B50" s="14"/>
      <c r="C50" s="15">
        <v>6.0279999999999996</v>
      </c>
      <c r="D50" s="12">
        <v>0.1158</v>
      </c>
      <c r="E50" s="29">
        <v>10.47</v>
      </c>
      <c r="F50" s="29">
        <v>8.8190000000000004E-2</v>
      </c>
      <c r="G50" s="12">
        <f t="shared" si="4"/>
        <v>1.7368944923689451</v>
      </c>
      <c r="H50" s="12">
        <f t="shared" si="1"/>
        <v>3.6432845484138922E-2</v>
      </c>
      <c r="I50" s="12"/>
      <c r="J50" s="14"/>
      <c r="K50" s="14"/>
      <c r="L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</row>
    <row r="51" spans="1:57" s="4" customFormat="1">
      <c r="A51" s="35" t="s">
        <v>68</v>
      </c>
      <c r="B51" s="14" t="s">
        <v>33</v>
      </c>
      <c r="C51" s="15">
        <f t="shared" ref="C51:E51" si="5">(C45+C46+C47+C48+C49+C50)/6</f>
        <v>6.2635000000000005</v>
      </c>
      <c r="D51" s="35">
        <f>_xlfn.STDEV.P(C45,C46,C47,C48,C49,C50)/SQRT(6)</f>
        <v>0.11902981652603783</v>
      </c>
      <c r="E51" s="29">
        <f t="shared" si="5"/>
        <v>10.905000000000001</v>
      </c>
      <c r="F51" s="39">
        <f>_xlfn.STDEV.P(E45,E46,E47,E48,E49,E50)/SQRT(6)</f>
        <v>0.1611891573414429</v>
      </c>
      <c r="G51" s="12">
        <f t="shared" si="4"/>
        <v>1.7410393549932146</v>
      </c>
      <c r="H51" s="35">
        <f>_xlfn.STDEV.P(G45,G46,G47,G48,G49,G50)/SQRT(6)</f>
        <v>2.5191697124405783E-2</v>
      </c>
      <c r="I51" s="12"/>
      <c r="J51" s="14"/>
      <c r="K51" s="14"/>
      <c r="L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</row>
    <row r="52" spans="1:57" s="4" customFormat="1">
      <c r="A52" s="14"/>
      <c r="B52" s="14" t="s">
        <v>9</v>
      </c>
      <c r="C52" s="15">
        <v>6.5640000000000001</v>
      </c>
      <c r="D52" s="12">
        <v>6.6439999999999999E-2</v>
      </c>
      <c r="E52" s="29">
        <v>10.89</v>
      </c>
      <c r="F52" s="29">
        <v>0.30790000000000001</v>
      </c>
      <c r="G52" s="12">
        <f t="shared" si="4"/>
        <v>1.6590493601462524</v>
      </c>
      <c r="H52" s="12">
        <f t="shared" si="1"/>
        <v>4.9822647915319172E-2</v>
      </c>
      <c r="I52" s="12">
        <f t="shared" ref="I52:I83" si="6">($G$51*G10)/($G$9*G52)</f>
        <v>0.96532941051870202</v>
      </c>
      <c r="J52" s="12">
        <f t="shared" ref="J52:J83" si="7">I52*SQRT((H52/G52)^2+($H$51/$G$51)^2+($H$9/$G$9)^2+(H10/G10)^2)</f>
        <v>5.5875686688589485E-2</v>
      </c>
      <c r="K52" s="12">
        <f t="shared" ref="K52:K83" si="8">0.562*LN(($G$51*G10)/($G$9*G52))</f>
        <v>-1.983066334725259E-2</v>
      </c>
      <c r="L52" s="12">
        <f t="shared" ref="L52:L83" si="9">0.562*J52/I52</f>
        <v>3.2529969124336464E-2</v>
      </c>
      <c r="O52" s="12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</row>
    <row r="53" spans="1:57" s="4" customFormat="1">
      <c r="A53" s="14"/>
      <c r="B53" s="14" t="s">
        <v>2</v>
      </c>
      <c r="C53" s="15">
        <v>5.6909999999999998</v>
      </c>
      <c r="D53" s="12">
        <v>6.0199999999999997E-2</v>
      </c>
      <c r="E53" s="29">
        <v>6.2519999999999998</v>
      </c>
      <c r="F53" s="29">
        <v>0.1038</v>
      </c>
      <c r="G53" s="12">
        <f t="shared" si="4"/>
        <v>1.0985767000527149</v>
      </c>
      <c r="H53" s="12">
        <f t="shared" si="1"/>
        <v>2.1626774732280699E-2</v>
      </c>
      <c r="I53" s="12">
        <f t="shared" si="6"/>
        <v>1.0190069980498746</v>
      </c>
      <c r="J53" s="12">
        <f t="shared" si="7"/>
        <v>5.5735290730491507E-2</v>
      </c>
      <c r="K53" s="12">
        <f t="shared" si="8"/>
        <v>1.0581685442115964E-2</v>
      </c>
      <c r="L53" s="12">
        <f t="shared" si="9"/>
        <v>3.0738977701312245E-2</v>
      </c>
      <c r="O53" s="12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</row>
    <row r="54" spans="1:57" s="4" customFormat="1">
      <c r="A54" s="14"/>
      <c r="B54" s="14" t="s">
        <v>23</v>
      </c>
      <c r="C54" s="15">
        <v>5.9790000000000001</v>
      </c>
      <c r="D54" s="12">
        <v>8.9300000000000004E-2</v>
      </c>
      <c r="E54" s="30">
        <v>2.52</v>
      </c>
      <c r="F54" s="30">
        <v>7.0000000000000007E-2</v>
      </c>
      <c r="G54" s="12">
        <f t="shared" si="4"/>
        <v>0.42147516307074762</v>
      </c>
      <c r="H54" s="12">
        <f t="shared" si="1"/>
        <v>1.3292696710323862E-2</v>
      </c>
      <c r="I54" s="12">
        <f t="shared" si="6"/>
        <v>1.2848402178510552</v>
      </c>
      <c r="J54" s="12">
        <f t="shared" si="7"/>
        <v>8.2605749620132854E-2</v>
      </c>
      <c r="K54" s="12">
        <f t="shared" si="8"/>
        <v>0.14085651399044144</v>
      </c>
      <c r="L54" s="12">
        <f t="shared" si="9"/>
        <v>3.613245494771429E-2</v>
      </c>
      <c r="O54" s="12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</row>
    <row r="55" spans="1:57" s="4" customFormat="1">
      <c r="A55" s="14"/>
      <c r="B55" s="14" t="s">
        <v>12</v>
      </c>
      <c r="C55" s="15">
        <v>6.476</v>
      </c>
      <c r="D55" s="12">
        <v>9.1420000000000001E-2</v>
      </c>
      <c r="E55" s="32">
        <v>36.83</v>
      </c>
      <c r="F55" s="29">
        <v>1.345</v>
      </c>
      <c r="G55" s="15">
        <f t="shared" si="4"/>
        <v>5.6871525633106854</v>
      </c>
      <c r="H55" s="15">
        <f t="shared" si="1"/>
        <v>0.22266709692908412</v>
      </c>
      <c r="I55" s="12">
        <f t="shared" si="6"/>
        <v>1.43480840353131</v>
      </c>
      <c r="J55" s="12">
        <f t="shared" si="7"/>
        <v>9.3226273955105285E-2</v>
      </c>
      <c r="K55" s="12">
        <f t="shared" si="8"/>
        <v>0.20289960386011807</v>
      </c>
      <c r="L55" s="12">
        <f t="shared" si="9"/>
        <v>3.6515792515447072E-2</v>
      </c>
      <c r="O55" s="12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</row>
    <row r="56" spans="1:57" s="4" customFormat="1">
      <c r="A56" s="14"/>
      <c r="B56" s="14" t="s">
        <v>24</v>
      </c>
      <c r="C56" s="15">
        <v>6.2720000000000002</v>
      </c>
      <c r="D56" s="12">
        <v>0.26040000000000002</v>
      </c>
      <c r="E56" s="31">
        <v>31.44</v>
      </c>
      <c r="F56" s="30">
        <v>1.97</v>
      </c>
      <c r="G56" s="15">
        <f t="shared" si="4"/>
        <v>5.0127551020408161</v>
      </c>
      <c r="H56" s="15">
        <f>G56*SQRT((F56/E56)^2+(D56/C56)^2)</f>
        <v>0.37678739394463423</v>
      </c>
      <c r="I56" s="12">
        <f t="shared" si="6"/>
        <v>1.7206472200093006</v>
      </c>
      <c r="J56" s="12">
        <f t="shared" si="7"/>
        <v>0.16161380287497748</v>
      </c>
      <c r="K56" s="12">
        <f t="shared" si="8"/>
        <v>0.30499768704085489</v>
      </c>
      <c r="L56" s="12">
        <f t="shared" si="9"/>
        <v>5.2786507402282273E-2</v>
      </c>
      <c r="O56" s="12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</row>
    <row r="57" spans="1:57" s="4" customFormat="1">
      <c r="A57" s="14"/>
      <c r="B57" s="14" t="s">
        <v>25</v>
      </c>
      <c r="C57" s="15">
        <v>7.766</v>
      </c>
      <c r="D57" s="12">
        <v>0.13519999999999999</v>
      </c>
      <c r="E57" s="30">
        <v>19.11</v>
      </c>
      <c r="F57" s="30">
        <v>0.68</v>
      </c>
      <c r="G57" s="15">
        <f t="shared" si="4"/>
        <v>2.4607262425959311</v>
      </c>
      <c r="H57" s="15">
        <f>G57*SQRT((F57/E57)^2+(D57/C57)^2)</f>
        <v>9.747904957571249E-2</v>
      </c>
      <c r="I57" s="12">
        <f t="shared" si="6"/>
        <v>1.3695853026115841</v>
      </c>
      <c r="J57" s="12">
        <f t="shared" si="7"/>
        <v>9.6800323565792143E-2</v>
      </c>
      <c r="K57" s="12">
        <f t="shared" si="8"/>
        <v>0.17675349329893594</v>
      </c>
      <c r="L57" s="12">
        <f t="shared" si="9"/>
        <v>3.9721353420075066E-2</v>
      </c>
      <c r="O57" s="12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</row>
    <row r="58" spans="1:57">
      <c r="B58" s="14" t="s">
        <v>14</v>
      </c>
      <c r="C58" s="15">
        <v>5.5670000000000002</v>
      </c>
      <c r="D58" s="12">
        <v>7.9939999999999997E-2</v>
      </c>
      <c r="E58" s="29">
        <v>40.270000000000003</v>
      </c>
      <c r="F58" s="29">
        <v>8.3210000000000006E-2</v>
      </c>
      <c r="G58" s="15">
        <f t="shared" si="4"/>
        <v>7.2336985809232983</v>
      </c>
      <c r="H58" s="15">
        <f>G58*SQRT((D58/C58)^2+(F58/E58)^2)</f>
        <v>0.10494305985077707</v>
      </c>
      <c r="I58" s="12">
        <f t="shared" si="6"/>
        <v>1.4565778742503135</v>
      </c>
      <c r="J58" s="12">
        <f t="shared" si="7"/>
        <v>7.2145953649274175E-2</v>
      </c>
      <c r="K58" s="12">
        <f t="shared" si="8"/>
        <v>0.21136244663136972</v>
      </c>
      <c r="L58" s="12">
        <f t="shared" si="9"/>
        <v>2.7836497222478229E-2</v>
      </c>
      <c r="O58" s="17"/>
      <c r="P58" s="17"/>
      <c r="Q58" s="5"/>
      <c r="R58" s="12"/>
      <c r="S58" s="12"/>
      <c r="T58" s="12"/>
      <c r="U58" s="12"/>
      <c r="V58" s="12"/>
      <c r="X58" s="17"/>
      <c r="Y58" s="17"/>
      <c r="Z58" s="17"/>
      <c r="AA58" s="17"/>
      <c r="AB58" s="6"/>
      <c r="AC58" s="12"/>
      <c r="AD58" s="12"/>
      <c r="AE58" s="12"/>
      <c r="AF58" s="16"/>
      <c r="BD58" s="3">
        <v>4.3559999999999999</v>
      </c>
      <c r="BE58" s="3">
        <v>0.16500000000000001</v>
      </c>
    </row>
    <row r="59" spans="1:57" s="4" customFormat="1">
      <c r="A59" s="14"/>
      <c r="B59" s="14" t="s">
        <v>13</v>
      </c>
      <c r="C59" s="15">
        <v>7.492</v>
      </c>
      <c r="D59" s="12">
        <v>0.1439</v>
      </c>
      <c r="E59" s="32">
        <v>79.17</v>
      </c>
      <c r="F59" s="29">
        <v>1.5640000000000001</v>
      </c>
      <c r="G59" s="15">
        <f t="shared" si="4"/>
        <v>10.567271756540309</v>
      </c>
      <c r="H59" s="15">
        <f t="shared" si="1"/>
        <v>0.29116105895996786</v>
      </c>
      <c r="I59" s="12">
        <f t="shared" si="6"/>
        <v>0.44522803365588659</v>
      </c>
      <c r="J59" s="12">
        <f t="shared" si="7"/>
        <v>2.8607193787380265E-2</v>
      </c>
      <c r="K59" s="12">
        <f t="shared" si="8"/>
        <v>-0.45475280540092089</v>
      </c>
      <c r="L59" s="12">
        <f t="shared" si="9"/>
        <v>3.6110131647581055E-2</v>
      </c>
      <c r="O59" s="12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</row>
    <row r="60" spans="1:57">
      <c r="B60" s="14" t="s">
        <v>26</v>
      </c>
      <c r="C60" s="15">
        <v>8.0410000000000004</v>
      </c>
      <c r="D60" s="12">
        <v>0.75009999999999999</v>
      </c>
      <c r="E60" s="32">
        <v>216.2</v>
      </c>
      <c r="F60" s="29">
        <v>18.25</v>
      </c>
      <c r="G60" s="18">
        <f t="shared" si="4"/>
        <v>26.887203084193505</v>
      </c>
      <c r="H60" s="18">
        <f t="shared" si="1"/>
        <v>3.3826053143817663</v>
      </c>
      <c r="I60" s="12">
        <f t="shared" si="6"/>
        <v>1.7860508960556087</v>
      </c>
      <c r="J60" s="12">
        <f t="shared" si="7"/>
        <v>0.26075247861482953</v>
      </c>
      <c r="K60" s="12">
        <f t="shared" si="8"/>
        <v>0.32596392235527732</v>
      </c>
      <c r="L60" s="12">
        <f t="shared" si="9"/>
        <v>8.2048553770312935E-2</v>
      </c>
      <c r="O60" s="12"/>
    </row>
    <row r="61" spans="1:57">
      <c r="B61" s="14" t="s">
        <v>18</v>
      </c>
      <c r="C61" s="15">
        <v>7.6440000000000001</v>
      </c>
      <c r="D61" s="12">
        <v>0.12479999999999999</v>
      </c>
      <c r="E61" s="21">
        <v>19.62</v>
      </c>
      <c r="F61" s="21">
        <v>4.2930000000000003E-2</v>
      </c>
      <c r="G61" s="12">
        <f t="shared" si="4"/>
        <v>2.5667189952904241</v>
      </c>
      <c r="H61" s="12">
        <f t="shared" si="1"/>
        <v>4.2280279488401351E-2</v>
      </c>
      <c r="I61" s="12">
        <f t="shared" si="6"/>
        <v>1.1123435907811547</v>
      </c>
      <c r="J61" s="12">
        <f t="shared" si="7"/>
        <v>5.7124737233657741E-2</v>
      </c>
      <c r="K61" s="12">
        <f t="shared" si="8"/>
        <v>5.983565253127833E-2</v>
      </c>
      <c r="L61" s="12">
        <f t="shared" si="9"/>
        <v>2.8861677804760143E-2</v>
      </c>
      <c r="O61" s="12"/>
    </row>
    <row r="62" spans="1:57">
      <c r="B62" s="14" t="s">
        <v>27</v>
      </c>
      <c r="C62" s="15">
        <v>12.85</v>
      </c>
      <c r="D62" s="12">
        <v>0.20730000000000001</v>
      </c>
      <c r="E62" s="30">
        <v>1.33</v>
      </c>
      <c r="F62" s="30">
        <v>0.06</v>
      </c>
      <c r="G62" s="16">
        <f>E62/C62</f>
        <v>0.10350194552529184</v>
      </c>
      <c r="H62" s="16">
        <f t="shared" si="1"/>
        <v>4.9588278554823341E-3</v>
      </c>
      <c r="I62" s="12">
        <f t="shared" si="6"/>
        <v>1.706945318144514</v>
      </c>
      <c r="J62" s="12">
        <f t="shared" si="7"/>
        <v>0.15011508252774824</v>
      </c>
      <c r="K62" s="12">
        <f t="shared" si="8"/>
        <v>0.30050444008624416</v>
      </c>
      <c r="L62" s="12">
        <f t="shared" si="9"/>
        <v>4.9424357935672319E-2</v>
      </c>
      <c r="O62" s="12"/>
    </row>
    <row r="63" spans="1:57">
      <c r="B63" s="14" t="s">
        <v>3</v>
      </c>
      <c r="C63" s="12">
        <v>5.3739999999999997</v>
      </c>
      <c r="D63" s="12">
        <v>4.7940000000000003E-2</v>
      </c>
      <c r="E63" s="29">
        <v>10.25</v>
      </c>
      <c r="F63" s="29">
        <v>0.2339</v>
      </c>
      <c r="G63" s="12">
        <f t="shared" si="4"/>
        <v>1.9073315965761073</v>
      </c>
      <c r="H63" s="12">
        <f t="shared" si="1"/>
        <v>4.6731942071020216E-2</v>
      </c>
      <c r="I63" s="12">
        <f t="shared" si="6"/>
        <v>0.76002403735829305</v>
      </c>
      <c r="J63" s="12">
        <f t="shared" si="7"/>
        <v>4.2854634984268905E-2</v>
      </c>
      <c r="K63" s="12">
        <f t="shared" si="8"/>
        <v>-0.15421573257158239</v>
      </c>
      <c r="L63" s="12">
        <f t="shared" si="9"/>
        <v>3.168887255838887E-2</v>
      </c>
      <c r="O63" s="12"/>
    </row>
    <row r="64" spans="1:57">
      <c r="B64" s="14" t="s">
        <v>7</v>
      </c>
      <c r="C64" s="15">
        <v>5.8319999999999999</v>
      </c>
      <c r="D64" s="12">
        <v>6.9849999999999995E-2</v>
      </c>
      <c r="E64" s="29">
        <v>13.16</v>
      </c>
      <c r="F64" s="29">
        <v>0.46189999999999998</v>
      </c>
      <c r="G64" s="15">
        <f t="shared" si="4"/>
        <v>2.2565157750342935</v>
      </c>
      <c r="H64" s="15">
        <f t="shared" si="1"/>
        <v>8.3685215329588059E-2</v>
      </c>
      <c r="I64" s="12">
        <f t="shared" si="6"/>
        <v>1.4461606670652707</v>
      </c>
      <c r="J64" s="12">
        <f t="shared" si="7"/>
        <v>8.9835835019594024E-2</v>
      </c>
      <c r="K64" s="12">
        <f t="shared" si="8"/>
        <v>0.20732867267042318</v>
      </c>
      <c r="L64" s="12">
        <f t="shared" si="9"/>
        <v>3.4911569945729373E-2</v>
      </c>
      <c r="O64" s="12"/>
    </row>
    <row r="65" spans="2:15">
      <c r="B65" s="14" t="s">
        <v>15</v>
      </c>
      <c r="C65" s="15">
        <v>6.3760000000000003</v>
      </c>
      <c r="D65" s="12">
        <v>6.6570000000000004E-2</v>
      </c>
      <c r="E65" s="29">
        <v>13.81</v>
      </c>
      <c r="F65" s="29">
        <v>0.32479999999999998</v>
      </c>
      <c r="G65" s="15">
        <f t="shared" si="4"/>
        <v>2.165934755332497</v>
      </c>
      <c r="H65" s="15">
        <f t="shared" si="1"/>
        <v>5.5734883608724077E-2</v>
      </c>
      <c r="I65" s="12">
        <f t="shared" si="6"/>
        <v>1.0477161658888681</v>
      </c>
      <c r="J65" s="12">
        <f t="shared" si="7"/>
        <v>5.783991436169908E-2</v>
      </c>
      <c r="K65" s="12">
        <f t="shared" si="8"/>
        <v>2.6196345909338264E-2</v>
      </c>
      <c r="L65" s="12">
        <f t="shared" si="9"/>
        <v>3.1025608776110856E-2</v>
      </c>
      <c r="O65" s="12"/>
    </row>
    <row r="66" spans="2:15">
      <c r="B66" s="14" t="s">
        <v>28</v>
      </c>
      <c r="C66" s="15">
        <v>6.1449999999999996</v>
      </c>
      <c r="D66" s="12">
        <v>7.8420000000000004E-2</v>
      </c>
      <c r="E66" s="30">
        <v>16.75</v>
      </c>
      <c r="F66" s="30">
        <v>0.56999999999999995</v>
      </c>
      <c r="G66" s="15">
        <f t="shared" si="4"/>
        <v>2.7257933279088693</v>
      </c>
      <c r="H66" s="15">
        <f t="shared" si="1"/>
        <v>9.906633423903119E-2</v>
      </c>
      <c r="I66" s="12">
        <f t="shared" si="6"/>
        <v>1.0320129145700156</v>
      </c>
      <c r="J66" s="12">
        <f t="shared" si="7"/>
        <v>7.5426780138328459E-2</v>
      </c>
      <c r="K66" s="12">
        <f t="shared" si="8"/>
        <v>1.7709283777807887E-2</v>
      </c>
      <c r="L66" s="12">
        <f t="shared" si="9"/>
        <v>4.1074922454242907E-2</v>
      </c>
      <c r="O66" s="12"/>
    </row>
    <row r="67" spans="2:15">
      <c r="B67" s="14" t="s">
        <v>8</v>
      </c>
      <c r="C67" s="15">
        <v>5.2350000000000003</v>
      </c>
      <c r="D67" s="12">
        <v>5.6099999999999997E-2</v>
      </c>
      <c r="E67" s="29">
        <v>17.38</v>
      </c>
      <c r="F67" s="29">
        <v>0.2344</v>
      </c>
      <c r="G67" s="15">
        <f t="shared" si="4"/>
        <v>3.3199617956064942</v>
      </c>
      <c r="H67" s="15">
        <f t="shared" ref="H67:H125" si="10">G67*SQRT((F67/E67)^2+(D67/C67)^2)</f>
        <v>5.7189427870438951E-2</v>
      </c>
      <c r="I67" s="12">
        <f t="shared" si="6"/>
        <v>1.4035344270173566</v>
      </c>
      <c r="J67" s="12">
        <f t="shared" si="7"/>
        <v>9.8795316852246295E-2</v>
      </c>
      <c r="K67" s="12">
        <f t="shared" si="8"/>
        <v>0.19051442900823967</v>
      </c>
      <c r="L67" s="12">
        <f t="shared" si="9"/>
        <v>3.9559391634556469E-2</v>
      </c>
      <c r="O67" s="12"/>
    </row>
    <row r="68" spans="2:15">
      <c r="B68" s="14" t="s">
        <v>16</v>
      </c>
      <c r="C68" s="15">
        <v>6.0279999999999996</v>
      </c>
      <c r="D68" s="12">
        <v>0.1094</v>
      </c>
      <c r="E68" s="29">
        <v>8.9009999999999998</v>
      </c>
      <c r="F68" s="29">
        <v>0.1328</v>
      </c>
      <c r="G68" s="12">
        <f t="shared" si="4"/>
        <v>1.4766091572660915</v>
      </c>
      <c r="H68" s="12">
        <f t="shared" si="10"/>
        <v>3.4691508878629498E-2</v>
      </c>
      <c r="I68" s="12">
        <f t="shared" si="6"/>
        <v>0.90076886208766305</v>
      </c>
      <c r="J68" s="12">
        <f t="shared" si="7"/>
        <v>5.4801885381721455E-2</v>
      </c>
      <c r="K68" s="12">
        <f t="shared" si="8"/>
        <v>-5.8732703101375482E-2</v>
      </c>
      <c r="L68" s="12">
        <f t="shared" si="9"/>
        <v>3.4191523353890231E-2</v>
      </c>
      <c r="O68" s="12"/>
    </row>
    <row r="69" spans="2:15">
      <c r="B69" s="14" t="s">
        <v>19</v>
      </c>
      <c r="C69" s="15">
        <v>6.2409999999999997</v>
      </c>
      <c r="D69" s="12">
        <v>8.9429999999999996E-2</v>
      </c>
      <c r="E69" s="29">
        <v>11.01</v>
      </c>
      <c r="F69" s="29">
        <v>0.1158</v>
      </c>
      <c r="G69" s="12">
        <f t="shared" si="4"/>
        <v>1.7641403621214549</v>
      </c>
      <c r="H69" s="12">
        <f t="shared" si="10"/>
        <v>3.1357808970086519E-2</v>
      </c>
      <c r="I69" s="12">
        <f t="shared" si="6"/>
        <v>0.89296351586918465</v>
      </c>
      <c r="J69" s="12">
        <f t="shared" si="7"/>
        <v>4.8026627256660952E-2</v>
      </c>
      <c r="K69" s="12">
        <f t="shared" si="8"/>
        <v>-6.3623769701979804E-2</v>
      </c>
      <c r="L69" s="12">
        <f t="shared" si="9"/>
        <v>3.0226279168831707E-2</v>
      </c>
      <c r="O69" s="12"/>
    </row>
    <row r="70" spans="2:15">
      <c r="B70" s="14" t="s">
        <v>29</v>
      </c>
      <c r="C70" s="15">
        <v>5.2069999999999999</v>
      </c>
      <c r="D70" s="12">
        <v>9.0980000000000005E-2</v>
      </c>
      <c r="E70" s="30">
        <v>10.77</v>
      </c>
      <c r="F70" s="30">
        <v>0.05</v>
      </c>
      <c r="G70" s="12">
        <f t="shared" si="4"/>
        <v>2.0683695025926636</v>
      </c>
      <c r="H70" s="12">
        <f t="shared" si="10"/>
        <v>3.7393806608533094E-2</v>
      </c>
      <c r="I70" s="12">
        <f t="shared" si="6"/>
        <v>0.95255777346258652</v>
      </c>
      <c r="J70" s="12">
        <f t="shared" si="7"/>
        <v>4.9016179950836722E-2</v>
      </c>
      <c r="K70" s="12">
        <f t="shared" si="8"/>
        <v>-2.7315739827940191E-2</v>
      </c>
      <c r="L70" s="12">
        <f t="shared" si="9"/>
        <v>2.8919078611090884E-2</v>
      </c>
      <c r="O70" s="12"/>
    </row>
    <row r="71" spans="2:15">
      <c r="B71" s="14" t="s">
        <v>30</v>
      </c>
      <c r="C71" s="15">
        <v>6.2210000000000001</v>
      </c>
      <c r="D71" s="12">
        <v>8.8569999999999996E-2</v>
      </c>
      <c r="E71" s="30">
        <v>14.13</v>
      </c>
      <c r="F71" s="30">
        <v>0.28000000000000003</v>
      </c>
      <c r="G71" s="15">
        <f t="shared" si="4"/>
        <v>2.2713390130204147</v>
      </c>
      <c r="H71" s="15">
        <f t="shared" si="10"/>
        <v>5.5421287655671614E-2</v>
      </c>
      <c r="I71" s="12">
        <f t="shared" si="6"/>
        <v>1.2226797149707882</v>
      </c>
      <c r="J71" s="12">
        <f t="shared" si="7"/>
        <v>7.6605371362982191E-2</v>
      </c>
      <c r="K71" s="12">
        <f t="shared" si="8"/>
        <v>0.11298725497257713</v>
      </c>
      <c r="L71" s="12">
        <f t="shared" si="9"/>
        <v>3.521136253333898E-2</v>
      </c>
      <c r="O71" s="12"/>
    </row>
    <row r="72" spans="2:15">
      <c r="B72" s="14" t="s">
        <v>31</v>
      </c>
      <c r="C72" s="15">
        <v>9.9420000000000002</v>
      </c>
      <c r="D72" s="12">
        <v>0.6956</v>
      </c>
      <c r="E72" s="32">
        <v>130.6</v>
      </c>
      <c r="F72" s="29">
        <v>8.5749999999999993</v>
      </c>
      <c r="G72" s="18">
        <f t="shared" si="4"/>
        <v>13.136189901428283</v>
      </c>
      <c r="H72" s="18">
        <f t="shared" si="10"/>
        <v>1.2604071134490828</v>
      </c>
      <c r="I72" s="12">
        <f t="shared" si="6"/>
        <v>2.3005181838779132</v>
      </c>
      <c r="J72" s="12">
        <f t="shared" si="7"/>
        <v>0.24803577322410111</v>
      </c>
      <c r="K72" s="12">
        <f t="shared" si="8"/>
        <v>0.4682215299325036</v>
      </c>
      <c r="L72" s="12">
        <f t="shared" si="9"/>
        <v>6.0593350458534125E-2</v>
      </c>
      <c r="O72" s="12"/>
    </row>
    <row r="73" spans="2:15">
      <c r="B73" s="14" t="s">
        <v>32</v>
      </c>
      <c r="C73" s="15">
        <v>4.6070000000000002</v>
      </c>
      <c r="D73" s="12">
        <v>8.0210000000000004E-2</v>
      </c>
      <c r="E73" s="30">
        <v>24.92</v>
      </c>
      <c r="F73" s="30">
        <v>0.14000000000000001</v>
      </c>
      <c r="G73" s="15">
        <f t="shared" si="4"/>
        <v>5.409159973952681</v>
      </c>
      <c r="H73" s="15">
        <f t="shared" si="10"/>
        <v>9.8957454354063362E-2</v>
      </c>
      <c r="I73" s="12">
        <f t="shared" si="6"/>
        <v>1.0275956493434146</v>
      </c>
      <c r="J73" s="12">
        <f t="shared" si="7"/>
        <v>5.8899763285711358E-2</v>
      </c>
      <c r="K73" s="12">
        <f t="shared" si="8"/>
        <v>1.529862487185495E-2</v>
      </c>
      <c r="L73" s="12">
        <f t="shared" si="9"/>
        <v>3.2212735610276468E-2</v>
      </c>
      <c r="O73" s="12"/>
    </row>
    <row r="74" spans="2:15">
      <c r="B74" s="14" t="s">
        <v>10</v>
      </c>
      <c r="C74" s="15">
        <v>6.4020000000000001</v>
      </c>
      <c r="D74" s="12">
        <v>0.1278</v>
      </c>
      <c r="E74" s="29">
        <v>27.65</v>
      </c>
      <c r="F74" s="29">
        <v>0.1095</v>
      </c>
      <c r="G74" s="15">
        <f t="shared" ref="G74:G125" si="11">E74/C74</f>
        <v>4.3189628241174631</v>
      </c>
      <c r="H74" s="15">
        <f t="shared" si="10"/>
        <v>8.7897545976158259E-2</v>
      </c>
      <c r="I74" s="12">
        <f t="shared" si="6"/>
        <v>1.5569426377698727</v>
      </c>
      <c r="J74" s="12">
        <f t="shared" si="7"/>
        <v>9.630094258869086E-2</v>
      </c>
      <c r="K74" s="12">
        <f t="shared" si="8"/>
        <v>0.24881091647305656</v>
      </c>
      <c r="L74" s="12">
        <f t="shared" si="9"/>
        <v>3.4761158453702617E-2</v>
      </c>
      <c r="O74" s="12"/>
    </row>
    <row r="75" spans="2:15">
      <c r="B75" s="14" t="s">
        <v>17</v>
      </c>
      <c r="C75" s="15">
        <v>6.12</v>
      </c>
      <c r="D75" s="12">
        <v>6.8330000000000002E-2</v>
      </c>
      <c r="E75" s="29">
        <v>8.5609999999999999</v>
      </c>
      <c r="F75" s="29">
        <v>0.58260000000000001</v>
      </c>
      <c r="G75" s="15">
        <f t="shared" si="11"/>
        <v>1.3988562091503267</v>
      </c>
      <c r="H75" s="15">
        <f t="shared" si="10"/>
        <v>9.6468771484496979E-2</v>
      </c>
      <c r="I75" s="12">
        <f t="shared" si="6"/>
        <v>1.0223806341530535</v>
      </c>
      <c r="J75" s="12">
        <f t="shared" si="7"/>
        <v>8.5398042383772563E-2</v>
      </c>
      <c r="K75" s="12">
        <f t="shared" si="8"/>
        <v>1.2439230952975106E-2</v>
      </c>
      <c r="L75" s="12">
        <f t="shared" si="9"/>
        <v>4.69430838343671E-2</v>
      </c>
      <c r="O75" s="12"/>
    </row>
    <row r="76" spans="2:15">
      <c r="B76" s="14" t="s">
        <v>6</v>
      </c>
      <c r="C76" s="15">
        <v>6.5250000000000004</v>
      </c>
      <c r="D76" s="12">
        <v>8.2869999999999999E-2</v>
      </c>
      <c r="E76" s="29">
        <v>7.9640000000000004</v>
      </c>
      <c r="F76" s="29">
        <v>0.32579999999999998</v>
      </c>
      <c r="G76" s="15">
        <f t="shared" si="11"/>
        <v>1.2205363984674329</v>
      </c>
      <c r="H76" s="15">
        <f t="shared" si="10"/>
        <v>5.2281907798259149E-2</v>
      </c>
      <c r="I76" s="12">
        <f t="shared" si="6"/>
        <v>0.88833762598169275</v>
      </c>
      <c r="J76" s="12">
        <f t="shared" si="7"/>
        <v>5.6935070994938247E-2</v>
      </c>
      <c r="K76" s="12">
        <f t="shared" si="8"/>
        <v>-6.6542710132578245E-2</v>
      </c>
      <c r="L76" s="12">
        <f t="shared" si="9"/>
        <v>3.60195369005058E-2</v>
      </c>
      <c r="O76" s="12"/>
    </row>
    <row r="77" spans="2:15">
      <c r="B77" s="14" t="s">
        <v>11</v>
      </c>
      <c r="C77" s="15">
        <v>5.0460000000000003</v>
      </c>
      <c r="D77" s="12">
        <v>5.3929999999999999E-2</v>
      </c>
      <c r="E77" s="29">
        <v>20.69</v>
      </c>
      <c r="F77" s="29">
        <v>0.19120000000000001</v>
      </c>
      <c r="G77" s="15">
        <f t="shared" si="11"/>
        <v>4.1002774474831547</v>
      </c>
      <c r="H77" s="15">
        <f t="shared" si="10"/>
        <v>5.7932401713746889E-2</v>
      </c>
      <c r="I77" s="12">
        <f t="shared" si="6"/>
        <v>1.0726230395478182</v>
      </c>
      <c r="J77" s="12">
        <f t="shared" si="7"/>
        <v>5.6798279323177783E-2</v>
      </c>
      <c r="K77" s="12">
        <f t="shared" si="8"/>
        <v>3.9400183135129364E-2</v>
      </c>
      <c r="L77" s="12">
        <f t="shared" si="9"/>
        <v>2.9759413887923369E-2</v>
      </c>
      <c r="O77" s="12"/>
    </row>
    <row r="78" spans="2:15">
      <c r="B78" s="14" t="s">
        <v>5</v>
      </c>
      <c r="C78" s="15">
        <v>6.2850000000000001</v>
      </c>
      <c r="D78" s="12">
        <v>6.0449999999999997E-2</v>
      </c>
      <c r="E78" s="29">
        <v>3.8860000000000001</v>
      </c>
      <c r="F78" s="29">
        <v>8.4080000000000002E-2</v>
      </c>
      <c r="G78" s="12">
        <f t="shared" si="11"/>
        <v>0.61829753381066033</v>
      </c>
      <c r="H78" s="12">
        <f t="shared" si="10"/>
        <v>1.4640117970595971E-2</v>
      </c>
      <c r="I78" s="12">
        <f t="shared" si="6"/>
        <v>1.0884467537556886</v>
      </c>
      <c r="J78" s="12">
        <f t="shared" si="7"/>
        <v>5.7898541854285036E-2</v>
      </c>
      <c r="K78" s="12">
        <f t="shared" si="8"/>
        <v>4.7630446078373641E-2</v>
      </c>
      <c r="L78" s="12">
        <f t="shared" si="9"/>
        <v>2.9894875803370583E-2</v>
      </c>
      <c r="O78" s="12"/>
    </row>
    <row r="79" spans="2:15">
      <c r="B79" s="14" t="s">
        <v>1</v>
      </c>
      <c r="C79" s="12">
        <v>6.0339999999999998</v>
      </c>
      <c r="D79" s="12">
        <v>4.4580000000000002E-2</v>
      </c>
      <c r="E79" s="29">
        <v>9.2289999999999992</v>
      </c>
      <c r="F79" s="29">
        <v>6.4710000000000004E-2</v>
      </c>
      <c r="G79" s="12">
        <f t="shared" si="11"/>
        <v>1.5294995028173681</v>
      </c>
      <c r="H79" s="12">
        <f t="shared" si="10"/>
        <v>1.5578909489214967E-2</v>
      </c>
      <c r="I79" s="12">
        <f t="shared" si="6"/>
        <v>0.88302595116813531</v>
      </c>
      <c r="J79" s="12">
        <f t="shared" si="7"/>
        <v>4.8710404986302823E-2</v>
      </c>
      <c r="K79" s="12">
        <f t="shared" si="8"/>
        <v>-6.9913187239727059E-2</v>
      </c>
      <c r="L79" s="12">
        <f t="shared" si="9"/>
        <v>3.1001634285026489E-2</v>
      </c>
      <c r="O79" s="12"/>
    </row>
    <row r="80" spans="2:15">
      <c r="B80" s="14" t="s">
        <v>4</v>
      </c>
      <c r="C80" s="15">
        <v>6.4379999999999997</v>
      </c>
      <c r="D80" s="12">
        <v>7.1040000000000006E-2</v>
      </c>
      <c r="E80" s="29">
        <v>15.5</v>
      </c>
      <c r="F80" s="29">
        <v>0.3145</v>
      </c>
      <c r="G80" s="15">
        <f t="shared" si="11"/>
        <v>2.4075799937868902</v>
      </c>
      <c r="H80" s="15">
        <f t="shared" si="10"/>
        <v>5.5607124139563986E-2</v>
      </c>
      <c r="I80" s="12">
        <f t="shared" si="6"/>
        <v>0.87182811503863711</v>
      </c>
      <c r="J80" s="12">
        <f t="shared" si="7"/>
        <v>4.6708887986072679E-2</v>
      </c>
      <c r="K80" s="12">
        <f t="shared" si="8"/>
        <v>-7.7085600539836097E-2</v>
      </c>
      <c r="L80" s="12">
        <f t="shared" si="9"/>
        <v>3.0109599123227977E-2</v>
      </c>
      <c r="O80" s="12"/>
    </row>
    <row r="81" spans="1:16">
      <c r="B81" s="14" t="s">
        <v>20</v>
      </c>
      <c r="C81" s="15">
        <v>5.843</v>
      </c>
      <c r="D81" s="12">
        <v>9.2749999999999999E-2</v>
      </c>
      <c r="E81" s="29">
        <v>27.36</v>
      </c>
      <c r="F81" s="29">
        <v>7.1970000000000006E-2</v>
      </c>
      <c r="G81" s="15">
        <f t="shared" si="11"/>
        <v>4.6825260996063669</v>
      </c>
      <c r="H81" s="15">
        <f t="shared" si="10"/>
        <v>7.5342649833744987E-2</v>
      </c>
      <c r="I81" s="12">
        <f t="shared" si="6"/>
        <v>0.90584903546159901</v>
      </c>
      <c r="J81" s="12">
        <f t="shared" si="7"/>
        <v>4.6644783233977014E-2</v>
      </c>
      <c r="K81" s="12">
        <f t="shared" si="8"/>
        <v>-5.5572029264079066E-2</v>
      </c>
      <c r="L81" s="12">
        <f t="shared" si="9"/>
        <v>2.8939003245874041E-2</v>
      </c>
      <c r="O81" s="12"/>
    </row>
    <row r="82" spans="1:16">
      <c r="B82" s="14" t="s">
        <v>21</v>
      </c>
      <c r="C82" s="15">
        <v>9.1219999999999999</v>
      </c>
      <c r="D82" s="12">
        <v>0.37405948724768356</v>
      </c>
      <c r="E82" s="32">
        <v>228.5</v>
      </c>
      <c r="F82" s="29">
        <v>1.2727922061357935</v>
      </c>
      <c r="G82" s="15">
        <v>25.049331286998466</v>
      </c>
      <c r="H82" s="15">
        <v>0.89064576616653623</v>
      </c>
      <c r="I82" s="12">
        <f t="shared" si="6"/>
        <v>2.7394436365349639</v>
      </c>
      <c r="J82" s="12">
        <f t="shared" si="7"/>
        <v>0.24900661779808364</v>
      </c>
      <c r="K82" s="12">
        <f t="shared" si="8"/>
        <v>0.56635822425147608</v>
      </c>
      <c r="L82" s="12">
        <f t="shared" si="9"/>
        <v>5.1083992872191702E-2</v>
      </c>
      <c r="O82" s="12"/>
    </row>
    <row r="83" spans="1:16">
      <c r="B83" s="14" t="s">
        <v>22</v>
      </c>
      <c r="C83" s="15">
        <v>6.1710000000000003</v>
      </c>
      <c r="D83" s="12">
        <v>0.15509999999999999</v>
      </c>
      <c r="E83" s="29">
        <v>22.47</v>
      </c>
      <c r="F83" s="29">
        <v>0.1462</v>
      </c>
      <c r="G83" s="15">
        <f t="shared" si="11"/>
        <v>3.641225085075352</v>
      </c>
      <c r="H83" s="15">
        <f t="shared" si="10"/>
        <v>9.4534246679298273E-2</v>
      </c>
      <c r="I83" s="12">
        <f t="shared" si="6"/>
        <v>0.92456565914961575</v>
      </c>
      <c r="J83" s="12">
        <f t="shared" si="7"/>
        <v>5.0028495826535638E-2</v>
      </c>
      <c r="K83" s="12">
        <f t="shared" si="8"/>
        <v>-4.4078339695462279E-2</v>
      </c>
      <c r="L83" s="12">
        <f t="shared" si="9"/>
        <v>3.0409970753589522E-2</v>
      </c>
      <c r="O83" s="12"/>
    </row>
    <row r="84" spans="1:16">
      <c r="G84" s="12"/>
      <c r="H84" s="12"/>
      <c r="K84" s="12"/>
      <c r="O84" s="12"/>
    </row>
    <row r="85" spans="1:16">
      <c r="B85" s="14" t="s">
        <v>45</v>
      </c>
      <c r="G85" s="12"/>
      <c r="H85" s="12"/>
      <c r="K85" s="12"/>
      <c r="O85" s="12"/>
    </row>
    <row r="86" spans="1:16">
      <c r="B86" s="14" t="s">
        <v>0</v>
      </c>
      <c r="C86" s="14" t="s">
        <v>46</v>
      </c>
      <c r="D86" s="14" t="s">
        <v>36</v>
      </c>
      <c r="E86" s="14" t="s">
        <v>47</v>
      </c>
      <c r="F86" s="14" t="s">
        <v>36</v>
      </c>
      <c r="G86" s="14" t="s">
        <v>48</v>
      </c>
      <c r="H86" s="14" t="s">
        <v>36</v>
      </c>
      <c r="I86" s="12" t="s">
        <v>38</v>
      </c>
      <c r="J86" s="14" t="s">
        <v>39</v>
      </c>
      <c r="K86" s="19" t="s">
        <v>56</v>
      </c>
      <c r="L86" s="14" t="s">
        <v>49</v>
      </c>
      <c r="O86" s="10"/>
    </row>
    <row r="87" spans="1:16">
      <c r="B87" s="14" t="s">
        <v>44</v>
      </c>
      <c r="C87" s="29">
        <v>7.7610000000000001</v>
      </c>
      <c r="D87" s="21">
        <v>0.1258</v>
      </c>
      <c r="E87" s="29">
        <v>68.86</v>
      </c>
      <c r="F87" s="29">
        <v>0.1288</v>
      </c>
      <c r="G87" s="29">
        <f t="shared" si="11"/>
        <v>8.8725679680453542</v>
      </c>
      <c r="H87" s="29">
        <f t="shared" si="10"/>
        <v>0.14477205176582791</v>
      </c>
      <c r="K87" s="12"/>
      <c r="O87" s="12"/>
    </row>
    <row r="88" spans="1:16">
      <c r="C88" s="29">
        <v>7.9939999999999998</v>
      </c>
      <c r="D88" s="21">
        <v>0.13320000000000001</v>
      </c>
      <c r="E88" s="29">
        <v>68.87</v>
      </c>
      <c r="F88" s="29">
        <v>0.28370000000000001</v>
      </c>
      <c r="G88" s="29">
        <f t="shared" si="11"/>
        <v>8.6152114085564175</v>
      </c>
      <c r="H88" s="29">
        <f t="shared" si="10"/>
        <v>0.1478727419872207</v>
      </c>
      <c r="K88" s="12"/>
      <c r="O88" s="12"/>
    </row>
    <row r="89" spans="1:16">
      <c r="C89" s="29">
        <v>7.9859999999999998</v>
      </c>
      <c r="D89" s="21">
        <v>0.15670000000000001</v>
      </c>
      <c r="E89" s="32">
        <v>67.760000000000005</v>
      </c>
      <c r="F89" s="32">
        <v>0.54459999999999997</v>
      </c>
      <c r="G89" s="29">
        <f t="shared" si="11"/>
        <v>8.4848484848484862</v>
      </c>
      <c r="H89" s="29">
        <f t="shared" si="10"/>
        <v>0.1799133962143844</v>
      </c>
      <c r="K89" s="12"/>
      <c r="O89" s="12"/>
    </row>
    <row r="90" spans="1:16">
      <c r="C90" s="29">
        <v>7.52</v>
      </c>
      <c r="D90" s="21">
        <v>0.1434</v>
      </c>
      <c r="E90" s="29">
        <v>66.47</v>
      </c>
      <c r="F90" s="29">
        <v>7.1230000000000002E-2</v>
      </c>
      <c r="G90" s="29">
        <f t="shared" si="11"/>
        <v>8.8390957446808507</v>
      </c>
      <c r="H90" s="29">
        <f t="shared" si="10"/>
        <v>0.16881997011088473</v>
      </c>
      <c r="K90" s="12"/>
      <c r="O90" s="12"/>
    </row>
    <row r="91" spans="1:16">
      <c r="C91" s="29">
        <v>6.5780000000000003</v>
      </c>
      <c r="D91" s="21">
        <v>0.20549999999999999</v>
      </c>
      <c r="E91" s="29">
        <v>67</v>
      </c>
      <c r="F91" s="29">
        <v>8.7499999999999994E-2</v>
      </c>
      <c r="G91" s="29">
        <f t="shared" si="11"/>
        <v>10.185466707205837</v>
      </c>
      <c r="H91" s="29">
        <f t="shared" si="10"/>
        <v>0.31847697237391309</v>
      </c>
      <c r="K91" s="12"/>
      <c r="O91" s="12"/>
    </row>
    <row r="92" spans="1:16">
      <c r="C92" s="29">
        <v>7.3840000000000003</v>
      </c>
      <c r="D92" s="21">
        <v>0.12740000000000001</v>
      </c>
      <c r="E92" s="29">
        <v>68.03</v>
      </c>
      <c r="F92" s="29">
        <v>0.15260000000000001</v>
      </c>
      <c r="G92" s="29">
        <f t="shared" si="11"/>
        <v>9.2131635969664138</v>
      </c>
      <c r="H92" s="29">
        <f t="shared" si="10"/>
        <v>0.16029729530599832</v>
      </c>
      <c r="K92" s="12"/>
      <c r="O92" s="12"/>
    </row>
    <row r="93" spans="1:16">
      <c r="A93" s="35" t="s">
        <v>68</v>
      </c>
      <c r="B93" s="14" t="s">
        <v>33</v>
      </c>
      <c r="C93" s="29">
        <f>(C87+C88+C89+C90+C91+C92)/6</f>
        <v>7.5371666666666668</v>
      </c>
      <c r="D93" s="36">
        <f>_xlfn.STDEV.P(C87,C88,C89,C90,C91,C92)/SQRT(6)</f>
        <v>0.1974845165051155</v>
      </c>
      <c r="E93" s="29">
        <f>(E87+E88+E89+E90+E91+E92)/6</f>
        <v>67.831666666666663</v>
      </c>
      <c r="F93" s="39">
        <f>_xlfn.STDEV.P(E87,E88,E89,E90,E91,E92)/SQRT(6)</f>
        <v>0.36231828140053512</v>
      </c>
      <c r="G93" s="29">
        <f t="shared" si="11"/>
        <v>8.9996240850894456</v>
      </c>
      <c r="H93" s="39">
        <f>_xlfn.STDEV.P(G87,G88,G89,G90,G91,G92)/SQRT(6)</f>
        <v>0.2296717273380757</v>
      </c>
      <c r="K93" s="12"/>
      <c r="O93" s="12"/>
    </row>
    <row r="94" spans="1:16">
      <c r="B94" s="14" t="s">
        <v>9</v>
      </c>
      <c r="C94" s="29">
        <v>7.6120000000000001</v>
      </c>
      <c r="D94" s="21">
        <v>0.16489999999999999</v>
      </c>
      <c r="E94" s="32">
        <v>64.459999999999994</v>
      </c>
      <c r="F94" s="32">
        <v>0.63939999999999997</v>
      </c>
      <c r="G94" s="29">
        <f t="shared" si="11"/>
        <v>8.4682080924855487</v>
      </c>
      <c r="H94" s="29">
        <f t="shared" si="10"/>
        <v>0.20176485485516096</v>
      </c>
      <c r="I94" s="12">
        <f t="shared" ref="I94:I123" si="12">($G$93*G10)/($G$9*G94)</f>
        <v>0.97759529997970651</v>
      </c>
      <c r="J94" s="12">
        <f t="shared" ref="J94:J123" si="13">I94*SQRT((H94/G94)^2+($H$93/$G$93)^2+($H$9/$G$9)^2+(H10/G10)^2)</f>
        <v>5.7488380495168398E-2</v>
      </c>
      <c r="K94" s="12">
        <f t="shared" ref="K94:K123" si="14">0.562*LN(($G$93*G10)/($G$9*G94))</f>
        <v>-1.2734638038659344E-2</v>
      </c>
      <c r="L94" s="12">
        <f t="shared" ref="L94:L123" si="15">0.562*J94/I94</f>
        <v>3.3048920999267609E-2</v>
      </c>
      <c r="O94" s="16"/>
      <c r="P94" s="13"/>
    </row>
    <row r="95" spans="1:16">
      <c r="B95" s="14" t="s">
        <v>2</v>
      </c>
      <c r="C95" s="29">
        <v>6.3310000000000004</v>
      </c>
      <c r="D95" s="21">
        <v>9.6159999999999995E-2</v>
      </c>
      <c r="E95" s="29">
        <v>42.75</v>
      </c>
      <c r="F95" s="29">
        <v>0.27439999999999998</v>
      </c>
      <c r="G95" s="29">
        <f t="shared" si="11"/>
        <v>6.7524877586479226</v>
      </c>
      <c r="H95" s="29">
        <f t="shared" si="10"/>
        <v>0.1113440233447114</v>
      </c>
      <c r="I95" s="12">
        <f t="shared" si="12"/>
        <v>0.85695797724170997</v>
      </c>
      <c r="J95" s="12">
        <f t="shared" si="13"/>
        <v>4.936172457319777E-2</v>
      </c>
      <c r="K95" s="12">
        <f t="shared" si="14"/>
        <v>-8.6753914726439743E-2</v>
      </c>
      <c r="L95" s="12">
        <f t="shared" si="15"/>
        <v>3.237181979381068E-2</v>
      </c>
      <c r="O95" s="16"/>
      <c r="P95" s="13"/>
    </row>
    <row r="96" spans="1:16">
      <c r="B96" s="14" t="s">
        <v>23</v>
      </c>
      <c r="C96" s="29">
        <v>6.2089999999999996</v>
      </c>
      <c r="D96" s="21">
        <v>8.0009999999999998E-2</v>
      </c>
      <c r="E96" s="30">
        <v>18.66</v>
      </c>
      <c r="F96" s="30">
        <v>0.22</v>
      </c>
      <c r="G96" s="29">
        <f t="shared" si="11"/>
        <v>3.0053148655177968</v>
      </c>
      <c r="H96" s="29">
        <f t="shared" si="10"/>
        <v>5.2490278774441818E-2</v>
      </c>
      <c r="I96" s="12">
        <f t="shared" si="12"/>
        <v>0.93142290000048678</v>
      </c>
      <c r="J96" s="12">
        <f t="shared" si="13"/>
        <v>5.8061611764150568E-2</v>
      </c>
      <c r="K96" s="12">
        <f t="shared" si="14"/>
        <v>-3.9925526495604019E-2</v>
      </c>
      <c r="L96" s="12">
        <f t="shared" si="15"/>
        <v>3.5033093787403734E-2</v>
      </c>
      <c r="O96" s="16"/>
    </row>
    <row r="97" spans="2:16">
      <c r="B97" s="14" t="s">
        <v>12</v>
      </c>
      <c r="C97" s="32">
        <v>16.22</v>
      </c>
      <c r="D97" s="21">
        <v>1.96</v>
      </c>
      <c r="E97" s="32">
        <v>221.3</v>
      </c>
      <c r="F97" s="32">
        <v>26.24</v>
      </c>
      <c r="G97" s="32">
        <f t="shared" si="11"/>
        <v>13.643649815043158</v>
      </c>
      <c r="H97" s="32">
        <f t="shared" si="10"/>
        <v>2.3098208684535844</v>
      </c>
      <c r="I97" s="12">
        <f t="shared" si="12"/>
        <v>3.091533860268584</v>
      </c>
      <c r="J97" s="12">
        <f t="shared" si="13"/>
        <v>0.55122987607719376</v>
      </c>
      <c r="K97" s="12">
        <f t="shared" si="14"/>
        <v>0.63431105781232644</v>
      </c>
      <c r="L97" s="12">
        <f t="shared" si="15"/>
        <v>0.10020630675818286</v>
      </c>
      <c r="O97" s="16"/>
      <c r="P97" s="13"/>
    </row>
    <row r="98" spans="2:16">
      <c r="B98" s="14" t="s">
        <v>24</v>
      </c>
      <c r="C98" s="29">
        <v>6.6470000000000002</v>
      </c>
      <c r="D98" s="21">
        <v>0.72260000000000002</v>
      </c>
      <c r="E98" s="32">
        <v>192.9</v>
      </c>
      <c r="F98" s="32">
        <v>16.84</v>
      </c>
      <c r="G98" s="32">
        <f t="shared" si="11"/>
        <v>29.020610801865502</v>
      </c>
      <c r="H98" s="32">
        <f t="shared" si="10"/>
        <v>4.0461800371061418</v>
      </c>
      <c r="I98" s="12">
        <f t="shared" si="12"/>
        <v>1.5363054001716743</v>
      </c>
      <c r="J98" s="12">
        <f t="shared" si="13"/>
        <v>0.2332620917584379</v>
      </c>
      <c r="K98" s="12">
        <f t="shared" si="14"/>
        <v>0.24131180907757577</v>
      </c>
      <c r="L98" s="12">
        <f t="shared" si="15"/>
        <v>8.5330231576087087E-2</v>
      </c>
      <c r="O98" s="16"/>
    </row>
    <row r="99" spans="2:16">
      <c r="B99" s="14" t="s">
        <v>25</v>
      </c>
      <c r="C99" s="29">
        <v>9.01</v>
      </c>
      <c r="D99" s="21">
        <v>0.37280000000000002</v>
      </c>
      <c r="E99" s="32">
        <v>94.47</v>
      </c>
      <c r="F99" s="32">
        <v>4.5880000000000001</v>
      </c>
      <c r="G99" s="29">
        <f t="shared" si="11"/>
        <v>10.485016648168701</v>
      </c>
      <c r="H99" s="29">
        <f t="shared" si="10"/>
        <v>0.66895880670521024</v>
      </c>
      <c r="I99" s="12">
        <f t="shared" si="12"/>
        <v>1.6614950220741285</v>
      </c>
      <c r="J99" s="12">
        <f t="shared" si="13"/>
        <v>0.14803847071967532</v>
      </c>
      <c r="K99" s="12">
        <f t="shared" si="14"/>
        <v>0.28533741077379898</v>
      </c>
      <c r="L99" s="12">
        <f t="shared" si="15"/>
        <v>5.0073951133839528E-2</v>
      </c>
      <c r="O99" s="16"/>
      <c r="P99" s="13"/>
    </row>
    <row r="100" spans="2:16">
      <c r="B100" s="14" t="s">
        <v>14</v>
      </c>
      <c r="C100" s="32">
        <v>11.49</v>
      </c>
      <c r="D100" s="21">
        <v>1.2270000000000001</v>
      </c>
      <c r="E100" s="32">
        <v>171.5</v>
      </c>
      <c r="F100" s="32">
        <v>15.12</v>
      </c>
      <c r="G100" s="32">
        <f t="shared" si="11"/>
        <v>14.926022628372497</v>
      </c>
      <c r="H100" s="32">
        <f t="shared" si="10"/>
        <v>2.0669468394045487</v>
      </c>
      <c r="I100" s="12">
        <f t="shared" si="12"/>
        <v>3.6489322713229626</v>
      </c>
      <c r="J100" s="12">
        <f t="shared" si="13"/>
        <v>0.53951568816214202</v>
      </c>
      <c r="K100" s="12">
        <f t="shared" si="14"/>
        <v>0.72747224317396342</v>
      </c>
      <c r="L100" s="12">
        <f t="shared" si="15"/>
        <v>8.3094942356162813E-2</v>
      </c>
      <c r="O100" s="16"/>
      <c r="P100" s="13"/>
    </row>
    <row r="101" spans="2:16">
      <c r="B101" s="14" t="s">
        <v>13</v>
      </c>
      <c r="C101" s="32">
        <v>8.5370000000000008</v>
      </c>
      <c r="D101" s="21">
        <v>1.123</v>
      </c>
      <c r="E101" s="32">
        <v>175</v>
      </c>
      <c r="F101" s="32">
        <v>9.2149999999999999</v>
      </c>
      <c r="G101" s="32">
        <f t="shared" si="11"/>
        <v>20.499004334075199</v>
      </c>
      <c r="H101" s="32">
        <f t="shared" si="10"/>
        <v>2.9045629467666476</v>
      </c>
      <c r="I101" s="12">
        <f t="shared" si="12"/>
        <v>1.186392498142923</v>
      </c>
      <c r="J101" s="12">
        <f t="shared" si="13"/>
        <v>0.18336597239058047</v>
      </c>
      <c r="K101" s="12">
        <f t="shared" si="14"/>
        <v>9.6055459999368459E-2</v>
      </c>
      <c r="L101" s="12">
        <f t="shared" si="15"/>
        <v>8.6861368935503613E-2</v>
      </c>
      <c r="O101" s="16"/>
      <c r="P101" s="13"/>
    </row>
    <row r="102" spans="2:16">
      <c r="B102" s="14" t="s">
        <v>26</v>
      </c>
      <c r="C102" s="29">
        <v>7.2670000000000003</v>
      </c>
      <c r="D102" s="21">
        <v>0.66969999999999996</v>
      </c>
      <c r="E102" s="32">
        <v>202.8</v>
      </c>
      <c r="F102" s="32">
        <v>15.6</v>
      </c>
      <c r="G102" s="32">
        <f t="shared" si="11"/>
        <v>27.906976744186046</v>
      </c>
      <c r="H102" s="32">
        <f t="shared" si="10"/>
        <v>3.3499937132622626</v>
      </c>
      <c r="I102" s="12">
        <f t="shared" si="12"/>
        <v>8.8949282399449352</v>
      </c>
      <c r="J102" s="12">
        <f t="shared" si="13"/>
        <v>1.2685367354405612</v>
      </c>
      <c r="K102" s="12">
        <f t="shared" si="14"/>
        <v>1.2282404645374974</v>
      </c>
      <c r="L102" s="12">
        <f t="shared" si="15"/>
        <v>8.0148779853676355E-2</v>
      </c>
      <c r="O102" s="16"/>
    </row>
    <row r="103" spans="2:16">
      <c r="B103" s="14" t="s">
        <v>18</v>
      </c>
      <c r="C103" s="29">
        <v>9.7940000000000005</v>
      </c>
      <c r="D103" s="21">
        <v>0.31130000000000002</v>
      </c>
      <c r="E103" s="32">
        <v>99.09</v>
      </c>
      <c r="F103" s="32">
        <v>3.556</v>
      </c>
      <c r="G103" s="29">
        <f t="shared" si="11"/>
        <v>10.117418827853788</v>
      </c>
      <c r="H103" s="29">
        <f t="shared" si="10"/>
        <v>0.48501571071223842</v>
      </c>
      <c r="I103" s="12">
        <f t="shared" si="12"/>
        <v>1.4586911023443216</v>
      </c>
      <c r="J103" s="12">
        <f t="shared" si="13"/>
        <v>0.10423321713875632</v>
      </c>
      <c r="K103" s="12">
        <f t="shared" si="14"/>
        <v>0.21217721494700967</v>
      </c>
      <c r="L103" s="12">
        <f t="shared" si="15"/>
        <v>4.0158651778869604E-2</v>
      </c>
      <c r="O103" s="16"/>
    </row>
    <row r="104" spans="2:16">
      <c r="B104" s="14" t="s">
        <v>27</v>
      </c>
      <c r="C104" s="29">
        <v>14.64</v>
      </c>
      <c r="D104" s="21">
        <v>0.32329999999999998</v>
      </c>
      <c r="E104" s="30">
        <v>14.15</v>
      </c>
      <c r="F104" s="30">
        <v>0.1</v>
      </c>
      <c r="G104" s="21">
        <f t="shared" si="11"/>
        <v>0.96653005464480868</v>
      </c>
      <c r="H104" s="21">
        <f t="shared" si="10"/>
        <v>2.2410538019253714E-2</v>
      </c>
      <c r="I104" s="12">
        <f t="shared" si="12"/>
        <v>0.944862341501158</v>
      </c>
      <c r="J104" s="12">
        <f t="shared" si="13"/>
        <v>7.569647093890626E-2</v>
      </c>
      <c r="K104" s="12">
        <f t="shared" si="14"/>
        <v>-3.1874410247295863E-2</v>
      </c>
      <c r="L104" s="12">
        <f t="shared" si="15"/>
        <v>4.5023930787713787E-2</v>
      </c>
      <c r="O104" s="16"/>
    </row>
    <row r="105" spans="2:16">
      <c r="B105" s="14" t="s">
        <v>3</v>
      </c>
      <c r="C105" s="29">
        <v>6.1120000000000001</v>
      </c>
      <c r="D105" s="21">
        <v>9.9409999999999998E-2</v>
      </c>
      <c r="E105" s="29">
        <v>56.72</v>
      </c>
      <c r="F105" s="29">
        <v>0.27100000000000002</v>
      </c>
      <c r="G105" s="29">
        <f t="shared" si="11"/>
        <v>9.2801047120418847</v>
      </c>
      <c r="H105" s="29">
        <f t="shared" si="10"/>
        <v>0.15731603093310115</v>
      </c>
      <c r="I105" s="12">
        <f t="shared" si="12"/>
        <v>0.80745148169523984</v>
      </c>
      <c r="J105" s="12">
        <f t="shared" si="13"/>
        <v>4.6443165342003212E-2</v>
      </c>
      <c r="K105" s="12">
        <f t="shared" si="14"/>
        <v>-0.12019623837646917</v>
      </c>
      <c r="L105" s="12">
        <f t="shared" si="15"/>
        <v>3.2325235031344275E-2</v>
      </c>
      <c r="O105" s="16"/>
      <c r="P105" s="13"/>
    </row>
    <row r="106" spans="2:16">
      <c r="B106" s="14" t="s">
        <v>7</v>
      </c>
      <c r="C106" s="29">
        <v>6.7140000000000004</v>
      </c>
      <c r="D106" s="21">
        <v>0.221</v>
      </c>
      <c r="E106" s="32">
        <v>95.17</v>
      </c>
      <c r="F106" s="32">
        <v>1.347</v>
      </c>
      <c r="G106" s="29">
        <f t="shared" si="11"/>
        <v>14.174858504617218</v>
      </c>
      <c r="H106" s="29">
        <f t="shared" si="10"/>
        <v>0.50788883680102093</v>
      </c>
      <c r="I106" s="12">
        <f t="shared" si="12"/>
        <v>1.1900137187333701</v>
      </c>
      <c r="J106" s="12">
        <f t="shared" si="13"/>
        <v>7.7206791013561829E-2</v>
      </c>
      <c r="K106" s="12">
        <f t="shared" si="14"/>
        <v>9.7768237497248653E-2</v>
      </c>
      <c r="L106" s="12">
        <f t="shared" si="15"/>
        <v>3.646194650243658E-2</v>
      </c>
      <c r="O106" s="16"/>
      <c r="P106" s="13"/>
    </row>
    <row r="107" spans="2:16">
      <c r="B107" s="14" t="s">
        <v>15</v>
      </c>
      <c r="C107" s="29">
        <v>8.1859999999999999</v>
      </c>
      <c r="D107" s="21">
        <v>0.2006</v>
      </c>
      <c r="E107" s="29">
        <v>90.09</v>
      </c>
      <c r="F107" s="29">
        <v>0.38140000000000002</v>
      </c>
      <c r="G107" s="29">
        <f t="shared" si="11"/>
        <v>11.005375030539946</v>
      </c>
      <c r="H107" s="29">
        <f t="shared" si="10"/>
        <v>0.27368451871960908</v>
      </c>
      <c r="I107" s="12">
        <f t="shared" si="12"/>
        <v>1.0658594737147584</v>
      </c>
      <c r="J107" s="12">
        <f t="shared" si="13"/>
        <v>6.2567457067338197E-2</v>
      </c>
      <c r="K107" s="12">
        <f t="shared" si="14"/>
        <v>3.58451980939321E-2</v>
      </c>
      <c r="L107" s="12">
        <f t="shared" si="15"/>
        <v>3.2990194053718419E-2</v>
      </c>
      <c r="O107" s="16"/>
      <c r="P107" s="13"/>
    </row>
    <row r="108" spans="2:16">
      <c r="B108" s="14" t="s">
        <v>28</v>
      </c>
      <c r="C108" s="29">
        <v>6.6920000000000002</v>
      </c>
      <c r="D108" s="21">
        <v>0.54310000000000003</v>
      </c>
      <c r="E108" s="31">
        <v>96.8</v>
      </c>
      <c r="F108" s="31">
        <v>1.18</v>
      </c>
      <c r="G108" s="32">
        <f t="shared" si="11"/>
        <v>14.465032875074716</v>
      </c>
      <c r="H108" s="32">
        <f t="shared" si="10"/>
        <v>1.187101865737584</v>
      </c>
      <c r="I108" s="12">
        <f t="shared" si="12"/>
        <v>1.00525076518473</v>
      </c>
      <c r="J108" s="12">
        <f t="shared" si="13"/>
        <v>0.10637499065223423</v>
      </c>
      <c r="K108" s="16">
        <f t="shared" si="14"/>
        <v>2.9432097266972545E-3</v>
      </c>
      <c r="L108" s="16">
        <f t="shared" si="15"/>
        <v>5.9470479224723254E-2</v>
      </c>
      <c r="O108" s="16"/>
      <c r="P108" s="13"/>
    </row>
    <row r="109" spans="2:16">
      <c r="B109" s="14" t="s">
        <v>8</v>
      </c>
      <c r="C109" s="29">
        <v>7.92</v>
      </c>
      <c r="D109" s="21">
        <v>0.40760000000000002</v>
      </c>
      <c r="E109" s="32">
        <v>132.80000000000001</v>
      </c>
      <c r="F109" s="32">
        <v>4.8239999999999998</v>
      </c>
      <c r="G109" s="32">
        <f>E109/C109</f>
        <v>16.767676767676768</v>
      </c>
      <c r="H109" s="32">
        <f t="shared" si="10"/>
        <v>1.056248830539068</v>
      </c>
      <c r="I109" s="12">
        <f t="shared" si="12"/>
        <v>1.4364782135923879</v>
      </c>
      <c r="J109" s="12">
        <f t="shared" si="13"/>
        <v>0.13679109042497808</v>
      </c>
      <c r="K109" s="12">
        <f t="shared" si="14"/>
        <v>0.20355327135156509</v>
      </c>
      <c r="L109" s="12">
        <f t="shared" si="15"/>
        <v>5.3517409516836589E-2</v>
      </c>
      <c r="O109" s="16"/>
      <c r="P109" s="13"/>
    </row>
    <row r="110" spans="2:16">
      <c r="B110" s="14" t="s">
        <v>16</v>
      </c>
      <c r="C110" s="29">
        <v>6.8579999999999997</v>
      </c>
      <c r="D110" s="21">
        <v>0.1729</v>
      </c>
      <c r="E110" s="32">
        <v>57.3</v>
      </c>
      <c r="F110" s="32">
        <v>0.70289999999999997</v>
      </c>
      <c r="G110" s="29">
        <f t="shared" si="11"/>
        <v>8.3552055993000867</v>
      </c>
      <c r="H110" s="29">
        <f t="shared" si="10"/>
        <v>0.23425826743451481</v>
      </c>
      <c r="I110" s="12">
        <f t="shared" si="12"/>
        <v>0.82288199970679798</v>
      </c>
      <c r="J110" s="12">
        <f t="shared" si="13"/>
        <v>5.4443624917173056E-2</v>
      </c>
      <c r="K110" s="12">
        <f t="shared" si="14"/>
        <v>-0.10955766635663562</v>
      </c>
      <c r="L110" s="12">
        <f t="shared" si="15"/>
        <v>3.7183116430245682E-2</v>
      </c>
      <c r="O110" s="16"/>
      <c r="P110" s="13"/>
    </row>
    <row r="111" spans="2:16">
      <c r="B111" s="14" t="s">
        <v>19</v>
      </c>
      <c r="C111" s="29">
        <v>8.0120000000000005</v>
      </c>
      <c r="D111" s="21">
        <v>0.33779999999999999</v>
      </c>
      <c r="E111" s="32">
        <v>74.55</v>
      </c>
      <c r="F111" s="32">
        <v>1.512</v>
      </c>
      <c r="G111" s="29">
        <f t="shared" si="11"/>
        <v>9.3047928107838231</v>
      </c>
      <c r="H111" s="29">
        <f t="shared" si="10"/>
        <v>0.43533711340273273</v>
      </c>
      <c r="I111" s="12">
        <f t="shared" si="12"/>
        <v>0.87513675757540055</v>
      </c>
      <c r="J111" s="12">
        <f t="shared" si="13"/>
        <v>6.3152972419027925E-2</v>
      </c>
      <c r="K111" s="12">
        <f t="shared" si="14"/>
        <v>-7.4956812081514973E-2</v>
      </c>
      <c r="L111" s="12">
        <f t="shared" si="15"/>
        <v>4.0555913338419861E-2</v>
      </c>
      <c r="O111" s="16"/>
    </row>
    <row r="112" spans="2:16">
      <c r="B112" s="14" t="s">
        <v>29</v>
      </c>
      <c r="C112" s="29">
        <v>5.7359999999999998</v>
      </c>
      <c r="D112" s="21">
        <v>0.14149999999999999</v>
      </c>
      <c r="E112" s="31">
        <v>47.2</v>
      </c>
      <c r="F112" s="31">
        <v>0.74</v>
      </c>
      <c r="G112" s="29">
        <f t="shared" si="11"/>
        <v>8.228730822873084</v>
      </c>
      <c r="H112" s="29">
        <f t="shared" si="10"/>
        <v>0.24051923938932041</v>
      </c>
      <c r="I112" s="12">
        <f t="shared" si="12"/>
        <v>1.2376629099687919</v>
      </c>
      <c r="J112" s="12">
        <f t="shared" si="13"/>
        <v>7.4437825355677167E-2</v>
      </c>
      <c r="K112" s="12">
        <f t="shared" si="14"/>
        <v>0.1198323663831492</v>
      </c>
      <c r="L112" s="12">
        <f t="shared" si="15"/>
        <v>3.3800849579426626E-2</v>
      </c>
      <c r="O112" s="16"/>
      <c r="P112" s="13"/>
    </row>
    <row r="113" spans="2:16">
      <c r="B113" s="14" t="s">
        <v>30</v>
      </c>
      <c r="C113" s="29">
        <v>8.0500000000000007</v>
      </c>
      <c r="D113" s="21">
        <v>0.34920000000000001</v>
      </c>
      <c r="E113" s="31">
        <v>88.93</v>
      </c>
      <c r="F113" s="31">
        <v>2.27</v>
      </c>
      <c r="G113" s="29">
        <f t="shared" si="11"/>
        <v>11.047204968944099</v>
      </c>
      <c r="H113" s="29">
        <f t="shared" si="10"/>
        <v>0.55602553372491903</v>
      </c>
      <c r="I113" s="12">
        <f t="shared" si="12"/>
        <v>1.2994454020641426</v>
      </c>
      <c r="J113" s="12">
        <f t="shared" si="13"/>
        <v>0.103183767741615</v>
      </c>
      <c r="K113" s="12">
        <f t="shared" si="14"/>
        <v>0.14720890852055882</v>
      </c>
      <c r="L113" s="12">
        <f t="shared" si="15"/>
        <v>4.4626174657798508E-2</v>
      </c>
      <c r="O113" s="16"/>
    </row>
    <row r="114" spans="2:16">
      <c r="B114" s="14" t="s">
        <v>31</v>
      </c>
      <c r="C114" s="29">
        <v>7.5309999999999997</v>
      </c>
      <c r="D114" s="21">
        <v>0.47299999999999998</v>
      </c>
      <c r="E114" s="32">
        <v>77.86</v>
      </c>
      <c r="F114" s="32">
        <v>5.8209999999999997</v>
      </c>
      <c r="G114" s="32">
        <f t="shared" si="11"/>
        <v>10.338600451467268</v>
      </c>
      <c r="H114" s="32">
        <f t="shared" si="10"/>
        <v>1.0094912978300785</v>
      </c>
      <c r="I114" s="12">
        <f t="shared" si="12"/>
        <v>15.10946607505185</v>
      </c>
      <c r="J114" s="12">
        <f t="shared" si="13"/>
        <v>1.6821381401326378</v>
      </c>
      <c r="K114" s="12">
        <f t="shared" si="14"/>
        <v>1.5260106491639296</v>
      </c>
      <c r="L114" s="12">
        <f t="shared" si="15"/>
        <v>6.2567507684171991E-2</v>
      </c>
      <c r="O114" s="16"/>
      <c r="P114" s="13"/>
    </row>
    <row r="115" spans="2:16">
      <c r="B115" s="14" t="s">
        <v>32</v>
      </c>
      <c r="C115" s="29">
        <v>6.1559999999999997</v>
      </c>
      <c r="D115" s="21">
        <v>0.21940000000000001</v>
      </c>
      <c r="E115" s="32">
        <v>122.5</v>
      </c>
      <c r="F115" s="32">
        <v>5.1040000000000001</v>
      </c>
      <c r="G115" s="32">
        <f t="shared" si="11"/>
        <v>19.899285250162443</v>
      </c>
      <c r="H115" s="32">
        <f t="shared" si="10"/>
        <v>1.0910560864961276</v>
      </c>
      <c r="I115" s="12">
        <f t="shared" si="12"/>
        <v>1.4438776243327831</v>
      </c>
      <c r="J115" s="12">
        <f t="shared" si="13"/>
        <v>0.1154993480340121</v>
      </c>
      <c r="K115" s="12">
        <f t="shared" si="14"/>
        <v>0.20644074652330055</v>
      </c>
      <c r="L115" s="12">
        <f t="shared" si="15"/>
        <v>4.4955772221423579E-2</v>
      </c>
      <c r="O115" s="16"/>
      <c r="P115" s="13"/>
    </row>
    <row r="116" spans="2:16">
      <c r="B116" s="14" t="s">
        <v>10</v>
      </c>
      <c r="C116" s="29">
        <v>8.2260000000000009</v>
      </c>
      <c r="D116" s="21">
        <v>0.28839999999999999</v>
      </c>
      <c r="E116" s="32">
        <v>120.5</v>
      </c>
      <c r="F116" s="32">
        <v>3.5510000000000002</v>
      </c>
      <c r="G116" s="29">
        <f t="shared" si="11"/>
        <v>14.648674933138826</v>
      </c>
      <c r="H116" s="29">
        <f t="shared" si="10"/>
        <v>0.67090101570780492</v>
      </c>
      <c r="I116" s="12">
        <f t="shared" si="12"/>
        <v>2.3728458058025872</v>
      </c>
      <c r="J116" s="12">
        <f t="shared" si="13"/>
        <v>0.18304875130331652</v>
      </c>
      <c r="K116" s="12">
        <f t="shared" si="14"/>
        <v>0.485618578174072</v>
      </c>
      <c r="L116" s="12">
        <f t="shared" si="15"/>
        <v>4.3354438784389611E-2</v>
      </c>
      <c r="O116" s="16"/>
      <c r="P116" s="13"/>
    </row>
    <row r="117" spans="2:16">
      <c r="B117" s="14" t="s">
        <v>17</v>
      </c>
      <c r="C117" s="29">
        <v>7.266</v>
      </c>
      <c r="D117" s="21">
        <v>0.1133</v>
      </c>
      <c r="E117" s="32">
        <v>67.510000000000005</v>
      </c>
      <c r="F117" s="32">
        <v>0.51170000000000004</v>
      </c>
      <c r="G117" s="29">
        <f t="shared" si="11"/>
        <v>9.2912193779245804</v>
      </c>
      <c r="H117" s="29">
        <f t="shared" si="10"/>
        <v>0.16108886477235357</v>
      </c>
      <c r="I117" s="12">
        <f t="shared" si="12"/>
        <v>0.79566225469723217</v>
      </c>
      <c r="J117" s="12">
        <f t="shared" si="13"/>
        <v>4.3315772887080856E-2</v>
      </c>
      <c r="K117" s="12">
        <f t="shared" si="14"/>
        <v>-0.12846223331407947</v>
      </c>
      <c r="L117" s="12">
        <f t="shared" si="15"/>
        <v>3.0595223310929447E-2</v>
      </c>
      <c r="O117" s="16"/>
      <c r="P117" s="13"/>
    </row>
    <row r="118" spans="2:16">
      <c r="B118" s="14" t="s">
        <v>6</v>
      </c>
      <c r="C118" s="29">
        <v>7.17</v>
      </c>
      <c r="D118" s="21">
        <v>6.7460000000000006E-2</v>
      </c>
      <c r="E118" s="32">
        <v>44.71</v>
      </c>
      <c r="F118" s="32">
        <v>0.76690000000000003</v>
      </c>
      <c r="G118" s="29">
        <f t="shared" si="11"/>
        <v>6.2357043235704328</v>
      </c>
      <c r="H118" s="29">
        <f t="shared" si="10"/>
        <v>0.1219936934635301</v>
      </c>
      <c r="I118" s="12">
        <f t="shared" si="12"/>
        <v>0.89879171310795436</v>
      </c>
      <c r="J118" s="12">
        <f t="shared" si="13"/>
        <v>5.0022815972537077E-2</v>
      </c>
      <c r="K118" s="12">
        <f t="shared" si="14"/>
        <v>-5.9967624769484737E-2</v>
      </c>
      <c r="L118" s="12">
        <f t="shared" si="15"/>
        <v>3.1278462147090569E-2</v>
      </c>
      <c r="O118" s="16"/>
      <c r="P118" s="13"/>
    </row>
    <row r="119" spans="2:16">
      <c r="B119" s="14" t="s">
        <v>11</v>
      </c>
      <c r="C119" s="29">
        <v>6.2530000000000001</v>
      </c>
      <c r="D119" s="21">
        <v>0.35649999999999998</v>
      </c>
      <c r="E119" s="32">
        <v>112.2</v>
      </c>
      <c r="F119" s="32">
        <v>4.2370000000000001</v>
      </c>
      <c r="G119" s="32">
        <f t="shared" si="11"/>
        <v>17.943387174156406</v>
      </c>
      <c r="H119" s="32">
        <f t="shared" si="10"/>
        <v>1.2270546726092486</v>
      </c>
      <c r="I119" s="12">
        <f t="shared" si="12"/>
        <v>1.2669857158138438</v>
      </c>
      <c r="J119" s="12">
        <f t="shared" si="13"/>
        <v>0.11134171282385448</v>
      </c>
      <c r="K119" s="12">
        <f t="shared" si="14"/>
        <v>0.13299203251631359</v>
      </c>
      <c r="L119" s="12">
        <f t="shared" si="15"/>
        <v>4.9388120028497719E-2</v>
      </c>
      <c r="O119" s="16"/>
      <c r="P119" s="13"/>
    </row>
    <row r="120" spans="2:16">
      <c r="B120" s="14" t="s">
        <v>5</v>
      </c>
      <c r="C120" s="29">
        <v>6.88</v>
      </c>
      <c r="D120" s="21">
        <v>6.6729999999999998E-2</v>
      </c>
      <c r="E120" s="29">
        <v>34.520000000000003</v>
      </c>
      <c r="F120" s="29">
        <v>0.1008</v>
      </c>
      <c r="G120" s="29">
        <f t="shared" si="11"/>
        <v>5.0174418604651168</v>
      </c>
      <c r="H120" s="29">
        <f t="shared" si="10"/>
        <v>5.0822439330608482E-2</v>
      </c>
      <c r="I120" s="12">
        <f t="shared" si="12"/>
        <v>0.69332703498358128</v>
      </c>
      <c r="J120" s="12">
        <f t="shared" si="13"/>
        <v>3.6775333807867613E-2</v>
      </c>
      <c r="K120" s="12">
        <f t="shared" si="14"/>
        <v>-0.20583445528479558</v>
      </c>
      <c r="L120" s="12">
        <f t="shared" si="15"/>
        <v>2.9809507717394913E-2</v>
      </c>
      <c r="O120" s="16"/>
      <c r="P120" s="13"/>
    </row>
    <row r="121" spans="2:16">
      <c r="B121" s="14" t="s">
        <v>1</v>
      </c>
      <c r="C121" s="29">
        <v>6.4690000000000003</v>
      </c>
      <c r="D121" s="21">
        <v>0.1313</v>
      </c>
      <c r="E121" s="29">
        <v>52.83</v>
      </c>
      <c r="F121" s="29">
        <v>0.32240000000000002</v>
      </c>
      <c r="G121" s="29">
        <f t="shared" si="11"/>
        <v>8.1666409027670426</v>
      </c>
      <c r="H121" s="29">
        <f t="shared" si="10"/>
        <v>0.17308688979369607</v>
      </c>
      <c r="I121" s="12">
        <f t="shared" si="12"/>
        <v>0.85486026101041557</v>
      </c>
      <c r="J121" s="12">
        <f t="shared" si="13"/>
        <v>5.2907030601661444E-2</v>
      </c>
      <c r="K121" s="12">
        <f t="shared" si="14"/>
        <v>-8.8131300579404187E-2</v>
      </c>
      <c r="L121" s="12">
        <f t="shared" si="15"/>
        <v>3.4782001871264269E-2</v>
      </c>
      <c r="O121" s="16"/>
      <c r="P121" s="13"/>
    </row>
    <row r="122" spans="2:16">
      <c r="B122" s="14" t="s">
        <v>4</v>
      </c>
      <c r="C122" s="29">
        <v>7.4870000000000001</v>
      </c>
      <c r="D122" s="21">
        <v>0.17249999999999999</v>
      </c>
      <c r="E122" s="32">
        <v>84.75</v>
      </c>
      <c r="F122" s="32">
        <v>0.80759999999999998</v>
      </c>
      <c r="G122" s="29">
        <f t="shared" si="11"/>
        <v>11.319620675838118</v>
      </c>
      <c r="H122" s="29">
        <f t="shared" si="10"/>
        <v>0.28222980434222911</v>
      </c>
      <c r="I122" s="12">
        <f t="shared" si="12"/>
        <v>0.95850747348970011</v>
      </c>
      <c r="J122" s="12">
        <f t="shared" si="13"/>
        <v>5.589396924647249E-2</v>
      </c>
      <c r="K122" s="12">
        <f t="shared" si="14"/>
        <v>-2.3816390735852219E-2</v>
      </c>
      <c r="L122" s="12">
        <f t="shared" si="15"/>
        <v>3.2772212617343865E-2</v>
      </c>
      <c r="O122" s="16"/>
      <c r="P122" s="13"/>
    </row>
    <row r="123" spans="2:16">
      <c r="B123" s="14" t="s">
        <v>20</v>
      </c>
      <c r="C123" s="29">
        <v>9.1720000000000006</v>
      </c>
      <c r="D123" s="21">
        <v>1.175</v>
      </c>
      <c r="E123" s="32">
        <v>192.5</v>
      </c>
      <c r="F123" s="32">
        <v>14.11</v>
      </c>
      <c r="G123" s="32">
        <f t="shared" si="11"/>
        <v>20.987788922808548</v>
      </c>
      <c r="H123" s="32">
        <f t="shared" si="10"/>
        <v>3.0976849956061643</v>
      </c>
      <c r="I123" s="12">
        <f t="shared" si="12"/>
        <v>1.0446844403840234</v>
      </c>
      <c r="J123" s="12">
        <f t="shared" si="13"/>
        <v>0.16391466893568013</v>
      </c>
      <c r="K123" s="12">
        <f t="shared" si="14"/>
        <v>2.456775631617697E-2</v>
      </c>
      <c r="L123" s="12">
        <f t="shared" si="15"/>
        <v>8.8179779827092228E-2</v>
      </c>
      <c r="O123" s="16"/>
    </row>
    <row r="124" spans="2:16">
      <c r="B124" s="14" t="s">
        <v>21</v>
      </c>
      <c r="C124" s="15" t="s">
        <v>37</v>
      </c>
      <c r="D124" s="12" t="s">
        <v>37</v>
      </c>
      <c r="E124" s="15" t="s">
        <v>37</v>
      </c>
      <c r="F124" s="15" t="s">
        <v>37</v>
      </c>
      <c r="G124" s="15" t="s">
        <v>37</v>
      </c>
      <c r="H124" s="15" t="s">
        <v>37</v>
      </c>
      <c r="I124" s="15" t="s">
        <v>37</v>
      </c>
      <c r="J124" s="15" t="s">
        <v>37</v>
      </c>
      <c r="K124" s="15" t="s">
        <v>37</v>
      </c>
      <c r="L124" s="12" t="s">
        <v>37</v>
      </c>
      <c r="O124" s="12"/>
    </row>
    <row r="125" spans="2:16">
      <c r="B125" s="14" t="s">
        <v>22</v>
      </c>
      <c r="C125" s="15">
        <v>7.7939999999999996</v>
      </c>
      <c r="D125" s="12">
        <v>0.48849999999999999</v>
      </c>
      <c r="E125" s="18">
        <v>162.9</v>
      </c>
      <c r="F125" s="18">
        <v>6.1580000000000004</v>
      </c>
      <c r="G125" s="18">
        <f t="shared" si="11"/>
        <v>20.900692840646652</v>
      </c>
      <c r="H125" s="18">
        <f t="shared" si="10"/>
        <v>1.5298036078762935</v>
      </c>
      <c r="I125" s="12">
        <f>($G$93*G41)/($G$9*G125)</f>
        <v>0.83260762311615921</v>
      </c>
      <c r="J125" s="12">
        <f>I125*SQRT((H125/G125)^2+($H$93/$G$93)^2+($H$9/$G$9)^2+(H41/G41)^2)</f>
        <v>7.4717664930803729E-2</v>
      </c>
      <c r="K125" s="12">
        <f>0.562*LN(($G$93*G41)/($G$9*G125))</f>
        <v>-0.10295434711827646</v>
      </c>
      <c r="L125" s="12">
        <f>0.562*J125/I125</f>
        <v>5.0433513368461413E-2</v>
      </c>
      <c r="O125" s="12"/>
    </row>
  </sheetData>
  <pageMargins left="0.7" right="0.7" top="0.75" bottom="0.75" header="0.3" footer="0.3"/>
  <pageSetup paperSize="9" scale="12" fitToHeight="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108AF-BDE2-B44B-A05F-C6CD8ED392F6}">
  <sheetPr>
    <pageSetUpPr fitToPage="1"/>
  </sheetPr>
  <dimension ref="A1:BK45"/>
  <sheetViews>
    <sheetView zoomScale="98" zoomScaleNormal="98" workbookViewId="0">
      <selection sqref="A1:A1048576"/>
    </sheetView>
  </sheetViews>
  <sheetFormatPr baseColWidth="10" defaultRowHeight="16"/>
  <cols>
    <col min="2" max="2" width="14.1640625" style="14" bestFit="1" customWidth="1"/>
    <col min="3" max="4" width="10.83203125" style="14"/>
    <col min="5" max="6" width="13.1640625" style="14" bestFit="1" customWidth="1"/>
    <col min="7" max="8" width="10.83203125" style="14"/>
    <col min="9" max="10" width="12.6640625" style="14" bestFit="1" customWidth="1"/>
    <col min="11" max="11" width="13.33203125" style="14" bestFit="1" customWidth="1"/>
    <col min="12" max="12" width="14.5" style="14" bestFit="1" customWidth="1"/>
    <col min="13" max="13" width="15.33203125" style="14" bestFit="1" customWidth="1"/>
    <col min="14" max="14" width="20.83203125" style="14" bestFit="1" customWidth="1"/>
    <col min="17" max="63" width="10.83203125" style="14"/>
  </cols>
  <sheetData>
    <row r="1" spans="1:11">
      <c r="B1" s="14" t="s">
        <v>40</v>
      </c>
    </row>
    <row r="2" spans="1:11">
      <c r="E2" s="14" t="s">
        <v>46</v>
      </c>
      <c r="F2" s="14" t="s">
        <v>36</v>
      </c>
      <c r="G2" s="14" t="s">
        <v>47</v>
      </c>
      <c r="H2" s="14" t="s">
        <v>36</v>
      </c>
      <c r="I2" s="14" t="s">
        <v>48</v>
      </c>
      <c r="J2" s="14" t="s">
        <v>36</v>
      </c>
      <c r="K2" s="12"/>
    </row>
    <row r="3" spans="1:11">
      <c r="B3" s="14" t="s">
        <v>55</v>
      </c>
      <c r="E3" s="15">
        <v>7.8789999999999996</v>
      </c>
      <c r="F3" s="12">
        <v>0.1038</v>
      </c>
      <c r="G3" s="12">
        <v>3.4590000000000001</v>
      </c>
      <c r="H3" s="12">
        <v>3.4049999999999997E-2</v>
      </c>
      <c r="I3" s="12">
        <f>G3/E3</f>
        <v>0.43901510343952282</v>
      </c>
    </row>
    <row r="4" spans="1:11">
      <c r="E4" s="15">
        <v>7.7869999999999999</v>
      </c>
      <c r="F4" s="12">
        <v>8.2159999999999997E-2</v>
      </c>
      <c r="G4" s="15">
        <v>3.39</v>
      </c>
      <c r="H4" s="12">
        <v>5.4190000000000002E-2</v>
      </c>
      <c r="I4" s="12">
        <f t="shared" ref="I4:I5" si="0">G4/E4</f>
        <v>0.43534095287016827</v>
      </c>
    </row>
    <row r="5" spans="1:11">
      <c r="E5" s="15">
        <v>8.8239999999999998</v>
      </c>
      <c r="F5" s="12">
        <v>0.1613</v>
      </c>
      <c r="G5" s="12">
        <v>3.5249999999999999</v>
      </c>
      <c r="H5" s="12">
        <v>6.4330000000000003E-3</v>
      </c>
      <c r="I5" s="12">
        <f t="shared" si="0"/>
        <v>0.3994786944696283</v>
      </c>
    </row>
    <row r="6" spans="1:11">
      <c r="A6" s="40" t="s">
        <v>68</v>
      </c>
      <c r="B6" s="14" t="s">
        <v>33</v>
      </c>
      <c r="E6" s="15">
        <f>(E3+E5+E4)/3</f>
        <v>8.1633333333333322</v>
      </c>
      <c r="F6" s="35">
        <f>_xlfn.STDEV.P(E3,E4,E5)/SQRT(3)</f>
        <v>0.27058633181105618</v>
      </c>
      <c r="G6" s="12">
        <f>(G3+G5)/2</f>
        <v>3.492</v>
      </c>
      <c r="H6" s="35">
        <f>_xlfn.STDEV.P(G3,G4,G5)/SQRT(3)</f>
        <v>3.1822423959633618E-2</v>
      </c>
      <c r="I6" s="12">
        <f>G6/E6</f>
        <v>0.42776643527970604</v>
      </c>
      <c r="J6" s="35">
        <f>_xlfn.STDEV.P(I3,I4,I5)/SQRT(3)</f>
        <v>1.0296940563653495E-2</v>
      </c>
    </row>
    <row r="7" spans="1:11">
      <c r="E7" s="15"/>
      <c r="F7" s="12"/>
      <c r="G7" s="15"/>
      <c r="H7" s="12"/>
      <c r="I7" s="12"/>
      <c r="J7" s="12"/>
    </row>
    <row r="8" spans="1:11">
      <c r="B8" s="14" t="s">
        <v>23</v>
      </c>
      <c r="E8" s="15">
        <v>8.1790000000000003</v>
      </c>
      <c r="F8" s="12">
        <v>0.13020000000000001</v>
      </c>
      <c r="G8" s="12">
        <v>0.79390000000000005</v>
      </c>
      <c r="H8" s="12">
        <v>1.0970000000000001E-2</v>
      </c>
      <c r="I8" s="16">
        <f t="shared" ref="I8:I22" si="1">G8/E8</f>
        <v>9.7065655948159926E-2</v>
      </c>
      <c r="J8" s="16">
        <f t="shared" ref="J8:J45" si="2">I8*SQRT((H8/G8)^2+(F8/E8)^2)</f>
        <v>2.0460878640804446E-3</v>
      </c>
    </row>
    <row r="9" spans="1:11">
      <c r="B9" s="14" t="s">
        <v>25</v>
      </c>
      <c r="E9" s="15">
        <v>6.2169999999999996</v>
      </c>
      <c r="F9" s="12">
        <v>0.23089999999999999</v>
      </c>
      <c r="G9" s="15">
        <v>8.7639999999999993</v>
      </c>
      <c r="H9" s="12">
        <v>9.1520000000000004E-2</v>
      </c>
      <c r="I9" s="12">
        <f t="shared" si="1"/>
        <v>1.4096831269100851</v>
      </c>
      <c r="J9" s="12">
        <f t="shared" si="2"/>
        <v>5.4385958939134456E-2</v>
      </c>
    </row>
    <row r="10" spans="1:11">
      <c r="B10" s="14" t="s">
        <v>14</v>
      </c>
      <c r="E10" s="15">
        <v>6.3289999999999997</v>
      </c>
      <c r="F10" s="12">
        <v>0.15210000000000001</v>
      </c>
      <c r="G10" s="15">
        <v>18.91</v>
      </c>
      <c r="H10" s="12">
        <v>0.54169999999999996</v>
      </c>
      <c r="I10" s="15">
        <f t="shared" si="1"/>
        <v>2.9878337810080584</v>
      </c>
      <c r="J10" s="15">
        <f t="shared" si="2"/>
        <v>0.11172077701252692</v>
      </c>
    </row>
    <row r="11" spans="1:11">
      <c r="B11" s="14" t="s">
        <v>26</v>
      </c>
      <c r="E11" s="15">
        <v>7.6580000000000004</v>
      </c>
      <c r="F11" s="12">
        <v>0.33079999999999998</v>
      </c>
      <c r="G11" s="18">
        <v>99.34</v>
      </c>
      <c r="H11" s="12">
        <v>2.6139999999999999</v>
      </c>
      <c r="I11" s="15">
        <f t="shared" si="1"/>
        <v>12.972055366936537</v>
      </c>
      <c r="J11" s="15">
        <f t="shared" si="2"/>
        <v>0.65612964117896877</v>
      </c>
    </row>
    <row r="12" spans="1:11">
      <c r="B12" s="14" t="s">
        <v>18</v>
      </c>
      <c r="E12" s="15">
        <v>9.3650000000000002</v>
      </c>
      <c r="F12" s="12">
        <v>0.13569999999999999</v>
      </c>
      <c r="G12" s="15">
        <v>8.4239999999999995</v>
      </c>
      <c r="H12" s="12">
        <v>0.15340000000000001</v>
      </c>
      <c r="I12" s="12">
        <f t="shared" si="1"/>
        <v>0.89951948745328347</v>
      </c>
      <c r="J12" s="12">
        <f t="shared" si="2"/>
        <v>2.0933178385005836E-2</v>
      </c>
    </row>
    <row r="13" spans="1:11">
      <c r="B13" s="14" t="s">
        <v>27</v>
      </c>
      <c r="E13" s="15">
        <v>8.2899999999999991</v>
      </c>
      <c r="F13" s="12">
        <v>0.11755499999999999</v>
      </c>
      <c r="G13" s="12">
        <v>1.7749999999999999</v>
      </c>
      <c r="H13" s="12">
        <v>3.2847000000000001E-2</v>
      </c>
      <c r="I13" s="16">
        <v>0.2141133896260555</v>
      </c>
      <c r="J13" s="16">
        <v>4.9917818891438018E-3</v>
      </c>
    </row>
    <row r="14" spans="1:11">
      <c r="B14" s="14" t="s">
        <v>3</v>
      </c>
      <c r="E14" s="15">
        <v>7.1029999999999998</v>
      </c>
      <c r="F14" s="12">
        <v>7.1749999999999994E-2</v>
      </c>
      <c r="G14" s="12">
        <v>2.7210000000000001</v>
      </c>
      <c r="H14" s="12">
        <v>9.1579999999999995E-3</v>
      </c>
      <c r="I14" s="16">
        <f t="shared" si="1"/>
        <v>0.38307757285653954</v>
      </c>
      <c r="J14" s="16">
        <f t="shared" si="2"/>
        <v>4.0787482126780818E-3</v>
      </c>
    </row>
    <row r="15" spans="1:11">
      <c r="B15" s="14" t="s">
        <v>8</v>
      </c>
      <c r="E15" s="15">
        <v>4.7560000000000002</v>
      </c>
      <c r="F15" s="12">
        <v>0.13519999999999999</v>
      </c>
      <c r="G15" s="15">
        <v>8.923</v>
      </c>
      <c r="H15" s="12">
        <v>0.35470000000000002</v>
      </c>
      <c r="I15" s="15">
        <f t="shared" si="1"/>
        <v>1.8761564339781327</v>
      </c>
      <c r="J15" s="15">
        <f t="shared" si="2"/>
        <v>9.1687571243563817E-2</v>
      </c>
    </row>
    <row r="16" spans="1:11">
      <c r="B16" s="14" t="s">
        <v>16</v>
      </c>
      <c r="E16" s="15">
        <v>8.7490000000000006</v>
      </c>
      <c r="F16" s="12">
        <v>0.13009999999999999</v>
      </c>
      <c r="G16" s="12">
        <v>2.7909999999999999</v>
      </c>
      <c r="H16" s="12">
        <v>1.295E-2</v>
      </c>
      <c r="I16" s="16">
        <f t="shared" si="1"/>
        <v>0.31900788661561319</v>
      </c>
      <c r="J16" s="16">
        <f t="shared" si="2"/>
        <v>4.9692967374456894E-3</v>
      </c>
    </row>
    <row r="17" spans="1:17">
      <c r="B17" s="14" t="s">
        <v>19</v>
      </c>
      <c r="E17" s="15">
        <v>8.0869999999999997</v>
      </c>
      <c r="F17" s="12">
        <v>0.2077</v>
      </c>
      <c r="G17" s="12">
        <v>3.8969999999999998</v>
      </c>
      <c r="H17" s="12">
        <v>2.7570000000000001E-2</v>
      </c>
      <c r="I17" s="12">
        <f t="shared" si="1"/>
        <v>0.48188450599727956</v>
      </c>
      <c r="J17" s="12">
        <f t="shared" si="2"/>
        <v>1.2837293928198563E-2</v>
      </c>
    </row>
    <row r="18" spans="1:17">
      <c r="B18" s="14" t="s">
        <v>29</v>
      </c>
      <c r="E18" s="15">
        <v>4.6509999999999998</v>
      </c>
      <c r="F18" s="12">
        <v>0.3251</v>
      </c>
      <c r="G18" s="15">
        <v>3.6339999999999999</v>
      </c>
      <c r="H18" s="12">
        <v>0.159</v>
      </c>
      <c r="I18" s="12">
        <f t="shared" si="1"/>
        <v>0.78133734680713829</v>
      </c>
      <c r="J18" s="12">
        <f t="shared" si="2"/>
        <v>6.4431799853662236E-2</v>
      </c>
    </row>
    <row r="19" spans="1:17">
      <c r="B19" s="14" t="s">
        <v>10</v>
      </c>
      <c r="E19" s="15">
        <v>8.1280000000000001</v>
      </c>
      <c r="F19" s="12">
        <v>0.1057</v>
      </c>
      <c r="G19" s="15">
        <v>11.49</v>
      </c>
      <c r="H19" s="12">
        <v>5.7489999999999999E-2</v>
      </c>
      <c r="I19" s="12">
        <f t="shared" si="1"/>
        <v>1.4136318897637796</v>
      </c>
      <c r="J19" s="12">
        <f t="shared" si="2"/>
        <v>1.9697224441345584E-2</v>
      </c>
    </row>
    <row r="20" spans="1:17">
      <c r="B20" s="14" t="s">
        <v>20</v>
      </c>
      <c r="E20" s="15">
        <v>8.08</v>
      </c>
      <c r="F20" s="12">
        <v>0.1895</v>
      </c>
      <c r="G20" s="15">
        <v>5.01</v>
      </c>
      <c r="H20" s="12">
        <v>7.5600000000000001E-2</v>
      </c>
      <c r="I20" s="12">
        <f t="shared" si="1"/>
        <v>0.62004950495049505</v>
      </c>
      <c r="J20" s="12">
        <f t="shared" si="2"/>
        <v>1.7291984507826364E-2</v>
      </c>
    </row>
    <row r="21" spans="1:17">
      <c r="B21" s="14" t="s">
        <v>21</v>
      </c>
      <c r="E21" s="15">
        <v>6.3419999999999996</v>
      </c>
      <c r="F21" s="12">
        <v>0.1298</v>
      </c>
      <c r="G21" s="15">
        <v>6.3520000000000003</v>
      </c>
      <c r="H21" s="12">
        <v>8.8059999999999999E-2</v>
      </c>
      <c r="I21" s="12">
        <f t="shared" si="1"/>
        <v>1.00157678965626</v>
      </c>
      <c r="J21" s="12">
        <f t="shared" si="2"/>
        <v>2.4759000583177874E-2</v>
      </c>
    </row>
    <row r="22" spans="1:17">
      <c r="B22" s="14" t="s">
        <v>22</v>
      </c>
      <c r="E22" s="15">
        <v>6.7850000000000001</v>
      </c>
      <c r="F22" s="12">
        <v>8.3830000000000002E-2</v>
      </c>
      <c r="G22" s="12">
        <v>3.4060000000000001</v>
      </c>
      <c r="H22" s="12">
        <v>3.601E-2</v>
      </c>
      <c r="I22" s="12">
        <f t="shared" si="1"/>
        <v>0.5019896831245394</v>
      </c>
      <c r="J22" s="12">
        <f t="shared" si="2"/>
        <v>8.1629914456133046E-3</v>
      </c>
    </row>
    <row r="23" spans="1:17">
      <c r="F23" s="15"/>
      <c r="J23" s="12"/>
    </row>
    <row r="24" spans="1:17">
      <c r="B24" s="14" t="s">
        <v>41</v>
      </c>
      <c r="J24" s="12"/>
    </row>
    <row r="25" spans="1:17">
      <c r="E25" s="14" t="s">
        <v>46</v>
      </c>
      <c r="F25" s="14" t="s">
        <v>36</v>
      </c>
      <c r="G25" s="14" t="s">
        <v>47</v>
      </c>
      <c r="H25" s="14" t="s">
        <v>36</v>
      </c>
      <c r="I25" s="14" t="s">
        <v>48</v>
      </c>
      <c r="J25" s="14" t="s">
        <v>36</v>
      </c>
      <c r="K25" s="12" t="s">
        <v>38</v>
      </c>
      <c r="L25" s="14" t="s">
        <v>39</v>
      </c>
      <c r="M25" s="19" t="s">
        <v>57</v>
      </c>
      <c r="N25" s="14" t="s">
        <v>58</v>
      </c>
    </row>
    <row r="26" spans="1:17">
      <c r="B26" s="14" t="s">
        <v>55</v>
      </c>
      <c r="E26" s="15">
        <v>5.8289999999999997</v>
      </c>
      <c r="F26" s="12">
        <v>0.30590000000000001</v>
      </c>
      <c r="G26" s="15">
        <v>12.02</v>
      </c>
      <c r="H26" s="12">
        <v>9.4710000000000003E-2</v>
      </c>
      <c r="I26" s="15">
        <f>G26/E26</f>
        <v>2.0621032767198488</v>
      </c>
      <c r="J26" s="15"/>
    </row>
    <row r="27" spans="1:17">
      <c r="E27" s="15">
        <v>6.9660000000000002</v>
      </c>
      <c r="F27" s="12">
        <v>0.1726</v>
      </c>
      <c r="G27" s="15">
        <v>11.6</v>
      </c>
      <c r="H27" s="12">
        <v>0.33510000000000001</v>
      </c>
      <c r="I27" s="15">
        <f t="shared" ref="I27:I28" si="3">G27/E27</f>
        <v>1.6652311225954637</v>
      </c>
      <c r="J27" s="15"/>
    </row>
    <row r="28" spans="1:17">
      <c r="E28" s="15">
        <v>8.1270000000000007</v>
      </c>
      <c r="F28" s="12">
        <v>0.23760000000000001</v>
      </c>
      <c r="G28" s="15">
        <v>11.7</v>
      </c>
      <c r="H28" s="12">
        <v>0.1714</v>
      </c>
      <c r="I28" s="15">
        <f t="shared" si="3"/>
        <v>1.4396456256921371</v>
      </c>
      <c r="J28" s="15"/>
    </row>
    <row r="29" spans="1:17">
      <c r="A29" s="40" t="s">
        <v>68</v>
      </c>
      <c r="B29" s="14" t="s">
        <v>33</v>
      </c>
      <c r="E29" s="15">
        <f>(E26+E28+E27)/3</f>
        <v>6.9740000000000002</v>
      </c>
      <c r="F29" s="35">
        <f>_xlfn.STDEV.P(E26,E27,E28)/SQRT(3)</f>
        <v>0.54165364086902301</v>
      </c>
      <c r="G29" s="15">
        <f>(G26+G28)/2</f>
        <v>11.86</v>
      </c>
      <c r="H29" s="35">
        <f>_xlfn.STDEV.P(G26,G27,G28)/SQRT(3)</f>
        <v>0.10342290025084531</v>
      </c>
      <c r="I29" s="15">
        <f>G29/E29</f>
        <v>1.7006022368798392</v>
      </c>
      <c r="J29" s="38">
        <f>_xlfn.STDEV.P(I26,I27,I28)/SQRT(3)</f>
        <v>0.14855474741599237</v>
      </c>
    </row>
    <row r="30" spans="1:17">
      <c r="E30" s="15"/>
      <c r="F30" s="12"/>
      <c r="G30" s="15"/>
      <c r="H30" s="12"/>
      <c r="I30" s="15"/>
      <c r="J30" s="15"/>
    </row>
    <row r="31" spans="1:17">
      <c r="B31" s="14" t="s">
        <v>23</v>
      </c>
      <c r="E31" s="15">
        <v>7.008</v>
      </c>
      <c r="F31" s="12">
        <v>8.1189999999999998E-2</v>
      </c>
      <c r="G31" s="12">
        <v>2.4089999999999998</v>
      </c>
      <c r="H31" s="12">
        <v>3.4909999999999997E-2</v>
      </c>
      <c r="I31" s="12">
        <f>G31/E31</f>
        <v>0.34375</v>
      </c>
      <c r="J31" s="12">
        <f t="shared" si="2"/>
        <v>6.3776806092495156E-3</v>
      </c>
      <c r="K31" s="12">
        <f t="shared" ref="K31:K45" si="4">($I$29*I8)/($I$6*I31)</f>
        <v>1.1225842074935248</v>
      </c>
      <c r="L31" s="12">
        <f t="shared" ref="L31:L45" si="5">K31*SQRT(($J$29/$I$29)^2+(J31/I31)^2+($J$6/$I$6)^2+(J8/I8)^2)</f>
        <v>0.10649031715610281</v>
      </c>
      <c r="M31" s="16">
        <f t="shared" ref="M31:M45" si="6">0.562*LN(($I$29*I8)/($I$6*I31))</f>
        <v>6.4985945865285402E-2</v>
      </c>
      <c r="N31" s="12">
        <f t="shared" ref="N31:N45" si="7">0.562*L31/K31</f>
        <v>5.3312310864728596E-2</v>
      </c>
      <c r="Q31" s="16"/>
    </row>
    <row r="32" spans="1:17">
      <c r="B32" s="14" t="s">
        <v>25</v>
      </c>
      <c r="E32" s="15">
        <v>6.0940000000000003</v>
      </c>
      <c r="F32" s="12">
        <v>0.29330000000000001</v>
      </c>
      <c r="G32" s="15">
        <v>22.14</v>
      </c>
      <c r="H32" s="12">
        <v>0.20960000000000001</v>
      </c>
      <c r="I32" s="15">
        <f t="shared" ref="I32:I45" si="8">G32/E32</f>
        <v>3.633081719724319</v>
      </c>
      <c r="J32" s="15">
        <f t="shared" si="2"/>
        <v>0.17820830087796563</v>
      </c>
      <c r="K32" s="12">
        <f t="shared" si="4"/>
        <v>1.5425611035938542</v>
      </c>
      <c r="L32" s="12">
        <f t="shared" si="5"/>
        <v>0.16971454099486993</v>
      </c>
      <c r="M32" s="12">
        <f t="shared" si="6"/>
        <v>0.24359557822244257</v>
      </c>
      <c r="N32" s="12">
        <f t="shared" si="7"/>
        <v>6.1831957137323035E-2</v>
      </c>
      <c r="Q32" s="12"/>
    </row>
    <row r="33" spans="2:63">
      <c r="B33" s="14" t="s">
        <v>14</v>
      </c>
      <c r="E33" s="15">
        <v>5.6219999999999999</v>
      </c>
      <c r="F33" s="12">
        <v>0.28610000000000002</v>
      </c>
      <c r="G33" s="15">
        <v>51.97</v>
      </c>
      <c r="H33" s="12">
        <v>9.2969999999999997E-2</v>
      </c>
      <c r="I33" s="15">
        <f t="shared" si="8"/>
        <v>9.2440412664532197</v>
      </c>
      <c r="J33" s="15">
        <f t="shared" si="2"/>
        <v>0.47071394373341235</v>
      </c>
      <c r="K33" s="12">
        <f t="shared" si="4"/>
        <v>1.2849629303776264</v>
      </c>
      <c r="L33" s="12">
        <f t="shared" si="5"/>
        <v>0.1419361844827868</v>
      </c>
      <c r="M33" s="12">
        <f t="shared" si="6"/>
        <v>0.14091018692646612</v>
      </c>
      <c r="N33" s="12">
        <f t="shared" si="7"/>
        <v>6.2078161006468756E-2</v>
      </c>
      <c r="Q33" s="12"/>
    </row>
    <row r="34" spans="2:63">
      <c r="B34" s="14" t="s">
        <v>26</v>
      </c>
      <c r="E34" s="18">
        <v>14.56</v>
      </c>
      <c r="F34" s="12">
        <v>1.579</v>
      </c>
      <c r="G34" s="18">
        <v>208.4</v>
      </c>
      <c r="H34" s="15">
        <v>12.79</v>
      </c>
      <c r="I34" s="18">
        <f t="shared" si="8"/>
        <v>14.313186813186814</v>
      </c>
      <c r="J34" s="18">
        <f t="shared" si="2"/>
        <v>1.7835570413193704</v>
      </c>
      <c r="K34" s="12">
        <f t="shared" si="4"/>
        <v>3.6030351199892454</v>
      </c>
      <c r="L34" s="12">
        <f t="shared" si="5"/>
        <v>0.58427013265762151</v>
      </c>
      <c r="M34" s="12">
        <f t="shared" si="6"/>
        <v>0.72035843748126616</v>
      </c>
      <c r="N34" s="12">
        <f t="shared" si="7"/>
        <v>9.1134225345703382E-2</v>
      </c>
      <c r="Q34" s="12"/>
    </row>
    <row r="35" spans="2:63">
      <c r="B35" s="14" t="s">
        <v>18</v>
      </c>
      <c r="E35" s="15">
        <v>8.2050000000000001</v>
      </c>
      <c r="F35" s="12">
        <v>0.25</v>
      </c>
      <c r="G35" s="15">
        <v>28.2</v>
      </c>
      <c r="H35" s="12">
        <v>0.51759999999999995</v>
      </c>
      <c r="I35" s="15">
        <f t="shared" si="8"/>
        <v>3.4369287020109689</v>
      </c>
      <c r="J35" s="15">
        <f t="shared" si="2"/>
        <v>0.12225351266774394</v>
      </c>
      <c r="K35" s="12">
        <f t="shared" si="4"/>
        <v>1.0404856498525741</v>
      </c>
      <c r="L35" s="12">
        <f t="shared" si="5"/>
        <v>0.10413706026881683</v>
      </c>
      <c r="M35" s="12">
        <f t="shared" si="6"/>
        <v>2.2304417244606897E-2</v>
      </c>
      <c r="N35" s="12">
        <f t="shared" si="7"/>
        <v>5.6247799168943319E-2</v>
      </c>
      <c r="Q35" s="16"/>
    </row>
    <row r="36" spans="2:63" s="1" customFormat="1">
      <c r="B36" s="14" t="s">
        <v>27</v>
      </c>
      <c r="C36" s="14"/>
      <c r="D36" s="14"/>
      <c r="E36" s="15">
        <v>7.2290000000000001</v>
      </c>
      <c r="F36" s="12">
        <v>0.12820000000000001</v>
      </c>
      <c r="G36" s="15">
        <v>5.2910000000000004</v>
      </c>
      <c r="H36" s="12">
        <v>5.9040000000000002E-2</v>
      </c>
      <c r="I36" s="12">
        <v>0.73191312768017713</v>
      </c>
      <c r="J36" s="12">
        <v>1.5335509267067938E-2</v>
      </c>
      <c r="K36" s="12">
        <f t="shared" si="4"/>
        <v>1.1630016514315675</v>
      </c>
      <c r="L36" s="12">
        <f t="shared" si="5"/>
        <v>0.11150712756293869</v>
      </c>
      <c r="M36" s="12">
        <f t="shared" si="6"/>
        <v>8.4864412953222307E-2</v>
      </c>
      <c r="N36" s="12">
        <f t="shared" si="7"/>
        <v>5.3883849273329218E-2</v>
      </c>
      <c r="Q36" s="12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</row>
    <row r="37" spans="2:63">
      <c r="B37" s="14" t="s">
        <v>3</v>
      </c>
      <c r="E37" s="15">
        <v>6.2249999999999996</v>
      </c>
      <c r="F37" s="12">
        <v>9.0010000000000007E-2</v>
      </c>
      <c r="G37" s="12">
        <v>8.1820000000000004</v>
      </c>
      <c r="H37" s="12">
        <v>3.8210000000000001E-2</v>
      </c>
      <c r="I37" s="12">
        <f t="shared" si="8"/>
        <v>1.3143775100401607</v>
      </c>
      <c r="J37" s="12">
        <f t="shared" si="2"/>
        <v>1.9971805527463121E-2</v>
      </c>
      <c r="K37" s="12">
        <f t="shared" si="4"/>
        <v>1.1586777013144598</v>
      </c>
      <c r="L37" s="12">
        <f t="shared" si="5"/>
        <v>0.1071663415512866</v>
      </c>
      <c r="M37" s="12">
        <f t="shared" si="6"/>
        <v>8.2771046552217217E-2</v>
      </c>
      <c r="N37" s="12">
        <f t="shared" si="7"/>
        <v>5.1979496872597203E-2</v>
      </c>
      <c r="Q37" s="16"/>
    </row>
    <row r="38" spans="2:63">
      <c r="B38" s="14" t="s">
        <v>8</v>
      </c>
      <c r="E38" s="15">
        <v>2.931</v>
      </c>
      <c r="F38" s="12">
        <v>0.22700000000000001</v>
      </c>
      <c r="G38" s="18">
        <v>35.15</v>
      </c>
      <c r="H38" s="12">
        <v>0.64780000000000004</v>
      </c>
      <c r="I38" s="18">
        <f t="shared" si="8"/>
        <v>11.99249402934152</v>
      </c>
      <c r="J38" s="18">
        <f t="shared" si="2"/>
        <v>0.95472890069894834</v>
      </c>
      <c r="K38" s="12">
        <f t="shared" si="4"/>
        <v>0.62195015083685901</v>
      </c>
      <c r="L38" s="12">
        <f t="shared" si="5"/>
        <v>8.0940291227187419E-2</v>
      </c>
      <c r="M38" s="12">
        <f t="shared" si="6"/>
        <v>-0.26689117703568427</v>
      </c>
      <c r="N38" s="12">
        <f t="shared" si="7"/>
        <v>7.3138407649669029E-2</v>
      </c>
      <c r="Q38" s="12"/>
    </row>
    <row r="39" spans="2:63">
      <c r="B39" s="14" t="s">
        <v>16</v>
      </c>
      <c r="E39" s="15">
        <v>7.3520000000000003</v>
      </c>
      <c r="F39" s="12">
        <v>0.156</v>
      </c>
      <c r="G39" s="15">
        <v>8.9459999999999997</v>
      </c>
      <c r="H39" s="12">
        <v>5.074E-2</v>
      </c>
      <c r="I39" s="12">
        <f t="shared" si="8"/>
        <v>1.2168117519042436</v>
      </c>
      <c r="J39" s="12">
        <f t="shared" si="2"/>
        <v>2.6725666224132923E-2</v>
      </c>
      <c r="K39" s="12">
        <f t="shared" si="4"/>
        <v>1.0422551886760536</v>
      </c>
      <c r="L39" s="12">
        <f t="shared" si="5"/>
        <v>9.852066224229207E-2</v>
      </c>
      <c r="M39" s="12">
        <f t="shared" si="6"/>
        <v>2.325939065242497E-2</v>
      </c>
      <c r="N39" s="12">
        <f t="shared" si="7"/>
        <v>5.3123853718110327E-2</v>
      </c>
      <c r="Q39" s="12"/>
    </row>
    <row r="40" spans="2:63">
      <c r="B40" s="14" t="s">
        <v>19</v>
      </c>
      <c r="E40" s="15">
        <v>7.8319999999999999</v>
      </c>
      <c r="F40" s="12">
        <v>0.1646</v>
      </c>
      <c r="G40" s="15">
        <v>12.7</v>
      </c>
      <c r="H40" s="12">
        <v>0.2278</v>
      </c>
      <c r="I40" s="12">
        <f t="shared" si="8"/>
        <v>1.6215526046986721</v>
      </c>
      <c r="J40" s="12">
        <f t="shared" si="2"/>
        <v>4.4803675508441658E-2</v>
      </c>
      <c r="K40" s="12">
        <f t="shared" si="4"/>
        <v>1.1814299107688202</v>
      </c>
      <c r="L40" s="12">
        <f t="shared" si="5"/>
        <v>0.11625708160385186</v>
      </c>
      <c r="M40" s="12">
        <f t="shared" si="6"/>
        <v>9.3699727426400203E-2</v>
      </c>
      <c r="N40" s="12">
        <f t="shared" si="7"/>
        <v>5.5302882774354994E-2</v>
      </c>
      <c r="Q40" s="12"/>
    </row>
    <row r="41" spans="2:63">
      <c r="B41" s="14" t="s">
        <v>29</v>
      </c>
      <c r="E41" s="15">
        <v>6.4850000000000003</v>
      </c>
      <c r="F41" s="12">
        <v>7.5950000000000004E-2</v>
      </c>
      <c r="G41" s="15">
        <v>11.99</v>
      </c>
      <c r="H41" s="12">
        <v>0.11260000000000001</v>
      </c>
      <c r="I41" s="12">
        <f t="shared" si="8"/>
        <v>1.848882035466461</v>
      </c>
      <c r="J41" s="12">
        <f t="shared" si="2"/>
        <v>2.7755188850884537E-2</v>
      </c>
      <c r="K41" s="12">
        <f t="shared" si="4"/>
        <v>1.6800624378235864</v>
      </c>
      <c r="L41" s="12">
        <f t="shared" si="5"/>
        <v>0.20737559647482159</v>
      </c>
      <c r="M41" s="12">
        <f t="shared" si="6"/>
        <v>0.2915829984498029</v>
      </c>
      <c r="N41" s="12">
        <f t="shared" si="7"/>
        <v>6.9369496391947463E-2</v>
      </c>
      <c r="Q41" s="12"/>
    </row>
    <row r="42" spans="2:63">
      <c r="B42" s="14" t="s">
        <v>10</v>
      </c>
      <c r="E42" s="15">
        <v>5.4139999999999997</v>
      </c>
      <c r="F42" s="12">
        <v>0.1694</v>
      </c>
      <c r="G42" s="15">
        <v>27.69</v>
      </c>
      <c r="H42" s="12">
        <v>0.24629999999999999</v>
      </c>
      <c r="I42" s="15">
        <f t="shared" si="8"/>
        <v>5.114517916512745</v>
      </c>
      <c r="J42" s="15">
        <f t="shared" si="2"/>
        <v>0.16637020967703509</v>
      </c>
      <c r="K42" s="12">
        <f t="shared" si="4"/>
        <v>1.0988228216861591</v>
      </c>
      <c r="L42" s="12">
        <f t="shared" si="5"/>
        <v>0.10688827149528768</v>
      </c>
      <c r="M42" s="12">
        <f t="shared" si="6"/>
        <v>5.2962567903701373E-2</v>
      </c>
      <c r="N42" s="12">
        <f t="shared" si="7"/>
        <v>5.4668693983049577E-2</v>
      </c>
      <c r="Q42" s="16"/>
    </row>
    <row r="43" spans="2:63">
      <c r="B43" s="14" t="s">
        <v>20</v>
      </c>
      <c r="E43" s="15">
        <v>8.0210000000000008</v>
      </c>
      <c r="F43" s="12">
        <v>0.1391</v>
      </c>
      <c r="G43" s="15">
        <v>14.69</v>
      </c>
      <c r="H43" s="12">
        <v>5.0630000000000001E-2</v>
      </c>
      <c r="I43" s="12">
        <f t="shared" si="8"/>
        <v>1.8314424635332249</v>
      </c>
      <c r="J43" s="12">
        <f t="shared" si="2"/>
        <v>3.2382003905042867E-2</v>
      </c>
      <c r="K43" s="12">
        <f t="shared" si="4"/>
        <v>1.3459506204392993</v>
      </c>
      <c r="L43" s="12">
        <f t="shared" si="5"/>
        <v>0.12980265978792718</v>
      </c>
      <c r="M43" s="12">
        <f t="shared" si="6"/>
        <v>0.16697050595139612</v>
      </c>
      <c r="N43" s="12">
        <f t="shared" si="7"/>
        <v>5.4198938425397462E-2</v>
      </c>
      <c r="Q43" s="12"/>
    </row>
    <row r="44" spans="2:63">
      <c r="B44" s="14" t="s">
        <v>21</v>
      </c>
      <c r="E44" s="15">
        <v>6.8920000000000003</v>
      </c>
      <c r="F44" s="12">
        <v>0.3478</v>
      </c>
      <c r="G44" s="18">
        <v>41.16</v>
      </c>
      <c r="H44" s="12">
        <v>0.91220000000000001</v>
      </c>
      <c r="I44" s="15">
        <f t="shared" si="8"/>
        <v>5.9721416134648857</v>
      </c>
      <c r="J44" s="15">
        <f t="shared" si="2"/>
        <v>0.32916272543624908</v>
      </c>
      <c r="K44" s="12">
        <f t="shared" si="4"/>
        <v>0.66673030521814469</v>
      </c>
      <c r="L44" s="12">
        <f t="shared" si="5"/>
        <v>7.2606538061517109E-2</v>
      </c>
      <c r="M44" s="12">
        <f t="shared" si="6"/>
        <v>-0.22781774601825677</v>
      </c>
      <c r="N44" s="12">
        <f t="shared" si="7"/>
        <v>6.1201469426564979E-2</v>
      </c>
      <c r="Q44" s="12"/>
    </row>
    <row r="45" spans="2:63">
      <c r="B45" s="14" t="s">
        <v>22</v>
      </c>
      <c r="E45" s="15">
        <v>6.444</v>
      </c>
      <c r="F45" s="12">
        <v>0.1163</v>
      </c>
      <c r="G45" s="15">
        <v>12.39</v>
      </c>
      <c r="H45" s="12">
        <v>8.1939999999999999E-2</v>
      </c>
      <c r="I45" s="12">
        <f t="shared" si="8"/>
        <v>1.9227188081936686</v>
      </c>
      <c r="J45" s="12">
        <f t="shared" si="2"/>
        <v>3.6957235702595438E-2</v>
      </c>
      <c r="K45" s="12">
        <f t="shared" si="4"/>
        <v>1.03794671409984</v>
      </c>
      <c r="L45" s="12">
        <f t="shared" si="5"/>
        <v>9.7611578996081402E-2</v>
      </c>
      <c r="M45" s="12">
        <f t="shared" si="6"/>
        <v>2.0931379923284241E-2</v>
      </c>
      <c r="N45" s="12">
        <f t="shared" si="7"/>
        <v>5.2852142263751123E-2</v>
      </c>
      <c r="Q45" s="16"/>
    </row>
  </sheetData>
  <pageMargins left="0.7" right="0.7" top="0.75" bottom="0.75" header="0.3" footer="0.3"/>
  <pageSetup paperSize="9" scale="4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0C433-C60A-514A-A325-445B66B7ACB0}">
  <sheetPr>
    <pageSetUpPr fitToPage="1"/>
  </sheetPr>
  <dimension ref="A1:R121"/>
  <sheetViews>
    <sheetView topLeftCell="A78" zoomScale="89" zoomScaleNormal="89" workbookViewId="0">
      <selection activeCell="E11" sqref="E11"/>
    </sheetView>
  </sheetViews>
  <sheetFormatPr baseColWidth="10" defaultRowHeight="16"/>
  <cols>
    <col min="2" max="2" width="15.6640625" style="14" bestFit="1" customWidth="1"/>
    <col min="3" max="3" width="13.6640625" style="14" bestFit="1" customWidth="1"/>
    <col min="4" max="4" width="10.83203125" style="14"/>
    <col min="5" max="5" width="13.6640625" style="14" bestFit="1" customWidth="1"/>
    <col min="6" max="6" width="10.83203125" style="14"/>
    <col min="7" max="7" width="14.6640625" style="14" bestFit="1" customWidth="1"/>
    <col min="8" max="8" width="12.6640625" style="14" bestFit="1" customWidth="1"/>
    <col min="9" max="9" width="11.33203125" style="14" customWidth="1"/>
    <col min="10" max="10" width="14.33203125" style="14" bestFit="1" customWidth="1"/>
    <col min="11" max="11" width="15.5" style="14" bestFit="1" customWidth="1"/>
    <col min="12" max="12" width="21" style="14" bestFit="1" customWidth="1"/>
    <col min="15" max="18" width="10.83203125" style="14"/>
  </cols>
  <sheetData>
    <row r="1" spans="1:9">
      <c r="B1" s="14" t="s">
        <v>42</v>
      </c>
    </row>
    <row r="2" spans="1:9">
      <c r="C2" s="14" t="s">
        <v>46</v>
      </c>
      <c r="D2" s="14" t="s">
        <v>36</v>
      </c>
      <c r="E2" s="14" t="s">
        <v>47</v>
      </c>
      <c r="F2" s="14" t="s">
        <v>36</v>
      </c>
      <c r="G2" s="14" t="s">
        <v>48</v>
      </c>
      <c r="H2" s="14" t="s">
        <v>36</v>
      </c>
      <c r="I2" s="12"/>
    </row>
    <row r="3" spans="1:9">
      <c r="B3" s="14" t="s">
        <v>55</v>
      </c>
      <c r="C3" s="15">
        <v>5.2830000000000004</v>
      </c>
      <c r="D3" s="12">
        <v>0.47299999999999998</v>
      </c>
      <c r="E3" s="12"/>
      <c r="F3" s="12"/>
      <c r="G3" s="12"/>
      <c r="H3" s="12"/>
    </row>
    <row r="4" spans="1:9">
      <c r="C4" s="15">
        <v>6.9669999999999996</v>
      </c>
      <c r="D4" s="12">
        <v>0.2021</v>
      </c>
      <c r="E4" s="15">
        <v>1.47</v>
      </c>
      <c r="F4" s="12">
        <v>0.129</v>
      </c>
      <c r="G4" s="12">
        <f>E4/C4</f>
        <v>0.21099468924931822</v>
      </c>
      <c r="H4" s="16">
        <f>G4*SQRT((F4/E4)^2+(D4/C4)^2)</f>
        <v>1.9501243393096869E-2</v>
      </c>
    </row>
    <row r="5" spans="1:9">
      <c r="C5" s="15">
        <v>7.133</v>
      </c>
      <c r="D5" s="12">
        <v>0.1298</v>
      </c>
      <c r="E5" s="15">
        <v>1.3720000000000001</v>
      </c>
      <c r="F5" s="12">
        <v>7.7009999999999995E-2</v>
      </c>
      <c r="G5" s="12">
        <f t="shared" ref="G5:G25" si="0">E5/C5</f>
        <v>0.19234543670264967</v>
      </c>
      <c r="H5" s="16">
        <f t="shared" ref="H5:H48" si="1">G5*SQRT((F5/E5)^2+(D5/C5)^2)</f>
        <v>1.1349492939909906E-2</v>
      </c>
    </row>
    <row r="6" spans="1:9">
      <c r="C6" s="15">
        <v>5.8739999999999997</v>
      </c>
      <c r="D6" s="12">
        <v>7.009E-2</v>
      </c>
      <c r="E6" s="15">
        <v>1.5229999999999999</v>
      </c>
      <c r="F6" s="12">
        <v>6.4879999999999993E-2</v>
      </c>
      <c r="G6" s="12">
        <f t="shared" si="0"/>
        <v>0.25927817500851208</v>
      </c>
      <c r="H6" s="16">
        <f t="shared" si="1"/>
        <v>1.1470384500624405E-2</v>
      </c>
    </row>
    <row r="7" spans="1:9">
      <c r="C7" s="15">
        <v>4.9480000000000004</v>
      </c>
      <c r="D7" s="12">
        <v>0.1168</v>
      </c>
      <c r="E7" s="15">
        <v>0.98680000000000001</v>
      </c>
      <c r="F7" s="12">
        <v>0.21679999999999999</v>
      </c>
      <c r="G7" s="12">
        <f t="shared" si="0"/>
        <v>0.19943411479385609</v>
      </c>
      <c r="H7" s="16">
        <f t="shared" si="1"/>
        <v>4.406786715159014E-2</v>
      </c>
    </row>
    <row r="8" spans="1:9">
      <c r="C8" s="15">
        <v>5.3810000000000002</v>
      </c>
      <c r="D8" s="12">
        <v>0.17419999999999999</v>
      </c>
      <c r="E8" s="12">
        <v>1.0509999999999999</v>
      </c>
      <c r="F8" s="12">
        <v>2.5270000000000001E-2</v>
      </c>
      <c r="G8" s="12">
        <f t="shared" si="0"/>
        <v>0.19531685560304773</v>
      </c>
      <c r="H8" s="16">
        <f t="shared" si="1"/>
        <v>7.8761980916160091E-3</v>
      </c>
    </row>
    <row r="9" spans="1:9">
      <c r="C9" s="15">
        <v>6.5780000000000003</v>
      </c>
      <c r="D9" s="12">
        <v>0.17230000000000001</v>
      </c>
      <c r="E9" s="12">
        <v>1.363</v>
      </c>
      <c r="F9" s="12">
        <v>3.0499999999999999E-2</v>
      </c>
      <c r="G9" s="12">
        <f t="shared" si="0"/>
        <v>0.20720583764062023</v>
      </c>
      <c r="H9" s="16">
        <f t="shared" si="1"/>
        <v>7.1383170418552926E-3</v>
      </c>
    </row>
    <row r="10" spans="1:9">
      <c r="A10" s="40" t="s">
        <v>68</v>
      </c>
      <c r="B10" s="14" t="s">
        <v>33</v>
      </c>
      <c r="C10" s="15">
        <f>(C3+C4+C5+C6+C7+C8+C9)/7</f>
        <v>6.023428571428572</v>
      </c>
      <c r="D10" s="35">
        <f>_xlfn.STDEV.P(C4,C5,C6,C7,C8,C9)/SQRT(6)</f>
        <v>0.33037196348851833</v>
      </c>
      <c r="E10" s="15">
        <f>(E4+E5+E6+E7+E8+E9)/6</f>
        <v>1.2943</v>
      </c>
      <c r="F10" s="35">
        <f>_xlfn.STDEV.P(E4,E5,E6,E7,E8,E9)/SQRT(6)</f>
        <v>8.2946150536892221E-2</v>
      </c>
      <c r="G10" s="12">
        <f t="shared" si="0"/>
        <v>0.21487762071909683</v>
      </c>
      <c r="H10" s="37">
        <f>_xlfn.STDEV.P(G4,G5,G6,G7,G8,G9)/SQRT(6)</f>
        <v>9.2384506625993179E-3</v>
      </c>
    </row>
    <row r="11" spans="1:9">
      <c r="B11" s="14" t="s">
        <v>23</v>
      </c>
      <c r="C11" s="15">
        <v>6.7679999999999998</v>
      </c>
      <c r="D11" s="12">
        <v>7.3330000000000006E-2</v>
      </c>
      <c r="E11" s="16">
        <v>0.2636</v>
      </c>
      <c r="F11" s="16">
        <v>2.127E-3</v>
      </c>
      <c r="G11" s="16">
        <f t="shared" si="0"/>
        <v>3.8947990543735225E-2</v>
      </c>
      <c r="H11" s="16">
        <f t="shared" si="1"/>
        <v>5.2616212317746611E-4</v>
      </c>
    </row>
    <row r="12" spans="1:9">
      <c r="B12" s="14" t="s">
        <v>25</v>
      </c>
      <c r="C12" s="15">
        <v>5.452</v>
      </c>
      <c r="D12" s="12">
        <v>0.19520000000000001</v>
      </c>
      <c r="E12" s="15">
        <v>4.72</v>
      </c>
      <c r="F12" s="12">
        <v>0.45490000000000003</v>
      </c>
      <c r="G12" s="12">
        <f t="shared" si="0"/>
        <v>0.86573734409391045</v>
      </c>
      <c r="H12" s="16">
        <f t="shared" si="1"/>
        <v>8.9008706986338462E-2</v>
      </c>
    </row>
    <row r="13" spans="1:9">
      <c r="B13" s="14" t="s">
        <v>14</v>
      </c>
      <c r="C13" s="15">
        <v>5.6790000000000003</v>
      </c>
      <c r="D13" s="12">
        <v>6.8930000000000005E-2</v>
      </c>
      <c r="E13" s="15">
        <v>8.8610000000000007</v>
      </c>
      <c r="F13" s="15">
        <v>0.99709999999999999</v>
      </c>
      <c r="G13" s="15">
        <f t="shared" si="0"/>
        <v>1.5603099137172038</v>
      </c>
      <c r="H13" s="16">
        <f t="shared" si="1"/>
        <v>0.17659513659407255</v>
      </c>
    </row>
    <row r="14" spans="1:9">
      <c r="B14" s="14" t="s">
        <v>26</v>
      </c>
      <c r="C14" s="15">
        <v>6.1609999999999996</v>
      </c>
      <c r="D14" s="12">
        <v>0.18559999999999999</v>
      </c>
      <c r="E14" s="18">
        <v>35.4</v>
      </c>
      <c r="F14" s="15">
        <v>1.7609999999999999</v>
      </c>
      <c r="G14" s="15">
        <f t="shared" si="0"/>
        <v>5.7458204836877131</v>
      </c>
      <c r="H14" s="16">
        <f t="shared" si="1"/>
        <v>0.33415566378148209</v>
      </c>
    </row>
    <row r="15" spans="1:9">
      <c r="B15" s="14" t="s">
        <v>18</v>
      </c>
      <c r="C15" s="15">
        <v>7.2039999999999997</v>
      </c>
      <c r="D15" s="12">
        <v>7.6069999999999999E-2</v>
      </c>
      <c r="E15" s="15">
        <v>2.403</v>
      </c>
      <c r="F15" s="12">
        <v>7.7369999999999994E-2</v>
      </c>
      <c r="G15" s="12">
        <f t="shared" si="0"/>
        <v>0.33356468628539704</v>
      </c>
      <c r="H15" s="16">
        <f t="shared" si="1"/>
        <v>1.1302697017633244E-2</v>
      </c>
    </row>
    <row r="16" spans="1:9">
      <c r="B16" s="14" t="s">
        <v>27</v>
      </c>
      <c r="C16" s="15">
        <v>7.024</v>
      </c>
      <c r="D16" s="12">
        <v>0.13320000000000001</v>
      </c>
      <c r="E16" s="12">
        <v>0.73760000000000003</v>
      </c>
      <c r="F16" s="12">
        <v>2.8500000000000001E-2</v>
      </c>
      <c r="G16" s="16">
        <f>E16/C16</f>
        <v>0.10501138952164009</v>
      </c>
      <c r="H16" s="16">
        <f t="shared" si="1"/>
        <v>4.5198534780299358E-3</v>
      </c>
    </row>
    <row r="17" spans="2:12">
      <c r="B17" s="14" t="s">
        <v>3</v>
      </c>
      <c r="C17" s="15">
        <v>5.4139999999999997</v>
      </c>
      <c r="D17" s="12">
        <v>0.1082</v>
      </c>
      <c r="E17" s="12">
        <v>1.0640000000000001</v>
      </c>
      <c r="F17" s="12">
        <v>3.109E-2</v>
      </c>
      <c r="G17" s="12">
        <f t="shared" si="0"/>
        <v>0.19652752124122647</v>
      </c>
      <c r="H17" s="16">
        <f t="shared" si="1"/>
        <v>6.9572218240878609E-3</v>
      </c>
    </row>
    <row r="18" spans="2:12">
      <c r="B18" s="14" t="s">
        <v>8</v>
      </c>
      <c r="C18" s="15">
        <v>4.3680000000000003</v>
      </c>
      <c r="D18" s="12">
        <v>8.9230000000000004E-2</v>
      </c>
      <c r="E18" s="15">
        <v>4.95</v>
      </c>
      <c r="F18" s="12">
        <v>0.26939999999999997</v>
      </c>
      <c r="G18" s="15">
        <f t="shared" si="0"/>
        <v>1.1332417582417582</v>
      </c>
      <c r="H18" s="16">
        <f t="shared" si="1"/>
        <v>6.5877381443907312E-2</v>
      </c>
    </row>
    <row r="19" spans="2:12">
      <c r="B19" s="14" t="s">
        <v>16</v>
      </c>
      <c r="C19" s="15">
        <v>6.25</v>
      </c>
      <c r="D19" s="12">
        <v>7.6300000000000007E-2</v>
      </c>
      <c r="E19" s="15">
        <v>1.145</v>
      </c>
      <c r="F19" s="12">
        <v>8.2320000000000004E-2</v>
      </c>
      <c r="G19" s="12">
        <f t="shared" si="0"/>
        <v>0.1832</v>
      </c>
      <c r="H19" s="16">
        <f t="shared" si="1"/>
        <v>1.3359733033965589E-2</v>
      </c>
    </row>
    <row r="20" spans="2:12">
      <c r="B20" s="14" t="s">
        <v>19</v>
      </c>
      <c r="C20" s="15">
        <v>6.9649999999999999</v>
      </c>
      <c r="D20" s="12">
        <v>0.10780000000000001</v>
      </c>
      <c r="E20" s="15">
        <v>1.7090000000000001</v>
      </c>
      <c r="F20" s="12">
        <v>0.1106</v>
      </c>
      <c r="G20" s="12">
        <f t="shared" si="0"/>
        <v>0.24536970567121322</v>
      </c>
      <c r="H20" s="16">
        <f t="shared" si="1"/>
        <v>1.632720540207671E-2</v>
      </c>
    </row>
    <row r="21" spans="2:12">
      <c r="B21" s="14" t="s">
        <v>29</v>
      </c>
      <c r="C21" s="15">
        <v>7.1189999999999998</v>
      </c>
      <c r="D21" s="12">
        <v>0.40949999999999998</v>
      </c>
      <c r="E21" s="12">
        <v>1.3180000000000001</v>
      </c>
      <c r="F21" s="12">
        <v>1.2959999999999999E-2</v>
      </c>
      <c r="G21" s="12">
        <f t="shared" si="0"/>
        <v>0.1851383621295126</v>
      </c>
      <c r="H21" s="16">
        <f t="shared" si="1"/>
        <v>1.0804031771867296E-2</v>
      </c>
    </row>
    <row r="22" spans="2:12">
      <c r="B22" s="14" t="s">
        <v>10</v>
      </c>
      <c r="C22" s="15">
        <v>6.6180000000000003</v>
      </c>
      <c r="D22" s="12">
        <v>8.3580000000000002E-2</v>
      </c>
      <c r="E22" s="15">
        <v>5.4</v>
      </c>
      <c r="F22" s="12">
        <v>0.16270000000000001</v>
      </c>
      <c r="G22" s="12">
        <f t="shared" si="0"/>
        <v>0.81595648232094287</v>
      </c>
      <c r="H22" s="16">
        <f t="shared" si="1"/>
        <v>2.6656826235062547E-2</v>
      </c>
    </row>
    <row r="23" spans="2:12">
      <c r="B23" s="14" t="s">
        <v>20</v>
      </c>
      <c r="C23" s="15">
        <v>7.2249999999999996</v>
      </c>
      <c r="D23" s="12">
        <v>0.219</v>
      </c>
      <c r="E23" s="15">
        <v>2.7559999999999998</v>
      </c>
      <c r="F23" s="12">
        <v>0.247</v>
      </c>
      <c r="G23" s="12">
        <f t="shared" si="0"/>
        <v>0.38145328719723182</v>
      </c>
      <c r="H23" s="16">
        <f t="shared" si="1"/>
        <v>3.6089190419145739E-2</v>
      </c>
    </row>
    <row r="24" spans="2:12">
      <c r="B24" s="14" t="s">
        <v>21</v>
      </c>
      <c r="C24" s="15">
        <v>6.4349999999999996</v>
      </c>
      <c r="D24" s="12">
        <v>0.25030000000000002</v>
      </c>
      <c r="E24" s="15">
        <v>12.94</v>
      </c>
      <c r="F24" s="12">
        <v>0.38400000000000001</v>
      </c>
      <c r="G24" s="15">
        <f t="shared" si="0"/>
        <v>2.0108780108780109</v>
      </c>
      <c r="H24" s="16">
        <f t="shared" si="1"/>
        <v>9.8380671529724559E-2</v>
      </c>
    </row>
    <row r="25" spans="2:12">
      <c r="B25" s="14" t="s">
        <v>22</v>
      </c>
      <c r="C25" s="15">
        <v>5.6379999999999999</v>
      </c>
      <c r="D25" s="12">
        <v>9.9570000000000006E-2</v>
      </c>
      <c r="E25" s="15">
        <v>5.0890000000000004</v>
      </c>
      <c r="F25" s="12">
        <v>0.46079999999999999</v>
      </c>
      <c r="G25" s="12">
        <f t="shared" si="0"/>
        <v>0.90262504434196533</v>
      </c>
      <c r="H25" s="16">
        <f t="shared" si="1"/>
        <v>8.3271149389695556E-2</v>
      </c>
    </row>
    <row r="26" spans="2:12">
      <c r="H26" s="12"/>
    </row>
    <row r="27" spans="2:12">
      <c r="B27" s="14" t="s">
        <v>51</v>
      </c>
      <c r="H27" s="12"/>
    </row>
    <row r="28" spans="2:12">
      <c r="C28" s="14" t="s">
        <v>46</v>
      </c>
      <c r="D28" s="14" t="s">
        <v>36</v>
      </c>
      <c r="E28" s="14" t="s">
        <v>47</v>
      </c>
      <c r="F28" s="14" t="s">
        <v>36</v>
      </c>
      <c r="G28" s="14" t="s">
        <v>48</v>
      </c>
      <c r="H28" s="14" t="s">
        <v>36</v>
      </c>
      <c r="I28" s="12" t="s">
        <v>38</v>
      </c>
      <c r="J28" s="14" t="s">
        <v>39</v>
      </c>
      <c r="K28" s="19" t="s">
        <v>56</v>
      </c>
      <c r="L28" s="14" t="s">
        <v>49</v>
      </c>
    </row>
    <row r="29" spans="2:12">
      <c r="B29" s="14" t="s">
        <v>55</v>
      </c>
      <c r="C29" s="15">
        <v>5.298</v>
      </c>
      <c r="D29" s="12">
        <v>6.3439999999999996E-2</v>
      </c>
      <c r="E29" s="15">
        <v>1.788</v>
      </c>
      <c r="F29" s="12">
        <v>0.1275</v>
      </c>
      <c r="G29" s="12">
        <f>E29/C29</f>
        <v>0.33748584371460927</v>
      </c>
      <c r="H29" s="12"/>
    </row>
    <row r="30" spans="2:12">
      <c r="C30" s="15">
        <v>5.7169999999999996</v>
      </c>
      <c r="D30" s="12">
        <v>0.1153</v>
      </c>
      <c r="E30" s="15">
        <v>1.9970000000000001</v>
      </c>
      <c r="F30" s="12">
        <v>0.2482</v>
      </c>
      <c r="G30" s="12">
        <f t="shared" ref="G30:G32" si="2">E30/C30</f>
        <v>0.34930907818786083</v>
      </c>
      <c r="H30" s="12"/>
    </row>
    <row r="31" spans="2:12">
      <c r="C31" s="15">
        <v>6.2830000000000004</v>
      </c>
      <c r="D31" s="12">
        <v>7.8520000000000006E-2</v>
      </c>
      <c r="E31" s="15">
        <v>1.9530000000000001</v>
      </c>
      <c r="F31" s="12">
        <v>5.4620000000000002E-2</v>
      </c>
      <c r="G31" s="12">
        <f t="shared" si="2"/>
        <v>0.31083877128760146</v>
      </c>
    </row>
    <row r="32" spans="2:12">
      <c r="C32" s="15">
        <v>6.0960000000000001</v>
      </c>
      <c r="D32" s="12">
        <v>9.5170000000000005E-2</v>
      </c>
      <c r="E32" s="15">
        <v>2.5979999999999999</v>
      </c>
      <c r="F32" s="12">
        <v>0.30459999999999998</v>
      </c>
      <c r="G32" s="12">
        <f t="shared" si="2"/>
        <v>0.42618110236220469</v>
      </c>
    </row>
    <row r="33" spans="1:12">
      <c r="A33" s="40" t="s">
        <v>68</v>
      </c>
      <c r="B33" s="14" t="s">
        <v>33</v>
      </c>
      <c r="C33" s="15">
        <f>(C29+C30+C31+C32)/4</f>
        <v>5.8485000000000005</v>
      </c>
      <c r="D33" s="35">
        <f>_xlfn.STDEV.P(C29,C30,C31,C32)/SQRT(4)</f>
        <v>0.18881025528291631</v>
      </c>
      <c r="E33" s="15">
        <f>(E30+E29+E31+E32)/4</f>
        <v>2.0840000000000001</v>
      </c>
      <c r="F33" s="35">
        <f>_xlfn.STDEV.P(E29,E30,E31,E32)/SQRT(4)</f>
        <v>0.15340754544676027</v>
      </c>
      <c r="G33" s="12">
        <f>(G29+G30+G31+G32)/4</f>
        <v>0.35595369888806905</v>
      </c>
      <c r="H33" s="37">
        <f>_xlfn.STDEV.P(G29,G30,G31,G32)/SQRT(4)</f>
        <v>2.1436618130654492E-2</v>
      </c>
    </row>
    <row r="34" spans="1:12">
      <c r="B34" s="14" t="s">
        <v>23</v>
      </c>
      <c r="C34" s="15">
        <v>5.9989999999999997</v>
      </c>
      <c r="D34" s="12">
        <v>8.7800000000000003E-2</v>
      </c>
      <c r="E34" s="15">
        <v>0.95530000000000004</v>
      </c>
      <c r="F34" s="12">
        <v>8.4390000000000007E-2</v>
      </c>
      <c r="G34" s="12">
        <f t="shared" ref="G34:G48" si="3">E34/C34</f>
        <v>0.15924320720120022</v>
      </c>
      <c r="H34" s="16">
        <f t="shared" si="1"/>
        <v>1.4259105865232031E-2</v>
      </c>
      <c r="I34" s="12">
        <f t="shared" ref="I34:I48" si="4">($G$33*G11)/($G$10*G34)</f>
        <v>0.40515990797302553</v>
      </c>
      <c r="J34" s="12">
        <f t="shared" ref="J34:J48" si="5">I34*SQRT((H34/G34)^2+($H$33/$G$33)^2+($H$10/$G$10)^2+(H11/G11)^2)</f>
        <v>4.7380749219032563E-2</v>
      </c>
      <c r="K34" s="12">
        <f t="shared" ref="K34:K48" si="6">0.562*LN(($G$33*G11)/($G$10*G34))</f>
        <v>-0.50775208187912302</v>
      </c>
      <c r="L34" s="12">
        <f t="shared" ref="L34:L48" si="7">0.562*J34/I34</f>
        <v>6.5722152012308979E-2</v>
      </c>
    </row>
    <row r="35" spans="1:12">
      <c r="B35" s="14" t="s">
        <v>25</v>
      </c>
      <c r="C35" s="15">
        <v>5.2149999999999999</v>
      </c>
      <c r="D35" s="12">
        <v>0.25040000000000001</v>
      </c>
      <c r="E35" s="15">
        <v>8.2949999999999999</v>
      </c>
      <c r="F35" s="12">
        <v>0.25869999999999999</v>
      </c>
      <c r="G35" s="15">
        <f t="shared" si="3"/>
        <v>1.5906040268456376</v>
      </c>
      <c r="H35" s="12">
        <f t="shared" si="1"/>
        <v>9.1069973712232494E-2</v>
      </c>
      <c r="I35" s="12">
        <f t="shared" si="4"/>
        <v>0.90162593923357748</v>
      </c>
      <c r="J35" s="12">
        <f t="shared" si="5"/>
        <v>0.12533528838133365</v>
      </c>
      <c r="K35" s="12">
        <f t="shared" si="6"/>
        <v>-5.8198217103128551E-2</v>
      </c>
      <c r="L35" s="12">
        <f t="shared" si="7"/>
        <v>7.8123786157023548E-2</v>
      </c>
    </row>
    <row r="36" spans="1:12">
      <c r="B36" s="14" t="s">
        <v>14</v>
      </c>
      <c r="C36" s="15">
        <v>4.3559999999999999</v>
      </c>
      <c r="D36" s="12">
        <v>0.16500000000000001</v>
      </c>
      <c r="E36" s="15">
        <v>14.87</v>
      </c>
      <c r="F36" s="12">
        <v>0.1203</v>
      </c>
      <c r="G36" s="15">
        <f t="shared" si="3"/>
        <v>3.413682277318641</v>
      </c>
      <c r="H36" s="12">
        <f t="shared" si="1"/>
        <v>0.1322224743359558</v>
      </c>
      <c r="I36" s="12">
        <f t="shared" si="4"/>
        <v>0.75716423934486643</v>
      </c>
      <c r="J36" s="12">
        <f t="shared" si="5"/>
        <v>0.10650251459745563</v>
      </c>
      <c r="K36" s="12">
        <f t="shared" si="6"/>
        <v>-0.1563343995975304</v>
      </c>
      <c r="L36" s="12">
        <f t="shared" si="7"/>
        <v>7.9050766126460073E-2</v>
      </c>
    </row>
    <row r="37" spans="1:12">
      <c r="B37" s="14" t="s">
        <v>26</v>
      </c>
      <c r="C37" s="15">
        <v>6.5650000000000004</v>
      </c>
      <c r="D37" s="12">
        <v>0.23599999999999999</v>
      </c>
      <c r="E37" s="18">
        <v>85.12</v>
      </c>
      <c r="F37" s="12">
        <v>2.5830000000000002</v>
      </c>
      <c r="G37" s="18">
        <f t="shared" si="3"/>
        <v>12.965727341964966</v>
      </c>
      <c r="H37" s="15">
        <f t="shared" si="1"/>
        <v>0.60995676426164958</v>
      </c>
      <c r="I37" s="12">
        <f t="shared" si="4"/>
        <v>0.73410383429783055</v>
      </c>
      <c r="J37" s="12">
        <f t="shared" si="5"/>
        <v>7.7240049456806348E-2</v>
      </c>
      <c r="K37" s="12">
        <f t="shared" si="6"/>
        <v>-0.17371689577441798</v>
      </c>
      <c r="L37" s="12">
        <f t="shared" si="7"/>
        <v>5.9131836351523408E-2</v>
      </c>
    </row>
    <row r="38" spans="1:12">
      <c r="B38" s="14" t="s">
        <v>18</v>
      </c>
      <c r="C38" s="15">
        <v>6.4210000000000003</v>
      </c>
      <c r="D38" s="12">
        <v>0.19409999999999999</v>
      </c>
      <c r="E38" s="15">
        <v>6.7969999999999997</v>
      </c>
      <c r="F38" s="12">
        <v>9.2549999999999993E-2</v>
      </c>
      <c r="G38" s="12">
        <f t="shared" si="3"/>
        <v>1.058557857031615</v>
      </c>
      <c r="H38" s="16">
        <f t="shared" si="1"/>
        <v>3.5095499595350334E-2</v>
      </c>
      <c r="I38" s="12">
        <f t="shared" si="4"/>
        <v>0.52199673958104875</v>
      </c>
      <c r="J38" s="12">
        <f t="shared" si="5"/>
        <v>4.5872369824211889E-2</v>
      </c>
      <c r="K38" s="12">
        <f t="shared" si="6"/>
        <v>-0.36535279266836462</v>
      </c>
      <c r="L38" s="12">
        <f t="shared" si="7"/>
        <v>4.9387802425544199E-2</v>
      </c>
    </row>
    <row r="39" spans="1:12">
      <c r="B39" s="14" t="s">
        <v>27</v>
      </c>
      <c r="C39" s="15">
        <v>6.8650000000000002</v>
      </c>
      <c r="D39" s="12">
        <v>0.1749</v>
      </c>
      <c r="E39" s="12">
        <v>1.768</v>
      </c>
      <c r="F39" s="12">
        <v>2.5170000000000001E-2</v>
      </c>
      <c r="G39" s="12">
        <f t="shared" si="3"/>
        <v>0.25753823743627091</v>
      </c>
      <c r="H39" s="16">
        <f t="shared" si="1"/>
        <v>7.5162183485669243E-3</v>
      </c>
      <c r="I39" s="12">
        <f t="shared" si="4"/>
        <v>0.6754559159398773</v>
      </c>
      <c r="J39" s="12">
        <f t="shared" si="5"/>
        <v>6.1089125656977231E-2</v>
      </c>
      <c r="K39" s="12">
        <f t="shared" si="6"/>
        <v>-0.22051047041970298</v>
      </c>
      <c r="L39" s="12">
        <f t="shared" si="7"/>
        <v>5.0828022686645803E-2</v>
      </c>
    </row>
    <row r="40" spans="1:12">
      <c r="B40" s="14" t="s">
        <v>3</v>
      </c>
      <c r="C40" s="15">
        <v>4.6840000000000002</v>
      </c>
      <c r="D40" s="12">
        <v>0.1096</v>
      </c>
      <c r="E40" s="15">
        <v>2.7109999999999999</v>
      </c>
      <c r="F40" s="12">
        <v>0.16289999999999999</v>
      </c>
      <c r="G40" s="12">
        <f t="shared" si="3"/>
        <v>0.57877882152006832</v>
      </c>
      <c r="H40" s="16">
        <f t="shared" si="1"/>
        <v>3.7321744724841815E-2</v>
      </c>
      <c r="I40" s="12">
        <f t="shared" si="4"/>
        <v>0.56248775047497068</v>
      </c>
      <c r="J40" s="12">
        <f t="shared" si="5"/>
        <v>5.8689469893543462E-2</v>
      </c>
      <c r="K40" s="12">
        <f t="shared" si="6"/>
        <v>-0.32336688820562631</v>
      </c>
      <c r="L40" s="12">
        <f t="shared" si="7"/>
        <v>5.8638578444276911E-2</v>
      </c>
    </row>
    <row r="41" spans="1:12">
      <c r="B41" s="14" t="s">
        <v>8</v>
      </c>
      <c r="C41" s="15">
        <v>3.7810000000000001</v>
      </c>
      <c r="D41" s="12">
        <v>0.109</v>
      </c>
      <c r="E41" s="15">
        <v>13.8</v>
      </c>
      <c r="F41" s="12">
        <v>0.60970000000000002</v>
      </c>
      <c r="G41" s="15">
        <f t="shared" si="3"/>
        <v>3.6498280878074585</v>
      </c>
      <c r="H41" s="12">
        <f t="shared" si="1"/>
        <v>0.19254525274184089</v>
      </c>
      <c r="I41" s="12">
        <f t="shared" si="4"/>
        <v>0.51434258583622594</v>
      </c>
      <c r="J41" s="12">
        <f t="shared" si="5"/>
        <v>5.5486232248842714E-2</v>
      </c>
      <c r="K41" s="12">
        <f t="shared" si="6"/>
        <v>-0.37365453808883775</v>
      </c>
      <c r="L41" s="12">
        <f t="shared" si="7"/>
        <v>6.0627417177893973E-2</v>
      </c>
    </row>
    <row r="42" spans="1:12">
      <c r="B42" s="14" t="s">
        <v>16</v>
      </c>
      <c r="C42" s="15">
        <v>5.59</v>
      </c>
      <c r="D42" s="12">
        <v>7.46E-2</v>
      </c>
      <c r="E42" s="15">
        <v>3.3130000000000002</v>
      </c>
      <c r="F42" s="12">
        <v>0.16880000000000001</v>
      </c>
      <c r="G42" s="12">
        <f t="shared" si="3"/>
        <v>0.59266547406082293</v>
      </c>
      <c r="H42" s="16">
        <f t="shared" si="1"/>
        <v>3.1215415151317791E-2</v>
      </c>
      <c r="I42" s="12">
        <f t="shared" si="4"/>
        <v>0.51205683209701502</v>
      </c>
      <c r="J42" s="12">
        <f t="shared" si="5"/>
        <v>5.964381936244148E-2</v>
      </c>
      <c r="K42" s="12">
        <f t="shared" si="6"/>
        <v>-0.37615764887122516</v>
      </c>
      <c r="L42" s="12">
        <f t="shared" si="7"/>
        <v>6.5461144897567533E-2</v>
      </c>
    </row>
    <row r="43" spans="1:12">
      <c r="B43" s="14" t="s">
        <v>19</v>
      </c>
      <c r="C43" s="15">
        <v>5.9429999999999996</v>
      </c>
      <c r="D43" s="12">
        <v>0.13100000000000001</v>
      </c>
      <c r="E43" s="15">
        <v>4.7249999999999996</v>
      </c>
      <c r="F43" s="12">
        <v>0.1389</v>
      </c>
      <c r="G43" s="12">
        <f t="shared" si="3"/>
        <v>0.79505300353356889</v>
      </c>
      <c r="H43" s="16">
        <f t="shared" si="1"/>
        <v>2.9212715304995886E-2</v>
      </c>
      <c r="I43" s="12">
        <f t="shared" si="4"/>
        <v>0.51124277452683053</v>
      </c>
      <c r="J43" s="12">
        <f t="shared" si="5"/>
        <v>5.4232940406148136E-2</v>
      </c>
      <c r="K43" s="12">
        <f t="shared" si="6"/>
        <v>-0.37705181603007648</v>
      </c>
      <c r="L43" s="12">
        <f t="shared" si="7"/>
        <v>5.9617297352445399E-2</v>
      </c>
    </row>
    <row r="44" spans="1:12">
      <c r="B44" s="14" t="s">
        <v>29</v>
      </c>
      <c r="C44" s="15">
        <v>5.3739999999999997</v>
      </c>
      <c r="D44" s="12">
        <v>0.28029999999999999</v>
      </c>
      <c r="E44" s="15">
        <v>6.7930000000000001</v>
      </c>
      <c r="F44" s="12">
        <v>0.88229999999999997</v>
      </c>
      <c r="G44" s="15">
        <f t="shared" si="3"/>
        <v>1.2640491254186828</v>
      </c>
      <c r="H44" s="12">
        <f t="shared" si="1"/>
        <v>0.17692303638648724</v>
      </c>
      <c r="I44" s="12">
        <f t="shared" si="4"/>
        <v>0.24262457550738906</v>
      </c>
      <c r="J44" s="12">
        <f t="shared" si="5"/>
        <v>4.0938952077019121E-2</v>
      </c>
      <c r="K44" s="12">
        <f t="shared" si="6"/>
        <v>-0.79592687273763374</v>
      </c>
      <c r="L44" s="12">
        <f t="shared" si="7"/>
        <v>9.4828361962797356E-2</v>
      </c>
    </row>
    <row r="45" spans="1:12">
      <c r="B45" s="14" t="s">
        <v>10</v>
      </c>
      <c r="C45" s="15">
        <v>5.5940000000000003</v>
      </c>
      <c r="D45" s="12">
        <v>0.20960000000000001</v>
      </c>
      <c r="E45" s="18">
        <v>13.53</v>
      </c>
      <c r="F45" s="12">
        <v>1.181</v>
      </c>
      <c r="G45" s="15">
        <f t="shared" si="3"/>
        <v>2.4186628530568464</v>
      </c>
      <c r="H45" s="12">
        <f t="shared" si="1"/>
        <v>0.22974768805280199</v>
      </c>
      <c r="I45" s="12">
        <f t="shared" si="4"/>
        <v>0.55884836692982209</v>
      </c>
      <c r="J45" s="12">
        <f t="shared" si="5"/>
        <v>6.9723150522327026E-2</v>
      </c>
      <c r="K45" s="12">
        <f t="shared" si="6"/>
        <v>-0.32701493039809049</v>
      </c>
      <c r="L45" s="12">
        <f t="shared" si="7"/>
        <v>7.0116355190975102E-2</v>
      </c>
    </row>
    <row r="46" spans="1:12">
      <c r="B46" s="14" t="s">
        <v>20</v>
      </c>
      <c r="C46" s="15">
        <v>6.3230000000000004</v>
      </c>
      <c r="D46" s="12">
        <v>0.20930000000000001</v>
      </c>
      <c r="E46" s="15">
        <v>6.6769999999999996</v>
      </c>
      <c r="F46" s="12">
        <v>0.40200000000000002</v>
      </c>
      <c r="G46" s="15">
        <f t="shared" si="3"/>
        <v>1.0559860825557488</v>
      </c>
      <c r="H46" s="12">
        <f t="shared" si="1"/>
        <v>7.255281745191039E-2</v>
      </c>
      <c r="I46" s="12">
        <f t="shared" si="4"/>
        <v>0.59839160370216338</v>
      </c>
      <c r="J46" s="12">
        <f t="shared" si="5"/>
        <v>8.2800720569673678E-2</v>
      </c>
      <c r="K46" s="12">
        <f t="shared" si="6"/>
        <v>-0.28859255462068156</v>
      </c>
      <c r="L46" s="12">
        <f t="shared" si="7"/>
        <v>7.7765136863982329E-2</v>
      </c>
    </row>
    <row r="47" spans="1:12">
      <c r="B47" s="14" t="s">
        <v>21</v>
      </c>
      <c r="C47" s="15">
        <v>4.0330000000000004</v>
      </c>
      <c r="D47" s="12">
        <v>0.12509999999999999</v>
      </c>
      <c r="E47" s="15">
        <v>28.85</v>
      </c>
      <c r="F47" s="12">
        <v>0.43380000000000002</v>
      </c>
      <c r="G47" s="15">
        <f t="shared" si="3"/>
        <v>7.1534837589883455</v>
      </c>
      <c r="H47" s="12">
        <f t="shared" si="1"/>
        <v>0.24659058550062687</v>
      </c>
      <c r="I47" s="12">
        <f t="shared" si="4"/>
        <v>0.46566162926778032</v>
      </c>
      <c r="J47" s="12">
        <f t="shared" si="5"/>
        <v>4.4316601918282045E-2</v>
      </c>
      <c r="K47" s="12">
        <f t="shared" si="6"/>
        <v>-0.42953436664491446</v>
      </c>
      <c r="L47" s="12">
        <f t="shared" si="7"/>
        <v>5.3485038733462553E-2</v>
      </c>
    </row>
    <row r="48" spans="1:12">
      <c r="B48" s="14" t="s">
        <v>22</v>
      </c>
      <c r="C48" s="15">
        <v>5.0979999999999999</v>
      </c>
      <c r="D48" s="12">
        <v>0.28000000000000003</v>
      </c>
      <c r="E48" s="15">
        <v>7.2530000000000001</v>
      </c>
      <c r="F48" s="12">
        <v>0.44969999999999999</v>
      </c>
      <c r="G48" s="15">
        <f t="shared" si="3"/>
        <v>1.4227147901137702</v>
      </c>
      <c r="H48" s="12">
        <f t="shared" si="1"/>
        <v>0.11784364848241694</v>
      </c>
      <c r="I48" s="12">
        <f t="shared" si="4"/>
        <v>1.0509737206749914</v>
      </c>
      <c r="J48" s="12">
        <f t="shared" si="5"/>
        <v>0.151744770562704</v>
      </c>
      <c r="K48" s="12">
        <f t="shared" si="6"/>
        <v>2.7941003156492974E-2</v>
      </c>
      <c r="L48" s="12">
        <f t="shared" si="7"/>
        <v>8.1144332516200249E-2</v>
      </c>
    </row>
    <row r="49" spans="1:12">
      <c r="I49" s="12"/>
      <c r="J49" s="12"/>
      <c r="K49" s="12"/>
      <c r="L49" s="12"/>
    </row>
    <row r="50" spans="1:12">
      <c r="B50" s="14" t="s">
        <v>50</v>
      </c>
      <c r="C50" s="14" t="s">
        <v>46</v>
      </c>
      <c r="D50" s="14" t="s">
        <v>36</v>
      </c>
      <c r="E50" s="14" t="s">
        <v>47</v>
      </c>
      <c r="F50" s="14" t="s">
        <v>36</v>
      </c>
      <c r="G50" s="14" t="s">
        <v>48</v>
      </c>
      <c r="H50" s="14" t="s">
        <v>36</v>
      </c>
      <c r="I50" s="12" t="s">
        <v>38</v>
      </c>
      <c r="J50" s="14" t="s">
        <v>39</v>
      </c>
      <c r="K50" s="19" t="s">
        <v>56</v>
      </c>
      <c r="L50" s="14" t="s">
        <v>49</v>
      </c>
    </row>
    <row r="51" spans="1:12">
      <c r="I51" s="12"/>
      <c r="J51" s="12"/>
      <c r="K51" s="12"/>
      <c r="L51" s="12"/>
    </row>
    <row r="52" spans="1:12">
      <c r="B52" s="14" t="s">
        <v>34</v>
      </c>
      <c r="C52" s="12">
        <v>5.1669999999999998</v>
      </c>
      <c r="D52" s="12">
        <v>5.1880000000000003E-2</v>
      </c>
      <c r="E52" s="15">
        <v>7.7949999999999999</v>
      </c>
      <c r="F52" s="12">
        <v>9.3899999999999997E-2</v>
      </c>
      <c r="G52" s="15">
        <f>E52/C52</f>
        <v>1.508612347590478</v>
      </c>
      <c r="H52" s="15"/>
      <c r="I52" s="12"/>
      <c r="J52" s="12"/>
      <c r="K52" s="15"/>
      <c r="L52" s="12"/>
    </row>
    <row r="53" spans="1:12">
      <c r="C53" s="12">
        <v>5.16</v>
      </c>
      <c r="D53" s="12">
        <v>0.18099999999999999</v>
      </c>
      <c r="E53" s="18">
        <v>13.2</v>
      </c>
      <c r="F53" s="15">
        <v>2.226</v>
      </c>
      <c r="G53" s="15">
        <f>E53/C53</f>
        <v>2.5581395348837206</v>
      </c>
      <c r="I53" s="12"/>
      <c r="J53" s="12"/>
      <c r="K53" s="12"/>
      <c r="L53" s="12"/>
    </row>
    <row r="54" spans="1:12">
      <c r="A54" s="40" t="s">
        <v>68</v>
      </c>
      <c r="B54" s="14" t="s">
        <v>33</v>
      </c>
      <c r="C54" s="16">
        <f>(C52+C53)/2</f>
        <v>5.1635</v>
      </c>
      <c r="D54" s="37">
        <f>_xlfn.STDEV.P(C52,C53)/SQRT(2)</f>
        <v>2.4748737341528004E-3</v>
      </c>
      <c r="E54" s="18">
        <f>(E52+E53)/2</f>
        <v>10.497499999999999</v>
      </c>
      <c r="F54" s="38">
        <f>_xlfn.STDEV.P(E52,E53)/SQRT(2)</f>
        <v>1.9109560761566462</v>
      </c>
      <c r="G54" s="15">
        <f>E54/C54</f>
        <v>2.0330202382105158</v>
      </c>
      <c r="H54" s="38">
        <f>_xlfn.STDEV.P(G52,G53)/SQRT(2)</f>
        <v>0.3710638955873482</v>
      </c>
      <c r="I54" s="12"/>
      <c r="J54" s="12"/>
      <c r="K54" s="12"/>
    </row>
    <row r="55" spans="1:12">
      <c r="B55" s="14" t="s">
        <v>23</v>
      </c>
      <c r="C55" s="15">
        <v>5.9240000000000004</v>
      </c>
      <c r="D55" s="12">
        <v>0.1231</v>
      </c>
      <c r="E55" s="15">
        <v>9.0519999999999996</v>
      </c>
      <c r="F55" s="12">
        <v>0.57899999999999996</v>
      </c>
      <c r="G55" s="15">
        <f t="shared" ref="G55:G69" si="8">E55/C55</f>
        <v>1.5280216070222821</v>
      </c>
      <c r="H55" s="15">
        <f t="shared" ref="H55:H69" si="9">G55*SQRT((F55/E55)^2+(D55/C55)^2)</f>
        <v>0.10276631554356243</v>
      </c>
      <c r="I55" s="12">
        <f t="shared" ref="I55:I67" si="10">($G$54*G11)/($G$10*G55)</f>
        <v>0.24116044461643066</v>
      </c>
      <c r="J55" s="12">
        <f t="shared" ref="J55:J67" si="11">I55*SQRT((H55/G55)^2+($H$54/$G$54)^2+($H$10/$G$10)^2+(H11/G11)^2)</f>
        <v>4.8151940981605627E-2</v>
      </c>
      <c r="K55" s="12">
        <f t="shared" ref="K55:K67" si="12">0.562*LN(($G$54*G11)/($G$10*G55))</f>
        <v>-0.79932856579831224</v>
      </c>
      <c r="L55" s="12">
        <f t="shared" ref="L55:L67" si="13">0.562*J55/I55</f>
        <v>0.11221322333645518</v>
      </c>
    </row>
    <row r="56" spans="1:12">
      <c r="B56" s="14" t="s">
        <v>25</v>
      </c>
      <c r="C56" s="15">
        <v>5.423</v>
      </c>
      <c r="D56" s="12">
        <v>0.42220000000000002</v>
      </c>
      <c r="E56" s="18">
        <v>20.94</v>
      </c>
      <c r="F56" s="12">
        <v>0.42109999999999997</v>
      </c>
      <c r="G56" s="15">
        <f t="shared" si="8"/>
        <v>3.8613313664023607</v>
      </c>
      <c r="H56" s="15">
        <f t="shared" si="9"/>
        <v>0.31048529517136986</v>
      </c>
      <c r="I56" s="12">
        <f t="shared" si="10"/>
        <v>2.1212877987455814</v>
      </c>
      <c r="J56" s="12">
        <f t="shared" si="11"/>
        <v>0.48464589008717307</v>
      </c>
      <c r="K56" s="12">
        <f t="shared" si="12"/>
        <v>0.42263712635186151</v>
      </c>
      <c r="L56" s="12">
        <f t="shared" si="13"/>
        <v>0.12839888599277158</v>
      </c>
    </row>
    <row r="57" spans="1:12">
      <c r="B57" s="14" t="s">
        <v>14</v>
      </c>
      <c r="C57" s="15">
        <v>3.1179999999999999</v>
      </c>
      <c r="D57" s="12">
        <v>6.6519999999999996E-2</v>
      </c>
      <c r="E57" s="18">
        <v>21.17</v>
      </c>
      <c r="F57" s="12">
        <v>0.47110000000000002</v>
      </c>
      <c r="G57" s="15">
        <f t="shared" si="8"/>
        <v>6.7896087235407316</v>
      </c>
      <c r="H57" s="15">
        <f t="shared" si="9"/>
        <v>0.20930856181437416</v>
      </c>
      <c r="I57" s="12">
        <f t="shared" si="10"/>
        <v>2.1742858329989301</v>
      </c>
      <c r="J57" s="12">
        <f t="shared" si="11"/>
        <v>0.48091281125147073</v>
      </c>
      <c r="K57" s="12">
        <f t="shared" si="12"/>
        <v>0.43650554498304278</v>
      </c>
      <c r="L57" s="12">
        <f t="shared" si="13"/>
        <v>0.12430426387433469</v>
      </c>
    </row>
    <row r="58" spans="1:12">
      <c r="B58" s="14" t="s">
        <v>26</v>
      </c>
      <c r="C58" s="15">
        <v>6.3570000000000002</v>
      </c>
      <c r="D58" s="12">
        <v>0.52669999999999995</v>
      </c>
      <c r="E58" s="18">
        <v>142.19999999999999</v>
      </c>
      <c r="F58" s="15">
        <v>6.5309999999999997</v>
      </c>
      <c r="G58" s="18">
        <f t="shared" si="8"/>
        <v>22.369042000943839</v>
      </c>
      <c r="H58" s="15">
        <f t="shared" si="9"/>
        <v>2.1190598908524008</v>
      </c>
      <c r="I58" s="12">
        <f t="shared" si="10"/>
        <v>2.4302736811801577</v>
      </c>
      <c r="J58" s="12">
        <f t="shared" si="11"/>
        <v>0.52976496725804356</v>
      </c>
      <c r="K58" s="12">
        <f t="shared" si="12"/>
        <v>0.49905817888000792</v>
      </c>
      <c r="L58" s="12">
        <f t="shared" si="13"/>
        <v>0.12250797673718862</v>
      </c>
    </row>
    <row r="59" spans="1:12">
      <c r="B59" s="14" t="s">
        <v>18</v>
      </c>
      <c r="C59" s="15">
        <v>7.3890000000000002</v>
      </c>
      <c r="D59" s="12">
        <v>0.315</v>
      </c>
      <c r="E59" s="15">
        <v>16.989999999999998</v>
      </c>
      <c r="F59" s="15">
        <v>1.387</v>
      </c>
      <c r="G59" s="15">
        <f t="shared" si="8"/>
        <v>2.2993639193395583</v>
      </c>
      <c r="H59" s="15">
        <f t="shared" si="9"/>
        <v>0.21176474171714876</v>
      </c>
      <c r="I59" s="12">
        <f t="shared" si="10"/>
        <v>1.3725332361487232</v>
      </c>
      <c r="J59" s="12">
        <f t="shared" si="11"/>
        <v>0.29048310957034085</v>
      </c>
      <c r="K59" s="12">
        <f t="shared" si="12"/>
        <v>0.17796185775343454</v>
      </c>
      <c r="L59" s="12">
        <f t="shared" si="13"/>
        <v>0.11894175184901837</v>
      </c>
    </row>
    <row r="60" spans="1:12">
      <c r="B60" s="14" t="s">
        <v>27</v>
      </c>
      <c r="C60" s="15">
        <v>7.5049999999999999</v>
      </c>
      <c r="D60" s="12">
        <v>0.24529999999999999</v>
      </c>
      <c r="E60" s="15">
        <v>16.66</v>
      </c>
      <c r="F60" s="15">
        <v>1.169</v>
      </c>
      <c r="G60" s="15">
        <f t="shared" si="8"/>
        <v>2.2198534310459692</v>
      </c>
      <c r="H60" s="15">
        <f t="shared" si="9"/>
        <v>0.17183241216380279</v>
      </c>
      <c r="I60" s="12">
        <f t="shared" si="10"/>
        <v>0.44757170189339474</v>
      </c>
      <c r="J60" s="12">
        <f t="shared" si="11"/>
        <v>9.28168519499811E-2</v>
      </c>
      <c r="K60" s="12">
        <f t="shared" si="12"/>
        <v>-0.4518022118410579</v>
      </c>
      <c r="L60" s="12">
        <f t="shared" si="13"/>
        <v>0.11654684729892482</v>
      </c>
    </row>
    <row r="61" spans="1:12">
      <c r="B61" s="14" t="s">
        <v>3</v>
      </c>
      <c r="C61" s="15">
        <v>4.0910000000000002</v>
      </c>
      <c r="D61" s="12">
        <v>0.1452</v>
      </c>
      <c r="E61" s="15">
        <v>16.84</v>
      </c>
      <c r="F61" s="15">
        <v>1.008</v>
      </c>
      <c r="G61" s="15">
        <f t="shared" si="8"/>
        <v>4.1163529699340016</v>
      </c>
      <c r="H61" s="15">
        <f t="shared" si="9"/>
        <v>0.28645318186059049</v>
      </c>
      <c r="I61" s="12">
        <f t="shared" si="10"/>
        <v>0.4517116424918094</v>
      </c>
      <c r="J61" s="12">
        <f t="shared" si="11"/>
        <v>9.1751248307428257E-2</v>
      </c>
      <c r="K61" s="12">
        <f t="shared" si="12"/>
        <v>-0.44662772914357746</v>
      </c>
      <c r="L61" s="12">
        <f t="shared" si="13"/>
        <v>0.11415291681287507</v>
      </c>
    </row>
    <row r="62" spans="1:12">
      <c r="B62" s="14" t="s">
        <v>8</v>
      </c>
      <c r="C62" s="15">
        <v>3.7480000000000002</v>
      </c>
      <c r="D62" s="12">
        <v>0.1865</v>
      </c>
      <c r="E62" s="18">
        <v>31.47</v>
      </c>
      <c r="F62" s="12">
        <v>5.1250000000000002E-3</v>
      </c>
      <c r="G62" s="15">
        <f t="shared" si="8"/>
        <v>8.3964781216648863</v>
      </c>
      <c r="H62" s="15">
        <f t="shared" si="9"/>
        <v>0.41780991360386083</v>
      </c>
      <c r="I62" s="12">
        <f t="shared" si="10"/>
        <v>1.2769559732541664</v>
      </c>
      <c r="J62" s="12">
        <f t="shared" si="11"/>
        <v>0.25861710335316912</v>
      </c>
      <c r="K62" s="12">
        <f t="shared" si="12"/>
        <v>0.13739725406293898</v>
      </c>
      <c r="L62" s="12">
        <f t="shared" si="13"/>
        <v>0.11381975191681247</v>
      </c>
    </row>
    <row r="63" spans="1:12">
      <c r="B63" s="14" t="s">
        <v>16</v>
      </c>
      <c r="C63" s="15">
        <v>6.23</v>
      </c>
      <c r="D63" s="12">
        <v>0.25619999999999998</v>
      </c>
      <c r="E63" s="18">
        <v>16.489999999999998</v>
      </c>
      <c r="F63" s="12">
        <v>0.92910000000000004</v>
      </c>
      <c r="G63" s="15">
        <f t="shared" si="8"/>
        <v>2.6468699839486352</v>
      </c>
      <c r="H63" s="15">
        <f t="shared" si="9"/>
        <v>0.18463147824154158</v>
      </c>
      <c r="I63" s="12">
        <f t="shared" si="10"/>
        <v>0.65485232800291848</v>
      </c>
      <c r="J63" s="12">
        <f t="shared" si="11"/>
        <v>0.13944690823417727</v>
      </c>
      <c r="K63" s="12">
        <f t="shared" si="12"/>
        <v>-0.23792018347414592</v>
      </c>
      <c r="L63" s="12">
        <f t="shared" si="13"/>
        <v>0.1196745572648531</v>
      </c>
    </row>
    <row r="64" spans="1:12">
      <c r="B64" s="14" t="s">
        <v>19</v>
      </c>
      <c r="C64" s="15">
        <v>5.1669999999999998</v>
      </c>
      <c r="D64" s="12">
        <v>0.21160000000000001</v>
      </c>
      <c r="E64" s="18">
        <v>17.22</v>
      </c>
      <c r="F64" s="12">
        <v>0.38190000000000002</v>
      </c>
      <c r="G64" s="15">
        <f t="shared" si="8"/>
        <v>3.3326882136636344</v>
      </c>
      <c r="H64" s="15">
        <f t="shared" si="9"/>
        <v>0.15520929776996187</v>
      </c>
      <c r="I64" s="12">
        <f t="shared" si="10"/>
        <v>0.69658925612544997</v>
      </c>
      <c r="J64" s="12">
        <f t="shared" si="11"/>
        <v>0.14234673887810359</v>
      </c>
      <c r="K64" s="12">
        <f t="shared" si="12"/>
        <v>-0.20319635159471885</v>
      </c>
      <c r="L64" s="12">
        <f t="shared" si="13"/>
        <v>0.11484367085197636</v>
      </c>
    </row>
    <row r="65" spans="1:12">
      <c r="B65" s="14" t="s">
        <v>29</v>
      </c>
      <c r="C65" s="15">
        <v>4.9989999999999997</v>
      </c>
      <c r="D65" s="12">
        <v>0.84840000000000004</v>
      </c>
      <c r="E65" s="18">
        <v>20.47</v>
      </c>
      <c r="F65" s="15">
        <v>1.002</v>
      </c>
      <c r="G65" s="15">
        <f t="shared" si="8"/>
        <v>4.0948189637927586</v>
      </c>
      <c r="H65" s="15">
        <f t="shared" si="9"/>
        <v>0.72327641519634123</v>
      </c>
      <c r="I65" s="12">
        <f t="shared" si="10"/>
        <v>0.42777187451580778</v>
      </c>
      <c r="J65" s="12">
        <f t="shared" si="11"/>
        <v>0.11298837739179066</v>
      </c>
      <c r="K65" s="12">
        <f t="shared" si="12"/>
        <v>-0.47723085867828607</v>
      </c>
      <c r="L65" s="12">
        <f t="shared" si="13"/>
        <v>0.14844236350522341</v>
      </c>
    </row>
    <row r="66" spans="1:12">
      <c r="B66" s="14" t="s">
        <v>10</v>
      </c>
      <c r="C66" s="15">
        <v>4.4710000000000001</v>
      </c>
      <c r="D66" s="12">
        <v>9.5509999999999998E-2</v>
      </c>
      <c r="E66" s="18">
        <v>25.93</v>
      </c>
      <c r="F66" s="12">
        <v>0.28139999999999998</v>
      </c>
      <c r="G66" s="15">
        <f t="shared" si="8"/>
        <v>5.7995974055021247</v>
      </c>
      <c r="H66" s="15">
        <f t="shared" si="9"/>
        <v>0.13896204531084605</v>
      </c>
      <c r="I66" s="12">
        <f t="shared" si="10"/>
        <v>1.3311275301208529</v>
      </c>
      <c r="J66" s="12">
        <f t="shared" si="11"/>
        <v>0.25536462167315732</v>
      </c>
      <c r="K66" s="12">
        <f t="shared" si="12"/>
        <v>0.16074680875077257</v>
      </c>
      <c r="L66" s="12">
        <f t="shared" si="13"/>
        <v>0.10781455129793967</v>
      </c>
    </row>
    <row r="67" spans="1:12">
      <c r="B67" s="14" t="s">
        <v>20</v>
      </c>
      <c r="C67" s="15">
        <v>8.6039999999999992</v>
      </c>
      <c r="D67" s="12">
        <v>0.58389999999999997</v>
      </c>
      <c r="E67" s="18">
        <v>70.709999999999994</v>
      </c>
      <c r="F67" s="15">
        <v>3.7120000000000002</v>
      </c>
      <c r="G67" s="15">
        <f t="shared" si="8"/>
        <v>8.2182705718270572</v>
      </c>
      <c r="H67" s="15">
        <f t="shared" si="9"/>
        <v>0.70511300184500558</v>
      </c>
      <c r="I67" s="12">
        <f t="shared" si="10"/>
        <v>0.43914853845832541</v>
      </c>
      <c r="J67" s="12">
        <f t="shared" si="11"/>
        <v>9.9633347400048908E-2</v>
      </c>
      <c r="K67" s="12">
        <f t="shared" si="12"/>
        <v>-0.46247967250759109</v>
      </c>
      <c r="L67" s="12">
        <f t="shared" si="13"/>
        <v>0.12750569872189438</v>
      </c>
    </row>
    <row r="68" spans="1:12">
      <c r="B68" s="14" t="s">
        <v>21</v>
      </c>
      <c r="C68" s="15" t="s">
        <v>37</v>
      </c>
      <c r="D68" s="15" t="s">
        <v>37</v>
      </c>
      <c r="E68" s="15" t="s">
        <v>37</v>
      </c>
      <c r="F68" s="15" t="s">
        <v>37</v>
      </c>
      <c r="G68" s="15" t="s">
        <v>37</v>
      </c>
      <c r="H68" s="15" t="s">
        <v>37</v>
      </c>
      <c r="I68" s="15" t="s">
        <v>37</v>
      </c>
      <c r="J68" s="15" t="s">
        <v>37</v>
      </c>
      <c r="K68" s="15" t="s">
        <v>37</v>
      </c>
      <c r="L68" s="12" t="s">
        <v>37</v>
      </c>
    </row>
    <row r="69" spans="1:12">
      <c r="B69" s="14" t="s">
        <v>22</v>
      </c>
      <c r="C69" s="15">
        <v>5.1150000000000002</v>
      </c>
      <c r="D69" s="15">
        <v>1.2050000000000001</v>
      </c>
      <c r="E69" s="18">
        <v>64.41</v>
      </c>
      <c r="F69" s="15">
        <v>3.7250000000000001</v>
      </c>
      <c r="G69" s="18">
        <f t="shared" si="8"/>
        <v>12.592375366568914</v>
      </c>
      <c r="H69" s="15">
        <f t="shared" si="9"/>
        <v>3.0546132069343717</v>
      </c>
      <c r="I69" s="12">
        <f>($G$54*G25)/($G$10*G69)</f>
        <v>0.67818820713259897</v>
      </c>
      <c r="J69" s="12">
        <f>I69*SQRT((H69/G69)^2+($H$54/$G$54)^2+($H$10/$G$10)^2+(H25/G25)^2)</f>
        <v>0.21714279181351145</v>
      </c>
      <c r="K69" s="12">
        <f>0.562*LN(($G$54*G25)/($G$10*G69))</f>
        <v>-0.21824170611226013</v>
      </c>
      <c r="L69" s="12">
        <f>0.562*J69/I69</f>
        <v>0.17994156742294012</v>
      </c>
    </row>
    <row r="70" spans="1:12">
      <c r="E70" s="18"/>
      <c r="L70" s="15"/>
    </row>
    <row r="73" spans="1:12">
      <c r="B73" s="14" t="s">
        <v>71</v>
      </c>
    </row>
    <row r="74" spans="1:12">
      <c r="B74" s="14" t="s">
        <v>42</v>
      </c>
      <c r="C74" s="14" t="s">
        <v>46</v>
      </c>
      <c r="D74" s="14" t="s">
        <v>36</v>
      </c>
      <c r="E74" s="14" t="s">
        <v>47</v>
      </c>
      <c r="F74" s="14" t="s">
        <v>36</v>
      </c>
      <c r="G74" s="14" t="s">
        <v>48</v>
      </c>
      <c r="H74" s="14" t="s">
        <v>36</v>
      </c>
      <c r="I74" s="12"/>
    </row>
    <row r="75" spans="1:12">
      <c r="A75" t="s">
        <v>69</v>
      </c>
      <c r="B75" s="14" t="s">
        <v>34</v>
      </c>
      <c r="C75" s="12">
        <v>6.5540000000000003</v>
      </c>
      <c r="D75" s="12">
        <v>8.652E-2</v>
      </c>
      <c r="E75" s="12">
        <v>1.897</v>
      </c>
      <c r="F75" s="12">
        <v>5.6129999999999999E-2</v>
      </c>
      <c r="G75" s="16">
        <f>E75/C75</f>
        <v>0.28944156240463836</v>
      </c>
      <c r="H75" s="16">
        <f>G75*SQRT((F75/E75)^2+(D75/C75)^2)</f>
        <v>9.3779402839406483E-3</v>
      </c>
    </row>
    <row r="76" spans="1:12">
      <c r="A76" t="s">
        <v>70</v>
      </c>
      <c r="C76" s="12">
        <v>6.66</v>
      </c>
      <c r="D76" s="12">
        <v>9.9320000000000006E-2</v>
      </c>
      <c r="E76" s="12">
        <v>1.8959999999999999</v>
      </c>
      <c r="F76" s="12">
        <v>1.026E-2</v>
      </c>
      <c r="G76" s="16">
        <f t="shared" ref="G76:G91" si="14">E76/C76</f>
        <v>0.28468468468468466</v>
      </c>
      <c r="H76" s="16">
        <f t="shared" ref="H76:H91" si="15">G76*SQRT((F76/E76)^2+(D76/C76)^2)</f>
        <v>4.5163423081357994E-3</v>
      </c>
    </row>
    <row r="77" spans="1:12">
      <c r="C77" s="12"/>
      <c r="D77" s="12"/>
      <c r="E77" s="24"/>
      <c r="F77" s="24"/>
      <c r="G77" s="16"/>
      <c r="H77" s="16"/>
    </row>
    <row r="78" spans="1:12">
      <c r="A78" t="s">
        <v>69</v>
      </c>
      <c r="B78" s="14" t="s">
        <v>23</v>
      </c>
      <c r="C78" s="12">
        <v>6.49</v>
      </c>
      <c r="D78" s="12">
        <v>3.5810000000000002E-2</v>
      </c>
      <c r="E78" s="16">
        <v>0.27310000000000001</v>
      </c>
      <c r="F78" s="16">
        <v>4.1139999999999996E-3</v>
      </c>
      <c r="G78" s="16">
        <f t="shared" si="14"/>
        <v>4.2080123266563942E-2</v>
      </c>
      <c r="H78" s="16">
        <f t="shared" si="15"/>
        <v>6.7508336388677102E-4</v>
      </c>
    </row>
    <row r="79" spans="1:12">
      <c r="A79" t="s">
        <v>70</v>
      </c>
      <c r="C79" s="12">
        <v>6.3979999999999997</v>
      </c>
      <c r="D79" s="12">
        <v>9.7049999999999997E-2</v>
      </c>
      <c r="E79" s="16">
        <v>0.25369999999999998</v>
      </c>
      <c r="F79" s="16">
        <v>3.3509999999999998E-3</v>
      </c>
      <c r="G79" s="16">
        <f t="shared" si="14"/>
        <v>3.9653016567677397E-2</v>
      </c>
      <c r="H79" s="16">
        <f t="shared" si="15"/>
        <v>7.975654205364959E-4</v>
      </c>
    </row>
    <row r="80" spans="1:12">
      <c r="C80" s="12"/>
      <c r="D80" s="12"/>
      <c r="E80" s="12"/>
      <c r="F80" s="12"/>
      <c r="G80" s="16"/>
      <c r="H80" s="16"/>
    </row>
    <row r="81" spans="1:12">
      <c r="A81" t="s">
        <v>69</v>
      </c>
      <c r="B81" s="14" t="s">
        <v>25</v>
      </c>
      <c r="C81" s="12">
        <v>5.7939999999999996</v>
      </c>
      <c r="D81" s="12">
        <v>4.861E-2</v>
      </c>
      <c r="E81" s="15">
        <v>4.7750000000000004</v>
      </c>
      <c r="F81" s="15">
        <v>0.83040000000000003</v>
      </c>
      <c r="G81" s="16">
        <f t="shared" si="14"/>
        <v>0.82412840869865389</v>
      </c>
      <c r="H81" s="16">
        <f t="shared" si="15"/>
        <v>0.14348736010142266</v>
      </c>
    </row>
    <row r="82" spans="1:12">
      <c r="A82" t="s">
        <v>70</v>
      </c>
      <c r="C82" s="12">
        <v>5.7089999999999996</v>
      </c>
      <c r="D82" s="12">
        <v>8.3040000000000003E-2</v>
      </c>
      <c r="E82" s="15">
        <v>4.51</v>
      </c>
      <c r="F82" s="15">
        <v>0.95709999999999995</v>
      </c>
      <c r="G82" s="16">
        <f t="shared" si="14"/>
        <v>0.78998073217726394</v>
      </c>
      <c r="H82" s="16">
        <f t="shared" si="15"/>
        <v>0.16804089865574248</v>
      </c>
    </row>
    <row r="83" spans="1:12">
      <c r="C83" s="12"/>
      <c r="D83" s="12"/>
      <c r="E83" s="15"/>
      <c r="F83" s="15"/>
      <c r="G83" s="16"/>
      <c r="H83" s="16"/>
    </row>
    <row r="84" spans="1:12">
      <c r="A84" t="s">
        <v>69</v>
      </c>
      <c r="B84" s="14" t="s">
        <v>14</v>
      </c>
      <c r="C84" s="12">
        <v>5.2350000000000003</v>
      </c>
      <c r="D84" s="12">
        <v>8.8800000000000004E-2</v>
      </c>
      <c r="E84" s="15">
        <v>9.6</v>
      </c>
      <c r="F84" s="15">
        <v>1.4970000000000001</v>
      </c>
      <c r="G84" s="12">
        <f t="shared" si="14"/>
        <v>1.8338108882521489</v>
      </c>
      <c r="H84" s="16">
        <f t="shared" si="15"/>
        <v>0.28764677811371581</v>
      </c>
    </row>
    <row r="85" spans="1:12">
      <c r="A85" t="s">
        <v>70</v>
      </c>
      <c r="C85" s="12">
        <v>5.48</v>
      </c>
      <c r="D85" s="12">
        <v>0.1082</v>
      </c>
      <c r="E85" s="15">
        <v>8.3719999999999999</v>
      </c>
      <c r="F85" s="15">
        <v>0.92100000000000004</v>
      </c>
      <c r="G85" s="12">
        <f t="shared" si="14"/>
        <v>1.5277372262773721</v>
      </c>
      <c r="H85" s="16">
        <f t="shared" si="15"/>
        <v>0.17075119663616925</v>
      </c>
    </row>
    <row r="86" spans="1:12">
      <c r="C86" s="12"/>
      <c r="D86" s="12"/>
      <c r="E86" s="15"/>
      <c r="F86" s="15"/>
      <c r="G86" s="12"/>
      <c r="H86" s="16"/>
    </row>
    <row r="87" spans="1:12">
      <c r="A87" t="s">
        <v>69</v>
      </c>
      <c r="B87" s="14" t="s">
        <v>18</v>
      </c>
      <c r="C87" s="12">
        <v>6.7539999999999996</v>
      </c>
      <c r="D87" s="12">
        <v>0.10929999999999999</v>
      </c>
      <c r="E87" s="15">
        <v>2.367</v>
      </c>
      <c r="F87" s="15">
        <v>0.25069999999999998</v>
      </c>
      <c r="G87" s="16">
        <f t="shared" si="14"/>
        <v>0.35045898726680486</v>
      </c>
      <c r="H87" s="16">
        <f t="shared" si="15"/>
        <v>3.7549525433801544E-2</v>
      </c>
    </row>
    <row r="88" spans="1:12">
      <c r="A88" t="s">
        <v>70</v>
      </c>
      <c r="C88" s="12">
        <v>6.6790000000000003</v>
      </c>
      <c r="D88" s="12">
        <v>8.7029999999999996E-2</v>
      </c>
      <c r="E88" s="15">
        <v>2.1680000000000001</v>
      </c>
      <c r="F88" s="15">
        <v>6.2E-2</v>
      </c>
      <c r="G88" s="16">
        <f t="shared" si="14"/>
        <v>0.32459949094175777</v>
      </c>
      <c r="H88" s="16">
        <f t="shared" si="15"/>
        <v>1.020102395213116E-2</v>
      </c>
    </row>
    <row r="89" spans="1:12">
      <c r="C89" s="12"/>
      <c r="D89" s="12"/>
      <c r="E89" s="15"/>
      <c r="F89" s="15"/>
      <c r="G89" s="16"/>
      <c r="H89" s="16"/>
    </row>
    <row r="90" spans="1:12">
      <c r="A90" t="s">
        <v>69</v>
      </c>
      <c r="B90" s="14" t="s">
        <v>27</v>
      </c>
      <c r="C90" s="12">
        <v>7.093</v>
      </c>
      <c r="D90" s="12">
        <v>9.9269999999999997E-2</v>
      </c>
      <c r="E90" s="12">
        <v>0.71850000000000003</v>
      </c>
      <c r="F90" s="12">
        <v>7.8860000000000006E-3</v>
      </c>
      <c r="G90" s="16">
        <f t="shared" si="14"/>
        <v>0.10129705343296208</v>
      </c>
      <c r="H90" s="16">
        <f t="shared" si="15"/>
        <v>1.8016598734649078E-3</v>
      </c>
    </row>
    <row r="91" spans="1:12">
      <c r="A91" t="s">
        <v>70</v>
      </c>
      <c r="C91" s="12">
        <v>7.0940000000000003</v>
      </c>
      <c r="D91" s="12">
        <v>0.125</v>
      </c>
      <c r="E91" s="12">
        <v>0.6794</v>
      </c>
      <c r="F91" s="12">
        <v>1.2970000000000001E-2</v>
      </c>
      <c r="G91" s="16">
        <f t="shared" si="14"/>
        <v>9.577107414716661E-2</v>
      </c>
      <c r="H91" s="16">
        <f t="shared" si="15"/>
        <v>2.4880677250191086E-3</v>
      </c>
    </row>
    <row r="92" spans="1:12">
      <c r="C92" s="24"/>
      <c r="D92" s="24"/>
      <c r="E92" s="12"/>
      <c r="F92" s="12"/>
      <c r="G92" s="16"/>
      <c r="H92" s="16"/>
    </row>
    <row r="93" spans="1:12">
      <c r="G93" s="12"/>
      <c r="H93" s="12"/>
    </row>
    <row r="94" spans="1:12">
      <c r="B94" s="14" t="s">
        <v>50</v>
      </c>
      <c r="C94" s="14" t="s">
        <v>46</v>
      </c>
      <c r="D94" s="14" t="s">
        <v>36</v>
      </c>
      <c r="E94" s="14" t="s">
        <v>47</v>
      </c>
      <c r="F94" s="14" t="s">
        <v>36</v>
      </c>
      <c r="G94" s="14" t="s">
        <v>48</v>
      </c>
      <c r="H94" s="14" t="s">
        <v>36</v>
      </c>
      <c r="I94" s="12" t="s">
        <v>38</v>
      </c>
      <c r="J94" s="14" t="s">
        <v>39</v>
      </c>
      <c r="K94" s="19" t="s">
        <v>56</v>
      </c>
      <c r="L94" s="14" t="s">
        <v>49</v>
      </c>
    </row>
    <row r="95" spans="1:12">
      <c r="A95" t="s">
        <v>69</v>
      </c>
      <c r="B95" s="14" t="s">
        <v>34</v>
      </c>
      <c r="C95" s="12">
        <v>5.2160000000000002</v>
      </c>
      <c r="D95" s="12">
        <v>0.20830000000000001</v>
      </c>
      <c r="E95" s="15">
        <v>16.57</v>
      </c>
      <c r="F95" s="12">
        <v>0.27579999999999999</v>
      </c>
      <c r="G95" s="15">
        <f t="shared" ref="G95:G111" si="16">E95/C95</f>
        <v>3.1767638036809815</v>
      </c>
      <c r="H95" s="12">
        <f t="shared" ref="H95:H111" si="17">G95*SQRT((F95/E95)^2+(D95/C95)^2)</f>
        <v>0.13744158296048589</v>
      </c>
    </row>
    <row r="96" spans="1:12">
      <c r="A96" t="s">
        <v>70</v>
      </c>
      <c r="C96" s="12">
        <v>5.8479999999999999</v>
      </c>
      <c r="D96" s="12">
        <v>0.12770000000000001</v>
      </c>
      <c r="E96" s="15">
        <v>17.41</v>
      </c>
      <c r="F96" s="15">
        <v>2.5009999999999999</v>
      </c>
      <c r="G96" s="15">
        <f t="shared" si="16"/>
        <v>2.9770861833105338</v>
      </c>
      <c r="H96" s="12">
        <f t="shared" si="17"/>
        <v>0.43258034656400279</v>
      </c>
    </row>
    <row r="97" spans="1:12">
      <c r="C97" s="12"/>
      <c r="D97" s="12"/>
      <c r="E97" s="15"/>
      <c r="F97" s="12"/>
      <c r="G97" s="15"/>
      <c r="H97" s="12"/>
    </row>
    <row r="98" spans="1:12">
      <c r="A98" t="s">
        <v>69</v>
      </c>
      <c r="B98" s="14" t="s">
        <v>23</v>
      </c>
      <c r="C98" s="12">
        <v>6.2859999999999996</v>
      </c>
      <c r="D98" s="12">
        <v>5.9560000000000002E-2</v>
      </c>
      <c r="E98" s="15">
        <v>9.8279999999999994</v>
      </c>
      <c r="F98" s="12">
        <v>1.3129999999999999</v>
      </c>
      <c r="G98" s="15">
        <f t="shared" si="16"/>
        <v>1.5634743875278396</v>
      </c>
      <c r="H98" s="12">
        <f t="shared" si="17"/>
        <v>0.20940152775595763</v>
      </c>
      <c r="I98" s="12">
        <f t="shared" ref="I98:I110" si="18">($G$95*G78)/($G$75*G98)</f>
        <v>0.29539984565965216</v>
      </c>
      <c r="J98" s="12">
        <f t="shared" ref="J98:J110" si="19">I98*SQRT((H98/G98)^2+($H$75/$G$75)^2+($H$95/$G$95)^2+(H78/G78)^2)</f>
        <v>4.2926730682821733E-2</v>
      </c>
      <c r="K98" s="12">
        <f>0.562*LN(($G$95*G78)/($G$75*G98))</f>
        <v>-0.68531709242666217</v>
      </c>
      <c r="L98" s="12">
        <f t="shared" ref="L98:L111" si="20">0.562*J98/I98</f>
        <v>8.1668365770039941E-2</v>
      </c>
    </row>
    <row r="99" spans="1:12">
      <c r="A99" t="s">
        <v>70</v>
      </c>
      <c r="C99" s="12">
        <v>5.931</v>
      </c>
      <c r="D99" s="12">
        <v>0.112</v>
      </c>
      <c r="E99" s="15">
        <v>8.7829999999999995</v>
      </c>
      <c r="F99" s="12">
        <v>0.60870000000000002</v>
      </c>
      <c r="G99" s="15">
        <f t="shared" si="16"/>
        <v>1.4808632608329118</v>
      </c>
      <c r="H99" s="12">
        <f t="shared" si="17"/>
        <v>0.10637186576766881</v>
      </c>
      <c r="I99" s="12">
        <f>($G$96*G79)/($G$76*G99)</f>
        <v>0.28001969361959667</v>
      </c>
      <c r="J99" s="12">
        <f>I99*SQRT((H99/G99)^2+($H$76/$G$76)^2+($H$96/$G$96)^2+(H79/G79)^2)</f>
        <v>4.5951364037274504E-2</v>
      </c>
      <c r="K99" s="12">
        <f>0.562*LN(($G$96*G79)/($G$76*G99))</f>
        <v>-0.71536718328895788</v>
      </c>
      <c r="L99" s="12">
        <f t="shared" si="20"/>
        <v>9.2224465555021895E-2</v>
      </c>
    </row>
    <row r="100" spans="1:12">
      <c r="C100" s="12"/>
      <c r="D100" s="12"/>
      <c r="E100" s="15"/>
      <c r="F100" s="12"/>
      <c r="G100" s="15"/>
      <c r="H100" s="12"/>
      <c r="I100" s="12"/>
      <c r="J100" s="12"/>
      <c r="K100" s="12"/>
      <c r="L100" s="12"/>
    </row>
    <row r="101" spans="1:12">
      <c r="A101" t="s">
        <v>69</v>
      </c>
      <c r="B101" s="14" t="s">
        <v>25</v>
      </c>
      <c r="C101" s="12">
        <v>4.4249999999999998</v>
      </c>
      <c r="D101" s="12">
        <v>0.30740000000000001</v>
      </c>
      <c r="E101" s="15">
        <v>26.36</v>
      </c>
      <c r="F101" s="12">
        <v>0.1154</v>
      </c>
      <c r="G101" s="15">
        <f t="shared" si="16"/>
        <v>5.9570621468926559</v>
      </c>
      <c r="H101" s="12">
        <f t="shared" si="17"/>
        <v>0.41465163459517551</v>
      </c>
      <c r="I101" s="12">
        <f t="shared" si="18"/>
        <v>1.5184020660510247</v>
      </c>
      <c r="J101" s="12">
        <f t="shared" si="19"/>
        <v>0.29630360825159979</v>
      </c>
      <c r="K101" s="12">
        <f>0.562*LN(($G$95*G81)/($G$75*G101))</f>
        <v>0.23472408236653058</v>
      </c>
      <c r="L101" s="12">
        <f t="shared" si="20"/>
        <v>0.10966965309160956</v>
      </c>
    </row>
    <row r="102" spans="1:12">
      <c r="A102" t="s">
        <v>70</v>
      </c>
      <c r="C102" s="12">
        <v>4.0289999999999999</v>
      </c>
      <c r="D102" s="12">
        <v>0.21110000000000001</v>
      </c>
      <c r="E102" s="12">
        <v>22.83</v>
      </c>
      <c r="F102" s="12">
        <v>1.346E-2</v>
      </c>
      <c r="G102" s="15">
        <f t="shared" si="16"/>
        <v>5.6664184661206249</v>
      </c>
      <c r="H102" s="12">
        <f t="shared" si="17"/>
        <v>0.29691155745339276</v>
      </c>
      <c r="I102" s="12">
        <f>($G$96*G82)/($G$76*G102)</f>
        <v>1.4579249159038414</v>
      </c>
      <c r="J102" s="12">
        <f>I102*SQRT((H102/G102)^2+($H$76/$G$76)^2+($H$96/$G$96)^2+(H82/G82)^2)</f>
        <v>0.38395793237286779</v>
      </c>
      <c r="K102" s="12">
        <f>0.562*LN(($G$96*G82)/($G$76*G102))</f>
        <v>0.21188194344965733</v>
      </c>
      <c r="L102" s="12">
        <f t="shared" si="20"/>
        <v>0.14800786764781784</v>
      </c>
    </row>
    <row r="103" spans="1:12">
      <c r="C103" s="12"/>
      <c r="D103" s="12"/>
      <c r="E103" s="18"/>
      <c r="F103" s="15"/>
      <c r="G103" s="15"/>
      <c r="H103" s="12"/>
      <c r="I103" s="12"/>
      <c r="J103" s="12"/>
      <c r="K103" s="12"/>
      <c r="L103" s="12"/>
    </row>
    <row r="104" spans="1:12">
      <c r="A104" t="s">
        <v>69</v>
      </c>
      <c r="B104" s="14" t="s">
        <v>14</v>
      </c>
      <c r="C104" s="12">
        <v>2.984</v>
      </c>
      <c r="D104" s="12">
        <v>0.10249999999999999</v>
      </c>
      <c r="E104" s="15">
        <v>17.84</v>
      </c>
      <c r="F104" s="12">
        <v>8.7709999999999996E-2</v>
      </c>
      <c r="G104" s="15">
        <f t="shared" si="16"/>
        <v>5.9785522788203753</v>
      </c>
      <c r="H104" s="12">
        <f t="shared" si="17"/>
        <v>0.20745533891939036</v>
      </c>
      <c r="I104" s="12">
        <f t="shared" si="18"/>
        <v>3.366530455097891</v>
      </c>
      <c r="J104" s="12">
        <f t="shared" si="19"/>
        <v>0.57062365086633016</v>
      </c>
      <c r="K104" s="12">
        <f>0.562*LN(($G$95*G84)/($G$75*G104))</f>
        <v>0.68220206361908953</v>
      </c>
      <c r="L104" s="12">
        <f t="shared" si="20"/>
        <v>9.5258455571450532E-2</v>
      </c>
    </row>
    <row r="105" spans="1:12">
      <c r="A105" t="s">
        <v>70</v>
      </c>
      <c r="C105" s="12">
        <v>2.83</v>
      </c>
      <c r="D105" s="12">
        <v>0.1003</v>
      </c>
      <c r="E105" s="15">
        <v>19.36</v>
      </c>
      <c r="F105" s="12">
        <v>0.46579999999999999</v>
      </c>
      <c r="G105" s="15">
        <f t="shared" si="16"/>
        <v>6.840989399293286</v>
      </c>
      <c r="H105" s="12">
        <f t="shared" si="17"/>
        <v>0.29304625537894968</v>
      </c>
      <c r="I105" s="12">
        <f>($G$96*G85)/($G$76*G105)</f>
        <v>2.3353772599079083</v>
      </c>
      <c r="J105" s="12">
        <f>I105*SQRT((H105/G105)^2+($H$76/$G$76)^2+($H$96/$G$96)^2+(H85/G85)^2)</f>
        <v>0.44120499151881604</v>
      </c>
      <c r="K105" s="12">
        <f>0.562*LN(($G$96*G85)/($G$76*G105))</f>
        <v>0.47667347636123947</v>
      </c>
      <c r="L105" s="12">
        <f t="shared" si="20"/>
        <v>0.10617436826603013</v>
      </c>
    </row>
    <row r="106" spans="1:12">
      <c r="C106" s="12"/>
      <c r="D106" s="12"/>
      <c r="E106" s="15"/>
      <c r="F106" s="12"/>
      <c r="G106" s="15"/>
      <c r="H106" s="12"/>
      <c r="I106" s="12"/>
      <c r="J106" s="12"/>
      <c r="K106" s="12"/>
      <c r="L106" s="12"/>
    </row>
    <row r="107" spans="1:12">
      <c r="A107" t="s">
        <v>69</v>
      </c>
      <c r="B107" s="14" t="s">
        <v>18</v>
      </c>
      <c r="C107" s="12">
        <v>5.5709999999999997</v>
      </c>
      <c r="D107" s="12">
        <v>0.21870000000000001</v>
      </c>
      <c r="E107" s="18">
        <v>14.85</v>
      </c>
      <c r="F107" s="15">
        <v>2.069</v>
      </c>
      <c r="G107" s="15">
        <f t="shared" si="16"/>
        <v>2.6655896607431342</v>
      </c>
      <c r="H107" s="12">
        <f t="shared" si="17"/>
        <v>0.38584815747263823</v>
      </c>
      <c r="I107" s="12">
        <f t="shared" si="18"/>
        <v>1.443005340126579</v>
      </c>
      <c r="J107" s="12">
        <f t="shared" si="19"/>
        <v>0.27132493417053255</v>
      </c>
      <c r="K107" s="12">
        <f>0.562*LN(($G$95*G87)/($G$75*G107))</f>
        <v>0.20610112503892408</v>
      </c>
      <c r="L107" s="12">
        <f t="shared" si="20"/>
        <v>0.10567155142368601</v>
      </c>
    </row>
    <row r="108" spans="1:12">
      <c r="A108" t="s">
        <v>70</v>
      </c>
      <c r="C108" s="12">
        <v>5.71</v>
      </c>
      <c r="D108" s="12">
        <v>0.18360000000000001</v>
      </c>
      <c r="E108" s="18">
        <v>17.21</v>
      </c>
      <c r="F108" s="15">
        <v>1.9570000000000001</v>
      </c>
      <c r="G108" s="15">
        <f t="shared" si="16"/>
        <v>3.014010507880911</v>
      </c>
      <c r="H108" s="12">
        <f t="shared" si="17"/>
        <v>0.35617040364115371</v>
      </c>
      <c r="I108" s="12">
        <f>($G$96*G88)/($G$76*G108)</f>
        <v>1.1262385161265913</v>
      </c>
      <c r="J108" s="12">
        <f>I108*SQRT((H108/G108)^2+($H$76/$G$76)^2+($H$96/$G$96)^2+(H88/G88)^2)</f>
        <v>0.21462709920473449</v>
      </c>
      <c r="K108" s="12">
        <f>0.562*LN(($G$96*G88)/($G$76*G108))</f>
        <v>6.6812433331718435E-2</v>
      </c>
      <c r="L108" s="12">
        <f t="shared" si="20"/>
        <v>0.10710025276697502</v>
      </c>
    </row>
    <row r="109" spans="1:12">
      <c r="C109" s="12"/>
      <c r="D109" s="12"/>
      <c r="E109" s="15"/>
      <c r="F109" s="12"/>
      <c r="G109" s="15"/>
      <c r="H109" s="12"/>
      <c r="I109" s="12"/>
      <c r="J109" s="12"/>
      <c r="K109" s="12"/>
      <c r="L109" s="12"/>
    </row>
    <row r="110" spans="1:12">
      <c r="A110" t="s">
        <v>69</v>
      </c>
      <c r="B110" s="14" t="s">
        <v>27</v>
      </c>
      <c r="C110" s="12">
        <v>6.9080000000000004</v>
      </c>
      <c r="D110" s="12">
        <v>0.15329999999999999</v>
      </c>
      <c r="E110" s="15">
        <v>13.79</v>
      </c>
      <c r="F110" s="12">
        <v>0.37690000000000001</v>
      </c>
      <c r="G110" s="15">
        <f t="shared" si="16"/>
        <v>1.9962362478286042</v>
      </c>
      <c r="H110" s="12">
        <f t="shared" si="17"/>
        <v>7.0279856838621826E-2</v>
      </c>
      <c r="I110" s="12">
        <f t="shared" si="18"/>
        <v>0.5569406369834069</v>
      </c>
      <c r="J110" s="12">
        <f t="shared" si="19"/>
        <v>3.7266826278803893E-2</v>
      </c>
      <c r="K110" s="12">
        <f>0.562*LN(($G$95*G90)/($G$75*G110))</f>
        <v>-0.32893670103904693</v>
      </c>
      <c r="L110" s="12">
        <f t="shared" si="20"/>
        <v>3.7605365774937657E-2</v>
      </c>
    </row>
    <row r="111" spans="1:12">
      <c r="A111" t="s">
        <v>70</v>
      </c>
      <c r="C111" s="12">
        <v>6.0810000000000004</v>
      </c>
      <c r="D111" s="12">
        <v>0.48720000000000002</v>
      </c>
      <c r="E111" s="15">
        <v>14.07</v>
      </c>
      <c r="F111" s="12">
        <v>0.46660000000000001</v>
      </c>
      <c r="G111" s="15">
        <f t="shared" si="16"/>
        <v>2.3137641835224469</v>
      </c>
      <c r="H111" s="12">
        <f t="shared" si="17"/>
        <v>0.20062786211293254</v>
      </c>
      <c r="I111" s="12">
        <f>($G$96*G91)/($G$76*G111)</f>
        <v>0.43285512877352383</v>
      </c>
      <c r="J111" s="12">
        <f>I111*SQRT((H111/G111)^2+($H$76/$G$76)^2+($H$96/$G$96)^2+(H91/G91)^2)</f>
        <v>7.441882413599514E-2</v>
      </c>
      <c r="K111" s="12">
        <f>0.562*LN(($G$96*G91)/($G$76*G111))</f>
        <v>-0.47059192658934618</v>
      </c>
      <c r="L111" s="12">
        <f t="shared" si="20"/>
        <v>9.6622117619199741E-2</v>
      </c>
    </row>
    <row r="112" spans="1:12">
      <c r="C112" s="12"/>
      <c r="D112" s="12"/>
      <c r="E112" s="15"/>
      <c r="F112" s="12"/>
      <c r="G112" s="15"/>
      <c r="H112" s="12"/>
      <c r="I112" s="12"/>
      <c r="J112" s="12"/>
      <c r="K112" s="12"/>
      <c r="L112" s="12"/>
    </row>
    <row r="113" spans="7:12">
      <c r="J113" s="12"/>
    </row>
    <row r="115" spans="7:12">
      <c r="G115" s="12"/>
      <c r="H115" s="12"/>
    </row>
    <row r="116" spans="7:12">
      <c r="G116" s="12"/>
      <c r="H116" s="12"/>
    </row>
    <row r="117" spans="7:12">
      <c r="G117" s="12"/>
      <c r="H117" s="12"/>
      <c r="I117" s="12"/>
      <c r="J117" s="12"/>
      <c r="K117" s="12"/>
      <c r="L117" s="12"/>
    </row>
    <row r="118" spans="7:12">
      <c r="G118" s="12"/>
      <c r="H118" s="12"/>
      <c r="I118" s="12"/>
      <c r="J118" s="12"/>
      <c r="K118" s="12"/>
      <c r="L118" s="12"/>
    </row>
    <row r="119" spans="7:12">
      <c r="G119" s="12"/>
      <c r="H119" s="12"/>
      <c r="I119" s="12"/>
      <c r="J119" s="12"/>
      <c r="K119" s="12"/>
      <c r="L119" s="12"/>
    </row>
    <row r="120" spans="7:12">
      <c r="G120" s="12"/>
      <c r="H120" s="12"/>
      <c r="I120" s="12"/>
      <c r="J120" s="12"/>
      <c r="K120" s="12"/>
      <c r="L120" s="12"/>
    </row>
    <row r="121" spans="7:12">
      <c r="G121" s="12"/>
      <c r="H121" s="12"/>
      <c r="I121" s="12"/>
      <c r="J121" s="12"/>
      <c r="K121" s="12"/>
      <c r="L121" s="12"/>
    </row>
  </sheetData>
  <pageMargins left="0.7" right="0.7" top="0.75" bottom="0.75" header="0.3" footer="0.3"/>
  <pageSetup paperSize="9" scale="42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858C8-8FF1-C446-A7E2-0602C562382E}">
  <dimension ref="A1:AC56"/>
  <sheetViews>
    <sheetView topLeftCell="C41" zoomScale="95" zoomScaleNormal="95" workbookViewId="0">
      <selection activeCell="G47" sqref="G47"/>
    </sheetView>
  </sheetViews>
  <sheetFormatPr baseColWidth="10" defaultRowHeight="16"/>
  <cols>
    <col min="1" max="1" width="19.83203125" style="14" bestFit="1" customWidth="1"/>
    <col min="2" max="2" width="23" style="14" bestFit="1" customWidth="1"/>
    <col min="3" max="4" width="13.33203125" style="14" customWidth="1"/>
    <col min="5" max="5" width="24" style="14" bestFit="1" customWidth="1"/>
    <col min="6" max="6" width="14" style="14" customWidth="1"/>
    <col min="7" max="7" width="17.5" style="14" bestFit="1" customWidth="1"/>
    <col min="8" max="8" width="15.1640625" style="14" bestFit="1" customWidth="1"/>
    <col min="9" max="9" width="23" style="14" bestFit="1" customWidth="1"/>
    <col min="10" max="11" width="14" style="14" customWidth="1"/>
    <col min="12" max="12" width="24" style="14" bestFit="1" customWidth="1"/>
    <col min="13" max="13" width="13.5" style="14" customWidth="1"/>
    <col min="14" max="15" width="19.1640625" style="14" bestFit="1" customWidth="1"/>
    <col min="16" max="16" width="31.83203125" style="14" bestFit="1" customWidth="1"/>
    <col min="17" max="19" width="23.1640625" style="14" customWidth="1"/>
    <col min="20" max="20" width="32.33203125" style="14" bestFit="1" customWidth="1"/>
    <col min="21" max="21" width="13.1640625" style="14" bestFit="1" customWidth="1"/>
    <col min="22" max="25" width="10.83203125" style="14"/>
    <col min="26" max="26" width="15.1640625" style="14" bestFit="1" customWidth="1"/>
    <col min="27" max="28" width="10.83203125" style="14"/>
    <col min="29" max="29" width="10.83203125" style="20"/>
  </cols>
  <sheetData>
    <row r="1" spans="1:19">
      <c r="A1" s="14" t="s">
        <v>52</v>
      </c>
    </row>
    <row r="2" spans="1:19">
      <c r="B2" s="19" t="s">
        <v>59</v>
      </c>
      <c r="C2" s="14" t="s">
        <v>36</v>
      </c>
      <c r="I2" s="19" t="s">
        <v>60</v>
      </c>
      <c r="J2" s="14" t="s">
        <v>36</v>
      </c>
      <c r="O2" s="19" t="s">
        <v>65</v>
      </c>
      <c r="P2" s="14" t="s">
        <v>36</v>
      </c>
    </row>
    <row r="3" spans="1:19">
      <c r="A3" s="14" t="s">
        <v>35</v>
      </c>
    </row>
    <row r="4" spans="1:19">
      <c r="A4" s="14" t="s">
        <v>23</v>
      </c>
      <c r="B4" s="12">
        <v>-0.79932856579831224</v>
      </c>
      <c r="C4" s="12">
        <v>0.11221322333645518</v>
      </c>
      <c r="D4" s="15"/>
      <c r="I4" s="12">
        <v>-3.9925526495604019E-2</v>
      </c>
      <c r="J4" s="12">
        <v>3.5033093787403734E-2</v>
      </c>
      <c r="O4" s="12">
        <f>B4-I4</f>
        <v>-0.75940303930270825</v>
      </c>
      <c r="P4" s="12">
        <f>SQRT(C4^2+J4^2)</f>
        <v>0.11755477511302634</v>
      </c>
      <c r="S4" s="15"/>
    </row>
    <row r="5" spans="1:19">
      <c r="A5" s="14" t="s">
        <v>25</v>
      </c>
      <c r="B5" s="12">
        <v>0.42263712635186151</v>
      </c>
      <c r="C5" s="12">
        <v>0.12839888599277158</v>
      </c>
      <c r="D5" s="15"/>
      <c r="I5" s="12">
        <v>0.28533741077379898</v>
      </c>
      <c r="J5" s="12">
        <v>5.0073951133839528E-2</v>
      </c>
      <c r="O5" s="12">
        <f t="shared" ref="O5:O18" si="0">B5-I5</f>
        <v>0.13729971557806253</v>
      </c>
      <c r="P5" s="12">
        <f t="shared" ref="P5:P18" si="1">SQRT(C5^2+J5^2)</f>
        <v>0.13781754063376295</v>
      </c>
      <c r="S5" s="15"/>
    </row>
    <row r="6" spans="1:19">
      <c r="A6" s="14" t="s">
        <v>14</v>
      </c>
      <c r="B6" s="12">
        <v>0.43650554498304278</v>
      </c>
      <c r="C6" s="12">
        <v>0.12430426387433469</v>
      </c>
      <c r="D6" s="15"/>
      <c r="I6" s="12">
        <v>0.72747224317396342</v>
      </c>
      <c r="J6" s="12">
        <v>8.3094942356162813E-2</v>
      </c>
      <c r="O6" s="12">
        <f t="shared" si="0"/>
        <v>-0.29096669819092064</v>
      </c>
      <c r="P6" s="12">
        <f t="shared" si="1"/>
        <v>0.1495202978278008</v>
      </c>
      <c r="S6" s="15"/>
    </row>
    <row r="7" spans="1:19">
      <c r="A7" s="14" t="s">
        <v>26</v>
      </c>
      <c r="B7" s="12">
        <v>0.49905817888000792</v>
      </c>
      <c r="C7" s="12">
        <v>0.12250797673718862</v>
      </c>
      <c r="D7" s="15"/>
      <c r="I7" s="15">
        <v>1.2282404645374974</v>
      </c>
      <c r="J7" s="12">
        <v>8.0148779853676355E-2</v>
      </c>
      <c r="O7" s="12">
        <f t="shared" si="0"/>
        <v>-0.72918228565748944</v>
      </c>
      <c r="P7" s="12">
        <f t="shared" si="1"/>
        <v>0.14639682809498514</v>
      </c>
      <c r="S7" s="15"/>
    </row>
    <row r="8" spans="1:19">
      <c r="A8" s="14" t="s">
        <v>18</v>
      </c>
      <c r="B8" s="12">
        <v>0.17796185775343454</v>
      </c>
      <c r="C8" s="12">
        <v>0.11894175184901837</v>
      </c>
      <c r="D8" s="15"/>
      <c r="I8" s="12">
        <v>0.21217721494700967</v>
      </c>
      <c r="J8" s="12">
        <v>4.0158651778869604E-2</v>
      </c>
      <c r="O8" s="12">
        <f t="shared" si="0"/>
        <v>-3.421535719357513E-2</v>
      </c>
      <c r="P8" s="12">
        <f t="shared" si="1"/>
        <v>0.125538271637019</v>
      </c>
      <c r="S8" s="15"/>
    </row>
    <row r="9" spans="1:19">
      <c r="A9" s="14" t="s">
        <v>27</v>
      </c>
      <c r="B9" s="12">
        <v>-0.4518022118410579</v>
      </c>
      <c r="C9" s="12">
        <v>0.11654684729892482</v>
      </c>
      <c r="D9" s="15"/>
      <c r="I9" s="12">
        <v>-3.1874410247295863E-2</v>
      </c>
      <c r="J9" s="12">
        <v>4.5023930787713787E-2</v>
      </c>
      <c r="O9" s="12">
        <f t="shared" si="0"/>
        <v>-0.41992780159376203</v>
      </c>
      <c r="P9" s="12">
        <f t="shared" si="1"/>
        <v>0.12494127404062974</v>
      </c>
      <c r="S9" s="15"/>
    </row>
    <row r="10" spans="1:19">
      <c r="A10" s="14" t="s">
        <v>3</v>
      </c>
      <c r="B10" s="12">
        <v>-0.44662772914357746</v>
      </c>
      <c r="C10" s="12">
        <v>0.11415291681287507</v>
      </c>
      <c r="D10" s="15"/>
      <c r="I10" s="12">
        <v>-0.12019623837646917</v>
      </c>
      <c r="J10" s="12">
        <v>3.2325235031344275E-2</v>
      </c>
      <c r="O10" s="12">
        <f t="shared" si="0"/>
        <v>-0.32643149076710831</v>
      </c>
      <c r="P10" s="12">
        <f t="shared" si="1"/>
        <v>0.11864151565417067</v>
      </c>
      <c r="S10" s="15"/>
    </row>
    <row r="11" spans="1:19">
      <c r="A11" s="14" t="s">
        <v>8</v>
      </c>
      <c r="B11" s="12">
        <v>0.13739725406293898</v>
      </c>
      <c r="C11" s="12">
        <v>0.11381975191681247</v>
      </c>
      <c r="D11" s="15"/>
      <c r="I11" s="12">
        <v>0.20355327135156509</v>
      </c>
      <c r="J11" s="12">
        <v>5.3517409516836589E-2</v>
      </c>
      <c r="O11" s="12">
        <f t="shared" si="0"/>
        <v>-6.6156017288626107E-2</v>
      </c>
      <c r="P11" s="12">
        <f t="shared" si="1"/>
        <v>0.12577380111850611</v>
      </c>
      <c r="S11" s="15"/>
    </row>
    <row r="12" spans="1:19">
      <c r="A12" s="14" t="s">
        <v>16</v>
      </c>
      <c r="B12" s="12">
        <v>-0.23792018347414592</v>
      </c>
      <c r="C12" s="12">
        <v>0.1196745572648531</v>
      </c>
      <c r="D12" s="15"/>
      <c r="I12" s="12">
        <v>-0.10955766635663562</v>
      </c>
      <c r="J12" s="12">
        <v>3.7183116430245682E-2</v>
      </c>
      <c r="O12" s="12">
        <f t="shared" si="0"/>
        <v>-0.12836251711751029</v>
      </c>
      <c r="P12" s="12">
        <f t="shared" si="1"/>
        <v>0.12531793089579724</v>
      </c>
      <c r="S12" s="15"/>
    </row>
    <row r="13" spans="1:19">
      <c r="A13" s="14" t="s">
        <v>19</v>
      </c>
      <c r="B13" s="12">
        <v>-0.20319635159471885</v>
      </c>
      <c r="C13" s="12">
        <v>0.11484367085197636</v>
      </c>
      <c r="D13" s="15"/>
      <c r="I13" s="12">
        <v>-7.4956812081514973E-2</v>
      </c>
      <c r="J13" s="12">
        <v>4.0555913338419861E-2</v>
      </c>
      <c r="O13" s="12">
        <f t="shared" si="0"/>
        <v>-0.12823953951320388</v>
      </c>
      <c r="P13" s="12">
        <f t="shared" si="1"/>
        <v>0.12179429724527543</v>
      </c>
      <c r="S13" s="15"/>
    </row>
    <row r="14" spans="1:19">
      <c r="A14" s="14" t="s">
        <v>29</v>
      </c>
      <c r="B14" s="12">
        <v>-0.47723085867828607</v>
      </c>
      <c r="C14" s="12">
        <v>0.14844236350522341</v>
      </c>
      <c r="D14" s="15"/>
      <c r="I14" s="12">
        <v>0.1198323663831492</v>
      </c>
      <c r="J14" s="12">
        <v>3.3800849579426626E-2</v>
      </c>
      <c r="O14" s="12">
        <f t="shared" si="0"/>
        <v>-0.59706322506143528</v>
      </c>
      <c r="P14" s="12">
        <f t="shared" si="1"/>
        <v>0.1522420202023998</v>
      </c>
      <c r="S14" s="15"/>
    </row>
    <row r="15" spans="1:19">
      <c r="A15" s="14" t="s">
        <v>10</v>
      </c>
      <c r="B15" s="12">
        <v>0.16074680875077257</v>
      </c>
      <c r="C15" s="12">
        <v>0.10781455129793967</v>
      </c>
      <c r="D15" s="15"/>
      <c r="I15" s="12">
        <v>0.485618578174072</v>
      </c>
      <c r="J15" s="12">
        <v>4.3354438784389611E-2</v>
      </c>
      <c r="O15" s="12">
        <f t="shared" si="0"/>
        <v>-0.32487176942329943</v>
      </c>
      <c r="P15" s="12">
        <f t="shared" si="1"/>
        <v>0.11620492603106569</v>
      </c>
      <c r="S15" s="15"/>
    </row>
    <row r="16" spans="1:19">
      <c r="A16" s="14" t="s">
        <v>20</v>
      </c>
      <c r="B16" s="12">
        <v>-0.46247967250759109</v>
      </c>
      <c r="C16" s="12">
        <v>0.12750569872189438</v>
      </c>
      <c r="D16" s="15"/>
      <c r="I16" s="12">
        <v>2.456775631617697E-2</v>
      </c>
      <c r="J16" s="12">
        <v>8.8179779827092228E-2</v>
      </c>
      <c r="O16" s="12">
        <f t="shared" si="0"/>
        <v>-0.48704742882376806</v>
      </c>
      <c r="P16" s="12">
        <f t="shared" si="1"/>
        <v>0.15502701950599759</v>
      </c>
      <c r="S16" s="15"/>
    </row>
    <row r="17" spans="1:27">
      <c r="A17" s="14" t="s">
        <v>21</v>
      </c>
      <c r="B17" s="12"/>
      <c r="C17" s="12" t="s">
        <v>37</v>
      </c>
      <c r="D17" s="15"/>
      <c r="I17" s="12"/>
      <c r="J17" s="16"/>
      <c r="O17" s="12"/>
      <c r="P17" s="12"/>
      <c r="S17" s="15"/>
    </row>
    <row r="18" spans="1:27">
      <c r="A18" s="14" t="s">
        <v>22</v>
      </c>
      <c r="B18" s="12">
        <v>-0.21824170611226013</v>
      </c>
      <c r="C18" s="12">
        <v>0.17994156742294012</v>
      </c>
      <c r="D18" s="15"/>
      <c r="I18" s="12">
        <v>-0.10295434711827646</v>
      </c>
      <c r="J18" s="12">
        <v>5.0433513368461413E-2</v>
      </c>
      <c r="O18" s="12">
        <f t="shared" si="0"/>
        <v>-0.11528735899398367</v>
      </c>
      <c r="P18" s="12">
        <f t="shared" si="1"/>
        <v>0.18687564570406515</v>
      </c>
      <c r="S18" s="15"/>
    </row>
    <row r="19" spans="1:27">
      <c r="J19" s="16"/>
      <c r="K19" s="16"/>
    </row>
    <row r="21" spans="1:27">
      <c r="A21" s="14" t="s">
        <v>53</v>
      </c>
      <c r="B21" s="19" t="s">
        <v>66</v>
      </c>
      <c r="C21" s="14" t="s">
        <v>36</v>
      </c>
      <c r="E21" s="19" t="s">
        <v>64</v>
      </c>
      <c r="F21" s="14" t="s">
        <v>36</v>
      </c>
      <c r="I21" s="19" t="s">
        <v>63</v>
      </c>
      <c r="J21" s="14" t="s">
        <v>36</v>
      </c>
      <c r="L21" s="19" t="s">
        <v>62</v>
      </c>
      <c r="M21" s="14" t="s">
        <v>36</v>
      </c>
      <c r="P21" s="19" t="s">
        <v>61</v>
      </c>
      <c r="Q21" s="14" t="s">
        <v>36</v>
      </c>
      <c r="T21" s="19" t="s">
        <v>67</v>
      </c>
      <c r="U21" s="14" t="s">
        <v>36</v>
      </c>
      <c r="Z21" s="19"/>
    </row>
    <row r="22" spans="1:27">
      <c r="A22" s="14" t="s">
        <v>35</v>
      </c>
    </row>
    <row r="23" spans="1:27">
      <c r="A23" s="14" t="s">
        <v>23</v>
      </c>
      <c r="B23" s="12">
        <v>-0.50775208187912302</v>
      </c>
      <c r="C23" s="12">
        <v>6.5722152012308993E-2</v>
      </c>
      <c r="D23" s="12"/>
      <c r="E23" s="12">
        <v>6.4985945865285402E-2</v>
      </c>
      <c r="F23" s="12">
        <v>5.3312310864728596E-2</v>
      </c>
      <c r="G23" s="12"/>
      <c r="I23" s="12">
        <v>0.140856513990441</v>
      </c>
      <c r="J23" s="12">
        <v>3.613245494771429E-2</v>
      </c>
      <c r="K23" s="12"/>
      <c r="L23" s="12">
        <v>5.7297407026635973E-2</v>
      </c>
      <c r="M23" s="12">
        <v>2.0277119263116417E-2</v>
      </c>
      <c r="N23" s="12"/>
      <c r="P23" s="12">
        <f>B23-I23</f>
        <v>-0.64860859586956399</v>
      </c>
      <c r="Q23" s="12">
        <f>SQRT(C23^2+J23^2)</f>
        <v>7.4999703770599349E-2</v>
      </c>
      <c r="R23" s="12"/>
      <c r="S23" s="12"/>
      <c r="T23" s="16">
        <f>E23-L23</f>
        <v>7.6885388386494294E-3</v>
      </c>
      <c r="U23" s="12">
        <f>SQRT(F23^2+M23^2)</f>
        <v>5.7038268341071729E-2</v>
      </c>
      <c r="V23" s="12"/>
      <c r="X23" s="12"/>
      <c r="Z23" s="12"/>
      <c r="AA23" s="12"/>
    </row>
    <row r="24" spans="1:27">
      <c r="A24" s="14" t="s">
        <v>25</v>
      </c>
      <c r="B24" s="12">
        <v>-5.8198217103128551E-2</v>
      </c>
      <c r="C24" s="12">
        <v>7.8123786157023548E-2</v>
      </c>
      <c r="D24" s="12"/>
      <c r="E24" s="12">
        <v>0.24359557822244257</v>
      </c>
      <c r="F24" s="12">
        <v>6.1831957137323035E-2</v>
      </c>
      <c r="G24" s="12"/>
      <c r="I24" s="12">
        <v>0.17675349329893594</v>
      </c>
      <c r="J24" s="12">
        <v>3.9721353420075066E-2</v>
      </c>
      <c r="K24" s="12"/>
      <c r="L24" s="12">
        <v>0.20534796267772196</v>
      </c>
      <c r="M24" s="12">
        <v>4.4988058889338198E-2</v>
      </c>
      <c r="N24" s="12"/>
      <c r="P24" s="12">
        <f t="shared" ref="P24:P37" si="2">B24-I24</f>
        <v>-0.2349517104020645</v>
      </c>
      <c r="Q24" s="12">
        <f t="shared" ref="Q24:Q37" si="3">SQRT(C24^2+J24^2)</f>
        <v>8.76419527454224E-2</v>
      </c>
      <c r="R24" s="12"/>
      <c r="S24" s="12"/>
      <c r="T24" s="12">
        <f t="shared" ref="T24:T37" si="4">E24-L24</f>
        <v>3.8247615544720615E-2</v>
      </c>
      <c r="U24" s="12">
        <f t="shared" ref="U24:U37" si="5">SQRT(F24^2+M24^2)</f>
        <v>7.6466439475513154E-2</v>
      </c>
      <c r="V24" s="12"/>
      <c r="Z24" s="12"/>
      <c r="AA24" s="12"/>
    </row>
    <row r="25" spans="1:27">
      <c r="A25" s="14" t="s">
        <v>14</v>
      </c>
      <c r="B25" s="12">
        <v>-0.1563343995975304</v>
      </c>
      <c r="C25" s="12">
        <v>7.9050766126460073E-2</v>
      </c>
      <c r="D25" s="12"/>
      <c r="E25" s="12">
        <v>0.14091018692646612</v>
      </c>
      <c r="F25" s="12">
        <v>6.2078161006468756E-2</v>
      </c>
      <c r="G25" s="12"/>
      <c r="I25" s="12">
        <v>0.21136244663136972</v>
      </c>
      <c r="J25" s="12">
        <v>2.7836497222478229E-2</v>
      </c>
      <c r="K25" s="12"/>
      <c r="L25" s="12">
        <v>-9.1180264259799401E-2</v>
      </c>
      <c r="M25" s="12">
        <v>7.0295871067364929E-2</v>
      </c>
      <c r="N25" s="12"/>
      <c r="P25" s="12">
        <f t="shared" si="2"/>
        <v>-0.36769684622890009</v>
      </c>
      <c r="Q25" s="12">
        <f t="shared" si="3"/>
        <v>8.3808676178527747E-2</v>
      </c>
      <c r="R25" s="12"/>
      <c r="S25" s="12"/>
      <c r="T25" s="12">
        <f t="shared" si="4"/>
        <v>0.23209045118626553</v>
      </c>
      <c r="U25" s="12">
        <f t="shared" si="5"/>
        <v>9.3782767943074982E-2</v>
      </c>
      <c r="V25" s="12"/>
      <c r="X25" s="12"/>
      <c r="Z25" s="12"/>
      <c r="AA25" s="12"/>
    </row>
    <row r="26" spans="1:27">
      <c r="A26" s="14" t="s">
        <v>26</v>
      </c>
      <c r="B26" s="12">
        <v>-0.17371689577441798</v>
      </c>
      <c r="C26" s="12">
        <v>5.9131836351523408E-2</v>
      </c>
      <c r="D26" s="12"/>
      <c r="E26" s="12">
        <v>0.72035843748126616</v>
      </c>
      <c r="F26" s="12">
        <v>9.1134225345703382E-2</v>
      </c>
      <c r="G26" s="12"/>
      <c r="I26" s="12">
        <v>0.32596392235527732</v>
      </c>
      <c r="J26" s="12">
        <v>8.2048553770312935E-2</v>
      </c>
      <c r="K26" s="12"/>
      <c r="L26" s="12">
        <v>0.38153341728502799</v>
      </c>
      <c r="M26" s="12">
        <v>0.24680993623413511</v>
      </c>
      <c r="N26" s="12"/>
      <c r="P26" s="12">
        <f t="shared" si="2"/>
        <v>-0.49968081812969534</v>
      </c>
      <c r="Q26" s="12">
        <f t="shared" si="3"/>
        <v>0.10113624101232593</v>
      </c>
      <c r="R26" s="12"/>
      <c r="S26" s="12"/>
      <c r="T26" s="12">
        <f t="shared" si="4"/>
        <v>0.33882502019623817</v>
      </c>
      <c r="U26" s="12">
        <f t="shared" si="5"/>
        <v>0.26309806470831226</v>
      </c>
      <c r="V26" s="12"/>
      <c r="X26" s="12"/>
      <c r="Z26" s="12"/>
      <c r="AA26" s="12"/>
    </row>
    <row r="27" spans="1:27">
      <c r="A27" s="14" t="s">
        <v>18</v>
      </c>
      <c r="B27" s="12">
        <v>-0.36535279266836462</v>
      </c>
      <c r="C27" s="12">
        <v>4.9387802425544199E-2</v>
      </c>
      <c r="D27" s="12"/>
      <c r="E27" s="12">
        <v>2.2304417244606897E-2</v>
      </c>
      <c r="F27" s="12">
        <v>5.6247799168943319E-2</v>
      </c>
      <c r="G27" s="12"/>
      <c r="I27" s="12">
        <v>5.983565253127833E-2</v>
      </c>
      <c r="J27" s="12">
        <v>2.8861677804760143E-2</v>
      </c>
      <c r="K27" s="12"/>
      <c r="L27" s="12">
        <v>0.19127325163087308</v>
      </c>
      <c r="M27" s="12">
        <v>4.903649227897422E-2</v>
      </c>
      <c r="N27" s="12"/>
      <c r="P27" s="12">
        <f t="shared" si="2"/>
        <v>-0.42518844519964294</v>
      </c>
      <c r="Q27" s="12">
        <f t="shared" si="3"/>
        <v>5.7202722611169245E-2</v>
      </c>
      <c r="R27" s="12"/>
      <c r="S27" s="12"/>
      <c r="T27" s="12">
        <f t="shared" si="4"/>
        <v>-0.1689688343862662</v>
      </c>
      <c r="U27" s="12">
        <f t="shared" si="5"/>
        <v>7.4621662313135856E-2</v>
      </c>
      <c r="V27" s="12"/>
      <c r="Z27" s="12"/>
      <c r="AA27" s="12"/>
    </row>
    <row r="28" spans="1:27">
      <c r="A28" s="14" t="s">
        <v>27</v>
      </c>
      <c r="B28" s="12">
        <v>-0.22051047041970298</v>
      </c>
      <c r="C28" s="12">
        <v>5.0828022686645803E-2</v>
      </c>
      <c r="D28" s="12"/>
      <c r="E28" s="12">
        <v>8.4864412953222307E-2</v>
      </c>
      <c r="F28" s="12">
        <v>5.3883849273329218E-2</v>
      </c>
      <c r="G28" s="12"/>
      <c r="I28" s="12">
        <v>0.30050444008624416</v>
      </c>
      <c r="J28" s="12">
        <v>4.9424357935672319E-2</v>
      </c>
      <c r="K28" s="12"/>
      <c r="L28" s="12">
        <v>7.2060366584523708E-2</v>
      </c>
      <c r="M28" s="12">
        <v>2.3245242215641795E-2</v>
      </c>
      <c r="N28" s="12"/>
      <c r="P28" s="12">
        <f t="shared" si="2"/>
        <v>-0.52101491050594717</v>
      </c>
      <c r="Q28" s="12">
        <f t="shared" si="3"/>
        <v>7.0896086264247593E-2</v>
      </c>
      <c r="R28" s="12"/>
      <c r="S28" s="12"/>
      <c r="T28" s="12">
        <f t="shared" si="4"/>
        <v>1.2804046368698599E-2</v>
      </c>
      <c r="U28" s="12">
        <f t="shared" si="5"/>
        <v>5.8683988431042396E-2</v>
      </c>
      <c r="V28" s="12"/>
      <c r="Z28" s="12"/>
      <c r="AA28" s="12"/>
    </row>
    <row r="29" spans="1:27">
      <c r="A29" s="14" t="s">
        <v>3</v>
      </c>
      <c r="B29" s="12">
        <v>-0.32336688820562631</v>
      </c>
      <c r="C29" s="12">
        <v>5.8638578444276911E-2</v>
      </c>
      <c r="D29" s="12"/>
      <c r="E29" s="12">
        <v>8.2771046552217217E-2</v>
      </c>
      <c r="F29" s="12">
        <v>5.1979496872597203E-2</v>
      </c>
      <c r="G29" s="12"/>
      <c r="I29" s="12">
        <v>-0.15421573257158239</v>
      </c>
      <c r="J29" s="12">
        <v>3.168887255838887E-2</v>
      </c>
      <c r="K29" s="12"/>
      <c r="L29" s="12">
        <v>-0.10069147907869763</v>
      </c>
      <c r="M29" s="12">
        <v>2.8762194074968137E-2</v>
      </c>
      <c r="N29" s="12"/>
      <c r="P29" s="12">
        <f t="shared" si="2"/>
        <v>-0.16915115563404393</v>
      </c>
      <c r="Q29" s="12">
        <f t="shared" si="3"/>
        <v>6.6653338445928037E-2</v>
      </c>
      <c r="R29" s="12"/>
      <c r="S29" s="12"/>
      <c r="T29" s="12">
        <f t="shared" si="4"/>
        <v>0.18346252563091486</v>
      </c>
      <c r="U29" s="12">
        <f t="shared" si="5"/>
        <v>5.9406497145804468E-2</v>
      </c>
      <c r="V29" s="12"/>
      <c r="X29" s="12"/>
      <c r="Z29" s="12"/>
      <c r="AA29" s="12"/>
    </row>
    <row r="30" spans="1:27">
      <c r="A30" s="14" t="s">
        <v>8</v>
      </c>
      <c r="B30" s="12">
        <v>-0.37365453808883775</v>
      </c>
      <c r="C30" s="12">
        <v>6.0627417177893973E-2</v>
      </c>
      <c r="D30" s="12"/>
      <c r="E30" s="12">
        <v>-0.26689117703568427</v>
      </c>
      <c r="F30" s="12">
        <v>7.3138407649669029E-2</v>
      </c>
      <c r="G30" s="12"/>
      <c r="I30" s="12">
        <v>0.19051442900823967</v>
      </c>
      <c r="J30" s="12">
        <v>3.9559391634556469E-2</v>
      </c>
      <c r="K30" s="12"/>
      <c r="L30" s="16">
        <v>-3.3624442286857084E-3</v>
      </c>
      <c r="M30" s="12">
        <v>3.9944551562401481E-2</v>
      </c>
      <c r="N30" s="12"/>
      <c r="P30" s="12">
        <f t="shared" si="2"/>
        <v>-0.56416896709707742</v>
      </c>
      <c r="Q30" s="12">
        <f t="shared" si="3"/>
        <v>7.2392190049470187E-2</v>
      </c>
      <c r="R30" s="12"/>
      <c r="S30" s="12"/>
      <c r="T30" s="12">
        <f t="shared" si="4"/>
        <v>-0.26352873280699857</v>
      </c>
      <c r="U30" s="12">
        <f t="shared" si="5"/>
        <v>8.3335429878596753E-2</v>
      </c>
      <c r="V30" s="12"/>
      <c r="Z30" s="12"/>
      <c r="AA30" s="12"/>
    </row>
    <row r="31" spans="1:27">
      <c r="A31" s="14" t="s">
        <v>16</v>
      </c>
      <c r="B31" s="12">
        <v>-0.37615764887122516</v>
      </c>
      <c r="C31" s="12">
        <v>6.5461144897567533E-2</v>
      </c>
      <c r="D31" s="12"/>
      <c r="E31" s="12">
        <v>2.325939065242497E-2</v>
      </c>
      <c r="F31" s="12">
        <v>5.3123853718110327E-2</v>
      </c>
      <c r="G31" s="12"/>
      <c r="I31" s="12">
        <v>-5.8732703101375482E-2</v>
      </c>
      <c r="J31" s="12">
        <v>3.4191523353890231E-2</v>
      </c>
      <c r="K31" s="12"/>
      <c r="L31" s="12">
        <v>-0.21829666602080336</v>
      </c>
      <c r="M31" s="12">
        <v>3.7318103506184849E-2</v>
      </c>
      <c r="N31" s="12"/>
      <c r="P31" s="12">
        <f t="shared" si="2"/>
        <v>-0.3174249457698497</v>
      </c>
      <c r="Q31" s="12">
        <f t="shared" si="3"/>
        <v>7.3852703136445541E-2</v>
      </c>
      <c r="R31" s="12"/>
      <c r="S31" s="12"/>
      <c r="T31" s="12">
        <f t="shared" si="4"/>
        <v>0.24155605667322833</v>
      </c>
      <c r="U31" s="12">
        <f t="shared" si="5"/>
        <v>6.4921373084381923E-2</v>
      </c>
      <c r="V31" s="12"/>
      <c r="Z31" s="12"/>
      <c r="AA31" s="12"/>
    </row>
    <row r="32" spans="1:27">
      <c r="A32" s="14" t="s">
        <v>19</v>
      </c>
      <c r="B32" s="12">
        <v>-0.37705181603007648</v>
      </c>
      <c r="C32" s="12">
        <v>5.9617297352445399E-2</v>
      </c>
      <c r="D32" s="12"/>
      <c r="E32" s="12">
        <v>9.3699727426400203E-2</v>
      </c>
      <c r="F32" s="12">
        <v>5.5302882774354994E-2</v>
      </c>
      <c r="G32" s="12"/>
      <c r="I32" s="12">
        <v>-6.3623769701979804E-2</v>
      </c>
      <c r="J32" s="12">
        <v>3.0226279168831707E-2</v>
      </c>
      <c r="K32" s="12"/>
      <c r="L32" s="12">
        <v>-6.0264222328987481E-3</v>
      </c>
      <c r="M32" s="12">
        <v>2.9379127759669475E-2</v>
      </c>
      <c r="N32" s="12"/>
      <c r="P32" s="12">
        <f t="shared" si="2"/>
        <v>-0.31342804632809668</v>
      </c>
      <c r="Q32" s="12">
        <f t="shared" si="3"/>
        <v>6.6841978546434741E-2</v>
      </c>
      <c r="R32" s="12"/>
      <c r="S32" s="12"/>
      <c r="T32" s="12">
        <f t="shared" si="4"/>
        <v>9.9726149659298949E-2</v>
      </c>
      <c r="U32" s="12">
        <f t="shared" si="5"/>
        <v>6.2622216433730865E-2</v>
      </c>
      <c r="V32" s="12"/>
      <c r="Z32" s="12"/>
      <c r="AA32" s="12"/>
    </row>
    <row r="33" spans="1:27">
      <c r="A33" s="14" t="s">
        <v>29</v>
      </c>
      <c r="B33" s="12">
        <v>-0.79592687273763374</v>
      </c>
      <c r="C33" s="12">
        <v>9.4828361962797356E-2</v>
      </c>
      <c r="D33" s="12"/>
      <c r="E33" s="12">
        <v>0.2915829984498029</v>
      </c>
      <c r="F33" s="12">
        <v>6.9369496391947463E-2</v>
      </c>
      <c r="G33" s="12"/>
      <c r="I33" s="12">
        <v>-2.7315739827940191E-2</v>
      </c>
      <c r="J33" s="12">
        <v>2.8919078611090884E-2</v>
      </c>
      <c r="K33" s="12"/>
      <c r="L33" s="12">
        <v>1.8715011908896715E-2</v>
      </c>
      <c r="M33" s="12">
        <v>2.7097634631955653E-2</v>
      </c>
      <c r="N33" s="12"/>
      <c r="P33" s="12">
        <f t="shared" si="2"/>
        <v>-0.76861113290969352</v>
      </c>
      <c r="Q33" s="12">
        <f t="shared" si="3"/>
        <v>9.913995834305038E-2</v>
      </c>
      <c r="R33" s="12"/>
      <c r="S33" s="12"/>
      <c r="T33" s="12">
        <f t="shared" si="4"/>
        <v>0.27286798654090616</v>
      </c>
      <c r="U33" s="12">
        <f t="shared" si="5"/>
        <v>7.4474215889255083E-2</v>
      </c>
      <c r="V33" s="12"/>
      <c r="Z33" s="15"/>
      <c r="AA33" s="12"/>
    </row>
    <row r="34" spans="1:27">
      <c r="A34" s="14" t="s">
        <v>10</v>
      </c>
      <c r="B34" s="12">
        <v>-0.32701493039809049</v>
      </c>
      <c r="C34" s="12">
        <v>7.0116355190975102E-2</v>
      </c>
      <c r="D34" s="12"/>
      <c r="E34" s="12">
        <v>5.2962567903701373E-2</v>
      </c>
      <c r="F34" s="12">
        <v>5.4668693983049577E-2</v>
      </c>
      <c r="G34" s="12"/>
      <c r="I34" s="12">
        <v>0.24881091647305656</v>
      </c>
      <c r="J34" s="12">
        <v>3.4761158453702617E-2</v>
      </c>
      <c r="K34" s="12"/>
      <c r="L34" s="12">
        <v>0.33758685253320453</v>
      </c>
      <c r="M34" s="12">
        <v>4.7614850438591871E-2</v>
      </c>
      <c r="N34" s="12"/>
      <c r="P34" s="12">
        <f t="shared" si="2"/>
        <v>-0.57582584687114702</v>
      </c>
      <c r="Q34" s="12">
        <f t="shared" si="3"/>
        <v>7.826008818235769E-2</v>
      </c>
      <c r="R34" s="12"/>
      <c r="S34" s="12"/>
      <c r="T34" s="12">
        <f t="shared" si="4"/>
        <v>-0.28462428462950318</v>
      </c>
      <c r="U34" s="12">
        <f t="shared" si="5"/>
        <v>7.2497172938686322E-2</v>
      </c>
      <c r="V34" s="12"/>
      <c r="X34" s="12"/>
      <c r="Z34" s="12"/>
      <c r="AA34" s="12"/>
    </row>
    <row r="35" spans="1:27">
      <c r="A35" s="14" t="s">
        <v>20</v>
      </c>
      <c r="B35" s="12">
        <v>-0.28859255462068156</v>
      </c>
      <c r="C35" s="12">
        <v>7.7765136863982329E-2</v>
      </c>
      <c r="D35" s="12"/>
      <c r="E35" s="12">
        <v>0.16697050595139612</v>
      </c>
      <c r="F35" s="12">
        <v>5.4198938425397462E-2</v>
      </c>
      <c r="G35" s="12"/>
      <c r="I35" s="12">
        <v>-5.5572029264079066E-2</v>
      </c>
      <c r="J35" s="12">
        <v>2.8939003245874041E-2</v>
      </c>
      <c r="K35" s="12"/>
      <c r="L35" s="12">
        <v>0.19367075924172028</v>
      </c>
      <c r="M35" s="12">
        <v>2.1185800901201309E-2</v>
      </c>
      <c r="N35" s="12"/>
      <c r="P35" s="12">
        <f t="shared" si="2"/>
        <v>-0.2330205253566025</v>
      </c>
      <c r="Q35" s="12">
        <f t="shared" si="3"/>
        <v>8.2975191595672806E-2</v>
      </c>
      <c r="R35" s="12"/>
      <c r="S35" s="12"/>
      <c r="T35" s="12">
        <f t="shared" si="4"/>
        <v>-2.6700253290324161E-2</v>
      </c>
      <c r="U35" s="12">
        <f t="shared" si="5"/>
        <v>5.8192465889197097E-2</v>
      </c>
      <c r="V35" s="12"/>
      <c r="X35" s="12"/>
      <c r="Z35" s="12"/>
      <c r="AA35" s="12"/>
    </row>
    <row r="36" spans="1:27">
      <c r="A36" s="14" t="s">
        <v>21</v>
      </c>
      <c r="B36" s="12">
        <v>-0.42953436664491446</v>
      </c>
      <c r="C36" s="12">
        <v>5.3485038733462553E-2</v>
      </c>
      <c r="D36" s="12"/>
      <c r="E36" s="12">
        <v>-0.22781774601825677</v>
      </c>
      <c r="F36" s="12">
        <v>6.1201469426564979E-2</v>
      </c>
      <c r="G36" s="12"/>
      <c r="I36" s="12">
        <v>0.56635822425147608</v>
      </c>
      <c r="J36" s="12">
        <v>5.1083992872191702E-2</v>
      </c>
      <c r="K36" s="12"/>
      <c r="L36" s="12">
        <v>0.31543080792614209</v>
      </c>
      <c r="M36" s="12">
        <v>2.6570700385547985E-2</v>
      </c>
      <c r="N36" s="12"/>
      <c r="P36" s="12">
        <f t="shared" si="2"/>
        <v>-0.99589259089639048</v>
      </c>
      <c r="Q36" s="12">
        <f t="shared" si="3"/>
        <v>7.3960960621709898E-2</v>
      </c>
      <c r="R36" s="12"/>
      <c r="S36" s="12"/>
      <c r="T36" s="12">
        <f t="shared" si="4"/>
        <v>-0.54324855394439886</v>
      </c>
      <c r="U36" s="12">
        <f t="shared" si="5"/>
        <v>6.6720476459249958E-2</v>
      </c>
      <c r="V36" s="12"/>
      <c r="X36" s="12"/>
      <c r="Z36" s="12"/>
      <c r="AA36" s="12"/>
    </row>
    <row r="37" spans="1:27">
      <c r="A37" s="14" t="s">
        <v>22</v>
      </c>
      <c r="B37" s="12">
        <v>2.7941003156492974E-2</v>
      </c>
      <c r="C37" s="12">
        <v>8.1144332516200249E-2</v>
      </c>
      <c r="D37" s="12"/>
      <c r="E37" s="12">
        <v>2.0931379923284241E-2</v>
      </c>
      <c r="F37" s="12">
        <v>5.2852142263751123E-2</v>
      </c>
      <c r="G37" s="12"/>
      <c r="I37" s="12">
        <v>-4.4078339695462279E-2</v>
      </c>
      <c r="J37" s="12">
        <v>3.0409970753589522E-2</v>
      </c>
      <c r="K37" s="12"/>
      <c r="L37" s="12">
        <v>4.1604797490460602E-2</v>
      </c>
      <c r="M37" s="12">
        <v>2.6944091127069809E-2</v>
      </c>
      <c r="N37" s="12"/>
      <c r="P37" s="12">
        <f t="shared" si="2"/>
        <v>7.2019342851955256E-2</v>
      </c>
      <c r="Q37" s="12">
        <f t="shared" si="3"/>
        <v>8.6655461574755011E-2</v>
      </c>
      <c r="R37" s="12"/>
      <c r="S37" s="12"/>
      <c r="T37" s="12">
        <f t="shared" si="4"/>
        <v>-2.0673417567176361E-2</v>
      </c>
      <c r="U37" s="12">
        <f t="shared" si="5"/>
        <v>5.9323966392442348E-2</v>
      </c>
      <c r="V37" s="12"/>
      <c r="Z37" s="12"/>
      <c r="AA37" s="12"/>
    </row>
    <row r="38" spans="1:27">
      <c r="F38" s="15"/>
    </row>
    <row r="41" spans="1:27">
      <c r="T41" s="12"/>
    </row>
    <row r="42" spans="1:27">
      <c r="E42" s="12"/>
      <c r="F42" s="12"/>
      <c r="T42" s="12"/>
    </row>
    <row r="43" spans="1:27">
      <c r="E43" s="12"/>
      <c r="F43" s="12"/>
      <c r="T43" s="12"/>
    </row>
    <row r="44" spans="1:27">
      <c r="F44" s="12"/>
      <c r="G44" s="12"/>
    </row>
    <row r="45" spans="1:27">
      <c r="F45" s="12"/>
      <c r="G45" s="12"/>
      <c r="T45" s="12"/>
    </row>
    <row r="46" spans="1:27">
      <c r="G46" s="12"/>
      <c r="T46" s="12"/>
    </row>
    <row r="47" spans="1:27">
      <c r="F47" s="12"/>
      <c r="G47" s="12"/>
      <c r="T47" s="12"/>
    </row>
    <row r="48" spans="1:27">
      <c r="F48" s="12"/>
      <c r="G48" s="12"/>
      <c r="T48" s="12"/>
    </row>
    <row r="49" spans="6:20">
      <c r="G49" s="12"/>
      <c r="T49" s="12"/>
    </row>
    <row r="50" spans="6:20">
      <c r="G50" s="12"/>
      <c r="T50" s="12"/>
    </row>
    <row r="51" spans="6:20">
      <c r="F51" s="12"/>
      <c r="G51" s="12"/>
    </row>
    <row r="52" spans="6:20">
      <c r="T52" s="12"/>
    </row>
    <row r="53" spans="6:20">
      <c r="T53" s="12"/>
    </row>
    <row r="56" spans="6:20">
      <c r="F56" s="12"/>
    </row>
  </sheetData>
  <phoneticPr fontId="8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 S1A (6 AA CRIPT PDZ)</vt:lpstr>
      <vt:lpstr>Dataset S1B (6 AA CRIPT PDZ)</vt:lpstr>
      <vt:lpstr>Dataset S1C (15 AA CRIPT PSG)</vt:lpstr>
      <vt:lpstr>Dataset S1D (6 AA CRIPT PSG)</vt:lpstr>
      <vt:lpstr>Dataset S1E (DDDDG)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Andre Faure</cp:lastModifiedBy>
  <cp:lastPrinted>2020-06-14T12:50:48Z</cp:lastPrinted>
  <dcterms:created xsi:type="dcterms:W3CDTF">2018-07-09T14:47:33Z</dcterms:created>
  <dcterms:modified xsi:type="dcterms:W3CDTF">2021-03-17T10:32:12Z</dcterms:modified>
  <cp:category/>
</cp:coreProperties>
</file>